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tables/table3.xml" ContentType="application/vnd.openxmlformats-officedocument.spreadsheetml.table+xml"/>
  <Override PartName="/xl/tables/table2.xml" ContentType="application/vnd.openxmlformats-officedocument.spreadsheetml.table+xml"/>
  <Override PartName="/xl/tables/table7.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6.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DOTFCA\Desktop\"/>
    </mc:Choice>
  </mc:AlternateContent>
  <xr:revisionPtr revIDLastSave="0" documentId="8_{8A19EAF0-3A30-4618-904B-E1D74E1037F4}" xr6:coauthVersionLast="47" xr6:coauthVersionMax="47" xr10:uidLastSave="{00000000-0000-0000-0000-000000000000}"/>
  <bookViews>
    <workbookView xWindow="-120" yWindow="-120" windowWidth="29040" windowHeight="15720" xr2:uid="{00000000-000D-0000-FFFF-FFFF00000000}"/>
  </bookViews>
  <sheets>
    <sheet name="Main" sheetId="15" r:id="rId1"/>
    <sheet name="By Appr" sheetId="23" r:id="rId2"/>
    <sheet name="Budget data" sheetId="29" state="hidden" r:id="rId3"/>
    <sheet name="slash data" sheetId="30" state="hidden" r:id="rId4"/>
    <sheet name="Bullets" sheetId="35" state="hidden" r:id="rId5"/>
    <sheet name="New Inflation" sheetId="38" state="hidden" r:id="rId6"/>
    <sheet name="Inflation" sheetId="34" state="hidden" r:id="rId7"/>
    <sheet name="Data" sheetId="19" state="hidden" r:id="rId8"/>
    <sheet name="list" sheetId="16" state="hidden" r:id="rId9"/>
  </sheets>
  <definedNames>
    <definedName name="_xlnm._FilterDatabase" localSheetId="7" hidden="1">Data!$A$2:$Q$3</definedName>
    <definedName name="_Key1" hidden="1">#REF!</definedName>
    <definedName name="_Order1" hidden="1">255</definedName>
    <definedName name="_Sort" hidden="1">#REF!</definedName>
    <definedName name="aids">list!$B$3:$B$18</definedName>
    <definedName name="appr">OFFSET(#REF!,0,0,COUNTA(#REF!))</definedName>
    <definedName name="LOCAL">#REF!</definedName>
    <definedName name="PAGE6">#REF!</definedName>
    <definedName name="_xlnm.Print_Area">#REF!</definedName>
    <definedName name="PRINT_AREA_MI">#REF!</definedName>
    <definedName name="Slicer_Appr11">#N/A</definedName>
    <definedName name="Slicer_Version1">#N/A</definedName>
    <definedName name="years">OFFSET(#REF!,1,0,COUNTA(#REF!)-1,1)</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69" i="15" l="1"/>
  <c r="BH44" i="15"/>
  <c r="BI69" i="15" l="1"/>
  <c r="BH68" i="15"/>
  <c r="BI68" i="15" s="1"/>
  <c r="BH67" i="15"/>
  <c r="BI67" i="15" s="1"/>
  <c r="BI66" i="15"/>
  <c r="BH66" i="15"/>
  <c r="BI65" i="15"/>
  <c r="BH65" i="15"/>
  <c r="BH64" i="15"/>
  <c r="BH63" i="15"/>
  <c r="BH62" i="15"/>
  <c r="BI62" i="15" s="1"/>
  <c r="BH61" i="15"/>
  <c r="BH60" i="15"/>
  <c r="BI61" i="15" s="1"/>
  <c r="BH59" i="15"/>
  <c r="BI59" i="15" s="1"/>
  <c r="BH58" i="15"/>
  <c r="BI58" i="15" s="1"/>
  <c r="BI57" i="15"/>
  <c r="BH57" i="15"/>
  <c r="BH56" i="15"/>
  <c r="BI56" i="15" s="1"/>
  <c r="BH55" i="15"/>
  <c r="BI55" i="15" s="1"/>
  <c r="BI54" i="15"/>
  <c r="BH54" i="15"/>
  <c r="BI53" i="15"/>
  <c r="BH53" i="15"/>
  <c r="BH52" i="15"/>
  <c r="BI52" i="15" s="1"/>
  <c r="BH51" i="15"/>
  <c r="BI51" i="15" s="1"/>
  <c r="BH50" i="15"/>
  <c r="BI50" i="15" s="1"/>
  <c r="BH49" i="15"/>
  <c r="BI49" i="15" s="1"/>
  <c r="BH48" i="15"/>
  <c r="BI48" i="15" s="1"/>
  <c r="BH47" i="15"/>
  <c r="BI47" i="15" s="1"/>
  <c r="BH46" i="15"/>
  <c r="BI46" i="15" s="1"/>
  <c r="BH45" i="15"/>
  <c r="BI45" i="15" s="1"/>
  <c r="BJ44" i="15"/>
  <c r="BI63" i="15" l="1"/>
  <c r="BI64" i="15"/>
  <c r="BI60" i="15"/>
  <c r="D99" i="16"/>
  <c r="A179" i="35" l="1"/>
  <c r="B179" i="35"/>
  <c r="A180" i="35"/>
  <c r="B180" i="35"/>
  <c r="B178" i="35"/>
  <c r="A178" i="35"/>
  <c r="B202" i="30"/>
  <c r="C202" i="30"/>
  <c r="B203" i="30"/>
  <c r="C203" i="30"/>
  <c r="B204" i="30"/>
  <c r="C204" i="30"/>
  <c r="A176" i="35"/>
  <c r="B176" i="35"/>
  <c r="A177" i="35"/>
  <c r="B177" i="35"/>
  <c r="B201" i="30"/>
  <c r="C201" i="30"/>
  <c r="A173" i="35"/>
  <c r="B173" i="35"/>
  <c r="A174" i="35"/>
  <c r="B174" i="35"/>
  <c r="A175" i="35"/>
  <c r="B175" i="35"/>
  <c r="B199" i="30"/>
  <c r="C199" i="30"/>
  <c r="B200" i="30"/>
  <c r="C200" i="30"/>
  <c r="A172" i="35"/>
  <c r="B172" i="35"/>
  <c r="B198" i="30"/>
  <c r="C198" i="30"/>
  <c r="A171" i="35"/>
  <c r="B171" i="35"/>
  <c r="B197" i="30"/>
  <c r="C197" i="30"/>
  <c r="B196" i="30"/>
  <c r="C196" i="30"/>
  <c r="A170" i="35"/>
  <c r="B170" i="35"/>
  <c r="B192" i="30"/>
  <c r="C192" i="30"/>
  <c r="B193" i="30"/>
  <c r="C193" i="30"/>
  <c r="B194" i="30"/>
  <c r="C194" i="30"/>
  <c r="B195" i="30"/>
  <c r="C195" i="30"/>
  <c r="A168" i="35"/>
  <c r="B168" i="35"/>
  <c r="A169" i="35"/>
  <c r="B169" i="35"/>
  <c r="A166" i="35"/>
  <c r="B166" i="35"/>
  <c r="A167" i="35"/>
  <c r="B167" i="35"/>
  <c r="B191" i="30"/>
  <c r="C191" i="30"/>
  <c r="B190" i="30"/>
  <c r="C190" i="30"/>
  <c r="A165" i="35"/>
  <c r="B165" i="35"/>
  <c r="B187" i="30"/>
  <c r="C187" i="30"/>
  <c r="B188" i="30"/>
  <c r="C188" i="30"/>
  <c r="B189" i="30"/>
  <c r="C189" i="30"/>
  <c r="B183" i="30"/>
  <c r="C183" i="30"/>
  <c r="B184" i="30"/>
  <c r="C184" i="30"/>
  <c r="B185" i="30"/>
  <c r="C185" i="30"/>
  <c r="B186" i="30"/>
  <c r="C186" i="30"/>
  <c r="B179" i="30"/>
  <c r="C179" i="30"/>
  <c r="B180" i="30"/>
  <c r="C180" i="30"/>
  <c r="B181" i="30"/>
  <c r="C181" i="30"/>
  <c r="B182" i="30"/>
  <c r="C182" i="30"/>
  <c r="A164" i="35"/>
  <c r="B164" i="35"/>
  <c r="A163" i="35"/>
  <c r="B163" i="35"/>
  <c r="A162" i="35"/>
  <c r="B162" i="35"/>
  <c r="A159" i="35"/>
  <c r="B159" i="35"/>
  <c r="A160" i="35"/>
  <c r="B160" i="35"/>
  <c r="A161" i="35"/>
  <c r="B161" i="35"/>
  <c r="A158" i="35"/>
  <c r="B158" i="35"/>
  <c r="H6020" i="29" l="1"/>
  <c r="H6019" i="29"/>
  <c r="H6018" i="29"/>
  <c r="H6017" i="29"/>
  <c r="B37" i="15" l="1"/>
  <c r="B178" i="30" l="1"/>
  <c r="C178" i="30"/>
  <c r="B42" i="30"/>
  <c r="C42" i="30"/>
  <c r="B43" i="30"/>
  <c r="C43" i="30"/>
  <c r="B44" i="30"/>
  <c r="C44" i="30"/>
  <c r="B45" i="30"/>
  <c r="C45" i="30"/>
  <c r="B46" i="30"/>
  <c r="C46" i="30"/>
  <c r="B47" i="30"/>
  <c r="C47" i="30"/>
  <c r="B48" i="30"/>
  <c r="C48" i="30"/>
  <c r="B49" i="30"/>
  <c r="C49" i="30"/>
  <c r="B50" i="30"/>
  <c r="C50" i="30"/>
  <c r="B51" i="30"/>
  <c r="C51" i="30"/>
  <c r="B52" i="30"/>
  <c r="C52" i="30"/>
  <c r="B53" i="30"/>
  <c r="C53" i="30"/>
  <c r="B54" i="30"/>
  <c r="C54" i="30"/>
  <c r="B55" i="30"/>
  <c r="C55" i="30"/>
  <c r="B56" i="30"/>
  <c r="C56" i="30"/>
  <c r="B57" i="30"/>
  <c r="C57" i="30"/>
  <c r="B58" i="30"/>
  <c r="C58" i="30"/>
  <c r="B59" i="30"/>
  <c r="C59" i="30"/>
  <c r="B60" i="30"/>
  <c r="C60" i="30"/>
  <c r="B61" i="30"/>
  <c r="C61" i="30"/>
  <c r="B62" i="30"/>
  <c r="C62" i="30"/>
  <c r="B63" i="30"/>
  <c r="C63" i="30"/>
  <c r="B64" i="30"/>
  <c r="C64" i="30"/>
  <c r="B65" i="30"/>
  <c r="C65" i="30"/>
  <c r="B66" i="30"/>
  <c r="C66" i="30"/>
  <c r="B67" i="30"/>
  <c r="C67" i="30"/>
  <c r="B68" i="30"/>
  <c r="C68" i="30"/>
  <c r="B69" i="30"/>
  <c r="C69" i="30"/>
  <c r="B70" i="30"/>
  <c r="C70" i="30"/>
  <c r="B71" i="30"/>
  <c r="C71" i="30"/>
  <c r="B72" i="30"/>
  <c r="C72" i="30"/>
  <c r="B73" i="30"/>
  <c r="C73" i="30"/>
  <c r="B74" i="30"/>
  <c r="C74" i="30"/>
  <c r="B75" i="30"/>
  <c r="C75" i="30"/>
  <c r="B76" i="30"/>
  <c r="C76" i="30"/>
  <c r="B77" i="30"/>
  <c r="C77" i="30"/>
  <c r="B78" i="30"/>
  <c r="C78" i="30"/>
  <c r="B79" i="30"/>
  <c r="C79" i="30"/>
  <c r="B80" i="30"/>
  <c r="C80" i="30"/>
  <c r="B81" i="30"/>
  <c r="C81" i="30"/>
  <c r="B82" i="30"/>
  <c r="C82" i="30"/>
  <c r="B83" i="30"/>
  <c r="C83" i="30"/>
  <c r="B84" i="30"/>
  <c r="C84" i="30"/>
  <c r="B85" i="30"/>
  <c r="C85" i="30"/>
  <c r="B86" i="30"/>
  <c r="C86" i="30"/>
  <c r="B87" i="30"/>
  <c r="C87" i="30"/>
  <c r="B88" i="30"/>
  <c r="C88" i="30"/>
  <c r="B89" i="30"/>
  <c r="C89" i="30"/>
  <c r="B90" i="30"/>
  <c r="C90" i="30"/>
  <c r="B91" i="30"/>
  <c r="C91" i="30"/>
  <c r="B92" i="30"/>
  <c r="C92" i="30"/>
  <c r="B93" i="30"/>
  <c r="C93" i="30"/>
  <c r="B94" i="30"/>
  <c r="C94" i="30"/>
  <c r="B95" i="30"/>
  <c r="C95" i="30"/>
  <c r="B96" i="30"/>
  <c r="C96" i="30"/>
  <c r="B97" i="30"/>
  <c r="C97" i="30"/>
  <c r="B98" i="30"/>
  <c r="C98" i="30"/>
  <c r="B99" i="30"/>
  <c r="C99" i="30"/>
  <c r="B100" i="30"/>
  <c r="C100" i="30"/>
  <c r="B101" i="30"/>
  <c r="C101" i="30"/>
  <c r="B102" i="30"/>
  <c r="C102" i="30"/>
  <c r="B103" i="30"/>
  <c r="C103" i="30"/>
  <c r="B104" i="30"/>
  <c r="C104" i="30"/>
  <c r="B105" i="30"/>
  <c r="C105" i="30"/>
  <c r="B106" i="30"/>
  <c r="C106" i="30"/>
  <c r="B107" i="30"/>
  <c r="C107" i="30"/>
  <c r="B108" i="30"/>
  <c r="C108" i="30"/>
  <c r="B109" i="30"/>
  <c r="C109" i="30"/>
  <c r="B110" i="30"/>
  <c r="C110" i="30"/>
  <c r="B111" i="30"/>
  <c r="C111" i="30"/>
  <c r="B112" i="30"/>
  <c r="C112" i="30"/>
  <c r="B113" i="30"/>
  <c r="C113" i="30"/>
  <c r="B114" i="30"/>
  <c r="C114" i="30"/>
  <c r="B115" i="30"/>
  <c r="C115" i="30"/>
  <c r="B116" i="30"/>
  <c r="C116" i="30"/>
  <c r="B117" i="30"/>
  <c r="C117" i="30"/>
  <c r="B118" i="30"/>
  <c r="C118" i="30"/>
  <c r="B119" i="30"/>
  <c r="C119" i="30"/>
  <c r="B120" i="30"/>
  <c r="C120" i="30"/>
  <c r="B121" i="30"/>
  <c r="C121" i="30"/>
  <c r="B122" i="30"/>
  <c r="C122" i="30"/>
  <c r="B123" i="30"/>
  <c r="C123" i="30"/>
  <c r="B124" i="30"/>
  <c r="C124" i="30"/>
  <c r="B125" i="30"/>
  <c r="C125" i="30"/>
  <c r="B126" i="30"/>
  <c r="C126" i="30"/>
  <c r="B127" i="30"/>
  <c r="C127" i="30"/>
  <c r="B128" i="30"/>
  <c r="C128" i="30"/>
  <c r="B129" i="30"/>
  <c r="C129" i="30"/>
  <c r="B130" i="30"/>
  <c r="C130" i="30"/>
  <c r="B131" i="30"/>
  <c r="C131" i="30"/>
  <c r="B132" i="30"/>
  <c r="C132" i="30"/>
  <c r="B133" i="30"/>
  <c r="C133" i="30"/>
  <c r="B134" i="30"/>
  <c r="C134" i="30"/>
  <c r="B135" i="30"/>
  <c r="C135" i="30"/>
  <c r="B136" i="30"/>
  <c r="C136" i="30"/>
  <c r="B137" i="30"/>
  <c r="C137" i="30"/>
  <c r="B138" i="30"/>
  <c r="C138" i="30"/>
  <c r="B139" i="30"/>
  <c r="C139" i="30"/>
  <c r="B140" i="30"/>
  <c r="C140" i="30"/>
  <c r="B141" i="30"/>
  <c r="C141" i="30"/>
  <c r="B142" i="30"/>
  <c r="C142" i="30"/>
  <c r="B143" i="30"/>
  <c r="C143" i="30"/>
  <c r="B144" i="30"/>
  <c r="C144" i="30"/>
  <c r="B145" i="30"/>
  <c r="C145" i="30"/>
  <c r="B146" i="30"/>
  <c r="C146" i="30"/>
  <c r="B147" i="30"/>
  <c r="C147" i="30"/>
  <c r="B148" i="30"/>
  <c r="C148" i="30"/>
  <c r="B149" i="30"/>
  <c r="C149" i="30"/>
  <c r="B150" i="30"/>
  <c r="C150" i="30"/>
  <c r="B151" i="30"/>
  <c r="C151" i="30"/>
  <c r="B152" i="30"/>
  <c r="C152" i="30"/>
  <c r="B153" i="30"/>
  <c r="C153" i="30"/>
  <c r="B154" i="30"/>
  <c r="C154" i="30"/>
  <c r="B155" i="30"/>
  <c r="C155" i="30"/>
  <c r="B156" i="30"/>
  <c r="C156" i="30"/>
  <c r="B157" i="30"/>
  <c r="C157" i="30"/>
  <c r="B158" i="30"/>
  <c r="C158" i="30"/>
  <c r="B159" i="30"/>
  <c r="C159" i="30"/>
  <c r="B160" i="30"/>
  <c r="C160" i="30"/>
  <c r="B161" i="30"/>
  <c r="C161" i="30"/>
  <c r="B162" i="30"/>
  <c r="C162" i="30"/>
  <c r="B163" i="30"/>
  <c r="C163" i="30"/>
  <c r="B164" i="30"/>
  <c r="C164" i="30"/>
  <c r="B165" i="30"/>
  <c r="C165" i="30"/>
  <c r="B166" i="30"/>
  <c r="C166" i="30"/>
  <c r="B167" i="30"/>
  <c r="C167" i="30"/>
  <c r="B168" i="30"/>
  <c r="C168" i="30"/>
  <c r="B169" i="30"/>
  <c r="C169" i="30"/>
  <c r="B170" i="30"/>
  <c r="C170" i="30"/>
  <c r="B171" i="30"/>
  <c r="C171" i="30"/>
  <c r="B172" i="30"/>
  <c r="C172" i="30"/>
  <c r="B173" i="30"/>
  <c r="C173" i="30"/>
  <c r="B174" i="30"/>
  <c r="C174" i="30"/>
  <c r="B175" i="30"/>
  <c r="C175" i="30"/>
  <c r="B176" i="30"/>
  <c r="C176" i="30"/>
  <c r="B177" i="30"/>
  <c r="C177" i="30"/>
  <c r="C41" i="30"/>
  <c r="B41" i="30"/>
  <c r="B68" i="35"/>
  <c r="A68" i="35"/>
  <c r="B67" i="35"/>
  <c r="A67" i="35"/>
  <c r="B66" i="35"/>
  <c r="A66" i="35"/>
  <c r="B78" i="35"/>
  <c r="A78" i="35"/>
  <c r="B77" i="35"/>
  <c r="A77" i="35"/>
  <c r="B76" i="35"/>
  <c r="A76" i="35"/>
  <c r="B75" i="35"/>
  <c r="A75" i="35"/>
  <c r="B74" i="35"/>
  <c r="A74" i="35"/>
  <c r="B5" i="35"/>
  <c r="A5" i="35"/>
  <c r="B4" i="35"/>
  <c r="A4" i="35"/>
  <c r="B3" i="35"/>
  <c r="A3" i="35"/>
  <c r="B7" i="35"/>
  <c r="A7" i="35"/>
  <c r="B6" i="35"/>
  <c r="A6" i="35"/>
  <c r="B72" i="35"/>
  <c r="A72" i="35"/>
  <c r="B73" i="35"/>
  <c r="A73" i="35"/>
  <c r="B71" i="35"/>
  <c r="A71" i="35"/>
  <c r="B69" i="35"/>
  <c r="A69" i="35"/>
  <c r="B147" i="35"/>
  <c r="B156" i="35"/>
  <c r="A156" i="35"/>
  <c r="B155" i="35"/>
  <c r="A155" i="35"/>
  <c r="B153" i="35"/>
  <c r="A153" i="35"/>
  <c r="B152" i="35"/>
  <c r="A152" i="35"/>
  <c r="B157" i="35"/>
  <c r="A157" i="35"/>
  <c r="B151" i="35"/>
  <c r="A151" i="35"/>
  <c r="B150" i="35"/>
  <c r="A150" i="35"/>
  <c r="B148" i="35"/>
  <c r="A148" i="35"/>
  <c r="B149" i="35"/>
  <c r="A149" i="35"/>
  <c r="A147" i="35"/>
  <c r="B146" i="35"/>
  <c r="A146" i="35"/>
  <c r="B145" i="35"/>
  <c r="A145" i="35"/>
  <c r="B154" i="35"/>
  <c r="A154" i="35"/>
  <c r="B144" i="35"/>
  <c r="A144" i="35"/>
  <c r="B142" i="35"/>
  <c r="A142" i="35"/>
  <c r="B137" i="35"/>
  <c r="A137" i="35"/>
  <c r="B134" i="35"/>
  <c r="A134" i="35"/>
  <c r="B132" i="35"/>
  <c r="A132" i="35"/>
  <c r="B131" i="35"/>
  <c r="A131" i="35"/>
  <c r="B130" i="35"/>
  <c r="A130" i="35"/>
  <c r="B126" i="35"/>
  <c r="A126" i="35"/>
  <c r="B124" i="35"/>
  <c r="A124" i="35"/>
  <c r="B122" i="35"/>
  <c r="A122" i="35"/>
  <c r="B121" i="35"/>
  <c r="A121" i="35"/>
  <c r="B112" i="35"/>
  <c r="A112" i="35"/>
  <c r="B143" i="35"/>
  <c r="A143" i="35"/>
  <c r="B141" i="35"/>
  <c r="A141" i="35"/>
  <c r="B140" i="35"/>
  <c r="A140" i="35"/>
  <c r="B139" i="35"/>
  <c r="A139" i="35"/>
  <c r="B138" i="35"/>
  <c r="A138" i="35"/>
  <c r="B136" i="35"/>
  <c r="A136" i="35"/>
  <c r="B135" i="35"/>
  <c r="A135" i="35"/>
  <c r="B133" i="35"/>
  <c r="A133" i="35"/>
  <c r="B129" i="35"/>
  <c r="A129" i="35"/>
  <c r="B123" i="35"/>
  <c r="A123" i="35"/>
  <c r="B120" i="35"/>
  <c r="A120" i="35"/>
  <c r="B119" i="35"/>
  <c r="A119" i="35"/>
  <c r="B127" i="35"/>
  <c r="A127" i="35"/>
  <c r="B125" i="35"/>
  <c r="A125" i="35"/>
  <c r="B118" i="35"/>
  <c r="A118" i="35"/>
  <c r="B117" i="35"/>
  <c r="A117" i="35"/>
  <c r="B116" i="35"/>
  <c r="A116" i="35"/>
  <c r="B115" i="35"/>
  <c r="A115" i="35"/>
  <c r="B114" i="35"/>
  <c r="A114" i="35"/>
  <c r="B113" i="35"/>
  <c r="A113" i="35"/>
  <c r="B111" i="35"/>
  <c r="A111" i="35"/>
  <c r="B128" i="35"/>
  <c r="A128" i="35"/>
  <c r="B110" i="35"/>
  <c r="A110" i="35"/>
  <c r="B108" i="35"/>
  <c r="A108" i="35"/>
  <c r="B106" i="35"/>
  <c r="A106" i="35"/>
  <c r="B105" i="35"/>
  <c r="A105" i="35"/>
  <c r="B104" i="35"/>
  <c r="A104" i="35"/>
  <c r="B103" i="35"/>
  <c r="A103" i="35"/>
  <c r="B102" i="35"/>
  <c r="A102" i="35"/>
  <c r="B99" i="35"/>
  <c r="A99" i="35"/>
  <c r="B98" i="35"/>
  <c r="A98" i="35"/>
  <c r="B97" i="35"/>
  <c r="A97" i="35"/>
  <c r="B96" i="35"/>
  <c r="A96" i="35"/>
  <c r="B109" i="35"/>
  <c r="A109" i="35"/>
  <c r="B107" i="35"/>
  <c r="A107" i="35"/>
  <c r="B101" i="35"/>
  <c r="A101" i="35"/>
  <c r="B100" i="35"/>
  <c r="A100" i="35"/>
  <c r="B95" i="35"/>
  <c r="A95" i="35"/>
  <c r="B88" i="35"/>
  <c r="A88" i="35"/>
  <c r="B86" i="35"/>
  <c r="A86" i="35"/>
  <c r="B84" i="35"/>
  <c r="A84" i="35"/>
  <c r="B82" i="35"/>
  <c r="A82" i="35"/>
  <c r="B93" i="35"/>
  <c r="A93" i="35"/>
  <c r="B90" i="35"/>
  <c r="A90" i="35"/>
  <c r="B94" i="35"/>
  <c r="A94" i="35"/>
  <c r="B92" i="35"/>
  <c r="A92" i="35"/>
  <c r="B91" i="35"/>
  <c r="A91" i="35"/>
  <c r="B89" i="35"/>
  <c r="A89" i="35"/>
  <c r="B87" i="35"/>
  <c r="A87" i="35"/>
  <c r="B85" i="35"/>
  <c r="A85" i="35"/>
  <c r="B83" i="35"/>
  <c r="A83" i="35"/>
  <c r="B80" i="35"/>
  <c r="A80" i="35"/>
  <c r="B79" i="35"/>
  <c r="A79" i="35"/>
  <c r="B81" i="35"/>
  <c r="A81" i="35"/>
  <c r="B63" i="35"/>
  <c r="A63" i="35"/>
  <c r="B64" i="35"/>
  <c r="A64" i="35"/>
  <c r="B62" i="35"/>
  <c r="A62" i="35"/>
  <c r="B61" i="35"/>
  <c r="A61" i="35"/>
  <c r="B60" i="35"/>
  <c r="A60" i="35"/>
  <c r="B59" i="35"/>
  <c r="A59" i="35"/>
  <c r="B58" i="35"/>
  <c r="A58" i="35"/>
  <c r="B57" i="35"/>
  <c r="A57" i="35"/>
  <c r="B55" i="35"/>
  <c r="A55" i="35"/>
  <c r="B53" i="35"/>
  <c r="A53" i="35"/>
  <c r="B51" i="35"/>
  <c r="A51" i="35"/>
  <c r="B48" i="35"/>
  <c r="A48" i="35"/>
  <c r="B46" i="35"/>
  <c r="A46" i="35"/>
  <c r="B44" i="35"/>
  <c r="A44" i="35"/>
  <c r="B43" i="35"/>
  <c r="A43" i="35"/>
  <c r="B42" i="35"/>
  <c r="A42" i="35"/>
  <c r="B41" i="35"/>
  <c r="A41" i="35"/>
  <c r="B40" i="35"/>
  <c r="A40" i="35"/>
  <c r="B38" i="35"/>
  <c r="A38" i="35"/>
  <c r="B36" i="35"/>
  <c r="A36" i="35"/>
  <c r="B34" i="35"/>
  <c r="A34" i="35"/>
  <c r="B32" i="35"/>
  <c r="A32" i="35"/>
  <c r="B56" i="35"/>
  <c r="A56" i="35"/>
  <c r="B54" i="35"/>
  <c r="A54" i="35"/>
  <c r="B52" i="35"/>
  <c r="A52" i="35"/>
  <c r="B50" i="35"/>
  <c r="A50" i="35"/>
  <c r="B47" i="35"/>
  <c r="A47" i="35"/>
  <c r="B39" i="35"/>
  <c r="A39" i="35"/>
  <c r="B37" i="35"/>
  <c r="A37" i="35"/>
  <c r="B35" i="35"/>
  <c r="A35" i="35"/>
  <c r="B33" i="35"/>
  <c r="A33" i="35"/>
  <c r="B45" i="35"/>
  <c r="A45" i="35"/>
  <c r="B31" i="35"/>
  <c r="A31" i="35"/>
  <c r="B49" i="35"/>
  <c r="A49" i="35"/>
  <c r="B29" i="35"/>
  <c r="A29" i="35"/>
  <c r="B20" i="35"/>
  <c r="A20" i="35"/>
  <c r="B28" i="35"/>
  <c r="A28" i="35"/>
  <c r="B19" i="35"/>
  <c r="A19" i="35"/>
  <c r="B30" i="35"/>
  <c r="A30" i="35"/>
  <c r="B26" i="35"/>
  <c r="A26" i="35"/>
  <c r="B24" i="35"/>
  <c r="A24" i="35"/>
  <c r="B21" i="35"/>
  <c r="A21" i="35"/>
  <c r="B18" i="35"/>
  <c r="A18" i="35"/>
  <c r="B23" i="35"/>
  <c r="A23" i="35"/>
  <c r="B27" i="35"/>
  <c r="A27" i="35"/>
  <c r="B25" i="35"/>
  <c r="A25" i="35"/>
  <c r="B22" i="35"/>
  <c r="A22" i="35"/>
  <c r="B15" i="35"/>
  <c r="A15" i="35"/>
  <c r="B14" i="35"/>
  <c r="A14" i="35"/>
  <c r="B13" i="35"/>
  <c r="A13" i="35"/>
  <c r="B12" i="35"/>
  <c r="A12" i="35"/>
  <c r="B10" i="35"/>
  <c r="A10" i="35"/>
  <c r="B11" i="35"/>
  <c r="A11" i="35"/>
  <c r="B9" i="35"/>
  <c r="A9" i="35"/>
  <c r="B17" i="35"/>
  <c r="A17" i="35"/>
  <c r="B16" i="35"/>
  <c r="A16" i="35"/>
  <c r="B8" i="35"/>
  <c r="A8" i="35"/>
  <c r="B70" i="35"/>
  <c r="A70" i="35"/>
  <c r="BJ69" i="15" l="1" a="1"/>
  <c r="BJ69" i="15" s="1"/>
  <c r="BJ67" i="15" a="1"/>
  <c r="BJ67" i="15" s="1"/>
  <c r="BJ53" i="15" a="1"/>
  <c r="BJ53" i="15" s="1"/>
  <c r="BJ50" i="15" a="1"/>
  <c r="BJ50" i="15" s="1"/>
  <c r="BJ57" i="15" a="1"/>
  <c r="BJ57" i="15" s="1"/>
  <c r="BJ68" i="15" a="1"/>
  <c r="BJ68" i="15" s="1"/>
  <c r="BJ62" i="15" a="1"/>
  <c r="BJ62" i="15" s="1"/>
  <c r="BJ61" i="15" a="1"/>
  <c r="BJ61" i="15" s="1"/>
  <c r="BJ60" i="15" a="1"/>
  <c r="BJ60" i="15" s="1"/>
  <c r="BJ63" i="15" a="1"/>
  <c r="BJ63" i="15" s="1"/>
  <c r="BJ55" i="15" a="1"/>
  <c r="BJ55" i="15" s="1"/>
  <c r="BJ45" i="15" a="1"/>
  <c r="BJ45" i="15" s="1"/>
  <c r="BJ65" i="15" a="1"/>
  <c r="BJ65" i="15" s="1"/>
  <c r="BJ59" i="15" a="1"/>
  <c r="BJ59" i="15" s="1"/>
  <c r="BJ66" i="15" a="1"/>
  <c r="BJ66" i="15" s="1"/>
  <c r="BJ58" i="15" a="1"/>
  <c r="BJ58" i="15" s="1"/>
  <c r="BJ54" i="15" a="1"/>
  <c r="BJ54" i="15" s="1"/>
  <c r="BJ48" i="15" a="1"/>
  <c r="BJ48" i="15" s="1"/>
  <c r="BJ56" i="15" a="1"/>
  <c r="BJ56" i="15" s="1"/>
  <c r="BJ47" i="15" a="1"/>
  <c r="BJ47" i="15" s="1"/>
  <c r="BJ51" i="15" a="1"/>
  <c r="BJ51" i="15" s="1"/>
  <c r="BJ52" i="15" a="1"/>
  <c r="BJ52" i="15" s="1"/>
  <c r="BJ49" i="15" a="1"/>
  <c r="BJ49" i="15" s="1"/>
  <c r="BJ64" i="15" a="1"/>
  <c r="BJ64" i="15" s="1"/>
  <c r="BJ46" i="15" a="1"/>
  <c r="BJ46" i="15" s="1"/>
  <c r="B72" i="15" a="1"/>
  <c r="B72" i="15" s="1"/>
  <c r="D246" i="16" l="1"/>
  <c r="D194" i="16"/>
  <c r="D75" i="16"/>
  <c r="D61" i="16"/>
  <c r="D106" i="16"/>
  <c r="D105" i="16"/>
  <c r="D190" i="16"/>
  <c r="D191" i="16"/>
  <c r="D232" i="16"/>
  <c r="D64" i="16"/>
  <c r="D34" i="16"/>
  <c r="D224" i="16"/>
  <c r="D189" i="16"/>
  <c r="D73" i="16"/>
  <c r="D140" i="16"/>
  <c r="D220" i="16"/>
  <c r="D221" i="16"/>
  <c r="D63" i="16"/>
  <c r="D163" i="16"/>
  <c r="D58" i="16"/>
  <c r="D223" i="16"/>
  <c r="D188" i="16"/>
  <c r="D92" i="16"/>
  <c r="D35" i="16"/>
  <c r="D227" i="16"/>
  <c r="D228" i="16"/>
  <c r="D217" i="16"/>
  <c r="D218" i="16"/>
  <c r="D219" i="16"/>
  <c r="D213" i="16"/>
  <c r="D101" i="16"/>
  <c r="D113" i="16"/>
  <c r="D143" i="16"/>
  <c r="D231" i="16"/>
  <c r="D230" i="16"/>
  <c r="D229" i="16"/>
  <c r="D84" i="16"/>
  <c r="D142" i="16"/>
  <c r="D141" i="16"/>
  <c r="D45" i="16"/>
  <c r="D44" i="16"/>
  <c r="D42" i="16"/>
  <c r="D43" i="16"/>
  <c r="D110" i="16"/>
  <c r="D109" i="16"/>
  <c r="D178" i="16"/>
  <c r="D239" i="16"/>
  <c r="D240" i="16"/>
  <c r="D238" i="16"/>
  <c r="D241" i="16"/>
  <c r="D237" i="16"/>
  <c r="D169" i="16"/>
  <c r="D168" i="16"/>
  <c r="D235" i="16"/>
  <c r="D27" i="16"/>
  <c r="D173" i="16"/>
  <c r="D86" i="16"/>
  <c r="D41" i="16"/>
  <c r="D96" i="16"/>
  <c r="D170" i="16"/>
  <c r="D174" i="16"/>
  <c r="D135" i="16"/>
  <c r="D179" i="16"/>
  <c r="D111" i="16"/>
  <c r="D26" i="16"/>
  <c r="D172" i="16"/>
  <c r="D234" i="16"/>
  <c r="D40" i="16"/>
  <c r="D108" i="16"/>
  <c r="D116" i="16"/>
  <c r="D177" i="16"/>
  <c r="D112" i="16"/>
  <c r="D60" i="16"/>
  <c r="D25" i="16"/>
  <c r="D171" i="16"/>
  <c r="D233" i="16"/>
  <c r="D39" i="16"/>
  <c r="D107" i="16"/>
  <c r="D115" i="16"/>
  <c r="D176" i="16"/>
  <c r="D134" i="16"/>
  <c r="D59" i="16"/>
  <c r="D236" i="16"/>
  <c r="D80" i="16"/>
  <c r="D79" i="16"/>
  <c r="D81" i="16"/>
  <c r="D114" i="16"/>
  <c r="D85" i="16"/>
  <c r="D83" i="16"/>
  <c r="D175" i="16"/>
  <c r="D253" i="16"/>
  <c r="D215" i="16"/>
  <c r="D212" i="16"/>
  <c r="D65" i="16"/>
  <c r="D247" i="16"/>
  <c r="D104" i="16"/>
  <c r="D216" i="16"/>
  <c r="D103" i="16"/>
  <c r="D139" i="16"/>
  <c r="D102" i="16"/>
  <c r="D91" i="16"/>
  <c r="D90" i="16"/>
  <c r="D89" i="16"/>
  <c r="D72" i="16"/>
  <c r="D202" i="16"/>
  <c r="D122" i="16"/>
  <c r="D209" i="16"/>
  <c r="D95" i="16"/>
  <c r="D211" i="16"/>
  <c r="D126" i="16"/>
  <c r="D182" i="16"/>
  <c r="D38" i="16"/>
  <c r="D184" i="16"/>
  <c r="D201" i="16"/>
  <c r="D120" i="16"/>
  <c r="D208" i="16"/>
  <c r="D198" i="16"/>
  <c r="D94" i="16"/>
  <c r="D197" i="16"/>
  <c r="D125" i="16"/>
  <c r="D196" i="16"/>
  <c r="D37" i="16"/>
  <c r="D183" i="16"/>
  <c r="D199" i="16"/>
  <c r="D118" i="16"/>
  <c r="D205" i="16"/>
  <c r="D93" i="16"/>
  <c r="D124" i="16"/>
  <c r="D36" i="16"/>
  <c r="D206" i="16"/>
  <c r="D121" i="16"/>
  <c r="D119" i="16"/>
  <c r="D200" i="16"/>
  <c r="D207" i="16"/>
  <c r="D82" i="16"/>
  <c r="D226" i="16"/>
  <c r="D71" i="16"/>
  <c r="D129" i="16"/>
  <c r="D52" i="16"/>
  <c r="D68" i="16"/>
  <c r="D66" i="16"/>
  <c r="D76" i="16"/>
  <c r="D138" i="16"/>
  <c r="D137" i="16"/>
  <c r="D70" i="16"/>
  <c r="D69" i="16"/>
  <c r="D225" i="16"/>
  <c r="D210" i="16"/>
  <c r="D251" i="16"/>
  <c r="D77" i="16"/>
  <c r="D181" i="16"/>
  <c r="D164" i="16"/>
  <c r="D62" i="16"/>
  <c r="D74" i="16"/>
  <c r="D51" i="16"/>
  <c r="D57" i="16"/>
  <c r="D165" i="16"/>
  <c r="D185" i="16"/>
  <c r="D149" i="16"/>
  <c r="D133" i="16"/>
  <c r="D48" i="16"/>
  <c r="D151" i="16"/>
  <c r="D145" i="16"/>
  <c r="D147" i="16"/>
  <c r="D152" i="16"/>
  <c r="D150" i="16"/>
  <c r="D154" i="16"/>
  <c r="D49" i="16"/>
  <c r="D144" i="16"/>
  <c r="D155" i="16"/>
  <c r="D146" i="16"/>
  <c r="D153" i="16"/>
  <c r="D148" i="16"/>
  <c r="D47" i="16"/>
  <c r="D244" i="16"/>
  <c r="D249" i="16"/>
  <c r="D248" i="16"/>
  <c r="D222" i="16"/>
  <c r="D136" i="16"/>
  <c r="D243" i="16"/>
  <c r="D252" i="16"/>
  <c r="D250" i="16"/>
  <c r="D131" i="16"/>
  <c r="D130" i="16"/>
  <c r="D156" i="16"/>
  <c r="D158" i="16"/>
  <c r="D160" i="16"/>
  <c r="D159" i="16"/>
  <c r="D157" i="16"/>
  <c r="D162" i="16"/>
  <c r="D161" i="16"/>
  <c r="D242" i="16"/>
  <c r="D30" i="16"/>
  <c r="D186" i="16"/>
  <c r="D28" i="16"/>
  <c r="D87" i="16"/>
  <c r="D166" i="16"/>
  <c r="D31" i="16"/>
  <c r="D167" i="16"/>
  <c r="D100" i="16"/>
  <c r="D204" i="16"/>
  <c r="D203" i="16"/>
  <c r="D53" i="16"/>
  <c r="D54" i="16"/>
  <c r="D55" i="16"/>
  <c r="D56" i="16"/>
  <c r="D117" i="16"/>
  <c r="D123" i="16"/>
  <c r="D254" i="16"/>
  <c r="D88" i="16"/>
  <c r="D187" i="16"/>
  <c r="D192" i="16"/>
  <c r="D127" i="16"/>
  <c r="D193" i="16"/>
  <c r="D128" i="16"/>
  <c r="D195" i="16"/>
  <c r="D78" i="16"/>
  <c r="D132" i="16"/>
  <c r="D97" i="16"/>
  <c r="D214" i="16"/>
  <c r="D50" i="16"/>
  <c r="D180" i="16"/>
  <c r="D29" i="16"/>
  <c r="D33" i="16"/>
  <c r="D32" i="16"/>
  <c r="D98" i="16"/>
  <c r="D245" i="16"/>
  <c r="D46" i="16"/>
  <c r="D67" i="16"/>
  <c r="C5" i="23"/>
  <c r="C8" i="23" s="1"/>
  <c r="E8" i="23" s="1"/>
  <c r="B36" i="23" l="1" a="1"/>
  <c r="B36" i="23" s="1"/>
  <c r="C32" i="23"/>
  <c r="E32" i="23" s="1"/>
  <c r="C33" i="23"/>
  <c r="E33" i="23" s="1"/>
  <c r="D33" i="23" a="1"/>
  <c r="D33" i="23" s="1"/>
  <c r="D32" i="23" a="1"/>
  <c r="D32" i="23" s="1"/>
  <c r="D22" i="16"/>
  <c r="B2" i="16" a="1"/>
  <c r="B2" i="16" s="1"/>
  <c r="M26" i="16" a="1"/>
  <c r="M26" i="16" s="1"/>
  <c r="H3" i="16" l="1" a="1"/>
  <c r="H3" i="16" s="1"/>
  <c r="H1" i="16" s="1"/>
  <c r="Y25" i="34"/>
  <c r="I189" i="35"/>
  <c r="F189" i="35"/>
  <c r="B189" i="35"/>
  <c r="B188" i="35"/>
  <c r="D154" i="35"/>
  <c r="D120" i="35"/>
  <c r="D123" i="35"/>
  <c r="D129" i="35"/>
  <c r="D133" i="35"/>
  <c r="D135" i="35"/>
  <c r="D136" i="35"/>
  <c r="D138" i="35"/>
  <c r="D139" i="35"/>
  <c r="D140" i="35"/>
  <c r="D141" i="35"/>
  <c r="D143" i="35"/>
  <c r="D83" i="35"/>
  <c r="D85" i="35"/>
  <c r="D87" i="35"/>
  <c r="D89" i="35"/>
  <c r="D91" i="35"/>
  <c r="D92" i="35"/>
  <c r="D94" i="35"/>
  <c r="D90" i="35"/>
  <c r="D110" i="35"/>
  <c r="D93" i="35"/>
  <c r="D81" i="35"/>
  <c r="D111" i="35"/>
  <c r="D113" i="35"/>
  <c r="D114" i="35"/>
  <c r="D115" i="35"/>
  <c r="D116" i="35"/>
  <c r="D117" i="35"/>
  <c r="D118" i="35"/>
  <c r="D125" i="35"/>
  <c r="D127" i="35"/>
  <c r="D96" i="35"/>
  <c r="D97" i="35"/>
  <c r="D98" i="35"/>
  <c r="D99" i="35"/>
  <c r="D102" i="35"/>
  <c r="D103" i="35"/>
  <c r="D104" i="35"/>
  <c r="D105" i="35"/>
  <c r="D106" i="35"/>
  <c r="D108" i="35"/>
  <c r="D112" i="35"/>
  <c r="D121" i="35"/>
  <c r="D122" i="35"/>
  <c r="D124" i="35"/>
  <c r="D126" i="35"/>
  <c r="D130" i="35"/>
  <c r="D131" i="35"/>
  <c r="D132" i="35"/>
  <c r="D134" i="35"/>
  <c r="D137" i="35"/>
  <c r="D142" i="35"/>
  <c r="D144" i="35"/>
  <c r="D82" i="35"/>
  <c r="D84" i="35"/>
  <c r="D86" i="35"/>
  <c r="D88" i="35"/>
  <c r="D95" i="35"/>
  <c r="D79" i="35"/>
  <c r="D80" i="35"/>
  <c r="D6" i="35"/>
  <c r="D7" i="35"/>
  <c r="D3" i="35"/>
  <c r="D4" i="35"/>
  <c r="D5" i="35"/>
  <c r="D69" i="35"/>
  <c r="D71" i="35"/>
  <c r="D73" i="35"/>
  <c r="D74" i="35"/>
  <c r="D75" i="35"/>
  <c r="D76" i="35"/>
  <c r="D77" i="35"/>
  <c r="D78" i="35"/>
  <c r="D72" i="35"/>
  <c r="D70" i="35"/>
  <c r="D66" i="35"/>
  <c r="D67" i="35"/>
  <c r="D68" i="35"/>
  <c r="D61" i="35"/>
  <c r="D62" i="35"/>
  <c r="D128" i="35"/>
  <c r="D100" i="35"/>
  <c r="D101" i="35"/>
  <c r="D107" i="35"/>
  <c r="D109" i="35"/>
  <c r="D119" i="35"/>
  <c r="D18" i="35"/>
  <c r="D21" i="35"/>
  <c r="D24" i="35"/>
  <c r="D26" i="35"/>
  <c r="D30" i="35"/>
  <c r="D64" i="35"/>
  <c r="D63" i="35"/>
  <c r="D19" i="35"/>
  <c r="D28" i="35"/>
  <c r="D8" i="35"/>
  <c r="D16" i="35"/>
  <c r="D17" i="35"/>
  <c r="D20" i="35"/>
  <c r="D29" i="35"/>
  <c r="D9" i="35"/>
  <c r="D11" i="35"/>
  <c r="D32" i="35"/>
  <c r="D34" i="35"/>
  <c r="D36" i="35"/>
  <c r="D38" i="35"/>
  <c r="D40" i="35"/>
  <c r="D41" i="35"/>
  <c r="D42" i="35"/>
  <c r="D43" i="35"/>
  <c r="D44" i="35"/>
  <c r="D46" i="35"/>
  <c r="D48" i="35"/>
  <c r="D51" i="35"/>
  <c r="D53" i="35"/>
  <c r="D55" i="35"/>
  <c r="D57" i="35"/>
  <c r="D58" i="35"/>
  <c r="D59" i="35"/>
  <c r="D60" i="35"/>
  <c r="D10" i="35"/>
  <c r="D12" i="35"/>
  <c r="D13" i="35"/>
  <c r="D14" i="35"/>
  <c r="D15" i="35"/>
  <c r="D65" i="35"/>
  <c r="D149" i="35"/>
  <c r="D148" i="35"/>
  <c r="D150" i="35"/>
  <c r="D157" i="35"/>
  <c r="D145" i="35"/>
  <c r="D151" i="35"/>
  <c r="D152" i="35"/>
  <c r="D153" i="35"/>
  <c r="D155" i="35"/>
  <c r="D156" i="35"/>
  <c r="D146" i="35"/>
  <c r="D147" i="35"/>
  <c r="D22" i="35"/>
  <c r="D25" i="35"/>
  <c r="D27" i="35"/>
  <c r="D23" i="35"/>
  <c r="D56" i="35"/>
  <c r="D54" i="35"/>
  <c r="D52" i="35"/>
  <c r="D50" i="35"/>
  <c r="D47" i="35"/>
  <c r="D39" i="35"/>
  <c r="D37" i="35"/>
  <c r="D35" i="35"/>
  <c r="D33" i="35"/>
  <c r="D31" i="35"/>
  <c r="D49" i="35"/>
  <c r="D45" i="35"/>
  <c r="B191" i="35" l="1" a="1"/>
  <c r="B191" i="35" s="1"/>
  <c r="B3" i="16" a="1"/>
  <c r="B3" i="16" s="1"/>
  <c r="B1" i="16" s="1"/>
  <c r="G3" i="16" a="1"/>
  <c r="G3" i="16" s="1"/>
  <c r="G1" i="16" s="1"/>
  <c r="F3" i="16" a="1"/>
  <c r="F3" i="16" s="1"/>
  <c r="F1" i="16" s="1"/>
  <c r="E3" i="16" a="1"/>
  <c r="E3" i="16" s="1"/>
  <c r="E1" i="16" s="1"/>
  <c r="D3" i="16" a="1"/>
  <c r="D3" i="16" s="1"/>
  <c r="D1" i="16" s="1"/>
  <c r="C3" i="16" a="1"/>
  <c r="C3" i="16" s="1"/>
  <c r="C1" i="16" s="1"/>
  <c r="F195" i="35" a="1"/>
  <c r="F195" i="35" s="1"/>
  <c r="I231" i="35" a="1"/>
  <c r="I231" i="35" s="1"/>
  <c r="F196" i="35" a="1"/>
  <c r="F196" i="35" s="1"/>
  <c r="I191" i="35" a="1"/>
  <c r="I191" i="35" s="1"/>
  <c r="B194" i="35" a="1"/>
  <c r="B194" i="35" s="1"/>
  <c r="F219" i="35" a="1"/>
  <c r="F219" i="35" s="1"/>
  <c r="F218" i="35" a="1"/>
  <c r="F218" i="35" s="1"/>
  <c r="I232" i="35" a="1"/>
  <c r="I232" i="35" s="1"/>
  <c r="F211" i="35" a="1"/>
  <c r="F211" i="35" s="1"/>
  <c r="F203" i="35" a="1"/>
  <c r="F203" i="35" s="1"/>
  <c r="F231" i="35" a="1"/>
  <c r="F231" i="35" s="1"/>
  <c r="F227" i="35" a="1"/>
  <c r="F227" i="35" s="1"/>
  <c r="F226" i="35" a="1"/>
  <c r="F226" i="35" s="1"/>
  <c r="F210" i="35" a="1"/>
  <c r="F210" i="35" s="1"/>
  <c r="F202" i="35" a="1"/>
  <c r="F202" i="35" s="1"/>
  <c r="F194" i="35" a="1"/>
  <c r="F194" i="35" s="1"/>
  <c r="F225" i="35" a="1"/>
  <c r="F225" i="35" s="1"/>
  <c r="F217" i="35" a="1"/>
  <c r="F217" i="35" s="1"/>
  <c r="F209" i="35" a="1"/>
  <c r="F209" i="35" s="1"/>
  <c r="F201" i="35" a="1"/>
  <c r="F201" i="35" s="1"/>
  <c r="F193" i="35" a="1"/>
  <c r="F193" i="35" s="1"/>
  <c r="F232" i="35" a="1"/>
  <c r="F232" i="35" s="1"/>
  <c r="F224" i="35" a="1"/>
  <c r="F224" i="35" s="1"/>
  <c r="F216" i="35" a="1"/>
  <c r="F216" i="35" s="1"/>
  <c r="F208" i="35" a="1"/>
  <c r="F208" i="35" s="1"/>
  <c r="F200" i="35" a="1"/>
  <c r="F200" i="35" s="1"/>
  <c r="F192" i="35" a="1"/>
  <c r="F192" i="35" s="1"/>
  <c r="F223" i="35" a="1"/>
  <c r="F223" i="35" s="1"/>
  <c r="F191" i="35" a="1"/>
  <c r="F191" i="35" s="1"/>
  <c r="F230" i="35" a="1"/>
  <c r="F230" i="35" s="1"/>
  <c r="F222" i="35" a="1"/>
  <c r="F222" i="35" s="1"/>
  <c r="F214" i="35" a="1"/>
  <c r="F214" i="35" s="1"/>
  <c r="F206" i="35" a="1"/>
  <c r="F206" i="35" s="1"/>
  <c r="F198" i="35" a="1"/>
  <c r="F198" i="35" s="1"/>
  <c r="F207" i="35" a="1"/>
  <c r="F207" i="35" s="1"/>
  <c r="F229" i="35" a="1"/>
  <c r="F229" i="35" s="1"/>
  <c r="F221" i="35" a="1"/>
  <c r="F221" i="35" s="1"/>
  <c r="F213" i="35" a="1"/>
  <c r="F213" i="35" s="1"/>
  <c r="F205" i="35" a="1"/>
  <c r="F205" i="35" s="1"/>
  <c r="F197" i="35" a="1"/>
  <c r="F197" i="35" s="1"/>
  <c r="F215" i="35" a="1"/>
  <c r="F215" i="35" s="1"/>
  <c r="F199" i="35" a="1"/>
  <c r="F199" i="35" s="1"/>
  <c r="F228" i="35" a="1"/>
  <c r="F228" i="35" s="1"/>
  <c r="F220" i="35" a="1"/>
  <c r="F220" i="35" s="1"/>
  <c r="F212" i="35" a="1"/>
  <c r="F212" i="35" s="1"/>
  <c r="F204" i="35" a="1"/>
  <c r="F204" i="35" s="1"/>
  <c r="I228" i="35" a="1"/>
  <c r="I228" i="35" s="1"/>
  <c r="I220" i="35" a="1"/>
  <c r="I220" i="35" s="1"/>
  <c r="I212" i="35" a="1"/>
  <c r="I212" i="35" s="1"/>
  <c r="I204" i="35" a="1"/>
  <c r="I204" i="35" s="1"/>
  <c r="I196" i="35" a="1"/>
  <c r="I196" i="35" s="1"/>
  <c r="I230" i="35" a="1"/>
  <c r="I230" i="35" s="1"/>
  <c r="I222" i="35" a="1"/>
  <c r="I222" i="35" s="1"/>
  <c r="I214" i="35" a="1"/>
  <c r="I214" i="35" s="1"/>
  <c r="I206" i="35" a="1"/>
  <c r="I206" i="35" s="1"/>
  <c r="I198" i="35" a="1"/>
  <c r="I198" i="35" s="1"/>
  <c r="I229" i="35" a="1"/>
  <c r="I229" i="35" s="1"/>
  <c r="I221" i="35" a="1"/>
  <c r="I221" i="35" s="1"/>
  <c r="I213" i="35" a="1"/>
  <c r="I213" i="35" s="1"/>
  <c r="I205" i="35" a="1"/>
  <c r="I205" i="35" s="1"/>
  <c r="I197" i="35" a="1"/>
  <c r="I197" i="35" s="1"/>
  <c r="I227" i="35" a="1"/>
  <c r="I227" i="35" s="1"/>
  <c r="I219" i="35" a="1"/>
  <c r="I219" i="35" s="1"/>
  <c r="I211" i="35" a="1"/>
  <c r="I211" i="35" s="1"/>
  <c r="I203" i="35" a="1"/>
  <c r="I203" i="35" s="1"/>
  <c r="I195" i="35" a="1"/>
  <c r="I195" i="35" s="1"/>
  <c r="I226" i="35" a="1"/>
  <c r="I226" i="35" s="1"/>
  <c r="I218" i="35" a="1"/>
  <c r="I218" i="35" s="1"/>
  <c r="I210" i="35" a="1"/>
  <c r="I210" i="35" s="1"/>
  <c r="I202" i="35" a="1"/>
  <c r="I202" i="35" s="1"/>
  <c r="I194" i="35" a="1"/>
  <c r="I194" i="35" s="1"/>
  <c r="I225" i="35" a="1"/>
  <c r="I225" i="35" s="1"/>
  <c r="I217" i="35" a="1"/>
  <c r="I217" i="35" s="1"/>
  <c r="I209" i="35" a="1"/>
  <c r="I209" i="35" s="1"/>
  <c r="I201" i="35" a="1"/>
  <c r="I201" i="35" s="1"/>
  <c r="I193" i="35" a="1"/>
  <c r="I193" i="35" s="1"/>
  <c r="I224" i="35" a="1"/>
  <c r="I224" i="35" s="1"/>
  <c r="I216" i="35" a="1"/>
  <c r="I216" i="35" s="1"/>
  <c r="I208" i="35" a="1"/>
  <c r="I208" i="35" s="1"/>
  <c r="I200" i="35" a="1"/>
  <c r="I200" i="35" s="1"/>
  <c r="I192" i="35" a="1"/>
  <c r="I192" i="35" s="1"/>
  <c r="I223" i="35" a="1"/>
  <c r="I223" i="35" s="1"/>
  <c r="I215" i="35" a="1"/>
  <c r="I215" i="35" s="1"/>
  <c r="I207" i="35" a="1"/>
  <c r="I207" i="35" s="1"/>
  <c r="I199" i="35" a="1"/>
  <c r="I199" i="35" s="1"/>
  <c r="B193" i="35" a="1"/>
  <c r="B193" i="35" s="1"/>
  <c r="B232" i="35" a="1"/>
  <c r="B232" i="35" s="1"/>
  <c r="B217" i="35" a="1"/>
  <c r="B217" i="35" s="1"/>
  <c r="B202" i="35" a="1"/>
  <c r="B202" i="35" s="1"/>
  <c r="B210" i="35" a="1"/>
  <c r="B210" i="35" s="1"/>
  <c r="B218" i="35" a="1"/>
  <c r="B218" i="35" s="1"/>
  <c r="B226" i="35" a="1"/>
  <c r="B226" i="35" s="1"/>
  <c r="B225" i="35" a="1"/>
  <c r="B225" i="35" s="1"/>
  <c r="B195" i="35" a="1"/>
  <c r="B195" i="35" s="1"/>
  <c r="B203" i="35" a="1"/>
  <c r="B203" i="35" s="1"/>
  <c r="B211" i="35" a="1"/>
  <c r="B211" i="35" s="1"/>
  <c r="B219" i="35" a="1"/>
  <c r="B219" i="35" s="1"/>
  <c r="B227" i="35" a="1"/>
  <c r="B227" i="35" s="1"/>
  <c r="B209" i="35" a="1"/>
  <c r="B209" i="35" s="1"/>
  <c r="B196" i="35" a="1"/>
  <c r="B196" i="35" s="1"/>
  <c r="B204" i="35" a="1"/>
  <c r="B204" i="35" s="1"/>
  <c r="B212" i="35" a="1"/>
  <c r="B212" i="35" s="1"/>
  <c r="B220" i="35" a="1"/>
  <c r="B220" i="35" s="1"/>
  <c r="B228" i="35" a="1"/>
  <c r="B228" i="35" s="1"/>
  <c r="B201" i="35" a="1"/>
  <c r="B201" i="35" s="1"/>
  <c r="B197" i="35" a="1"/>
  <c r="B197" i="35" s="1"/>
  <c r="B205" i="35" a="1"/>
  <c r="B205" i="35" s="1"/>
  <c r="B213" i="35" a="1"/>
  <c r="B213" i="35" s="1"/>
  <c r="B221" i="35" a="1"/>
  <c r="B221" i="35" s="1"/>
  <c r="B229" i="35" a="1"/>
  <c r="B229" i="35" s="1"/>
  <c r="B198" i="35" a="1"/>
  <c r="B198" i="35" s="1"/>
  <c r="B206" i="35" a="1"/>
  <c r="B206" i="35" s="1"/>
  <c r="B214" i="35" a="1"/>
  <c r="B214" i="35" s="1"/>
  <c r="B222" i="35" a="1"/>
  <c r="B222" i="35" s="1"/>
  <c r="B230" i="35" a="1"/>
  <c r="B230" i="35" s="1"/>
  <c r="B199" i="35" a="1"/>
  <c r="B199" i="35" s="1"/>
  <c r="B207" i="35" a="1"/>
  <c r="B207" i="35" s="1"/>
  <c r="B215" i="35" a="1"/>
  <c r="B215" i="35" s="1"/>
  <c r="B223" i="35" a="1"/>
  <c r="B223" i="35" s="1"/>
  <c r="B231" i="35" a="1"/>
  <c r="B231" i="35" s="1"/>
  <c r="B192" i="35" a="1"/>
  <c r="B192" i="35" s="1"/>
  <c r="B200" i="35" a="1"/>
  <c r="B200" i="35" s="1"/>
  <c r="B208" i="35" a="1"/>
  <c r="B208" i="35" s="1"/>
  <c r="B216" i="35" a="1"/>
  <c r="B216" i="35" s="1"/>
  <c r="B224" i="35" a="1"/>
  <c r="B224" i="35" s="1"/>
  <c r="Z230" i="34"/>
  <c r="Y230" i="34"/>
  <c r="X230" i="34"/>
  <c r="W230" i="34"/>
  <c r="V230" i="34"/>
  <c r="U230" i="34"/>
  <c r="T230" i="34"/>
  <c r="S230" i="34"/>
  <c r="R230" i="34"/>
  <c r="Q230" i="34"/>
  <c r="P230" i="34"/>
  <c r="O230" i="34"/>
  <c r="N230" i="34"/>
  <c r="M230" i="34"/>
  <c r="L230" i="34"/>
  <c r="K230" i="34"/>
  <c r="J230" i="34"/>
  <c r="I230" i="34"/>
  <c r="H230" i="34"/>
  <c r="G230" i="34"/>
  <c r="F230" i="34"/>
  <c r="E230" i="34"/>
  <c r="D230" i="34"/>
  <c r="C230" i="34"/>
  <c r="B230" i="34"/>
  <c r="Z229" i="34"/>
  <c r="Y229" i="34"/>
  <c r="X229" i="34"/>
  <c r="W229" i="34"/>
  <c r="V229" i="34"/>
  <c r="U229" i="34"/>
  <c r="T229" i="34"/>
  <c r="S229" i="34"/>
  <c r="R229" i="34"/>
  <c r="Q229" i="34"/>
  <c r="P229" i="34"/>
  <c r="O229" i="34"/>
  <c r="N229" i="34"/>
  <c r="M229" i="34"/>
  <c r="L229" i="34"/>
  <c r="K229" i="34"/>
  <c r="J229" i="34"/>
  <c r="I229" i="34"/>
  <c r="H229" i="34"/>
  <c r="G229" i="34"/>
  <c r="F229" i="34"/>
  <c r="E229" i="34"/>
  <c r="D229" i="34"/>
  <c r="C229" i="34"/>
  <c r="B229" i="34"/>
  <c r="Z228" i="34"/>
  <c r="Y228" i="34"/>
  <c r="X228" i="34"/>
  <c r="W228" i="34"/>
  <c r="V228" i="34"/>
  <c r="U228" i="34"/>
  <c r="T228" i="34"/>
  <c r="S228" i="34"/>
  <c r="R228" i="34"/>
  <c r="Q228" i="34"/>
  <c r="P228" i="34"/>
  <c r="O228" i="34"/>
  <c r="N228" i="34"/>
  <c r="M228" i="34"/>
  <c r="L228" i="34"/>
  <c r="K228" i="34"/>
  <c r="J228" i="34"/>
  <c r="I228" i="34"/>
  <c r="H228" i="34"/>
  <c r="G228" i="34"/>
  <c r="F228" i="34"/>
  <c r="E228" i="34"/>
  <c r="D228" i="34"/>
  <c r="C228" i="34"/>
  <c r="B228" i="34"/>
  <c r="Z227" i="34"/>
  <c r="Y227" i="34"/>
  <c r="X227" i="34"/>
  <c r="W227" i="34"/>
  <c r="V227" i="34"/>
  <c r="U227" i="34"/>
  <c r="T227" i="34"/>
  <c r="S227" i="34"/>
  <c r="R227" i="34"/>
  <c r="Q227" i="34"/>
  <c r="P227" i="34"/>
  <c r="O227" i="34"/>
  <c r="N227" i="34"/>
  <c r="M227" i="34"/>
  <c r="L227" i="34"/>
  <c r="K227" i="34"/>
  <c r="J227" i="34"/>
  <c r="I227" i="34"/>
  <c r="H227" i="34"/>
  <c r="G227" i="34"/>
  <c r="F227" i="34"/>
  <c r="E227" i="34"/>
  <c r="D227" i="34"/>
  <c r="C227" i="34"/>
  <c r="B227" i="34"/>
  <c r="Z226" i="34"/>
  <c r="Y226" i="34"/>
  <c r="X226" i="34"/>
  <c r="W226" i="34"/>
  <c r="V226" i="34"/>
  <c r="U226" i="34"/>
  <c r="T226" i="34"/>
  <c r="S226" i="34"/>
  <c r="R226" i="34"/>
  <c r="Q226" i="34"/>
  <c r="P226" i="34"/>
  <c r="O226" i="34"/>
  <c r="N226" i="34"/>
  <c r="M226" i="34"/>
  <c r="L226" i="34"/>
  <c r="K226" i="34"/>
  <c r="J226" i="34"/>
  <c r="I226" i="34"/>
  <c r="H226" i="34"/>
  <c r="G226" i="34"/>
  <c r="F226" i="34"/>
  <c r="E226" i="34"/>
  <c r="D226" i="34"/>
  <c r="C226" i="34"/>
  <c r="B226" i="34"/>
  <c r="Z225" i="34"/>
  <c r="Y225" i="34"/>
  <c r="X225" i="34"/>
  <c r="W225" i="34"/>
  <c r="V225" i="34"/>
  <c r="U225" i="34"/>
  <c r="T225" i="34"/>
  <c r="S225" i="34"/>
  <c r="R225" i="34"/>
  <c r="Q225" i="34"/>
  <c r="P225" i="34"/>
  <c r="O225" i="34"/>
  <c r="N225" i="34"/>
  <c r="M225" i="34"/>
  <c r="L225" i="34"/>
  <c r="K225" i="34"/>
  <c r="J225" i="34"/>
  <c r="I225" i="34"/>
  <c r="H225" i="34"/>
  <c r="G225" i="34"/>
  <c r="F225" i="34"/>
  <c r="E225" i="34"/>
  <c r="D225" i="34"/>
  <c r="C225" i="34"/>
  <c r="B225" i="34"/>
  <c r="Z224" i="34"/>
  <c r="Y224" i="34"/>
  <c r="X224" i="34"/>
  <c r="W224" i="34"/>
  <c r="V224" i="34"/>
  <c r="U224" i="34"/>
  <c r="T224" i="34"/>
  <c r="S224" i="34"/>
  <c r="R224" i="34"/>
  <c r="Q224" i="34"/>
  <c r="P224" i="34"/>
  <c r="O224" i="34"/>
  <c r="N224" i="34"/>
  <c r="M224" i="34"/>
  <c r="L224" i="34"/>
  <c r="K224" i="34"/>
  <c r="J224" i="34"/>
  <c r="I224" i="34"/>
  <c r="H224" i="34"/>
  <c r="G224" i="34"/>
  <c r="F224" i="34"/>
  <c r="E224" i="34"/>
  <c r="D224" i="34"/>
  <c r="C224" i="34"/>
  <c r="B224" i="34"/>
  <c r="Z223" i="34"/>
  <c r="Y223" i="34"/>
  <c r="X223" i="34"/>
  <c r="W223" i="34"/>
  <c r="V223" i="34"/>
  <c r="U223" i="34"/>
  <c r="T223" i="34"/>
  <c r="S223" i="34"/>
  <c r="R223" i="34"/>
  <c r="Q223" i="34"/>
  <c r="P223" i="34"/>
  <c r="O223" i="34"/>
  <c r="N223" i="34"/>
  <c r="M223" i="34"/>
  <c r="L223" i="34"/>
  <c r="K223" i="34"/>
  <c r="J223" i="34"/>
  <c r="I223" i="34"/>
  <c r="H223" i="34"/>
  <c r="G223" i="34"/>
  <c r="F223" i="34"/>
  <c r="E223" i="34"/>
  <c r="D223" i="34"/>
  <c r="C223" i="34"/>
  <c r="B223" i="34"/>
  <c r="Z222" i="34"/>
  <c r="Y222" i="34"/>
  <c r="X222" i="34"/>
  <c r="W222" i="34"/>
  <c r="V222" i="34"/>
  <c r="U222" i="34"/>
  <c r="T222" i="34"/>
  <c r="S222" i="34"/>
  <c r="R222" i="34"/>
  <c r="Q222" i="34"/>
  <c r="P222" i="34"/>
  <c r="O222" i="34"/>
  <c r="N222" i="34"/>
  <c r="M222" i="34"/>
  <c r="L222" i="34"/>
  <c r="K222" i="34"/>
  <c r="J222" i="34"/>
  <c r="I222" i="34"/>
  <c r="H222" i="34"/>
  <c r="G222" i="34"/>
  <c r="F222" i="34"/>
  <c r="E222" i="34"/>
  <c r="D222" i="34"/>
  <c r="C222" i="34"/>
  <c r="B222" i="34"/>
  <c r="Z221" i="34"/>
  <c r="Y221" i="34"/>
  <c r="X221" i="34"/>
  <c r="W221" i="34"/>
  <c r="V221" i="34"/>
  <c r="U221" i="34"/>
  <c r="T221" i="34"/>
  <c r="S221" i="34"/>
  <c r="R221" i="34"/>
  <c r="Q221" i="34"/>
  <c r="P221" i="34"/>
  <c r="O221" i="34"/>
  <c r="N221" i="34"/>
  <c r="M221" i="34"/>
  <c r="L221" i="34"/>
  <c r="K221" i="34"/>
  <c r="J221" i="34"/>
  <c r="I221" i="34"/>
  <c r="H221" i="34"/>
  <c r="G221" i="34"/>
  <c r="F221" i="34"/>
  <c r="E221" i="34"/>
  <c r="D221" i="34"/>
  <c r="C221" i="34"/>
  <c r="B221" i="34"/>
  <c r="Z220" i="34"/>
  <c r="Y220" i="34"/>
  <c r="X220" i="34"/>
  <c r="W220" i="34"/>
  <c r="V220" i="34"/>
  <c r="U220" i="34"/>
  <c r="T220" i="34"/>
  <c r="S220" i="34"/>
  <c r="R220" i="34"/>
  <c r="Q220" i="34"/>
  <c r="P220" i="34"/>
  <c r="O220" i="34"/>
  <c r="N220" i="34"/>
  <c r="M220" i="34"/>
  <c r="L220" i="34"/>
  <c r="K220" i="34"/>
  <c r="J220" i="34"/>
  <c r="I220" i="34"/>
  <c r="H220" i="34"/>
  <c r="G220" i="34"/>
  <c r="F220" i="34"/>
  <c r="E220" i="34"/>
  <c r="D220" i="34"/>
  <c r="C220" i="34"/>
  <c r="B220" i="34"/>
  <c r="Z219" i="34"/>
  <c r="Y219" i="34"/>
  <c r="X219" i="34"/>
  <c r="W219" i="34"/>
  <c r="V219" i="34"/>
  <c r="U219" i="34"/>
  <c r="T219" i="34"/>
  <c r="S219" i="34"/>
  <c r="R219" i="34"/>
  <c r="Q219" i="34"/>
  <c r="P219" i="34"/>
  <c r="O219" i="34"/>
  <c r="N219" i="34"/>
  <c r="M219" i="34"/>
  <c r="L219" i="34"/>
  <c r="K219" i="34"/>
  <c r="J219" i="34"/>
  <c r="I219" i="34"/>
  <c r="H219" i="34"/>
  <c r="G219" i="34"/>
  <c r="F219" i="34"/>
  <c r="E219" i="34"/>
  <c r="D219" i="34"/>
  <c r="C219" i="34"/>
  <c r="B219" i="34"/>
  <c r="Z218" i="34"/>
  <c r="Y218" i="34"/>
  <c r="X218" i="34"/>
  <c r="W218" i="34"/>
  <c r="V218" i="34"/>
  <c r="U218" i="34"/>
  <c r="T218" i="34"/>
  <c r="S218" i="34"/>
  <c r="R218" i="34"/>
  <c r="Q218" i="34"/>
  <c r="P218" i="34"/>
  <c r="O218" i="34"/>
  <c r="N218" i="34"/>
  <c r="M218" i="34"/>
  <c r="L218" i="34"/>
  <c r="K218" i="34"/>
  <c r="J218" i="34"/>
  <c r="I218" i="34"/>
  <c r="H218" i="34"/>
  <c r="G218" i="34"/>
  <c r="F218" i="34"/>
  <c r="E218" i="34"/>
  <c r="D218" i="34"/>
  <c r="C218" i="34"/>
  <c r="B218" i="34"/>
  <c r="Z217" i="34"/>
  <c r="Y217" i="34"/>
  <c r="X217" i="34"/>
  <c r="W217" i="34"/>
  <c r="V217" i="34"/>
  <c r="U217" i="34"/>
  <c r="T217" i="34"/>
  <c r="S217" i="34"/>
  <c r="R217" i="34"/>
  <c r="Q217" i="34"/>
  <c r="P217" i="34"/>
  <c r="O217" i="34"/>
  <c r="N217" i="34"/>
  <c r="M217" i="34"/>
  <c r="L217" i="34"/>
  <c r="K217" i="34"/>
  <c r="J217" i="34"/>
  <c r="I217" i="34"/>
  <c r="H217" i="34"/>
  <c r="G217" i="34"/>
  <c r="F217" i="34"/>
  <c r="E217" i="34"/>
  <c r="D217" i="34"/>
  <c r="C217" i="34"/>
  <c r="B217" i="34"/>
  <c r="Z216" i="34"/>
  <c r="Y216" i="34"/>
  <c r="X216" i="34"/>
  <c r="W216" i="34"/>
  <c r="V216" i="34"/>
  <c r="U216" i="34"/>
  <c r="T216" i="34"/>
  <c r="S216" i="34"/>
  <c r="R216" i="34"/>
  <c r="Q216" i="34"/>
  <c r="P216" i="34"/>
  <c r="O216" i="34"/>
  <c r="N216" i="34"/>
  <c r="M216" i="34"/>
  <c r="L216" i="34"/>
  <c r="K216" i="34"/>
  <c r="J216" i="34"/>
  <c r="I216" i="34"/>
  <c r="H216" i="34"/>
  <c r="G216" i="34"/>
  <c r="F216" i="34"/>
  <c r="E216" i="34"/>
  <c r="D216" i="34"/>
  <c r="C216" i="34"/>
  <c r="B216" i="34"/>
  <c r="Z215" i="34"/>
  <c r="Y215" i="34"/>
  <c r="X215" i="34"/>
  <c r="W215" i="34"/>
  <c r="V215" i="34"/>
  <c r="U215" i="34"/>
  <c r="T215" i="34"/>
  <c r="S215" i="34"/>
  <c r="R215" i="34"/>
  <c r="Q215" i="34"/>
  <c r="P215" i="34"/>
  <c r="O215" i="34"/>
  <c r="N215" i="34"/>
  <c r="M215" i="34"/>
  <c r="L215" i="34"/>
  <c r="K215" i="34"/>
  <c r="J215" i="34"/>
  <c r="I215" i="34"/>
  <c r="H215" i="34"/>
  <c r="G215" i="34"/>
  <c r="F215" i="34"/>
  <c r="E215" i="34"/>
  <c r="D215" i="34"/>
  <c r="C215" i="34"/>
  <c r="B215" i="34"/>
  <c r="Z214" i="34"/>
  <c r="Y214" i="34"/>
  <c r="X214" i="34"/>
  <c r="W214" i="34"/>
  <c r="V214" i="34"/>
  <c r="U214" i="34"/>
  <c r="T214" i="34"/>
  <c r="S214" i="34"/>
  <c r="R214" i="34"/>
  <c r="Q214" i="34"/>
  <c r="P214" i="34"/>
  <c r="O214" i="34"/>
  <c r="N214" i="34"/>
  <c r="M214" i="34"/>
  <c r="L214" i="34"/>
  <c r="K214" i="34"/>
  <c r="J214" i="34"/>
  <c r="I214" i="34"/>
  <c r="H214" i="34"/>
  <c r="G214" i="34"/>
  <c r="F214" i="34"/>
  <c r="E214" i="34"/>
  <c r="D214" i="34"/>
  <c r="C214" i="34"/>
  <c r="B214" i="34"/>
  <c r="Z213" i="34"/>
  <c r="Y213" i="34"/>
  <c r="X213" i="34"/>
  <c r="W213" i="34"/>
  <c r="V213" i="34"/>
  <c r="U213" i="34"/>
  <c r="T213" i="34"/>
  <c r="S213" i="34"/>
  <c r="R213" i="34"/>
  <c r="Q213" i="34"/>
  <c r="P213" i="34"/>
  <c r="O213" i="34"/>
  <c r="N213" i="34"/>
  <c r="M213" i="34"/>
  <c r="L213" i="34"/>
  <c r="K213" i="34"/>
  <c r="J213" i="34"/>
  <c r="I213" i="34"/>
  <c r="H213" i="34"/>
  <c r="G213" i="34"/>
  <c r="F213" i="34"/>
  <c r="E213" i="34"/>
  <c r="D213" i="34"/>
  <c r="C213" i="34"/>
  <c r="B213" i="34"/>
  <c r="Z212" i="34"/>
  <c r="Y212" i="34"/>
  <c r="X212" i="34"/>
  <c r="W212" i="34"/>
  <c r="V212" i="34"/>
  <c r="U212" i="34"/>
  <c r="T212" i="34"/>
  <c r="S212" i="34"/>
  <c r="R212" i="34"/>
  <c r="Q212" i="34"/>
  <c r="P212" i="34"/>
  <c r="O212" i="34"/>
  <c r="N212" i="34"/>
  <c r="M212" i="34"/>
  <c r="L212" i="34"/>
  <c r="K212" i="34"/>
  <c r="J212" i="34"/>
  <c r="I212" i="34"/>
  <c r="H212" i="34"/>
  <c r="G212" i="34"/>
  <c r="F212" i="34"/>
  <c r="E212" i="34"/>
  <c r="D212" i="34"/>
  <c r="C212" i="34"/>
  <c r="B212" i="34"/>
  <c r="Z211" i="34"/>
  <c r="Y211" i="34"/>
  <c r="X211" i="34"/>
  <c r="W211" i="34"/>
  <c r="V211" i="34"/>
  <c r="U211" i="34"/>
  <c r="T211" i="34"/>
  <c r="S211" i="34"/>
  <c r="R211" i="34"/>
  <c r="Q211" i="34"/>
  <c r="P211" i="34"/>
  <c r="O211" i="34"/>
  <c r="N211" i="34"/>
  <c r="M211" i="34"/>
  <c r="L211" i="34"/>
  <c r="K211" i="34"/>
  <c r="J211" i="34"/>
  <c r="I211" i="34"/>
  <c r="H211" i="34"/>
  <c r="G211" i="34"/>
  <c r="F211" i="34"/>
  <c r="E211" i="34"/>
  <c r="D211" i="34"/>
  <c r="C211" i="34"/>
  <c r="B211" i="34"/>
  <c r="Z210" i="34"/>
  <c r="Y210" i="34"/>
  <c r="X210" i="34"/>
  <c r="W210" i="34"/>
  <c r="V210" i="34"/>
  <c r="U210" i="34"/>
  <c r="T210" i="34"/>
  <c r="S210" i="34"/>
  <c r="R210" i="34"/>
  <c r="Q210" i="34"/>
  <c r="P210" i="34"/>
  <c r="O210" i="34"/>
  <c r="N210" i="34"/>
  <c r="M210" i="34"/>
  <c r="L210" i="34"/>
  <c r="K210" i="34"/>
  <c r="J210" i="34"/>
  <c r="I210" i="34"/>
  <c r="H210" i="34"/>
  <c r="G210" i="34"/>
  <c r="F210" i="34"/>
  <c r="E210" i="34"/>
  <c r="D210" i="34"/>
  <c r="C210" i="34"/>
  <c r="B210" i="34"/>
  <c r="Z209" i="34"/>
  <c r="Y209" i="34"/>
  <c r="X209" i="34"/>
  <c r="W209" i="34"/>
  <c r="V209" i="34"/>
  <c r="U209" i="34"/>
  <c r="T209" i="34"/>
  <c r="S209" i="34"/>
  <c r="R209" i="34"/>
  <c r="Q209" i="34"/>
  <c r="P209" i="34"/>
  <c r="O209" i="34"/>
  <c r="N209" i="34"/>
  <c r="M209" i="34"/>
  <c r="L209" i="34"/>
  <c r="K209" i="34"/>
  <c r="J209" i="34"/>
  <c r="I209" i="34"/>
  <c r="H209" i="34"/>
  <c r="G209" i="34"/>
  <c r="F209" i="34"/>
  <c r="E209" i="34"/>
  <c r="D209" i="34"/>
  <c r="C209" i="34"/>
  <c r="B209" i="34"/>
  <c r="Z208" i="34"/>
  <c r="Y208" i="34"/>
  <c r="X208" i="34"/>
  <c r="W208" i="34"/>
  <c r="V208" i="34"/>
  <c r="U208" i="34"/>
  <c r="T208" i="34"/>
  <c r="S208" i="34"/>
  <c r="R208" i="34"/>
  <c r="Q208" i="34"/>
  <c r="P208" i="34"/>
  <c r="O208" i="34"/>
  <c r="N208" i="34"/>
  <c r="M208" i="34"/>
  <c r="L208" i="34"/>
  <c r="K208" i="34"/>
  <c r="J208" i="34"/>
  <c r="I208" i="34"/>
  <c r="H208" i="34"/>
  <c r="G208" i="34"/>
  <c r="F208" i="34"/>
  <c r="E208" i="34"/>
  <c r="D208" i="34"/>
  <c r="C208" i="34"/>
  <c r="B208" i="34"/>
  <c r="Z207" i="34"/>
  <c r="Y207" i="34"/>
  <c r="X207" i="34"/>
  <c r="W207" i="34"/>
  <c r="V207" i="34"/>
  <c r="U207" i="34"/>
  <c r="T207" i="34"/>
  <c r="S207" i="34"/>
  <c r="R207" i="34"/>
  <c r="Q207" i="34"/>
  <c r="P207" i="34"/>
  <c r="O207" i="34"/>
  <c r="N207" i="34"/>
  <c r="M207" i="34"/>
  <c r="L207" i="34"/>
  <c r="K207" i="34"/>
  <c r="J207" i="34"/>
  <c r="I207" i="34"/>
  <c r="H207" i="34"/>
  <c r="G207" i="34"/>
  <c r="F207" i="34"/>
  <c r="E207" i="34"/>
  <c r="D207" i="34"/>
  <c r="C207" i="34"/>
  <c r="B207" i="34"/>
  <c r="Z206" i="34"/>
  <c r="Y206" i="34"/>
  <c r="X206" i="34"/>
  <c r="W206" i="34"/>
  <c r="V206" i="34"/>
  <c r="U206" i="34"/>
  <c r="T206" i="34"/>
  <c r="S206" i="34"/>
  <c r="R206" i="34"/>
  <c r="Q206" i="34"/>
  <c r="P206" i="34"/>
  <c r="O206" i="34"/>
  <c r="N206" i="34"/>
  <c r="M206" i="34"/>
  <c r="L206" i="34"/>
  <c r="K206" i="34"/>
  <c r="J206" i="34"/>
  <c r="I206" i="34"/>
  <c r="H206" i="34"/>
  <c r="G206" i="34"/>
  <c r="F206" i="34"/>
  <c r="E206" i="34"/>
  <c r="D206" i="34"/>
  <c r="C206" i="34"/>
  <c r="B206" i="34"/>
  <c r="Z205" i="34"/>
  <c r="Y205" i="34"/>
  <c r="X205" i="34"/>
  <c r="W205" i="34"/>
  <c r="V205" i="34"/>
  <c r="U205" i="34"/>
  <c r="T205" i="34"/>
  <c r="S205" i="34"/>
  <c r="R205" i="34"/>
  <c r="Q205" i="34"/>
  <c r="P205" i="34"/>
  <c r="O205" i="34"/>
  <c r="N205" i="34"/>
  <c r="M205" i="34"/>
  <c r="L205" i="34"/>
  <c r="K205" i="34"/>
  <c r="J205" i="34"/>
  <c r="I205" i="34"/>
  <c r="H205" i="34"/>
  <c r="G205" i="34"/>
  <c r="F205" i="34"/>
  <c r="E205" i="34"/>
  <c r="D205" i="34"/>
  <c r="C205" i="34"/>
  <c r="B205" i="34"/>
  <c r="Z204" i="34"/>
  <c r="Y204" i="34"/>
  <c r="X204" i="34"/>
  <c r="W204" i="34"/>
  <c r="V204" i="34"/>
  <c r="U204" i="34"/>
  <c r="T204" i="34"/>
  <c r="S204" i="34"/>
  <c r="R204" i="34"/>
  <c r="Q204" i="34"/>
  <c r="P204" i="34"/>
  <c r="O204" i="34"/>
  <c r="N204" i="34"/>
  <c r="M204" i="34"/>
  <c r="L204" i="34"/>
  <c r="K204" i="34"/>
  <c r="J204" i="34"/>
  <c r="I204" i="34"/>
  <c r="H204" i="34"/>
  <c r="G204" i="34"/>
  <c r="F204" i="34"/>
  <c r="E204" i="34"/>
  <c r="D204" i="34"/>
  <c r="C204" i="34"/>
  <c r="B204" i="34"/>
  <c r="Z203" i="34"/>
  <c r="Y203" i="34"/>
  <c r="X203" i="34"/>
  <c r="W203" i="34"/>
  <c r="V203" i="34"/>
  <c r="U203" i="34"/>
  <c r="T203" i="34"/>
  <c r="S203" i="34"/>
  <c r="R203" i="34"/>
  <c r="Q203" i="34"/>
  <c r="P203" i="34"/>
  <c r="O203" i="34"/>
  <c r="N203" i="34"/>
  <c r="M203" i="34"/>
  <c r="L203" i="34"/>
  <c r="K203" i="34"/>
  <c r="J203" i="34"/>
  <c r="I203" i="34"/>
  <c r="H203" i="34"/>
  <c r="G203" i="34"/>
  <c r="F203" i="34"/>
  <c r="E203" i="34"/>
  <c r="D203" i="34"/>
  <c r="C203" i="34"/>
  <c r="B203" i="34"/>
  <c r="Z202" i="34"/>
  <c r="Y202" i="34"/>
  <c r="X202" i="34"/>
  <c r="W202" i="34"/>
  <c r="V202" i="34"/>
  <c r="U202" i="34"/>
  <c r="T202" i="34"/>
  <c r="S202" i="34"/>
  <c r="R202" i="34"/>
  <c r="Q202" i="34"/>
  <c r="P202" i="34"/>
  <c r="O202" i="34"/>
  <c r="N202" i="34"/>
  <c r="M202" i="34"/>
  <c r="L202" i="34"/>
  <c r="K202" i="34"/>
  <c r="J202" i="34"/>
  <c r="I202" i="34"/>
  <c r="H202" i="34"/>
  <c r="G202" i="34"/>
  <c r="F202" i="34"/>
  <c r="E202" i="34"/>
  <c r="D202" i="34"/>
  <c r="C202" i="34"/>
  <c r="B202" i="34"/>
  <c r="Z201" i="34"/>
  <c r="Y201" i="34"/>
  <c r="X201" i="34"/>
  <c r="W201" i="34"/>
  <c r="V201" i="34"/>
  <c r="U201" i="34"/>
  <c r="T201" i="34"/>
  <c r="S201" i="34"/>
  <c r="R201" i="34"/>
  <c r="Q201" i="34"/>
  <c r="P201" i="34"/>
  <c r="O201" i="34"/>
  <c r="N201" i="34"/>
  <c r="M201" i="34"/>
  <c r="L201" i="34"/>
  <c r="K201" i="34"/>
  <c r="J201" i="34"/>
  <c r="I201" i="34"/>
  <c r="H201" i="34"/>
  <c r="G201" i="34"/>
  <c r="F201" i="34"/>
  <c r="E201" i="34"/>
  <c r="D201" i="34"/>
  <c r="C201" i="34"/>
  <c r="B201" i="34"/>
  <c r="Z200" i="34"/>
  <c r="Y200" i="34"/>
  <c r="X200" i="34"/>
  <c r="W200" i="34"/>
  <c r="V200" i="34"/>
  <c r="U200" i="34"/>
  <c r="T200" i="34"/>
  <c r="S200" i="34"/>
  <c r="R200" i="34"/>
  <c r="Q200" i="34"/>
  <c r="P200" i="34"/>
  <c r="O200" i="34"/>
  <c r="N200" i="34"/>
  <c r="M200" i="34"/>
  <c r="L200" i="34"/>
  <c r="K200" i="34"/>
  <c r="J200" i="34"/>
  <c r="I200" i="34"/>
  <c r="H200" i="34"/>
  <c r="G200" i="34"/>
  <c r="F200" i="34"/>
  <c r="E200" i="34"/>
  <c r="D200" i="34"/>
  <c r="C200" i="34"/>
  <c r="B200" i="34"/>
  <c r="Z199" i="34"/>
  <c r="Y199" i="34"/>
  <c r="X199" i="34"/>
  <c r="W199" i="34"/>
  <c r="V199" i="34"/>
  <c r="U199" i="34"/>
  <c r="T199" i="34"/>
  <c r="S199" i="34"/>
  <c r="R199" i="34"/>
  <c r="Q199" i="34"/>
  <c r="P199" i="34"/>
  <c r="O199" i="34"/>
  <c r="N199" i="34"/>
  <c r="M199" i="34"/>
  <c r="L199" i="34"/>
  <c r="K199" i="34"/>
  <c r="J199" i="34"/>
  <c r="I199" i="34"/>
  <c r="H199" i="34"/>
  <c r="G199" i="34"/>
  <c r="F199" i="34"/>
  <c r="E199" i="34"/>
  <c r="D199" i="34"/>
  <c r="C199" i="34"/>
  <c r="B199" i="34"/>
  <c r="Z198" i="34"/>
  <c r="Y198" i="34"/>
  <c r="X198" i="34"/>
  <c r="W198" i="34"/>
  <c r="V198" i="34"/>
  <c r="U198" i="34"/>
  <c r="T198" i="34"/>
  <c r="S198" i="34"/>
  <c r="R198" i="34"/>
  <c r="Q198" i="34"/>
  <c r="P198" i="34"/>
  <c r="O198" i="34"/>
  <c r="N198" i="34"/>
  <c r="M198" i="34"/>
  <c r="L198" i="34"/>
  <c r="K198" i="34"/>
  <c r="J198" i="34"/>
  <c r="I198" i="34"/>
  <c r="H198" i="34"/>
  <c r="G198" i="34"/>
  <c r="F198" i="34"/>
  <c r="E198" i="34"/>
  <c r="D198" i="34"/>
  <c r="C198" i="34"/>
  <c r="B198" i="34"/>
  <c r="Z197" i="34"/>
  <c r="Y197" i="34"/>
  <c r="X197" i="34"/>
  <c r="W197" i="34"/>
  <c r="V197" i="34"/>
  <c r="U197" i="34"/>
  <c r="T197" i="34"/>
  <c r="S197" i="34"/>
  <c r="R197" i="34"/>
  <c r="Q197" i="34"/>
  <c r="P197" i="34"/>
  <c r="O197" i="34"/>
  <c r="N197" i="34"/>
  <c r="M197" i="34"/>
  <c r="L197" i="34"/>
  <c r="K197" i="34"/>
  <c r="J197" i="34"/>
  <c r="I197" i="34"/>
  <c r="H197" i="34"/>
  <c r="G197" i="34"/>
  <c r="F197" i="34"/>
  <c r="E197" i="34"/>
  <c r="D197" i="34"/>
  <c r="C197" i="34"/>
  <c r="B197" i="34"/>
  <c r="Z196" i="34"/>
  <c r="Y196" i="34"/>
  <c r="X196" i="34"/>
  <c r="W196" i="34"/>
  <c r="V196" i="34"/>
  <c r="U196" i="34"/>
  <c r="T196" i="34"/>
  <c r="S196" i="34"/>
  <c r="R196" i="34"/>
  <c r="Q196" i="34"/>
  <c r="P196" i="34"/>
  <c r="O196" i="34"/>
  <c r="N196" i="34"/>
  <c r="M196" i="34"/>
  <c r="L196" i="34"/>
  <c r="K196" i="34"/>
  <c r="J196" i="34"/>
  <c r="I196" i="34"/>
  <c r="H196" i="34"/>
  <c r="G196" i="34"/>
  <c r="F196" i="34"/>
  <c r="E196" i="34"/>
  <c r="D196" i="34"/>
  <c r="C196" i="34"/>
  <c r="B196" i="34"/>
  <c r="Z195" i="34"/>
  <c r="Y195" i="34"/>
  <c r="X195" i="34"/>
  <c r="W195" i="34"/>
  <c r="V195" i="34"/>
  <c r="U195" i="34"/>
  <c r="T195" i="34"/>
  <c r="S195" i="34"/>
  <c r="R195" i="34"/>
  <c r="Q195" i="34"/>
  <c r="P195" i="34"/>
  <c r="O195" i="34"/>
  <c r="N195" i="34"/>
  <c r="M195" i="34"/>
  <c r="L195" i="34"/>
  <c r="K195" i="34"/>
  <c r="J195" i="34"/>
  <c r="I195" i="34"/>
  <c r="H195" i="34"/>
  <c r="G195" i="34"/>
  <c r="F195" i="34"/>
  <c r="E195" i="34"/>
  <c r="D195" i="34"/>
  <c r="C195" i="34"/>
  <c r="B195" i="34"/>
  <c r="Z194" i="34"/>
  <c r="Y194" i="34"/>
  <c r="X194" i="34"/>
  <c r="W194" i="34"/>
  <c r="V194" i="34"/>
  <c r="U194" i="34"/>
  <c r="T194" i="34"/>
  <c r="S194" i="34"/>
  <c r="R194" i="34"/>
  <c r="Q194" i="34"/>
  <c r="P194" i="34"/>
  <c r="O194" i="34"/>
  <c r="N194" i="34"/>
  <c r="M194" i="34"/>
  <c r="L194" i="34"/>
  <c r="K194" i="34"/>
  <c r="J194" i="34"/>
  <c r="I194" i="34"/>
  <c r="H194" i="34"/>
  <c r="G194" i="34"/>
  <c r="F194" i="34"/>
  <c r="E194" i="34"/>
  <c r="D194" i="34"/>
  <c r="C194" i="34"/>
  <c r="B194" i="34"/>
  <c r="Z193" i="34"/>
  <c r="Y193" i="34"/>
  <c r="X193" i="34"/>
  <c r="W193" i="34"/>
  <c r="V193" i="34"/>
  <c r="U193" i="34"/>
  <c r="T193" i="34"/>
  <c r="S193" i="34"/>
  <c r="R193" i="34"/>
  <c r="Q193" i="34"/>
  <c r="P193" i="34"/>
  <c r="O193" i="34"/>
  <c r="N193" i="34"/>
  <c r="M193" i="34"/>
  <c r="L193" i="34"/>
  <c r="K193" i="34"/>
  <c r="J193" i="34"/>
  <c r="I193" i="34"/>
  <c r="H193" i="34"/>
  <c r="G193" i="34"/>
  <c r="F193" i="34"/>
  <c r="E193" i="34"/>
  <c r="D193" i="34"/>
  <c r="C193" i="34"/>
  <c r="B193" i="34"/>
  <c r="Z192" i="34"/>
  <c r="Y192" i="34"/>
  <c r="X192" i="34"/>
  <c r="W192" i="34"/>
  <c r="V192" i="34"/>
  <c r="U192" i="34"/>
  <c r="T192" i="34"/>
  <c r="S192" i="34"/>
  <c r="R192" i="34"/>
  <c r="Q192" i="34"/>
  <c r="P192" i="34"/>
  <c r="O192" i="34"/>
  <c r="N192" i="34"/>
  <c r="M192" i="34"/>
  <c r="L192" i="34"/>
  <c r="K192" i="34"/>
  <c r="J192" i="34"/>
  <c r="I192" i="34"/>
  <c r="H192" i="34"/>
  <c r="G192" i="34"/>
  <c r="F192" i="34"/>
  <c r="E192" i="34"/>
  <c r="D192" i="34"/>
  <c r="C192" i="34"/>
  <c r="B192" i="34"/>
  <c r="Z191" i="34"/>
  <c r="Y191" i="34"/>
  <c r="X191" i="34"/>
  <c r="W191" i="34"/>
  <c r="V191" i="34"/>
  <c r="U191" i="34"/>
  <c r="T191" i="34"/>
  <c r="S191" i="34"/>
  <c r="R191" i="34"/>
  <c r="Q191" i="34"/>
  <c r="P191" i="34"/>
  <c r="O191" i="34"/>
  <c r="N191" i="34"/>
  <c r="M191" i="34"/>
  <c r="L191" i="34"/>
  <c r="K191" i="34"/>
  <c r="J191" i="34"/>
  <c r="I191" i="34"/>
  <c r="H191" i="34"/>
  <c r="G191" i="34"/>
  <c r="F191" i="34"/>
  <c r="E191" i="34"/>
  <c r="D191" i="34"/>
  <c r="C191" i="34"/>
  <c r="B191" i="34"/>
  <c r="Z190" i="34"/>
  <c r="Y190" i="34"/>
  <c r="X190" i="34"/>
  <c r="W190" i="34"/>
  <c r="V190" i="34"/>
  <c r="U190" i="34"/>
  <c r="T190" i="34"/>
  <c r="S190" i="34"/>
  <c r="R190" i="34"/>
  <c r="Q190" i="34"/>
  <c r="P190" i="34"/>
  <c r="O190" i="34"/>
  <c r="N190" i="34"/>
  <c r="M190" i="34"/>
  <c r="L190" i="34"/>
  <c r="K190" i="34"/>
  <c r="J190" i="34"/>
  <c r="I190" i="34"/>
  <c r="H190" i="34"/>
  <c r="G190" i="34"/>
  <c r="F190" i="34"/>
  <c r="E190" i="34"/>
  <c r="D190" i="34"/>
  <c r="C190" i="34"/>
  <c r="B190" i="34"/>
  <c r="Z189" i="34"/>
  <c r="Y189" i="34"/>
  <c r="X189" i="34"/>
  <c r="W189" i="34"/>
  <c r="V189" i="34"/>
  <c r="U189" i="34"/>
  <c r="T189" i="34"/>
  <c r="S189" i="34"/>
  <c r="R189" i="34"/>
  <c r="Q189" i="34"/>
  <c r="P189" i="34"/>
  <c r="O189" i="34"/>
  <c r="N189" i="34"/>
  <c r="M189" i="34"/>
  <c r="L189" i="34"/>
  <c r="K189" i="34"/>
  <c r="J189" i="34"/>
  <c r="I189" i="34"/>
  <c r="H189" i="34"/>
  <c r="G189" i="34"/>
  <c r="F189" i="34"/>
  <c r="E189" i="34"/>
  <c r="D189" i="34"/>
  <c r="C189" i="34"/>
  <c r="B189" i="34"/>
  <c r="Z188" i="34"/>
  <c r="Y188" i="34"/>
  <c r="X188" i="34"/>
  <c r="W188" i="34"/>
  <c r="V188" i="34"/>
  <c r="U188" i="34"/>
  <c r="T188" i="34"/>
  <c r="S188" i="34"/>
  <c r="R188" i="34"/>
  <c r="Q188" i="34"/>
  <c r="P188" i="34"/>
  <c r="O188" i="34"/>
  <c r="N188" i="34"/>
  <c r="M188" i="34"/>
  <c r="L188" i="34"/>
  <c r="K188" i="34"/>
  <c r="J188" i="34"/>
  <c r="I188" i="34"/>
  <c r="H188" i="34"/>
  <c r="G188" i="34"/>
  <c r="F188" i="34"/>
  <c r="E188" i="34"/>
  <c r="D188" i="34"/>
  <c r="C188" i="34"/>
  <c r="B188" i="34"/>
  <c r="Z187" i="34"/>
  <c r="Y187" i="34"/>
  <c r="X187" i="34"/>
  <c r="W187" i="34"/>
  <c r="V187" i="34"/>
  <c r="U187" i="34"/>
  <c r="T187" i="34"/>
  <c r="S187" i="34"/>
  <c r="R187" i="34"/>
  <c r="Q187" i="34"/>
  <c r="P187" i="34"/>
  <c r="O187" i="34"/>
  <c r="N187" i="34"/>
  <c r="M187" i="34"/>
  <c r="L187" i="34"/>
  <c r="K187" i="34"/>
  <c r="J187" i="34"/>
  <c r="I187" i="34"/>
  <c r="H187" i="34"/>
  <c r="G187" i="34"/>
  <c r="F187" i="34"/>
  <c r="E187" i="34"/>
  <c r="D187" i="34"/>
  <c r="C187" i="34"/>
  <c r="B187" i="34"/>
  <c r="Z186" i="34"/>
  <c r="Y186" i="34"/>
  <c r="X186" i="34"/>
  <c r="W186" i="34"/>
  <c r="V186" i="34"/>
  <c r="U186" i="34"/>
  <c r="T186" i="34"/>
  <c r="S186" i="34"/>
  <c r="R186" i="34"/>
  <c r="Q186" i="34"/>
  <c r="P186" i="34"/>
  <c r="O186" i="34"/>
  <c r="N186" i="34"/>
  <c r="M186" i="34"/>
  <c r="L186" i="34"/>
  <c r="K186" i="34"/>
  <c r="J186" i="34"/>
  <c r="I186" i="34"/>
  <c r="H186" i="34"/>
  <c r="G186" i="34"/>
  <c r="F186" i="34"/>
  <c r="E186" i="34"/>
  <c r="D186" i="34"/>
  <c r="C186" i="34"/>
  <c r="B186" i="34"/>
  <c r="Z185" i="34"/>
  <c r="Y185" i="34"/>
  <c r="X185" i="34"/>
  <c r="W185" i="34"/>
  <c r="V185" i="34"/>
  <c r="U185" i="34"/>
  <c r="T185" i="34"/>
  <c r="S185" i="34"/>
  <c r="R185" i="34"/>
  <c r="Q185" i="34"/>
  <c r="P185" i="34"/>
  <c r="O185" i="34"/>
  <c r="N185" i="34"/>
  <c r="M185" i="34"/>
  <c r="L185" i="34"/>
  <c r="K185" i="34"/>
  <c r="J185" i="34"/>
  <c r="I185" i="34"/>
  <c r="H185" i="34"/>
  <c r="G185" i="34"/>
  <c r="F185" i="34"/>
  <c r="E185" i="34"/>
  <c r="D185" i="34"/>
  <c r="C185" i="34"/>
  <c r="B185" i="34"/>
  <c r="Z184" i="34"/>
  <c r="Y184" i="34"/>
  <c r="X184" i="34"/>
  <c r="W184" i="34"/>
  <c r="V184" i="34"/>
  <c r="U184" i="34"/>
  <c r="T184" i="34"/>
  <c r="S184" i="34"/>
  <c r="R184" i="34"/>
  <c r="Q184" i="34"/>
  <c r="P184" i="34"/>
  <c r="O184" i="34"/>
  <c r="N184" i="34"/>
  <c r="M184" i="34"/>
  <c r="L184" i="34"/>
  <c r="K184" i="34"/>
  <c r="J184" i="34"/>
  <c r="I184" i="34"/>
  <c r="H184" i="34"/>
  <c r="G184" i="34"/>
  <c r="F184" i="34"/>
  <c r="E184" i="34"/>
  <c r="D184" i="34"/>
  <c r="C184" i="34"/>
  <c r="B184" i="34"/>
  <c r="Z183" i="34"/>
  <c r="Y183" i="34"/>
  <c r="X183" i="34"/>
  <c r="W183" i="34"/>
  <c r="V183" i="34"/>
  <c r="U183" i="34"/>
  <c r="T183" i="34"/>
  <c r="S183" i="34"/>
  <c r="R183" i="34"/>
  <c r="Q183" i="34"/>
  <c r="P183" i="34"/>
  <c r="O183" i="34"/>
  <c r="N183" i="34"/>
  <c r="M183" i="34"/>
  <c r="L183" i="34"/>
  <c r="K183" i="34"/>
  <c r="J183" i="34"/>
  <c r="I183" i="34"/>
  <c r="H183" i="34"/>
  <c r="G183" i="34"/>
  <c r="F183" i="34"/>
  <c r="E183" i="34"/>
  <c r="D183" i="34"/>
  <c r="C183" i="34"/>
  <c r="B183" i="34"/>
  <c r="Z182" i="34"/>
  <c r="Y182" i="34"/>
  <c r="X182" i="34"/>
  <c r="W182" i="34"/>
  <c r="V182" i="34"/>
  <c r="U182" i="34"/>
  <c r="T182" i="34"/>
  <c r="S182" i="34"/>
  <c r="R182" i="34"/>
  <c r="Q182" i="34"/>
  <c r="P182" i="34"/>
  <c r="O182" i="34"/>
  <c r="N182" i="34"/>
  <c r="M182" i="34"/>
  <c r="L182" i="34"/>
  <c r="K182" i="34"/>
  <c r="J182" i="34"/>
  <c r="I182" i="34"/>
  <c r="H182" i="34"/>
  <c r="G182" i="34"/>
  <c r="F182" i="34"/>
  <c r="E182" i="34"/>
  <c r="D182" i="34"/>
  <c r="C182" i="34"/>
  <c r="B182" i="34"/>
  <c r="Z181" i="34"/>
  <c r="Y181" i="34"/>
  <c r="X181" i="34"/>
  <c r="W181" i="34"/>
  <c r="V181" i="34"/>
  <c r="U181" i="34"/>
  <c r="T181" i="34"/>
  <c r="S181" i="34"/>
  <c r="R181" i="34"/>
  <c r="Q181" i="34"/>
  <c r="P181" i="34"/>
  <c r="O181" i="34"/>
  <c r="N181" i="34"/>
  <c r="M181" i="34"/>
  <c r="L181" i="34"/>
  <c r="K181" i="34"/>
  <c r="J181" i="34"/>
  <c r="I181" i="34"/>
  <c r="H181" i="34"/>
  <c r="G181" i="34"/>
  <c r="F181" i="34"/>
  <c r="E181" i="34"/>
  <c r="D181" i="34"/>
  <c r="C181" i="34"/>
  <c r="B181" i="34"/>
  <c r="Z180" i="34"/>
  <c r="Y180" i="34"/>
  <c r="X180" i="34"/>
  <c r="W180" i="34"/>
  <c r="V180" i="34"/>
  <c r="U180" i="34"/>
  <c r="T180" i="34"/>
  <c r="S180" i="34"/>
  <c r="R180" i="34"/>
  <c r="Q180" i="34"/>
  <c r="P180" i="34"/>
  <c r="O180" i="34"/>
  <c r="N180" i="34"/>
  <c r="M180" i="34"/>
  <c r="L180" i="34"/>
  <c r="K180" i="34"/>
  <c r="J180" i="34"/>
  <c r="I180" i="34"/>
  <c r="H180" i="34"/>
  <c r="G180" i="34"/>
  <c r="F180" i="34"/>
  <c r="E180" i="34"/>
  <c r="D180" i="34"/>
  <c r="C180" i="34"/>
  <c r="B180" i="34"/>
  <c r="Z179" i="34"/>
  <c r="Y179" i="34"/>
  <c r="X179" i="34"/>
  <c r="W179" i="34"/>
  <c r="V179" i="34"/>
  <c r="U179" i="34"/>
  <c r="T179" i="34"/>
  <c r="S179" i="34"/>
  <c r="R179" i="34"/>
  <c r="Q179" i="34"/>
  <c r="P179" i="34"/>
  <c r="O179" i="34"/>
  <c r="N179" i="34"/>
  <c r="M179" i="34"/>
  <c r="L179" i="34"/>
  <c r="K179" i="34"/>
  <c r="J179" i="34"/>
  <c r="I179" i="34"/>
  <c r="H179" i="34"/>
  <c r="G179" i="34"/>
  <c r="F179" i="34"/>
  <c r="E179" i="34"/>
  <c r="D179" i="34"/>
  <c r="C179" i="34"/>
  <c r="B179" i="34"/>
  <c r="Z178" i="34"/>
  <c r="Y178" i="34"/>
  <c r="X178" i="34"/>
  <c r="W178" i="34"/>
  <c r="V178" i="34"/>
  <c r="U178" i="34"/>
  <c r="T178" i="34"/>
  <c r="S178" i="34"/>
  <c r="R178" i="34"/>
  <c r="Q178" i="34"/>
  <c r="P178" i="34"/>
  <c r="O178" i="34"/>
  <c r="N178" i="34"/>
  <c r="M178" i="34"/>
  <c r="L178" i="34"/>
  <c r="K178" i="34"/>
  <c r="J178" i="34"/>
  <c r="I178" i="34"/>
  <c r="H178" i="34"/>
  <c r="G178" i="34"/>
  <c r="F178" i="34"/>
  <c r="E178" i="34"/>
  <c r="D178" i="34"/>
  <c r="C178" i="34"/>
  <c r="B178" i="34"/>
  <c r="Z177" i="34"/>
  <c r="Y177" i="34"/>
  <c r="X177" i="34"/>
  <c r="W177" i="34"/>
  <c r="V177" i="34"/>
  <c r="U177" i="34"/>
  <c r="T177" i="34"/>
  <c r="S177" i="34"/>
  <c r="R177" i="34"/>
  <c r="Q177" i="34"/>
  <c r="P177" i="34"/>
  <c r="O177" i="34"/>
  <c r="N177" i="34"/>
  <c r="M177" i="34"/>
  <c r="L177" i="34"/>
  <c r="K177" i="34"/>
  <c r="J177" i="34"/>
  <c r="I177" i="34"/>
  <c r="H177" i="34"/>
  <c r="G177" i="34"/>
  <c r="F177" i="34"/>
  <c r="E177" i="34"/>
  <c r="D177" i="34"/>
  <c r="C177" i="34"/>
  <c r="B177" i="34"/>
  <c r="Z176" i="34"/>
  <c r="Y176" i="34"/>
  <c r="X176" i="34"/>
  <c r="W176" i="34"/>
  <c r="V176" i="34"/>
  <c r="U176" i="34"/>
  <c r="T176" i="34"/>
  <c r="S176" i="34"/>
  <c r="R176" i="34"/>
  <c r="Q176" i="34"/>
  <c r="P176" i="34"/>
  <c r="O176" i="34"/>
  <c r="N176" i="34"/>
  <c r="M176" i="34"/>
  <c r="L176" i="34"/>
  <c r="K176" i="34"/>
  <c r="J176" i="34"/>
  <c r="I176" i="34"/>
  <c r="H176" i="34"/>
  <c r="G176" i="34"/>
  <c r="F176" i="34"/>
  <c r="E176" i="34"/>
  <c r="D176" i="34"/>
  <c r="C176" i="34"/>
  <c r="B176" i="34"/>
  <c r="Z175" i="34"/>
  <c r="Y175" i="34"/>
  <c r="X175" i="34"/>
  <c r="W175" i="34"/>
  <c r="V175" i="34"/>
  <c r="U175" i="34"/>
  <c r="T175" i="34"/>
  <c r="S175" i="34"/>
  <c r="R175" i="34"/>
  <c r="Q175" i="34"/>
  <c r="P175" i="34"/>
  <c r="O175" i="34"/>
  <c r="N175" i="34"/>
  <c r="M175" i="34"/>
  <c r="L175" i="34"/>
  <c r="K175" i="34"/>
  <c r="J175" i="34"/>
  <c r="I175" i="34"/>
  <c r="H175" i="34"/>
  <c r="G175" i="34"/>
  <c r="F175" i="34"/>
  <c r="E175" i="34"/>
  <c r="D175" i="34"/>
  <c r="C175" i="34"/>
  <c r="B175" i="34"/>
  <c r="Z174" i="34"/>
  <c r="Y174" i="34"/>
  <c r="X174" i="34"/>
  <c r="W174" i="34"/>
  <c r="V174" i="34"/>
  <c r="U174" i="34"/>
  <c r="T174" i="34"/>
  <c r="S174" i="34"/>
  <c r="R174" i="34"/>
  <c r="Q174" i="34"/>
  <c r="P174" i="34"/>
  <c r="O174" i="34"/>
  <c r="N174" i="34"/>
  <c r="M174" i="34"/>
  <c r="L174" i="34"/>
  <c r="K174" i="34"/>
  <c r="J174" i="34"/>
  <c r="I174" i="34"/>
  <c r="H174" i="34"/>
  <c r="G174" i="34"/>
  <c r="F174" i="34"/>
  <c r="E174" i="34"/>
  <c r="D174" i="34"/>
  <c r="C174" i="34"/>
  <c r="B174" i="34"/>
  <c r="Z173" i="34"/>
  <c r="Y173" i="34"/>
  <c r="X173" i="34"/>
  <c r="W173" i="34"/>
  <c r="V173" i="34"/>
  <c r="U173" i="34"/>
  <c r="T173" i="34"/>
  <c r="S173" i="34"/>
  <c r="R173" i="34"/>
  <c r="Q173" i="34"/>
  <c r="P173" i="34"/>
  <c r="O173" i="34"/>
  <c r="N173" i="34"/>
  <c r="M173" i="34"/>
  <c r="L173" i="34"/>
  <c r="K173" i="34"/>
  <c r="J173" i="34"/>
  <c r="I173" i="34"/>
  <c r="H173" i="34"/>
  <c r="G173" i="34"/>
  <c r="F173" i="34"/>
  <c r="E173" i="34"/>
  <c r="D173" i="34"/>
  <c r="C173" i="34"/>
  <c r="B173" i="34"/>
  <c r="Z172" i="34"/>
  <c r="Y172" i="34"/>
  <c r="X172" i="34"/>
  <c r="W172" i="34"/>
  <c r="V172" i="34"/>
  <c r="U172" i="34"/>
  <c r="T172" i="34"/>
  <c r="S172" i="34"/>
  <c r="R172" i="34"/>
  <c r="Q172" i="34"/>
  <c r="P172" i="34"/>
  <c r="O172" i="34"/>
  <c r="N172" i="34"/>
  <c r="M172" i="34"/>
  <c r="L172" i="34"/>
  <c r="K172" i="34"/>
  <c r="J172" i="34"/>
  <c r="I172" i="34"/>
  <c r="H172" i="34"/>
  <c r="G172" i="34"/>
  <c r="F172" i="34"/>
  <c r="E172" i="34"/>
  <c r="D172" i="34"/>
  <c r="C172" i="34"/>
  <c r="B172" i="34"/>
  <c r="Z171" i="34"/>
  <c r="Y171" i="34"/>
  <c r="X171" i="34"/>
  <c r="W171" i="34"/>
  <c r="V171" i="34"/>
  <c r="U171" i="34"/>
  <c r="T171" i="34"/>
  <c r="S171" i="34"/>
  <c r="R171" i="34"/>
  <c r="Q171" i="34"/>
  <c r="P171" i="34"/>
  <c r="O171" i="34"/>
  <c r="N171" i="34"/>
  <c r="M171" i="34"/>
  <c r="L171" i="34"/>
  <c r="K171" i="34"/>
  <c r="J171" i="34"/>
  <c r="I171" i="34"/>
  <c r="H171" i="34"/>
  <c r="G171" i="34"/>
  <c r="F171" i="34"/>
  <c r="E171" i="34"/>
  <c r="D171" i="34"/>
  <c r="C171" i="34"/>
  <c r="B171" i="34"/>
  <c r="Z170" i="34"/>
  <c r="Y170" i="34"/>
  <c r="X170" i="34"/>
  <c r="W170" i="34"/>
  <c r="V170" i="34"/>
  <c r="U170" i="34"/>
  <c r="T170" i="34"/>
  <c r="S170" i="34"/>
  <c r="R170" i="34"/>
  <c r="Q170" i="34"/>
  <c r="P170" i="34"/>
  <c r="O170" i="34"/>
  <c r="N170" i="34"/>
  <c r="M170" i="34"/>
  <c r="L170" i="34"/>
  <c r="K170" i="34"/>
  <c r="J170" i="34"/>
  <c r="I170" i="34"/>
  <c r="H170" i="34"/>
  <c r="G170" i="34"/>
  <c r="F170" i="34"/>
  <c r="E170" i="34"/>
  <c r="D170" i="34"/>
  <c r="C170" i="34"/>
  <c r="B170" i="34"/>
  <c r="Z169" i="34"/>
  <c r="Y169" i="34"/>
  <c r="X169" i="34"/>
  <c r="W169" i="34"/>
  <c r="V169" i="34"/>
  <c r="U169" i="34"/>
  <c r="T169" i="34"/>
  <c r="S169" i="34"/>
  <c r="R169" i="34"/>
  <c r="Q169" i="34"/>
  <c r="P169" i="34"/>
  <c r="O169" i="34"/>
  <c r="N169" i="34"/>
  <c r="M169" i="34"/>
  <c r="L169" i="34"/>
  <c r="K169" i="34"/>
  <c r="J169" i="34"/>
  <c r="I169" i="34"/>
  <c r="H169" i="34"/>
  <c r="G169" i="34"/>
  <c r="F169" i="34"/>
  <c r="E169" i="34"/>
  <c r="D169" i="34"/>
  <c r="C169" i="34"/>
  <c r="B169" i="34"/>
  <c r="Z168" i="34"/>
  <c r="Y168" i="34"/>
  <c r="X168" i="34"/>
  <c r="W168" i="34"/>
  <c r="V168" i="34"/>
  <c r="U168" i="34"/>
  <c r="T168" i="34"/>
  <c r="S168" i="34"/>
  <c r="R168" i="34"/>
  <c r="Q168" i="34"/>
  <c r="P168" i="34"/>
  <c r="O168" i="34"/>
  <c r="N168" i="34"/>
  <c r="M168" i="34"/>
  <c r="L168" i="34"/>
  <c r="K168" i="34"/>
  <c r="J168" i="34"/>
  <c r="I168" i="34"/>
  <c r="H168" i="34"/>
  <c r="G168" i="34"/>
  <c r="F168" i="34"/>
  <c r="E168" i="34"/>
  <c r="D168" i="34"/>
  <c r="C168" i="34"/>
  <c r="B168" i="34"/>
  <c r="Z167" i="34"/>
  <c r="Y167" i="34"/>
  <c r="X167" i="34"/>
  <c r="W167" i="34"/>
  <c r="V167" i="34"/>
  <c r="U167" i="34"/>
  <c r="T167" i="34"/>
  <c r="S167" i="34"/>
  <c r="R167" i="34"/>
  <c r="Q167" i="34"/>
  <c r="P167" i="34"/>
  <c r="O167" i="34"/>
  <c r="N167" i="34"/>
  <c r="M167" i="34"/>
  <c r="L167" i="34"/>
  <c r="K167" i="34"/>
  <c r="J167" i="34"/>
  <c r="I167" i="34"/>
  <c r="H167" i="34"/>
  <c r="G167" i="34"/>
  <c r="F167" i="34"/>
  <c r="E167" i="34"/>
  <c r="D167" i="34"/>
  <c r="C167" i="34"/>
  <c r="B167" i="34"/>
  <c r="Z166" i="34"/>
  <c r="Y166" i="34"/>
  <c r="X166" i="34"/>
  <c r="W166" i="34"/>
  <c r="V166" i="34"/>
  <c r="U166" i="34"/>
  <c r="T166" i="34"/>
  <c r="S166" i="34"/>
  <c r="R166" i="34"/>
  <c r="Q166" i="34"/>
  <c r="P166" i="34"/>
  <c r="O166" i="34"/>
  <c r="N166" i="34"/>
  <c r="M166" i="34"/>
  <c r="L166" i="34"/>
  <c r="K166" i="34"/>
  <c r="J166" i="34"/>
  <c r="I166" i="34"/>
  <c r="H166" i="34"/>
  <c r="G166" i="34"/>
  <c r="F166" i="34"/>
  <c r="E166" i="34"/>
  <c r="D166" i="34"/>
  <c r="C166" i="34"/>
  <c r="B166" i="34"/>
  <c r="Z165" i="34"/>
  <c r="Y165" i="34"/>
  <c r="X165" i="34"/>
  <c r="W165" i="34"/>
  <c r="V165" i="34"/>
  <c r="U165" i="34"/>
  <c r="T165" i="34"/>
  <c r="S165" i="34"/>
  <c r="R165" i="34"/>
  <c r="Q165" i="34"/>
  <c r="P165" i="34"/>
  <c r="O165" i="34"/>
  <c r="N165" i="34"/>
  <c r="M165" i="34"/>
  <c r="L165" i="34"/>
  <c r="K165" i="34"/>
  <c r="J165" i="34"/>
  <c r="I165" i="34"/>
  <c r="H165" i="34"/>
  <c r="G165" i="34"/>
  <c r="F165" i="34"/>
  <c r="E165" i="34"/>
  <c r="D165" i="34"/>
  <c r="C165" i="34"/>
  <c r="B165" i="34"/>
  <c r="Z164" i="34"/>
  <c r="Y164" i="34"/>
  <c r="X164" i="34"/>
  <c r="W164" i="34"/>
  <c r="V164" i="34"/>
  <c r="U164" i="34"/>
  <c r="T164" i="34"/>
  <c r="S164" i="34"/>
  <c r="R164" i="34"/>
  <c r="Q164" i="34"/>
  <c r="P164" i="34"/>
  <c r="O164" i="34"/>
  <c r="N164" i="34"/>
  <c r="M164" i="34"/>
  <c r="L164" i="34"/>
  <c r="K164" i="34"/>
  <c r="J164" i="34"/>
  <c r="I164" i="34"/>
  <c r="H164" i="34"/>
  <c r="G164" i="34"/>
  <c r="F164" i="34"/>
  <c r="E164" i="34"/>
  <c r="D164" i="34"/>
  <c r="C164" i="34"/>
  <c r="B164" i="34"/>
  <c r="Z163" i="34"/>
  <c r="Y163" i="34"/>
  <c r="X163" i="34"/>
  <c r="W163" i="34"/>
  <c r="V163" i="34"/>
  <c r="U163" i="34"/>
  <c r="T163" i="34"/>
  <c r="S163" i="34"/>
  <c r="R163" i="34"/>
  <c r="Q163" i="34"/>
  <c r="P163" i="34"/>
  <c r="O163" i="34"/>
  <c r="N163" i="34"/>
  <c r="M163" i="34"/>
  <c r="L163" i="34"/>
  <c r="K163" i="34"/>
  <c r="J163" i="34"/>
  <c r="I163" i="34"/>
  <c r="H163" i="34"/>
  <c r="G163" i="34"/>
  <c r="F163" i="34"/>
  <c r="E163" i="34"/>
  <c r="D163" i="34"/>
  <c r="C163" i="34"/>
  <c r="B163" i="34"/>
  <c r="Z162" i="34"/>
  <c r="Y162" i="34"/>
  <c r="X162" i="34"/>
  <c r="W162" i="34"/>
  <c r="V162" i="34"/>
  <c r="U162" i="34"/>
  <c r="T162" i="34"/>
  <c r="S162" i="34"/>
  <c r="R162" i="34"/>
  <c r="Q162" i="34"/>
  <c r="P162" i="34"/>
  <c r="O162" i="34"/>
  <c r="N162" i="34"/>
  <c r="M162" i="34"/>
  <c r="L162" i="34"/>
  <c r="K162" i="34"/>
  <c r="J162" i="34"/>
  <c r="I162" i="34"/>
  <c r="H162" i="34"/>
  <c r="G162" i="34"/>
  <c r="F162" i="34"/>
  <c r="E162" i="34"/>
  <c r="D162" i="34"/>
  <c r="C162" i="34"/>
  <c r="B162" i="34"/>
  <c r="Z161" i="34"/>
  <c r="Y161" i="34"/>
  <c r="X161" i="34"/>
  <c r="W161" i="34"/>
  <c r="V161" i="34"/>
  <c r="U161" i="34"/>
  <c r="T161" i="34"/>
  <c r="S161" i="34"/>
  <c r="R161" i="34"/>
  <c r="Q161" i="34"/>
  <c r="P161" i="34"/>
  <c r="O161" i="34"/>
  <c r="N161" i="34"/>
  <c r="M161" i="34"/>
  <c r="L161" i="34"/>
  <c r="K161" i="34"/>
  <c r="J161" i="34"/>
  <c r="I161" i="34"/>
  <c r="H161" i="34"/>
  <c r="G161" i="34"/>
  <c r="F161" i="34"/>
  <c r="E161" i="34"/>
  <c r="D161" i="34"/>
  <c r="C161" i="34"/>
  <c r="B161" i="34"/>
  <c r="Z160" i="34"/>
  <c r="Y160" i="34"/>
  <c r="X160" i="34"/>
  <c r="W160" i="34"/>
  <c r="V160" i="34"/>
  <c r="U160" i="34"/>
  <c r="T160" i="34"/>
  <c r="S160" i="34"/>
  <c r="R160" i="34"/>
  <c r="Q160" i="34"/>
  <c r="P160" i="34"/>
  <c r="O160" i="34"/>
  <c r="N160" i="34"/>
  <c r="M160" i="34"/>
  <c r="L160" i="34"/>
  <c r="K160" i="34"/>
  <c r="J160" i="34"/>
  <c r="I160" i="34"/>
  <c r="H160" i="34"/>
  <c r="G160" i="34"/>
  <c r="F160" i="34"/>
  <c r="E160" i="34"/>
  <c r="D160" i="34"/>
  <c r="C160" i="34"/>
  <c r="B160" i="34"/>
  <c r="Z159" i="34"/>
  <c r="Y159" i="34"/>
  <c r="X159" i="34"/>
  <c r="W159" i="34"/>
  <c r="V159" i="34"/>
  <c r="U159" i="34"/>
  <c r="T159" i="34"/>
  <c r="S159" i="34"/>
  <c r="R159" i="34"/>
  <c r="Q159" i="34"/>
  <c r="P159" i="34"/>
  <c r="O159" i="34"/>
  <c r="N159" i="34"/>
  <c r="M159" i="34"/>
  <c r="L159" i="34"/>
  <c r="K159" i="34"/>
  <c r="J159" i="34"/>
  <c r="I159" i="34"/>
  <c r="H159" i="34"/>
  <c r="G159" i="34"/>
  <c r="F159" i="34"/>
  <c r="E159" i="34"/>
  <c r="D159" i="34"/>
  <c r="C159" i="34"/>
  <c r="B159" i="34"/>
  <c r="Z158" i="34"/>
  <c r="Y158" i="34"/>
  <c r="X158" i="34"/>
  <c r="W158" i="34"/>
  <c r="V158" i="34"/>
  <c r="U158" i="34"/>
  <c r="T158" i="34"/>
  <c r="S158" i="34"/>
  <c r="R158" i="34"/>
  <c r="Q158" i="34"/>
  <c r="P158" i="34"/>
  <c r="O158" i="34"/>
  <c r="N158" i="34"/>
  <c r="M158" i="34"/>
  <c r="L158" i="34"/>
  <c r="K158" i="34"/>
  <c r="J158" i="34"/>
  <c r="I158" i="34"/>
  <c r="H158" i="34"/>
  <c r="G158" i="34"/>
  <c r="F158" i="34"/>
  <c r="E158" i="34"/>
  <c r="D158" i="34"/>
  <c r="C158" i="34"/>
  <c r="B158" i="34"/>
  <c r="Z157" i="34"/>
  <c r="Y157" i="34"/>
  <c r="X157" i="34"/>
  <c r="W157" i="34"/>
  <c r="V157" i="34"/>
  <c r="U157" i="34"/>
  <c r="T157" i="34"/>
  <c r="S157" i="34"/>
  <c r="R157" i="34"/>
  <c r="Q157" i="34"/>
  <c r="P157" i="34"/>
  <c r="O157" i="34"/>
  <c r="N157" i="34"/>
  <c r="M157" i="34"/>
  <c r="L157" i="34"/>
  <c r="K157" i="34"/>
  <c r="J157" i="34"/>
  <c r="I157" i="34"/>
  <c r="H157" i="34"/>
  <c r="G157" i="34"/>
  <c r="F157" i="34"/>
  <c r="E157" i="34"/>
  <c r="D157" i="34"/>
  <c r="C157" i="34"/>
  <c r="B157" i="34"/>
  <c r="Z156" i="34"/>
  <c r="Y156" i="34"/>
  <c r="X156" i="34"/>
  <c r="W156" i="34"/>
  <c r="V156" i="34"/>
  <c r="U156" i="34"/>
  <c r="T156" i="34"/>
  <c r="S156" i="34"/>
  <c r="R156" i="34"/>
  <c r="Q156" i="34"/>
  <c r="P156" i="34"/>
  <c r="O156" i="34"/>
  <c r="N156" i="34"/>
  <c r="M156" i="34"/>
  <c r="L156" i="34"/>
  <c r="K156" i="34"/>
  <c r="J156" i="34"/>
  <c r="I156" i="34"/>
  <c r="H156" i="34"/>
  <c r="G156" i="34"/>
  <c r="F156" i="34"/>
  <c r="E156" i="34"/>
  <c r="D156" i="34"/>
  <c r="C156" i="34"/>
  <c r="B156" i="34"/>
  <c r="Z155" i="34"/>
  <c r="Y155" i="34"/>
  <c r="X155" i="34"/>
  <c r="W155" i="34"/>
  <c r="V155" i="34"/>
  <c r="U155" i="34"/>
  <c r="T155" i="34"/>
  <c r="S155" i="34"/>
  <c r="R155" i="34"/>
  <c r="Q155" i="34"/>
  <c r="P155" i="34"/>
  <c r="O155" i="34"/>
  <c r="N155" i="34"/>
  <c r="M155" i="34"/>
  <c r="L155" i="34"/>
  <c r="K155" i="34"/>
  <c r="J155" i="34"/>
  <c r="I155" i="34"/>
  <c r="H155" i="34"/>
  <c r="G155" i="34"/>
  <c r="F155" i="34"/>
  <c r="E155" i="34"/>
  <c r="D155" i="34"/>
  <c r="C155" i="34"/>
  <c r="B155" i="34"/>
  <c r="Z154" i="34"/>
  <c r="Y154" i="34"/>
  <c r="X154" i="34"/>
  <c r="W154" i="34"/>
  <c r="V154" i="34"/>
  <c r="U154" i="34"/>
  <c r="T154" i="34"/>
  <c r="S154" i="34"/>
  <c r="R154" i="34"/>
  <c r="Q154" i="34"/>
  <c r="P154" i="34"/>
  <c r="O154" i="34"/>
  <c r="N154" i="34"/>
  <c r="M154" i="34"/>
  <c r="L154" i="34"/>
  <c r="K154" i="34"/>
  <c r="J154" i="34"/>
  <c r="I154" i="34"/>
  <c r="H154" i="34"/>
  <c r="G154" i="34"/>
  <c r="F154" i="34"/>
  <c r="E154" i="34"/>
  <c r="D154" i="34"/>
  <c r="C154" i="34"/>
  <c r="B154" i="34"/>
  <c r="Z153" i="34"/>
  <c r="Y153" i="34"/>
  <c r="X153" i="34"/>
  <c r="W153" i="34"/>
  <c r="V153" i="34"/>
  <c r="U153" i="34"/>
  <c r="T153" i="34"/>
  <c r="S153" i="34"/>
  <c r="R153" i="34"/>
  <c r="Q153" i="34"/>
  <c r="P153" i="34"/>
  <c r="O153" i="34"/>
  <c r="N153" i="34"/>
  <c r="M153" i="34"/>
  <c r="L153" i="34"/>
  <c r="K153" i="34"/>
  <c r="J153" i="34"/>
  <c r="I153" i="34"/>
  <c r="H153" i="34"/>
  <c r="G153" i="34"/>
  <c r="F153" i="34"/>
  <c r="E153" i="34"/>
  <c r="D153" i="34"/>
  <c r="C153" i="34"/>
  <c r="B153" i="34"/>
  <c r="Z152" i="34"/>
  <c r="Y152" i="34"/>
  <c r="X152" i="34"/>
  <c r="W152" i="34"/>
  <c r="V152" i="34"/>
  <c r="U152" i="34"/>
  <c r="T152" i="34"/>
  <c r="S152" i="34"/>
  <c r="R152" i="34"/>
  <c r="Q152" i="34"/>
  <c r="P152" i="34"/>
  <c r="O152" i="34"/>
  <c r="N152" i="34"/>
  <c r="M152" i="34"/>
  <c r="L152" i="34"/>
  <c r="K152" i="34"/>
  <c r="J152" i="34"/>
  <c r="I152" i="34"/>
  <c r="H152" i="34"/>
  <c r="G152" i="34"/>
  <c r="F152" i="34"/>
  <c r="E152" i="34"/>
  <c r="D152" i="34"/>
  <c r="C152" i="34"/>
  <c r="B152" i="34"/>
  <c r="Z151" i="34"/>
  <c r="Y151" i="34"/>
  <c r="X151" i="34"/>
  <c r="W151" i="34"/>
  <c r="V151" i="34"/>
  <c r="U151" i="34"/>
  <c r="T151" i="34"/>
  <c r="S151" i="34"/>
  <c r="R151" i="34"/>
  <c r="Q151" i="34"/>
  <c r="P151" i="34"/>
  <c r="O151" i="34"/>
  <c r="N151" i="34"/>
  <c r="M151" i="34"/>
  <c r="L151" i="34"/>
  <c r="K151" i="34"/>
  <c r="J151" i="34"/>
  <c r="I151" i="34"/>
  <c r="H151" i="34"/>
  <c r="G151" i="34"/>
  <c r="F151" i="34"/>
  <c r="E151" i="34"/>
  <c r="D151" i="34"/>
  <c r="C151" i="34"/>
  <c r="B151" i="34"/>
  <c r="Z150" i="34"/>
  <c r="Y150" i="34"/>
  <c r="X150" i="34"/>
  <c r="W150" i="34"/>
  <c r="V150" i="34"/>
  <c r="U150" i="34"/>
  <c r="T150" i="34"/>
  <c r="S150" i="34"/>
  <c r="R150" i="34"/>
  <c r="Q150" i="34"/>
  <c r="P150" i="34"/>
  <c r="O150" i="34"/>
  <c r="N150" i="34"/>
  <c r="M150" i="34"/>
  <c r="L150" i="34"/>
  <c r="K150" i="34"/>
  <c r="J150" i="34"/>
  <c r="I150" i="34"/>
  <c r="H150" i="34"/>
  <c r="G150" i="34"/>
  <c r="F150" i="34"/>
  <c r="E150" i="34"/>
  <c r="D150" i="34"/>
  <c r="C150" i="34"/>
  <c r="B150" i="34"/>
  <c r="Z149" i="34"/>
  <c r="Y149" i="34"/>
  <c r="X149" i="34"/>
  <c r="W149" i="34"/>
  <c r="V149" i="34"/>
  <c r="U149" i="34"/>
  <c r="T149" i="34"/>
  <c r="S149" i="34"/>
  <c r="R149" i="34"/>
  <c r="Q149" i="34"/>
  <c r="P149" i="34"/>
  <c r="O149" i="34"/>
  <c r="N149" i="34"/>
  <c r="M149" i="34"/>
  <c r="L149" i="34"/>
  <c r="K149" i="34"/>
  <c r="J149" i="34"/>
  <c r="I149" i="34"/>
  <c r="H149" i="34"/>
  <c r="G149" i="34"/>
  <c r="F149" i="34"/>
  <c r="E149" i="34"/>
  <c r="D149" i="34"/>
  <c r="C149" i="34"/>
  <c r="B149" i="34"/>
  <c r="Z148" i="34"/>
  <c r="Y148" i="34"/>
  <c r="X148" i="34"/>
  <c r="W148" i="34"/>
  <c r="V148" i="34"/>
  <c r="U148" i="34"/>
  <c r="T148" i="34"/>
  <c r="S148" i="34"/>
  <c r="R148" i="34"/>
  <c r="Q148" i="34"/>
  <c r="P148" i="34"/>
  <c r="O148" i="34"/>
  <c r="N148" i="34"/>
  <c r="M148" i="34"/>
  <c r="L148" i="34"/>
  <c r="K148" i="34"/>
  <c r="J148" i="34"/>
  <c r="I148" i="34"/>
  <c r="H148" i="34"/>
  <c r="G148" i="34"/>
  <c r="F148" i="34"/>
  <c r="E148" i="34"/>
  <c r="D148" i="34"/>
  <c r="C148" i="34"/>
  <c r="B148" i="34"/>
  <c r="Z147" i="34"/>
  <c r="Y147" i="34"/>
  <c r="X147" i="34"/>
  <c r="W147" i="34"/>
  <c r="V147" i="34"/>
  <c r="U147" i="34"/>
  <c r="T147" i="34"/>
  <c r="S147" i="34"/>
  <c r="R147" i="34"/>
  <c r="Q147" i="34"/>
  <c r="P147" i="34"/>
  <c r="O147" i="34"/>
  <c r="N147" i="34"/>
  <c r="M147" i="34"/>
  <c r="L147" i="34"/>
  <c r="K147" i="34"/>
  <c r="J147" i="34"/>
  <c r="I147" i="34"/>
  <c r="H147" i="34"/>
  <c r="G147" i="34"/>
  <c r="F147" i="34"/>
  <c r="E147" i="34"/>
  <c r="D147" i="34"/>
  <c r="C147" i="34"/>
  <c r="B147" i="34"/>
  <c r="Z146" i="34"/>
  <c r="Y146" i="34"/>
  <c r="X146" i="34"/>
  <c r="W146" i="34"/>
  <c r="V146" i="34"/>
  <c r="U146" i="34"/>
  <c r="T146" i="34"/>
  <c r="S146" i="34"/>
  <c r="R146" i="34"/>
  <c r="Q146" i="34"/>
  <c r="P146" i="34"/>
  <c r="O146" i="34"/>
  <c r="N146" i="34"/>
  <c r="M146" i="34"/>
  <c r="L146" i="34"/>
  <c r="K146" i="34"/>
  <c r="J146" i="34"/>
  <c r="I146" i="34"/>
  <c r="H146" i="34"/>
  <c r="G146" i="34"/>
  <c r="F146" i="34"/>
  <c r="E146" i="34"/>
  <c r="D146" i="34"/>
  <c r="C146" i="34"/>
  <c r="B146" i="34"/>
  <c r="Z145" i="34"/>
  <c r="Y145" i="34"/>
  <c r="X145" i="34"/>
  <c r="W145" i="34"/>
  <c r="V145" i="34"/>
  <c r="U145" i="34"/>
  <c r="T145" i="34"/>
  <c r="S145" i="34"/>
  <c r="R145" i="34"/>
  <c r="Q145" i="34"/>
  <c r="P145" i="34"/>
  <c r="O145" i="34"/>
  <c r="N145" i="34"/>
  <c r="M145" i="34"/>
  <c r="L145" i="34"/>
  <c r="K145" i="34"/>
  <c r="J145" i="34"/>
  <c r="I145" i="34"/>
  <c r="H145" i="34"/>
  <c r="G145" i="34"/>
  <c r="F145" i="34"/>
  <c r="E145" i="34"/>
  <c r="D145" i="34"/>
  <c r="C145" i="34"/>
  <c r="B145" i="34"/>
  <c r="Z144" i="34"/>
  <c r="Y144" i="34"/>
  <c r="X144" i="34"/>
  <c r="W144" i="34"/>
  <c r="V144" i="34"/>
  <c r="U144" i="34"/>
  <c r="T144" i="34"/>
  <c r="S144" i="34"/>
  <c r="R144" i="34"/>
  <c r="Q144" i="34"/>
  <c r="P144" i="34"/>
  <c r="O144" i="34"/>
  <c r="N144" i="34"/>
  <c r="M144" i="34"/>
  <c r="L144" i="34"/>
  <c r="K144" i="34"/>
  <c r="J144" i="34"/>
  <c r="I144" i="34"/>
  <c r="H144" i="34"/>
  <c r="G144" i="34"/>
  <c r="F144" i="34"/>
  <c r="E144" i="34"/>
  <c r="D144" i="34"/>
  <c r="C144" i="34"/>
  <c r="B144" i="34"/>
  <c r="Z143" i="34"/>
  <c r="Y143" i="34"/>
  <c r="X143" i="34"/>
  <c r="W143" i="34"/>
  <c r="V143" i="34"/>
  <c r="U143" i="34"/>
  <c r="T143" i="34"/>
  <c r="S143" i="34"/>
  <c r="R143" i="34"/>
  <c r="Q143" i="34"/>
  <c r="P143" i="34"/>
  <c r="O143" i="34"/>
  <c r="N143" i="34"/>
  <c r="M143" i="34"/>
  <c r="L143" i="34"/>
  <c r="K143" i="34"/>
  <c r="J143" i="34"/>
  <c r="I143" i="34"/>
  <c r="H143" i="34"/>
  <c r="G143" i="34"/>
  <c r="F143" i="34"/>
  <c r="E143" i="34"/>
  <c r="D143" i="34"/>
  <c r="C143" i="34"/>
  <c r="B143" i="34"/>
  <c r="Z142" i="34"/>
  <c r="Y142" i="34"/>
  <c r="X142" i="34"/>
  <c r="W142" i="34"/>
  <c r="V142" i="34"/>
  <c r="U142" i="34"/>
  <c r="T142" i="34"/>
  <c r="S142" i="34"/>
  <c r="R142" i="34"/>
  <c r="Q142" i="34"/>
  <c r="P142" i="34"/>
  <c r="O142" i="34"/>
  <c r="N142" i="34"/>
  <c r="M142" i="34"/>
  <c r="L142" i="34"/>
  <c r="K142" i="34"/>
  <c r="J142" i="34"/>
  <c r="I142" i="34"/>
  <c r="H142" i="34"/>
  <c r="G142" i="34"/>
  <c r="F142" i="34"/>
  <c r="E142" i="34"/>
  <c r="D142" i="34"/>
  <c r="C142" i="34"/>
  <c r="B142" i="34"/>
  <c r="Z141" i="34"/>
  <c r="Y141" i="34"/>
  <c r="X141" i="34"/>
  <c r="W141" i="34"/>
  <c r="V141" i="34"/>
  <c r="U141" i="34"/>
  <c r="T141" i="34"/>
  <c r="S141" i="34"/>
  <c r="R141" i="34"/>
  <c r="Q141" i="34"/>
  <c r="P141" i="34"/>
  <c r="O141" i="34"/>
  <c r="N141" i="34"/>
  <c r="M141" i="34"/>
  <c r="L141" i="34"/>
  <c r="K141" i="34"/>
  <c r="J141" i="34"/>
  <c r="I141" i="34"/>
  <c r="H141" i="34"/>
  <c r="G141" i="34"/>
  <c r="F141" i="34"/>
  <c r="E141" i="34"/>
  <c r="D141" i="34"/>
  <c r="C141" i="34"/>
  <c r="B141" i="34"/>
  <c r="Z140" i="34"/>
  <c r="Y140" i="34"/>
  <c r="X140" i="34"/>
  <c r="W140" i="34"/>
  <c r="V140" i="34"/>
  <c r="U140" i="34"/>
  <c r="T140" i="34"/>
  <c r="S140" i="34"/>
  <c r="R140" i="34"/>
  <c r="Q140" i="34"/>
  <c r="P140" i="34"/>
  <c r="O140" i="34"/>
  <c r="N140" i="34"/>
  <c r="M140" i="34"/>
  <c r="L140" i="34"/>
  <c r="K140" i="34"/>
  <c r="J140" i="34"/>
  <c r="I140" i="34"/>
  <c r="H140" i="34"/>
  <c r="G140" i="34"/>
  <c r="F140" i="34"/>
  <c r="E140" i="34"/>
  <c r="D140" i="34"/>
  <c r="C140" i="34"/>
  <c r="B140"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B139"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B138"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B137"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B136"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B135"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B134"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B133"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B132"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B131"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B130"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B129"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B128"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C127" i="34"/>
  <c r="B127"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B126" i="34"/>
  <c r="Z125" i="34"/>
  <c r="Y125" i="34"/>
  <c r="X125" i="34"/>
  <c r="W125" i="34"/>
  <c r="V125" i="34"/>
  <c r="U125" i="34"/>
  <c r="T125" i="34"/>
  <c r="S125" i="34"/>
  <c r="R125" i="34"/>
  <c r="Q125" i="34"/>
  <c r="P125" i="34"/>
  <c r="O125" i="34"/>
  <c r="N125" i="34"/>
  <c r="M125" i="34"/>
  <c r="L125" i="34"/>
  <c r="K125" i="34"/>
  <c r="J125" i="34"/>
  <c r="I125" i="34"/>
  <c r="H125" i="34"/>
  <c r="G125" i="34"/>
  <c r="F125" i="34"/>
  <c r="E125" i="34"/>
  <c r="D125" i="34"/>
  <c r="C125" i="34"/>
  <c r="B125" i="34"/>
  <c r="Z124" i="34"/>
  <c r="Y124" i="34"/>
  <c r="X124" i="34"/>
  <c r="W124" i="34"/>
  <c r="V124" i="34"/>
  <c r="U124" i="34"/>
  <c r="T124" i="34"/>
  <c r="S124" i="34"/>
  <c r="R124" i="34"/>
  <c r="Q124" i="34"/>
  <c r="P124" i="34"/>
  <c r="O124" i="34"/>
  <c r="N124" i="34"/>
  <c r="M124" i="34"/>
  <c r="L124" i="34"/>
  <c r="K124" i="34"/>
  <c r="J124" i="34"/>
  <c r="I124" i="34"/>
  <c r="H124" i="34"/>
  <c r="G124" i="34"/>
  <c r="F124" i="34"/>
  <c r="E124" i="34"/>
  <c r="D124" i="34"/>
  <c r="C124" i="34"/>
  <c r="B124" i="34"/>
  <c r="Z123" i="34"/>
  <c r="Y123" i="34"/>
  <c r="X123" i="34"/>
  <c r="W123" i="34"/>
  <c r="V123" i="34"/>
  <c r="U123" i="34"/>
  <c r="T123" i="34"/>
  <c r="S123" i="34"/>
  <c r="R123" i="34"/>
  <c r="Q123" i="34"/>
  <c r="P123" i="34"/>
  <c r="O123" i="34"/>
  <c r="N123" i="34"/>
  <c r="M123" i="34"/>
  <c r="L123" i="34"/>
  <c r="K123" i="34"/>
  <c r="J123" i="34"/>
  <c r="I123" i="34"/>
  <c r="H123" i="34"/>
  <c r="G123" i="34"/>
  <c r="F123" i="34"/>
  <c r="E123" i="34"/>
  <c r="D123" i="34"/>
  <c r="C123" i="34"/>
  <c r="B123"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C122" i="34"/>
  <c r="B122"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C121" i="34"/>
  <c r="B121"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C120" i="34"/>
  <c r="B120"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C119" i="34"/>
  <c r="B119"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C118" i="34"/>
  <c r="B118"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C117" i="34"/>
  <c r="B117"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C116" i="34"/>
  <c r="B116"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C115" i="34"/>
  <c r="B115"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C114" i="34"/>
  <c r="B114"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C113" i="34"/>
  <c r="B113"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C112" i="34"/>
  <c r="B112"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C111" i="34"/>
  <c r="B111"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0" i="34"/>
  <c r="B110"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B109" i="34"/>
  <c r="Z108" i="34"/>
  <c r="Y108" i="34"/>
  <c r="X108" i="34"/>
  <c r="W108" i="34"/>
  <c r="V108" i="34"/>
  <c r="U108" i="34"/>
  <c r="T108" i="34"/>
  <c r="S108" i="34"/>
  <c r="R108" i="34"/>
  <c r="Q108" i="34"/>
  <c r="P108" i="34"/>
  <c r="O108" i="34"/>
  <c r="N108" i="34"/>
  <c r="M108" i="34"/>
  <c r="L108" i="34"/>
  <c r="K108" i="34"/>
  <c r="J108" i="34"/>
  <c r="I108" i="34"/>
  <c r="H108" i="34"/>
  <c r="G108" i="34"/>
  <c r="F108" i="34"/>
  <c r="E108" i="34"/>
  <c r="D108" i="34"/>
  <c r="C108" i="34"/>
  <c r="B108" i="34"/>
  <c r="Z107" i="34"/>
  <c r="Y107" i="34"/>
  <c r="X107" i="34"/>
  <c r="W107" i="34"/>
  <c r="V107" i="34"/>
  <c r="U107" i="34"/>
  <c r="T107" i="34"/>
  <c r="S107" i="34"/>
  <c r="R107" i="34"/>
  <c r="Q107" i="34"/>
  <c r="P107" i="34"/>
  <c r="O107" i="34"/>
  <c r="N107" i="34"/>
  <c r="M107" i="34"/>
  <c r="L107" i="34"/>
  <c r="K107" i="34"/>
  <c r="J107" i="34"/>
  <c r="I107" i="34"/>
  <c r="H107" i="34"/>
  <c r="G107" i="34"/>
  <c r="F107" i="34"/>
  <c r="E107" i="34"/>
  <c r="D107" i="34"/>
  <c r="C107" i="34"/>
  <c r="B107" i="34"/>
  <c r="Z106" i="34"/>
  <c r="Y106" i="34"/>
  <c r="X106" i="34"/>
  <c r="W106" i="34"/>
  <c r="V106" i="34"/>
  <c r="U106" i="34"/>
  <c r="T106" i="34"/>
  <c r="S106" i="34"/>
  <c r="R106" i="34"/>
  <c r="Q106" i="34"/>
  <c r="P106" i="34"/>
  <c r="O106" i="34"/>
  <c r="N106" i="34"/>
  <c r="M106" i="34"/>
  <c r="L106" i="34"/>
  <c r="K106" i="34"/>
  <c r="J106" i="34"/>
  <c r="I106" i="34"/>
  <c r="H106" i="34"/>
  <c r="G106" i="34"/>
  <c r="F106" i="34"/>
  <c r="E106" i="34"/>
  <c r="D106" i="34"/>
  <c r="C106" i="34"/>
  <c r="B106" i="34"/>
  <c r="Z105" i="34"/>
  <c r="Y105" i="34"/>
  <c r="X105" i="34"/>
  <c r="W105" i="34"/>
  <c r="V105" i="34"/>
  <c r="U105" i="34"/>
  <c r="T105" i="34"/>
  <c r="S105" i="34"/>
  <c r="R105" i="34"/>
  <c r="Q105" i="34"/>
  <c r="P105" i="34"/>
  <c r="O105" i="34"/>
  <c r="N105" i="34"/>
  <c r="M105" i="34"/>
  <c r="L105" i="34"/>
  <c r="K105" i="34"/>
  <c r="J105" i="34"/>
  <c r="I105" i="34"/>
  <c r="H105" i="34"/>
  <c r="G105" i="34"/>
  <c r="F105" i="34"/>
  <c r="E105" i="34"/>
  <c r="D105" i="34"/>
  <c r="C105" i="34"/>
  <c r="B105" i="34"/>
  <c r="Z104" i="34"/>
  <c r="Y104" i="34"/>
  <c r="X104" i="34"/>
  <c r="W104" i="34"/>
  <c r="V104" i="34"/>
  <c r="U104" i="34"/>
  <c r="T104" i="34"/>
  <c r="S104" i="34"/>
  <c r="R104" i="34"/>
  <c r="Q104" i="34"/>
  <c r="P104" i="34"/>
  <c r="O104" i="34"/>
  <c r="N104" i="34"/>
  <c r="M104" i="34"/>
  <c r="L104" i="34"/>
  <c r="K104" i="34"/>
  <c r="J104" i="34"/>
  <c r="I104" i="34"/>
  <c r="H104" i="34"/>
  <c r="G104" i="34"/>
  <c r="F104" i="34"/>
  <c r="E104" i="34"/>
  <c r="D104" i="34"/>
  <c r="C104" i="34"/>
  <c r="B104"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B103"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B102" i="34"/>
  <c r="Z101" i="34"/>
  <c r="Y101" i="34"/>
  <c r="X101" i="34"/>
  <c r="W101" i="34"/>
  <c r="V101" i="34"/>
  <c r="U101" i="34"/>
  <c r="T101" i="34"/>
  <c r="S101" i="34"/>
  <c r="R101" i="34"/>
  <c r="Q101" i="34"/>
  <c r="P101" i="34"/>
  <c r="O101" i="34"/>
  <c r="N101" i="34"/>
  <c r="M101" i="34"/>
  <c r="L101" i="34"/>
  <c r="K101" i="34"/>
  <c r="J101" i="34"/>
  <c r="I101" i="34"/>
  <c r="H101" i="34"/>
  <c r="G101" i="34"/>
  <c r="F101" i="34"/>
  <c r="E101" i="34"/>
  <c r="D101" i="34"/>
  <c r="C101" i="34"/>
  <c r="B101" i="34"/>
  <c r="Z100" i="34"/>
  <c r="Y100" i="34"/>
  <c r="X100" i="34"/>
  <c r="W100" i="34"/>
  <c r="V100" i="34"/>
  <c r="U100" i="34"/>
  <c r="T100" i="34"/>
  <c r="S100" i="34"/>
  <c r="R100" i="34"/>
  <c r="Q100" i="34"/>
  <c r="P100" i="34"/>
  <c r="O100" i="34"/>
  <c r="N100" i="34"/>
  <c r="M100" i="34"/>
  <c r="L100" i="34"/>
  <c r="K100" i="34"/>
  <c r="J100" i="34"/>
  <c r="I100" i="34"/>
  <c r="H100" i="34"/>
  <c r="G100" i="34"/>
  <c r="F100" i="34"/>
  <c r="E100" i="34"/>
  <c r="D100" i="34"/>
  <c r="C100" i="34"/>
  <c r="B100" i="34"/>
  <c r="Z99" i="34"/>
  <c r="Y99" i="34"/>
  <c r="X99" i="34"/>
  <c r="W99" i="34"/>
  <c r="V99" i="34"/>
  <c r="U99" i="34"/>
  <c r="T99" i="34"/>
  <c r="S99" i="34"/>
  <c r="R99" i="34"/>
  <c r="Q99" i="34"/>
  <c r="P99" i="34"/>
  <c r="O99" i="34"/>
  <c r="N99" i="34"/>
  <c r="M99" i="34"/>
  <c r="L99" i="34"/>
  <c r="K99" i="34"/>
  <c r="J99" i="34"/>
  <c r="I99" i="34"/>
  <c r="H99" i="34"/>
  <c r="G99" i="34"/>
  <c r="F99" i="34"/>
  <c r="E99" i="34"/>
  <c r="D99" i="34"/>
  <c r="C99" i="34"/>
  <c r="B99"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Z95" i="34"/>
  <c r="Y95" i="34"/>
  <c r="X95" i="34"/>
  <c r="W95" i="34"/>
  <c r="V95" i="34"/>
  <c r="U95" i="34"/>
  <c r="T95" i="34"/>
  <c r="S95" i="34"/>
  <c r="R95" i="34"/>
  <c r="Q95" i="34"/>
  <c r="P95" i="34"/>
  <c r="O95" i="34"/>
  <c r="N95" i="34"/>
  <c r="M95" i="34"/>
  <c r="L95" i="34"/>
  <c r="K95" i="34"/>
  <c r="J95" i="34"/>
  <c r="I95" i="34"/>
  <c r="H95" i="34"/>
  <c r="G95" i="34"/>
  <c r="F95" i="34"/>
  <c r="E95" i="34"/>
  <c r="D95" i="34"/>
  <c r="C95" i="34"/>
  <c r="B95" i="34"/>
  <c r="Z94" i="34"/>
  <c r="Y94" i="34"/>
  <c r="X94" i="34"/>
  <c r="W94" i="34"/>
  <c r="V94" i="34"/>
  <c r="U94" i="34"/>
  <c r="T94" i="34"/>
  <c r="S94" i="34"/>
  <c r="R94" i="34"/>
  <c r="Q94" i="34"/>
  <c r="P94" i="34"/>
  <c r="O94" i="34"/>
  <c r="N94" i="34"/>
  <c r="M94" i="34"/>
  <c r="L94" i="34"/>
  <c r="K94" i="34"/>
  <c r="J94" i="34"/>
  <c r="I94" i="34"/>
  <c r="H94" i="34"/>
  <c r="G94" i="34"/>
  <c r="F94" i="34"/>
  <c r="E94" i="34"/>
  <c r="D94" i="34"/>
  <c r="C94" i="34"/>
  <c r="B94" i="34"/>
  <c r="Z93" i="34"/>
  <c r="Y93" i="34"/>
  <c r="X93" i="34"/>
  <c r="W93" i="34"/>
  <c r="V93" i="34"/>
  <c r="U93" i="34"/>
  <c r="T93" i="34"/>
  <c r="S93" i="34"/>
  <c r="R93" i="34"/>
  <c r="Q93" i="34"/>
  <c r="P93" i="34"/>
  <c r="O93" i="34"/>
  <c r="N93" i="34"/>
  <c r="M93" i="34"/>
  <c r="L93" i="34"/>
  <c r="K93" i="34"/>
  <c r="J93" i="34"/>
  <c r="I93" i="34"/>
  <c r="H93" i="34"/>
  <c r="G93" i="34"/>
  <c r="F93" i="34"/>
  <c r="E93" i="34"/>
  <c r="D93" i="34"/>
  <c r="C93" i="34"/>
  <c r="B93" i="34"/>
  <c r="Z92" i="34"/>
  <c r="Y92" i="34"/>
  <c r="X92" i="34"/>
  <c r="W92" i="34"/>
  <c r="V92" i="34"/>
  <c r="U92" i="34"/>
  <c r="T92" i="34"/>
  <c r="S92" i="34"/>
  <c r="R92" i="34"/>
  <c r="Q92" i="34"/>
  <c r="P92" i="34"/>
  <c r="O92" i="34"/>
  <c r="N92" i="34"/>
  <c r="M92" i="34"/>
  <c r="L92" i="34"/>
  <c r="K92" i="34"/>
  <c r="J92" i="34"/>
  <c r="I92" i="34"/>
  <c r="H92" i="34"/>
  <c r="G92" i="34"/>
  <c r="F92" i="34"/>
  <c r="E92" i="34"/>
  <c r="D92" i="34"/>
  <c r="C92" i="34"/>
  <c r="B92" i="34"/>
  <c r="Z91" i="34"/>
  <c r="Y91" i="34"/>
  <c r="X91" i="34"/>
  <c r="W91" i="34"/>
  <c r="V91" i="34"/>
  <c r="U91" i="34"/>
  <c r="T91" i="34"/>
  <c r="S91" i="34"/>
  <c r="R91" i="34"/>
  <c r="Q91" i="34"/>
  <c r="P91" i="34"/>
  <c r="O91" i="34"/>
  <c r="N91" i="34"/>
  <c r="M91" i="34"/>
  <c r="L91" i="34"/>
  <c r="K91" i="34"/>
  <c r="J91" i="34"/>
  <c r="I91" i="34"/>
  <c r="H91" i="34"/>
  <c r="G91" i="34"/>
  <c r="F91" i="34"/>
  <c r="E91" i="34"/>
  <c r="D91" i="34"/>
  <c r="C91" i="34"/>
  <c r="B91" i="34"/>
  <c r="Z90" i="34"/>
  <c r="Y90" i="34"/>
  <c r="X90" i="34"/>
  <c r="W90" i="34"/>
  <c r="V90" i="34"/>
  <c r="U90" i="34"/>
  <c r="T90" i="34"/>
  <c r="S90" i="34"/>
  <c r="R90" i="34"/>
  <c r="Q90" i="34"/>
  <c r="P90" i="34"/>
  <c r="O90" i="34"/>
  <c r="N90" i="34"/>
  <c r="M90" i="34"/>
  <c r="L90" i="34"/>
  <c r="K90" i="34"/>
  <c r="J90" i="34"/>
  <c r="I90" i="34"/>
  <c r="H90" i="34"/>
  <c r="G90" i="34"/>
  <c r="F90" i="34"/>
  <c r="E90" i="34"/>
  <c r="D90" i="34"/>
  <c r="C90" i="34"/>
  <c r="B90" i="34"/>
  <c r="Z89" i="34"/>
  <c r="Y89" i="34"/>
  <c r="X89" i="34"/>
  <c r="W89" i="34"/>
  <c r="V89" i="34"/>
  <c r="U89" i="34"/>
  <c r="T89" i="34"/>
  <c r="S89" i="34"/>
  <c r="R89" i="34"/>
  <c r="Q89" i="34"/>
  <c r="P89" i="34"/>
  <c r="O89" i="34"/>
  <c r="N89" i="34"/>
  <c r="M89" i="34"/>
  <c r="L89" i="34"/>
  <c r="K89" i="34"/>
  <c r="J89" i="34"/>
  <c r="I89" i="34"/>
  <c r="H89" i="34"/>
  <c r="G89" i="34"/>
  <c r="F89" i="34"/>
  <c r="E89" i="34"/>
  <c r="D89" i="34"/>
  <c r="C89" i="34"/>
  <c r="B89" i="34"/>
  <c r="Z88" i="34"/>
  <c r="Y88" i="34"/>
  <c r="X88" i="34"/>
  <c r="W88" i="34"/>
  <c r="V88" i="34"/>
  <c r="U88" i="34"/>
  <c r="T88" i="34"/>
  <c r="S88" i="34"/>
  <c r="R88" i="34"/>
  <c r="Q88" i="34"/>
  <c r="P88" i="34"/>
  <c r="O88" i="34"/>
  <c r="N88" i="34"/>
  <c r="M88" i="34"/>
  <c r="L88" i="34"/>
  <c r="K88" i="34"/>
  <c r="J88" i="34"/>
  <c r="I88" i="34"/>
  <c r="H88" i="34"/>
  <c r="G88" i="34"/>
  <c r="F88" i="34"/>
  <c r="E88" i="34"/>
  <c r="D88" i="34"/>
  <c r="C88" i="34"/>
  <c r="B88" i="34"/>
  <c r="Z87" i="34"/>
  <c r="Y87" i="34"/>
  <c r="X87" i="34"/>
  <c r="W87" i="34"/>
  <c r="V87" i="34"/>
  <c r="U87" i="34"/>
  <c r="T87" i="34"/>
  <c r="S87" i="34"/>
  <c r="R87" i="34"/>
  <c r="Q87" i="34"/>
  <c r="P87" i="34"/>
  <c r="O87" i="34"/>
  <c r="N87" i="34"/>
  <c r="M87" i="34"/>
  <c r="L87" i="34"/>
  <c r="K87" i="34"/>
  <c r="J87" i="34"/>
  <c r="I87" i="34"/>
  <c r="H87" i="34"/>
  <c r="G87" i="34"/>
  <c r="F87" i="34"/>
  <c r="E87" i="34"/>
  <c r="D87" i="34"/>
  <c r="C87" i="34"/>
  <c r="B87" i="34"/>
  <c r="Z86" i="34"/>
  <c r="Y86" i="34"/>
  <c r="X86" i="34"/>
  <c r="W86" i="34"/>
  <c r="V86" i="34"/>
  <c r="U86" i="34"/>
  <c r="T86" i="34"/>
  <c r="S86" i="34"/>
  <c r="R86" i="34"/>
  <c r="Q86" i="34"/>
  <c r="P86" i="34"/>
  <c r="O86" i="34"/>
  <c r="N86" i="34"/>
  <c r="M86" i="34"/>
  <c r="L86" i="34"/>
  <c r="K86" i="34"/>
  <c r="J86" i="34"/>
  <c r="I86" i="34"/>
  <c r="H86" i="34"/>
  <c r="G86" i="34"/>
  <c r="F86" i="34"/>
  <c r="E86" i="34"/>
  <c r="D86" i="34"/>
  <c r="C86" i="34"/>
  <c r="B86" i="34"/>
  <c r="Z85" i="34"/>
  <c r="Y85" i="34"/>
  <c r="X85" i="34"/>
  <c r="W85" i="34"/>
  <c r="V85" i="34"/>
  <c r="U85" i="34"/>
  <c r="T85" i="34"/>
  <c r="S85" i="34"/>
  <c r="R85" i="34"/>
  <c r="Q85" i="34"/>
  <c r="P85" i="34"/>
  <c r="O85" i="34"/>
  <c r="N85" i="34"/>
  <c r="M85" i="34"/>
  <c r="L85" i="34"/>
  <c r="K85" i="34"/>
  <c r="J85" i="34"/>
  <c r="I85" i="34"/>
  <c r="H85" i="34"/>
  <c r="G85" i="34"/>
  <c r="F85" i="34"/>
  <c r="E85" i="34"/>
  <c r="D85" i="34"/>
  <c r="C85" i="34"/>
  <c r="B85" i="34"/>
  <c r="Z84" i="34"/>
  <c r="Y84" i="34"/>
  <c r="X84" i="34"/>
  <c r="W84" i="34"/>
  <c r="V84" i="34"/>
  <c r="U84" i="34"/>
  <c r="T84" i="34"/>
  <c r="S84" i="34"/>
  <c r="R84" i="34"/>
  <c r="Q84" i="34"/>
  <c r="P84" i="34"/>
  <c r="O84" i="34"/>
  <c r="N84" i="34"/>
  <c r="M84" i="34"/>
  <c r="L84" i="34"/>
  <c r="K84" i="34"/>
  <c r="J84" i="34"/>
  <c r="I84" i="34"/>
  <c r="H84" i="34"/>
  <c r="G84" i="34"/>
  <c r="F84" i="34"/>
  <c r="E84" i="34"/>
  <c r="D84" i="34"/>
  <c r="C84" i="34"/>
  <c r="B84" i="34"/>
  <c r="Z83" i="34"/>
  <c r="Y83" i="34"/>
  <c r="X83" i="34"/>
  <c r="W83" i="34"/>
  <c r="V83" i="34"/>
  <c r="U83" i="34"/>
  <c r="T83" i="34"/>
  <c r="S83" i="34"/>
  <c r="R83" i="34"/>
  <c r="Q83" i="34"/>
  <c r="P83" i="34"/>
  <c r="O83" i="34"/>
  <c r="N83" i="34"/>
  <c r="M83" i="34"/>
  <c r="L83" i="34"/>
  <c r="K83" i="34"/>
  <c r="J83" i="34"/>
  <c r="I83" i="34"/>
  <c r="H83" i="34"/>
  <c r="G83" i="34"/>
  <c r="F83" i="34"/>
  <c r="E83" i="34"/>
  <c r="D83" i="34"/>
  <c r="C83" i="34"/>
  <c r="B83" i="34"/>
  <c r="Z82" i="34"/>
  <c r="Y82" i="34"/>
  <c r="X82" i="34"/>
  <c r="W82" i="34"/>
  <c r="V82" i="34"/>
  <c r="U82" i="34"/>
  <c r="T82" i="34"/>
  <c r="S82" i="34"/>
  <c r="R82" i="34"/>
  <c r="Q82" i="34"/>
  <c r="P82" i="34"/>
  <c r="O82" i="34"/>
  <c r="N82" i="34"/>
  <c r="M82" i="34"/>
  <c r="L82" i="34"/>
  <c r="K82" i="34"/>
  <c r="J82" i="34"/>
  <c r="I82" i="34"/>
  <c r="H82" i="34"/>
  <c r="G82" i="34"/>
  <c r="F82" i="34"/>
  <c r="E82" i="34"/>
  <c r="D82" i="34"/>
  <c r="C82" i="34"/>
  <c r="B82" i="34"/>
  <c r="Z81" i="34"/>
  <c r="Y81" i="34"/>
  <c r="X81" i="34"/>
  <c r="W81" i="34"/>
  <c r="V81" i="34"/>
  <c r="U81" i="34"/>
  <c r="T81" i="34"/>
  <c r="S81" i="34"/>
  <c r="R81" i="34"/>
  <c r="Q81" i="34"/>
  <c r="P81" i="34"/>
  <c r="O81" i="34"/>
  <c r="N81" i="34"/>
  <c r="M81" i="34"/>
  <c r="L81" i="34"/>
  <c r="K81" i="34"/>
  <c r="J81" i="34"/>
  <c r="I81" i="34"/>
  <c r="H81" i="34"/>
  <c r="G81" i="34"/>
  <c r="F81" i="34"/>
  <c r="E81" i="34"/>
  <c r="D81" i="34"/>
  <c r="C81" i="34"/>
  <c r="B81" i="34"/>
  <c r="Z80" i="34"/>
  <c r="Y80" i="34"/>
  <c r="X80" i="34"/>
  <c r="W80" i="34"/>
  <c r="V80" i="34"/>
  <c r="U80" i="34"/>
  <c r="T80" i="34"/>
  <c r="S80" i="34"/>
  <c r="R80" i="34"/>
  <c r="Q80" i="34"/>
  <c r="P80" i="34"/>
  <c r="O80" i="34"/>
  <c r="N80" i="34"/>
  <c r="M80" i="34"/>
  <c r="L80" i="34"/>
  <c r="K80" i="34"/>
  <c r="J80" i="34"/>
  <c r="I80" i="34"/>
  <c r="H80" i="34"/>
  <c r="G80" i="34"/>
  <c r="F80" i="34"/>
  <c r="E80" i="34"/>
  <c r="D80" i="34"/>
  <c r="C80" i="34"/>
  <c r="B80" i="34"/>
  <c r="Z79" i="34"/>
  <c r="Y79" i="34"/>
  <c r="X79" i="34"/>
  <c r="W79" i="34"/>
  <c r="V79" i="34"/>
  <c r="U79" i="34"/>
  <c r="T79" i="34"/>
  <c r="S79" i="34"/>
  <c r="R79" i="34"/>
  <c r="Q79" i="34"/>
  <c r="P79" i="34"/>
  <c r="O79" i="34"/>
  <c r="N79" i="34"/>
  <c r="M79" i="34"/>
  <c r="L79" i="34"/>
  <c r="K79" i="34"/>
  <c r="J79" i="34"/>
  <c r="I79" i="34"/>
  <c r="H79" i="34"/>
  <c r="G79" i="34"/>
  <c r="F79" i="34"/>
  <c r="E79" i="34"/>
  <c r="D79" i="34"/>
  <c r="C79" i="34"/>
  <c r="B79" i="34"/>
  <c r="Z78" i="34"/>
  <c r="Y78" i="34"/>
  <c r="X78" i="34"/>
  <c r="W78" i="34"/>
  <c r="V78" i="34"/>
  <c r="U78" i="34"/>
  <c r="T78" i="34"/>
  <c r="S78" i="34"/>
  <c r="R78" i="34"/>
  <c r="Q78" i="34"/>
  <c r="P78" i="34"/>
  <c r="O78" i="34"/>
  <c r="N78" i="34"/>
  <c r="M78" i="34"/>
  <c r="L78" i="34"/>
  <c r="K78" i="34"/>
  <c r="J78" i="34"/>
  <c r="I78" i="34"/>
  <c r="H78" i="34"/>
  <c r="G78" i="34"/>
  <c r="F78" i="34"/>
  <c r="E78" i="34"/>
  <c r="D78" i="34"/>
  <c r="C78" i="34"/>
  <c r="B78" i="34"/>
  <c r="Z77" i="34"/>
  <c r="Y77" i="34"/>
  <c r="X77" i="34"/>
  <c r="W77" i="34"/>
  <c r="V77" i="34"/>
  <c r="U77" i="34"/>
  <c r="T77" i="34"/>
  <c r="S77" i="34"/>
  <c r="R77" i="34"/>
  <c r="Q77" i="34"/>
  <c r="P77" i="34"/>
  <c r="O77" i="34"/>
  <c r="N77" i="34"/>
  <c r="M77" i="34"/>
  <c r="L77" i="34"/>
  <c r="K77" i="34"/>
  <c r="J77" i="34"/>
  <c r="I77" i="34"/>
  <c r="H77" i="34"/>
  <c r="G77" i="34"/>
  <c r="F77" i="34"/>
  <c r="E77" i="34"/>
  <c r="D77" i="34"/>
  <c r="C77" i="34"/>
  <c r="B77" i="34"/>
  <c r="Z76" i="34"/>
  <c r="Y76" i="34"/>
  <c r="X76" i="34"/>
  <c r="W76" i="34"/>
  <c r="V76" i="34"/>
  <c r="U76" i="34"/>
  <c r="T76" i="34"/>
  <c r="S76" i="34"/>
  <c r="R76" i="34"/>
  <c r="Q76" i="34"/>
  <c r="P76" i="34"/>
  <c r="O76" i="34"/>
  <c r="N76" i="34"/>
  <c r="M76" i="34"/>
  <c r="L76" i="34"/>
  <c r="K76" i="34"/>
  <c r="J76" i="34"/>
  <c r="I76" i="34"/>
  <c r="H76" i="34"/>
  <c r="G76" i="34"/>
  <c r="F76" i="34"/>
  <c r="E76" i="34"/>
  <c r="D76" i="34"/>
  <c r="C76" i="34"/>
  <c r="B76" i="34"/>
  <c r="Z75" i="34"/>
  <c r="Y75" i="34"/>
  <c r="X75" i="34"/>
  <c r="W75" i="34"/>
  <c r="V75" i="34"/>
  <c r="U75" i="34"/>
  <c r="T75" i="34"/>
  <c r="S75" i="34"/>
  <c r="R75" i="34"/>
  <c r="Q75" i="34"/>
  <c r="P75" i="34"/>
  <c r="O75" i="34"/>
  <c r="N75" i="34"/>
  <c r="M75" i="34"/>
  <c r="L75" i="34"/>
  <c r="K75" i="34"/>
  <c r="J75" i="34"/>
  <c r="I75" i="34"/>
  <c r="H75" i="34"/>
  <c r="G75" i="34"/>
  <c r="F75" i="34"/>
  <c r="E75" i="34"/>
  <c r="D75" i="34"/>
  <c r="C75" i="34"/>
  <c r="B75" i="34"/>
  <c r="Z74" i="34"/>
  <c r="Y74" i="34"/>
  <c r="X74" i="34"/>
  <c r="W74" i="34"/>
  <c r="V74" i="34"/>
  <c r="U74" i="34"/>
  <c r="T74" i="34"/>
  <c r="S74" i="34"/>
  <c r="R74" i="34"/>
  <c r="Q74" i="34"/>
  <c r="P74" i="34"/>
  <c r="O74" i="34"/>
  <c r="N74" i="34"/>
  <c r="M74" i="34"/>
  <c r="L74" i="34"/>
  <c r="K74" i="34"/>
  <c r="J74" i="34"/>
  <c r="I74" i="34"/>
  <c r="H74" i="34"/>
  <c r="G74" i="34"/>
  <c r="F74" i="34"/>
  <c r="E74" i="34"/>
  <c r="D74" i="34"/>
  <c r="C74" i="34"/>
  <c r="B74" i="34"/>
  <c r="Z73" i="34"/>
  <c r="Y73" i="34"/>
  <c r="X73" i="34"/>
  <c r="W73" i="34"/>
  <c r="V73" i="34"/>
  <c r="U73" i="34"/>
  <c r="T73" i="34"/>
  <c r="S73" i="34"/>
  <c r="R73" i="34"/>
  <c r="Q73" i="34"/>
  <c r="P73" i="34"/>
  <c r="O73" i="34"/>
  <c r="N73" i="34"/>
  <c r="M73" i="34"/>
  <c r="L73" i="34"/>
  <c r="K73" i="34"/>
  <c r="J73" i="34"/>
  <c r="I73" i="34"/>
  <c r="H73" i="34"/>
  <c r="G73" i="34"/>
  <c r="F73" i="34"/>
  <c r="E73" i="34"/>
  <c r="D73" i="34"/>
  <c r="C73" i="34"/>
  <c r="B73" i="34"/>
  <c r="Z72" i="34"/>
  <c r="Y72" i="34"/>
  <c r="X72" i="34"/>
  <c r="W72" i="34"/>
  <c r="V72" i="34"/>
  <c r="U72" i="34"/>
  <c r="T72" i="34"/>
  <c r="S72" i="34"/>
  <c r="R72" i="34"/>
  <c r="Q72" i="34"/>
  <c r="P72" i="34"/>
  <c r="O72" i="34"/>
  <c r="N72" i="34"/>
  <c r="M72" i="34"/>
  <c r="L72" i="34"/>
  <c r="K72" i="34"/>
  <c r="J72" i="34"/>
  <c r="I72" i="34"/>
  <c r="H72" i="34"/>
  <c r="G72" i="34"/>
  <c r="F72" i="34"/>
  <c r="E72" i="34"/>
  <c r="D72" i="34"/>
  <c r="C72" i="34"/>
  <c r="B72" i="34"/>
  <c r="Z71" i="34"/>
  <c r="Y71" i="34"/>
  <c r="X71" i="34"/>
  <c r="W71" i="34"/>
  <c r="V71" i="34"/>
  <c r="U71" i="34"/>
  <c r="T71" i="34"/>
  <c r="S71" i="34"/>
  <c r="R71" i="34"/>
  <c r="Q71" i="34"/>
  <c r="P71" i="34"/>
  <c r="O71" i="34"/>
  <c r="N71" i="34"/>
  <c r="M71" i="34"/>
  <c r="L71" i="34"/>
  <c r="K71" i="34"/>
  <c r="J71" i="34"/>
  <c r="I71" i="34"/>
  <c r="H71" i="34"/>
  <c r="G71" i="34"/>
  <c r="F71" i="34"/>
  <c r="E71" i="34"/>
  <c r="D71" i="34"/>
  <c r="C71" i="34"/>
  <c r="B71" i="34"/>
  <c r="Z70" i="34"/>
  <c r="Y70" i="34"/>
  <c r="X70" i="34"/>
  <c r="W70" i="34"/>
  <c r="V70" i="34"/>
  <c r="U70" i="34"/>
  <c r="T70" i="34"/>
  <c r="S70" i="34"/>
  <c r="R70" i="34"/>
  <c r="Q70" i="34"/>
  <c r="P70" i="34"/>
  <c r="O70" i="34"/>
  <c r="N70" i="34"/>
  <c r="M70" i="34"/>
  <c r="L70" i="34"/>
  <c r="K70" i="34"/>
  <c r="J70" i="34"/>
  <c r="I70" i="34"/>
  <c r="H70" i="34"/>
  <c r="G70" i="34"/>
  <c r="F70" i="34"/>
  <c r="E70" i="34"/>
  <c r="D70" i="34"/>
  <c r="C70" i="34"/>
  <c r="B70" i="34"/>
  <c r="Z69" i="34"/>
  <c r="Y69" i="34"/>
  <c r="X69" i="34"/>
  <c r="W69" i="34"/>
  <c r="V69" i="34"/>
  <c r="U69" i="34"/>
  <c r="T69" i="34"/>
  <c r="S69" i="34"/>
  <c r="R69" i="34"/>
  <c r="Q69" i="34"/>
  <c r="P69" i="34"/>
  <c r="O69" i="34"/>
  <c r="N69" i="34"/>
  <c r="M69" i="34"/>
  <c r="L69" i="34"/>
  <c r="K69" i="34"/>
  <c r="J69" i="34"/>
  <c r="I69" i="34"/>
  <c r="H69" i="34"/>
  <c r="G69" i="34"/>
  <c r="F69" i="34"/>
  <c r="E69" i="34"/>
  <c r="D69" i="34"/>
  <c r="C69" i="34"/>
  <c r="B69" i="34"/>
  <c r="Z68" i="34"/>
  <c r="Y68" i="34"/>
  <c r="X68" i="34"/>
  <c r="W68" i="34"/>
  <c r="V68" i="34"/>
  <c r="U68" i="34"/>
  <c r="T68" i="34"/>
  <c r="S68" i="34"/>
  <c r="R68" i="34"/>
  <c r="Q68" i="34"/>
  <c r="P68" i="34"/>
  <c r="O68" i="34"/>
  <c r="N68" i="34"/>
  <c r="M68" i="34"/>
  <c r="L68" i="34"/>
  <c r="K68" i="34"/>
  <c r="J68" i="34"/>
  <c r="I68" i="34"/>
  <c r="H68" i="34"/>
  <c r="G68" i="34"/>
  <c r="F68" i="34"/>
  <c r="E68" i="34"/>
  <c r="D68" i="34"/>
  <c r="C68" i="34"/>
  <c r="B68" i="34"/>
  <c r="Z67" i="34"/>
  <c r="Y67" i="34"/>
  <c r="X67" i="34"/>
  <c r="W67" i="34"/>
  <c r="V67" i="34"/>
  <c r="U67" i="34"/>
  <c r="T67" i="34"/>
  <c r="S67" i="34"/>
  <c r="R67" i="34"/>
  <c r="Q67" i="34"/>
  <c r="P67" i="34"/>
  <c r="O67" i="34"/>
  <c r="N67" i="34"/>
  <c r="M67" i="34"/>
  <c r="L67" i="34"/>
  <c r="K67" i="34"/>
  <c r="J67" i="34"/>
  <c r="I67" i="34"/>
  <c r="H67" i="34"/>
  <c r="G67" i="34"/>
  <c r="F67" i="34"/>
  <c r="E67" i="34"/>
  <c r="D67" i="34"/>
  <c r="C67" i="34"/>
  <c r="B67" i="34"/>
  <c r="Z66" i="34"/>
  <c r="Y66" i="34"/>
  <c r="X66" i="34"/>
  <c r="W66" i="34"/>
  <c r="V66" i="34"/>
  <c r="U66" i="34"/>
  <c r="T66" i="34"/>
  <c r="S66" i="34"/>
  <c r="R66" i="34"/>
  <c r="Q66" i="34"/>
  <c r="P66" i="34"/>
  <c r="O66" i="34"/>
  <c r="N66" i="34"/>
  <c r="M66" i="34"/>
  <c r="L66" i="34"/>
  <c r="K66" i="34"/>
  <c r="J66" i="34"/>
  <c r="I66" i="34"/>
  <c r="H66" i="34"/>
  <c r="G66" i="34"/>
  <c r="F66" i="34"/>
  <c r="E66" i="34"/>
  <c r="D66" i="34"/>
  <c r="C66" i="34"/>
  <c r="B66" i="34"/>
  <c r="Z65" i="34"/>
  <c r="Y65" i="34"/>
  <c r="X65" i="34"/>
  <c r="W65" i="34"/>
  <c r="V65" i="34"/>
  <c r="U65" i="34"/>
  <c r="T65" i="34"/>
  <c r="S65" i="34"/>
  <c r="R65" i="34"/>
  <c r="Q65" i="34"/>
  <c r="P65" i="34"/>
  <c r="O65" i="34"/>
  <c r="N65" i="34"/>
  <c r="M65" i="34"/>
  <c r="L65" i="34"/>
  <c r="K65" i="34"/>
  <c r="J65" i="34"/>
  <c r="I65" i="34"/>
  <c r="H65" i="34"/>
  <c r="G65" i="34"/>
  <c r="F65" i="34"/>
  <c r="E65" i="34"/>
  <c r="D65" i="34"/>
  <c r="C65" i="34"/>
  <c r="B65" i="34"/>
  <c r="Z64" i="34"/>
  <c r="Y64" i="34"/>
  <c r="X64" i="34"/>
  <c r="W64" i="34"/>
  <c r="V64" i="34"/>
  <c r="U64" i="34"/>
  <c r="T64" i="34"/>
  <c r="S64" i="34"/>
  <c r="R64" i="34"/>
  <c r="Q64" i="34"/>
  <c r="P64" i="34"/>
  <c r="O64" i="34"/>
  <c r="N64" i="34"/>
  <c r="M64" i="34"/>
  <c r="L64" i="34"/>
  <c r="K64" i="34"/>
  <c r="J64" i="34"/>
  <c r="I64" i="34"/>
  <c r="H64" i="34"/>
  <c r="G64" i="34"/>
  <c r="F64" i="34"/>
  <c r="E64" i="34"/>
  <c r="D64" i="34"/>
  <c r="C64" i="34"/>
  <c r="B64" i="34"/>
  <c r="Z63" i="34"/>
  <c r="Y63" i="34"/>
  <c r="X63" i="34"/>
  <c r="W63" i="34"/>
  <c r="V63" i="34"/>
  <c r="U63" i="34"/>
  <c r="T63" i="34"/>
  <c r="S63" i="34"/>
  <c r="R63" i="34"/>
  <c r="Q63" i="34"/>
  <c r="P63" i="34"/>
  <c r="O63" i="34"/>
  <c r="N63" i="34"/>
  <c r="M63" i="34"/>
  <c r="L63" i="34"/>
  <c r="K63" i="34"/>
  <c r="J63" i="34"/>
  <c r="I63" i="34"/>
  <c r="H63" i="34"/>
  <c r="G63" i="34"/>
  <c r="F63" i="34"/>
  <c r="E63" i="34"/>
  <c r="D63" i="34"/>
  <c r="C63" i="34"/>
  <c r="B63" i="34"/>
  <c r="Z62" i="34"/>
  <c r="Y62" i="34"/>
  <c r="X62" i="34"/>
  <c r="W62" i="34"/>
  <c r="V62" i="34"/>
  <c r="U62" i="34"/>
  <c r="T62" i="34"/>
  <c r="S62" i="34"/>
  <c r="R62" i="34"/>
  <c r="Q62" i="34"/>
  <c r="P62" i="34"/>
  <c r="O62" i="34"/>
  <c r="N62" i="34"/>
  <c r="M62" i="34"/>
  <c r="L62" i="34"/>
  <c r="K62" i="34"/>
  <c r="J62" i="34"/>
  <c r="I62" i="34"/>
  <c r="H62" i="34"/>
  <c r="G62" i="34"/>
  <c r="F62" i="34"/>
  <c r="E62" i="34"/>
  <c r="D62" i="34"/>
  <c r="C62" i="34"/>
  <c r="B62" i="34"/>
  <c r="Z61" i="34"/>
  <c r="Y61" i="34"/>
  <c r="X61" i="34"/>
  <c r="W61" i="34"/>
  <c r="V61" i="34"/>
  <c r="U61" i="34"/>
  <c r="T61" i="34"/>
  <c r="S61" i="34"/>
  <c r="R61" i="34"/>
  <c r="Q61" i="34"/>
  <c r="P61" i="34"/>
  <c r="O61" i="34"/>
  <c r="N61" i="34"/>
  <c r="M61" i="34"/>
  <c r="L61" i="34"/>
  <c r="K61" i="34"/>
  <c r="J61" i="34"/>
  <c r="I61" i="34"/>
  <c r="H61" i="34"/>
  <c r="G61" i="34"/>
  <c r="F61" i="34"/>
  <c r="E61" i="34"/>
  <c r="D61" i="34"/>
  <c r="C61" i="34"/>
  <c r="B61" i="34"/>
  <c r="Z60" i="34"/>
  <c r="Y60" i="34"/>
  <c r="X60" i="34"/>
  <c r="W60" i="34"/>
  <c r="V60" i="34"/>
  <c r="U60" i="34"/>
  <c r="T60" i="34"/>
  <c r="S60" i="34"/>
  <c r="R60" i="34"/>
  <c r="Q60" i="34"/>
  <c r="P60" i="34"/>
  <c r="O60" i="34"/>
  <c r="N60" i="34"/>
  <c r="M60" i="34"/>
  <c r="L60" i="34"/>
  <c r="K60" i="34"/>
  <c r="J60" i="34"/>
  <c r="I60" i="34"/>
  <c r="H60" i="34"/>
  <c r="G60" i="34"/>
  <c r="F60" i="34"/>
  <c r="E60" i="34"/>
  <c r="D60" i="34"/>
  <c r="C60" i="34"/>
  <c r="B60" i="34"/>
  <c r="Z59" i="34"/>
  <c r="Y59" i="34"/>
  <c r="X59" i="34"/>
  <c r="W59" i="34"/>
  <c r="V59" i="34"/>
  <c r="U59" i="34"/>
  <c r="T59" i="34"/>
  <c r="S59" i="34"/>
  <c r="R59" i="34"/>
  <c r="Q59" i="34"/>
  <c r="P59" i="34"/>
  <c r="O59" i="34"/>
  <c r="N59" i="34"/>
  <c r="M59" i="34"/>
  <c r="L59" i="34"/>
  <c r="K59" i="34"/>
  <c r="J59" i="34"/>
  <c r="I59" i="34"/>
  <c r="H59" i="34"/>
  <c r="G59" i="34"/>
  <c r="F59" i="34"/>
  <c r="E59" i="34"/>
  <c r="D59" i="34"/>
  <c r="C59" i="34"/>
  <c r="B59" i="34"/>
  <c r="Z58" i="34"/>
  <c r="Y58" i="34"/>
  <c r="X58" i="34"/>
  <c r="W58" i="34"/>
  <c r="V58" i="34"/>
  <c r="U58" i="34"/>
  <c r="T58" i="34"/>
  <c r="S58" i="34"/>
  <c r="R58" i="34"/>
  <c r="Q58" i="34"/>
  <c r="P58" i="34"/>
  <c r="O58" i="34"/>
  <c r="N58" i="34"/>
  <c r="M58" i="34"/>
  <c r="L58" i="34"/>
  <c r="K58" i="34"/>
  <c r="J58" i="34"/>
  <c r="I58" i="34"/>
  <c r="H58" i="34"/>
  <c r="G58" i="34"/>
  <c r="F58" i="34"/>
  <c r="E58" i="34"/>
  <c r="D58" i="34"/>
  <c r="C58" i="34"/>
  <c r="B58" i="34"/>
  <c r="Z57" i="34"/>
  <c r="Y57" i="34"/>
  <c r="X57" i="34"/>
  <c r="W57" i="34"/>
  <c r="V57" i="34"/>
  <c r="U57" i="34"/>
  <c r="T57" i="34"/>
  <c r="S57" i="34"/>
  <c r="R57" i="34"/>
  <c r="Q57" i="34"/>
  <c r="P57" i="34"/>
  <c r="O57" i="34"/>
  <c r="N57" i="34"/>
  <c r="M57" i="34"/>
  <c r="L57" i="34"/>
  <c r="K57" i="34"/>
  <c r="J57" i="34"/>
  <c r="I57" i="34"/>
  <c r="H57" i="34"/>
  <c r="G57" i="34"/>
  <c r="F57" i="34"/>
  <c r="E57" i="34"/>
  <c r="D57" i="34"/>
  <c r="C57" i="34"/>
  <c r="B57" i="34"/>
  <c r="Z56" i="34"/>
  <c r="Y56" i="34"/>
  <c r="X56" i="34"/>
  <c r="W56" i="34"/>
  <c r="V56" i="34"/>
  <c r="U56" i="34"/>
  <c r="T56" i="34"/>
  <c r="S56" i="34"/>
  <c r="R56" i="34"/>
  <c r="Q56" i="34"/>
  <c r="P56" i="34"/>
  <c r="O56" i="34"/>
  <c r="N56" i="34"/>
  <c r="M56" i="34"/>
  <c r="L56" i="34"/>
  <c r="K56" i="34"/>
  <c r="J56" i="34"/>
  <c r="I56" i="34"/>
  <c r="H56" i="34"/>
  <c r="G56" i="34"/>
  <c r="F56" i="34"/>
  <c r="E56" i="34"/>
  <c r="D56" i="34"/>
  <c r="C56" i="34"/>
  <c r="B56" i="34"/>
  <c r="Z55" i="34"/>
  <c r="Y55" i="34"/>
  <c r="X55" i="34"/>
  <c r="W55" i="34"/>
  <c r="V55" i="34"/>
  <c r="U55" i="34"/>
  <c r="T55" i="34"/>
  <c r="S55" i="34"/>
  <c r="R55" i="34"/>
  <c r="Q55" i="34"/>
  <c r="P55" i="34"/>
  <c r="O55" i="34"/>
  <c r="N55" i="34"/>
  <c r="M55" i="34"/>
  <c r="L55" i="34"/>
  <c r="K55" i="34"/>
  <c r="J55" i="34"/>
  <c r="I55" i="34"/>
  <c r="H55" i="34"/>
  <c r="G55" i="34"/>
  <c r="F55" i="34"/>
  <c r="E55" i="34"/>
  <c r="D55" i="34"/>
  <c r="C55" i="34"/>
  <c r="B55" i="34"/>
  <c r="Z54" i="34"/>
  <c r="Y54" i="34"/>
  <c r="X54" i="34"/>
  <c r="W54" i="34"/>
  <c r="V54" i="34"/>
  <c r="U54" i="34"/>
  <c r="T54" i="34"/>
  <c r="S54" i="34"/>
  <c r="R54" i="34"/>
  <c r="Q54" i="34"/>
  <c r="P54" i="34"/>
  <c r="O54" i="34"/>
  <c r="N54" i="34"/>
  <c r="M54" i="34"/>
  <c r="L54" i="34"/>
  <c r="K54" i="34"/>
  <c r="J54" i="34"/>
  <c r="I54" i="34"/>
  <c r="H54" i="34"/>
  <c r="G54" i="34"/>
  <c r="F54" i="34"/>
  <c r="E54" i="34"/>
  <c r="D54" i="34"/>
  <c r="C54" i="34"/>
  <c r="B54" i="34"/>
  <c r="Z53" i="34"/>
  <c r="Y53" i="34"/>
  <c r="X53" i="34"/>
  <c r="W53" i="34"/>
  <c r="V53" i="34"/>
  <c r="U53" i="34"/>
  <c r="T53" i="34"/>
  <c r="S53" i="34"/>
  <c r="R53" i="34"/>
  <c r="Q53" i="34"/>
  <c r="P53" i="34"/>
  <c r="O53" i="34"/>
  <c r="N53" i="34"/>
  <c r="M53" i="34"/>
  <c r="L53" i="34"/>
  <c r="K53" i="34"/>
  <c r="J53" i="34"/>
  <c r="I53" i="34"/>
  <c r="H53" i="34"/>
  <c r="G53" i="34"/>
  <c r="F53" i="34"/>
  <c r="E53" i="34"/>
  <c r="D53" i="34"/>
  <c r="C53" i="34"/>
  <c r="B53" i="34"/>
  <c r="Z52" i="34"/>
  <c r="Y52" i="34"/>
  <c r="X52" i="34"/>
  <c r="W52" i="34"/>
  <c r="V52" i="34"/>
  <c r="U52" i="34"/>
  <c r="T52" i="34"/>
  <c r="S52" i="34"/>
  <c r="R52" i="34"/>
  <c r="Q52" i="34"/>
  <c r="P52" i="34"/>
  <c r="O52" i="34"/>
  <c r="N52" i="34"/>
  <c r="M52" i="34"/>
  <c r="L52" i="34"/>
  <c r="K52" i="34"/>
  <c r="J52" i="34"/>
  <c r="I52" i="34"/>
  <c r="H52" i="34"/>
  <c r="G52" i="34"/>
  <c r="F52" i="34"/>
  <c r="E52" i="34"/>
  <c r="D52" i="34"/>
  <c r="C52" i="34"/>
  <c r="B52" i="34"/>
  <c r="Z51" i="34"/>
  <c r="Y51" i="34"/>
  <c r="X51" i="34"/>
  <c r="W51" i="34"/>
  <c r="V51" i="34"/>
  <c r="U51" i="34"/>
  <c r="T51" i="34"/>
  <c r="S51" i="34"/>
  <c r="R51" i="34"/>
  <c r="Q51" i="34"/>
  <c r="P51" i="34"/>
  <c r="O51" i="34"/>
  <c r="N51" i="34"/>
  <c r="M51" i="34"/>
  <c r="L51" i="34"/>
  <c r="K51" i="34"/>
  <c r="J51" i="34"/>
  <c r="I51" i="34"/>
  <c r="H51" i="34"/>
  <c r="G51" i="34"/>
  <c r="F51" i="34"/>
  <c r="E51" i="34"/>
  <c r="D51" i="34"/>
  <c r="C51" i="34"/>
  <c r="B51" i="34"/>
  <c r="Z50" i="34"/>
  <c r="Y50" i="34"/>
  <c r="X50" i="34"/>
  <c r="W50" i="34"/>
  <c r="V50" i="34"/>
  <c r="U50" i="34"/>
  <c r="T50" i="34"/>
  <c r="S50" i="34"/>
  <c r="R50" i="34"/>
  <c r="Q50" i="34"/>
  <c r="P50" i="34"/>
  <c r="O50" i="34"/>
  <c r="N50" i="34"/>
  <c r="M50" i="34"/>
  <c r="L50" i="34"/>
  <c r="K50" i="34"/>
  <c r="J50" i="34"/>
  <c r="I50" i="34"/>
  <c r="H50" i="34"/>
  <c r="G50" i="34"/>
  <c r="F50" i="34"/>
  <c r="E50" i="34"/>
  <c r="D50" i="34"/>
  <c r="C50" i="34"/>
  <c r="B50" i="34"/>
  <c r="Z49" i="34"/>
  <c r="Y49" i="34"/>
  <c r="X49" i="34"/>
  <c r="W49" i="34"/>
  <c r="V49" i="34"/>
  <c r="U49" i="34"/>
  <c r="T49" i="34"/>
  <c r="S49" i="34"/>
  <c r="R49" i="34"/>
  <c r="Q49" i="34"/>
  <c r="P49" i="34"/>
  <c r="O49" i="34"/>
  <c r="N49" i="34"/>
  <c r="M49" i="34"/>
  <c r="L49" i="34"/>
  <c r="K49" i="34"/>
  <c r="J49" i="34"/>
  <c r="I49" i="34"/>
  <c r="H49" i="34"/>
  <c r="G49" i="34"/>
  <c r="F49" i="34"/>
  <c r="E49" i="34"/>
  <c r="D49" i="34"/>
  <c r="C49" i="34"/>
  <c r="B49" i="34"/>
  <c r="Z48" i="34"/>
  <c r="Y48" i="34"/>
  <c r="X48" i="34"/>
  <c r="W48" i="34"/>
  <c r="V48" i="34"/>
  <c r="U48" i="34"/>
  <c r="T48" i="34"/>
  <c r="S48" i="34"/>
  <c r="R48" i="34"/>
  <c r="Q48" i="34"/>
  <c r="P48" i="34"/>
  <c r="O48" i="34"/>
  <c r="N48" i="34"/>
  <c r="M48" i="34"/>
  <c r="L48" i="34"/>
  <c r="K48" i="34"/>
  <c r="J48" i="34"/>
  <c r="I48" i="34"/>
  <c r="H48" i="34"/>
  <c r="G48" i="34"/>
  <c r="F48" i="34"/>
  <c r="E48" i="34"/>
  <c r="D48" i="34"/>
  <c r="C48" i="34"/>
  <c r="B48" i="34"/>
  <c r="Z47" i="34"/>
  <c r="Y47" i="34"/>
  <c r="X47" i="34"/>
  <c r="W47" i="34"/>
  <c r="V47" i="34"/>
  <c r="U47" i="34"/>
  <c r="T47" i="34"/>
  <c r="S47" i="34"/>
  <c r="R47" i="34"/>
  <c r="Q47" i="34"/>
  <c r="P47" i="34"/>
  <c r="O47" i="34"/>
  <c r="N47" i="34"/>
  <c r="M47" i="34"/>
  <c r="L47" i="34"/>
  <c r="K47" i="34"/>
  <c r="J47" i="34"/>
  <c r="I47" i="34"/>
  <c r="H47" i="34"/>
  <c r="G47" i="34"/>
  <c r="F47" i="34"/>
  <c r="E47" i="34"/>
  <c r="D47" i="34"/>
  <c r="C47" i="34"/>
  <c r="B47" i="34"/>
  <c r="Z46" i="34"/>
  <c r="Y46" i="34"/>
  <c r="X46" i="34"/>
  <c r="W46" i="34"/>
  <c r="V46" i="34"/>
  <c r="U46" i="34"/>
  <c r="T46" i="34"/>
  <c r="S46" i="34"/>
  <c r="R46" i="34"/>
  <c r="Q46" i="34"/>
  <c r="P46" i="34"/>
  <c r="O46" i="34"/>
  <c r="N46" i="34"/>
  <c r="M46" i="34"/>
  <c r="L46" i="34"/>
  <c r="K46" i="34"/>
  <c r="J46" i="34"/>
  <c r="I46" i="34"/>
  <c r="H46" i="34"/>
  <c r="G46" i="34"/>
  <c r="F46" i="34"/>
  <c r="E46" i="34"/>
  <c r="D46" i="34"/>
  <c r="C46" i="34"/>
  <c r="B46" i="34"/>
  <c r="Z45" i="34"/>
  <c r="Y45" i="34"/>
  <c r="X45" i="34"/>
  <c r="W45" i="34"/>
  <c r="V45" i="34"/>
  <c r="U45" i="34"/>
  <c r="T45" i="34"/>
  <c r="S45" i="34"/>
  <c r="R45" i="34"/>
  <c r="Q45" i="34"/>
  <c r="P45" i="34"/>
  <c r="O45" i="34"/>
  <c r="N45" i="34"/>
  <c r="M45" i="34"/>
  <c r="L45" i="34"/>
  <c r="K45" i="34"/>
  <c r="J45" i="34"/>
  <c r="I45" i="34"/>
  <c r="H45" i="34"/>
  <c r="G45" i="34"/>
  <c r="F45" i="34"/>
  <c r="E45" i="34"/>
  <c r="D45" i="34"/>
  <c r="C45" i="34"/>
  <c r="B45" i="34"/>
  <c r="Z44" i="34"/>
  <c r="Y44" i="34"/>
  <c r="X44" i="34"/>
  <c r="W44" i="34"/>
  <c r="V44" i="34"/>
  <c r="U44" i="34"/>
  <c r="T44" i="34"/>
  <c r="S44" i="34"/>
  <c r="R44" i="34"/>
  <c r="Q44" i="34"/>
  <c r="P44" i="34"/>
  <c r="O44" i="34"/>
  <c r="N44" i="34"/>
  <c r="M44" i="34"/>
  <c r="L44" i="34"/>
  <c r="K44" i="34"/>
  <c r="J44" i="34"/>
  <c r="I44" i="34"/>
  <c r="H44" i="34"/>
  <c r="G44" i="34"/>
  <c r="F44" i="34"/>
  <c r="E44" i="34"/>
  <c r="D44" i="34"/>
  <c r="C44" i="34"/>
  <c r="B44" i="34"/>
  <c r="Z43" i="34"/>
  <c r="Y43" i="34"/>
  <c r="X43" i="34"/>
  <c r="W43" i="34"/>
  <c r="V43" i="34"/>
  <c r="U43" i="34"/>
  <c r="T43" i="34"/>
  <c r="S43" i="34"/>
  <c r="R43" i="34"/>
  <c r="Q43" i="34"/>
  <c r="P43" i="34"/>
  <c r="O43" i="34"/>
  <c r="N43" i="34"/>
  <c r="M43" i="34"/>
  <c r="L43" i="34"/>
  <c r="K43" i="34"/>
  <c r="J43" i="34"/>
  <c r="I43" i="34"/>
  <c r="H43" i="34"/>
  <c r="G43" i="34"/>
  <c r="F43" i="34"/>
  <c r="E43" i="34"/>
  <c r="D43" i="34"/>
  <c r="C43" i="34"/>
  <c r="B43" i="34"/>
  <c r="Z42" i="34"/>
  <c r="Y42" i="34"/>
  <c r="X42" i="34"/>
  <c r="W42" i="34"/>
  <c r="V42" i="34"/>
  <c r="U42" i="34"/>
  <c r="T42" i="34"/>
  <c r="S42" i="34"/>
  <c r="R42" i="34"/>
  <c r="Q42" i="34"/>
  <c r="P42" i="34"/>
  <c r="O42" i="34"/>
  <c r="N42" i="34"/>
  <c r="M42" i="34"/>
  <c r="L42" i="34"/>
  <c r="K42" i="34"/>
  <c r="J42" i="34"/>
  <c r="I42" i="34"/>
  <c r="H42" i="34"/>
  <c r="G42" i="34"/>
  <c r="F42" i="34"/>
  <c r="E42" i="34"/>
  <c r="D42" i="34"/>
  <c r="C42" i="34"/>
  <c r="B42" i="34"/>
  <c r="Z41" i="34"/>
  <c r="Y41" i="34"/>
  <c r="X41" i="34"/>
  <c r="W41" i="34"/>
  <c r="V41" i="34"/>
  <c r="U41" i="34"/>
  <c r="T41" i="34"/>
  <c r="S41" i="34"/>
  <c r="R41" i="34"/>
  <c r="Q41" i="34"/>
  <c r="P41" i="34"/>
  <c r="O41" i="34"/>
  <c r="N41" i="34"/>
  <c r="M41" i="34"/>
  <c r="L41" i="34"/>
  <c r="K41" i="34"/>
  <c r="J41" i="34"/>
  <c r="I41" i="34"/>
  <c r="H41" i="34"/>
  <c r="G41" i="34"/>
  <c r="F41" i="34"/>
  <c r="E41" i="34"/>
  <c r="D41" i="34"/>
  <c r="C41" i="34"/>
  <c r="B41" i="34"/>
  <c r="Z40" i="34"/>
  <c r="Y40" i="34"/>
  <c r="X40" i="34"/>
  <c r="W40" i="34"/>
  <c r="V40" i="34"/>
  <c r="U40" i="34"/>
  <c r="T40" i="34"/>
  <c r="S40" i="34"/>
  <c r="R40" i="34"/>
  <c r="Q40" i="34"/>
  <c r="P40" i="34"/>
  <c r="O40" i="34"/>
  <c r="N40" i="34"/>
  <c r="M40" i="34"/>
  <c r="L40" i="34"/>
  <c r="K40" i="34"/>
  <c r="J40" i="34"/>
  <c r="I40" i="34"/>
  <c r="H40" i="34"/>
  <c r="G40" i="34"/>
  <c r="F40" i="34"/>
  <c r="E40" i="34"/>
  <c r="D40" i="34"/>
  <c r="C40" i="34"/>
  <c r="B40" i="34"/>
  <c r="Z39" i="34"/>
  <c r="Y39" i="34"/>
  <c r="X39" i="34"/>
  <c r="W39" i="34"/>
  <c r="V39" i="34"/>
  <c r="U39" i="34"/>
  <c r="T39" i="34"/>
  <c r="S39" i="34"/>
  <c r="R39" i="34"/>
  <c r="Q39" i="34"/>
  <c r="P39" i="34"/>
  <c r="O39" i="34"/>
  <c r="N39" i="34"/>
  <c r="M39" i="34"/>
  <c r="L39" i="34"/>
  <c r="K39" i="34"/>
  <c r="J39" i="34"/>
  <c r="I39" i="34"/>
  <c r="H39" i="34"/>
  <c r="G39" i="34"/>
  <c r="F39" i="34"/>
  <c r="E39" i="34"/>
  <c r="D39" i="34"/>
  <c r="C39" i="34"/>
  <c r="B39" i="34"/>
  <c r="Z38" i="34"/>
  <c r="Y38" i="34"/>
  <c r="X38" i="34"/>
  <c r="W38" i="34"/>
  <c r="V38" i="34"/>
  <c r="U38" i="34"/>
  <c r="T38" i="34"/>
  <c r="S38" i="34"/>
  <c r="R38" i="34"/>
  <c r="Q38" i="34"/>
  <c r="P38" i="34"/>
  <c r="O38" i="34"/>
  <c r="N38" i="34"/>
  <c r="M38" i="34"/>
  <c r="L38" i="34"/>
  <c r="K38" i="34"/>
  <c r="J38" i="34"/>
  <c r="I38" i="34"/>
  <c r="H38" i="34"/>
  <c r="G38" i="34"/>
  <c r="F38" i="34"/>
  <c r="E38" i="34"/>
  <c r="D38" i="34"/>
  <c r="C38" i="34"/>
  <c r="B38" i="34"/>
  <c r="Z37" i="34"/>
  <c r="Y37" i="34"/>
  <c r="X37" i="34"/>
  <c r="W37" i="34"/>
  <c r="V37" i="34"/>
  <c r="U37" i="34"/>
  <c r="T37" i="34"/>
  <c r="S37" i="34"/>
  <c r="R37" i="34"/>
  <c r="Q37" i="34"/>
  <c r="P37" i="34"/>
  <c r="O37" i="34"/>
  <c r="N37" i="34"/>
  <c r="M37" i="34"/>
  <c r="L37" i="34"/>
  <c r="K37" i="34"/>
  <c r="J37" i="34"/>
  <c r="I37" i="34"/>
  <c r="H37" i="34"/>
  <c r="G37" i="34"/>
  <c r="F37" i="34"/>
  <c r="E37" i="34"/>
  <c r="D37" i="34"/>
  <c r="C37" i="34"/>
  <c r="B37" i="34"/>
  <c r="Z36" i="34"/>
  <c r="Y36" i="34"/>
  <c r="X36" i="34"/>
  <c r="W36" i="34"/>
  <c r="V36" i="34"/>
  <c r="U36" i="34"/>
  <c r="T36" i="34"/>
  <c r="S36" i="34"/>
  <c r="R36" i="34"/>
  <c r="Q36" i="34"/>
  <c r="P36" i="34"/>
  <c r="O36" i="34"/>
  <c r="N36" i="34"/>
  <c r="M36" i="34"/>
  <c r="L36" i="34"/>
  <c r="K36" i="34"/>
  <c r="J36" i="34"/>
  <c r="I36" i="34"/>
  <c r="H36" i="34"/>
  <c r="G36" i="34"/>
  <c r="F36" i="34"/>
  <c r="E36" i="34"/>
  <c r="D36" i="34"/>
  <c r="C36" i="34"/>
  <c r="B36" i="34"/>
  <c r="Z35" i="34"/>
  <c r="Y35" i="34"/>
  <c r="X35" i="34"/>
  <c r="W35" i="34"/>
  <c r="V35" i="34"/>
  <c r="U35" i="34"/>
  <c r="T35" i="34"/>
  <c r="S35" i="34"/>
  <c r="R35" i="34"/>
  <c r="Q35" i="34"/>
  <c r="P35" i="34"/>
  <c r="O35" i="34"/>
  <c r="N35" i="34"/>
  <c r="M35" i="34"/>
  <c r="L35" i="34"/>
  <c r="K35" i="34"/>
  <c r="J35" i="34"/>
  <c r="I35" i="34"/>
  <c r="H35" i="34"/>
  <c r="G35" i="34"/>
  <c r="F35" i="34"/>
  <c r="E35" i="34"/>
  <c r="D35" i="34"/>
  <c r="C35" i="34"/>
  <c r="B35" i="34"/>
  <c r="Z34" i="34"/>
  <c r="Y34" i="34"/>
  <c r="X34" i="34"/>
  <c r="W34" i="34"/>
  <c r="V34" i="34"/>
  <c r="U34" i="34"/>
  <c r="T34" i="34"/>
  <c r="S34" i="34"/>
  <c r="R34" i="34"/>
  <c r="Q34" i="34"/>
  <c r="P34" i="34"/>
  <c r="O34" i="34"/>
  <c r="N34" i="34"/>
  <c r="M34" i="34"/>
  <c r="L34" i="34"/>
  <c r="K34" i="34"/>
  <c r="J34" i="34"/>
  <c r="I34" i="34"/>
  <c r="H34" i="34"/>
  <c r="G34" i="34"/>
  <c r="F34" i="34"/>
  <c r="E34" i="34"/>
  <c r="D34" i="34"/>
  <c r="C34" i="34"/>
  <c r="B34" i="34"/>
  <c r="Z33" i="34"/>
  <c r="Y33" i="34"/>
  <c r="X33" i="34"/>
  <c r="W33" i="34"/>
  <c r="V33" i="34"/>
  <c r="U33" i="34"/>
  <c r="T33" i="34"/>
  <c r="S33" i="34"/>
  <c r="R33" i="34"/>
  <c r="Q33" i="34"/>
  <c r="P33" i="34"/>
  <c r="O33" i="34"/>
  <c r="N33" i="34"/>
  <c r="M33" i="34"/>
  <c r="L33" i="34"/>
  <c r="K33" i="34"/>
  <c r="J33" i="34"/>
  <c r="I33" i="34"/>
  <c r="H33" i="34"/>
  <c r="G33" i="34"/>
  <c r="F33" i="34"/>
  <c r="E33" i="34"/>
  <c r="D33" i="34"/>
  <c r="C33" i="34"/>
  <c r="B33" i="34"/>
  <c r="Z32" i="34"/>
  <c r="Y32" i="34"/>
  <c r="X32" i="34"/>
  <c r="W32" i="34"/>
  <c r="V32" i="34"/>
  <c r="U32" i="34"/>
  <c r="T32" i="34"/>
  <c r="S32" i="34"/>
  <c r="R32" i="34"/>
  <c r="Q32" i="34"/>
  <c r="P32" i="34"/>
  <c r="O32" i="34"/>
  <c r="N32" i="34"/>
  <c r="M32" i="34"/>
  <c r="L32" i="34"/>
  <c r="K32" i="34"/>
  <c r="J32" i="34"/>
  <c r="I32" i="34"/>
  <c r="H32" i="34"/>
  <c r="G32" i="34"/>
  <c r="F32" i="34"/>
  <c r="E32" i="34"/>
  <c r="D32" i="34"/>
  <c r="C32" i="34"/>
  <c r="B32" i="34"/>
  <c r="Z31" i="34"/>
  <c r="Y31" i="34"/>
  <c r="X31" i="34"/>
  <c r="W31" i="34"/>
  <c r="V31" i="34"/>
  <c r="U31" i="34"/>
  <c r="T31" i="34"/>
  <c r="S31" i="34"/>
  <c r="R31" i="34"/>
  <c r="Q31" i="34"/>
  <c r="P31" i="34"/>
  <c r="O31" i="34"/>
  <c r="N31" i="34"/>
  <c r="M31" i="34"/>
  <c r="L31" i="34"/>
  <c r="K31" i="34"/>
  <c r="J31" i="34"/>
  <c r="I31" i="34"/>
  <c r="H31" i="34"/>
  <c r="G31" i="34"/>
  <c r="F31" i="34"/>
  <c r="E31" i="34"/>
  <c r="D31" i="34"/>
  <c r="C31" i="34"/>
  <c r="B31" i="34"/>
  <c r="Z30" i="34"/>
  <c r="Y30" i="34"/>
  <c r="X30" i="34"/>
  <c r="W30" i="34"/>
  <c r="V30" i="34"/>
  <c r="U30" i="34"/>
  <c r="T30" i="34"/>
  <c r="S30" i="34"/>
  <c r="R30" i="34"/>
  <c r="Q30" i="34"/>
  <c r="P30" i="34"/>
  <c r="O30" i="34"/>
  <c r="N30" i="34"/>
  <c r="M30" i="34"/>
  <c r="L30" i="34"/>
  <c r="K30" i="34"/>
  <c r="J30" i="34"/>
  <c r="I30" i="34"/>
  <c r="H30" i="34"/>
  <c r="G30" i="34"/>
  <c r="F30" i="34"/>
  <c r="E30" i="34"/>
  <c r="D30" i="34"/>
  <c r="C30" i="34"/>
  <c r="B30" i="34"/>
  <c r="Z29" i="34"/>
  <c r="Y29" i="34"/>
  <c r="X29" i="34"/>
  <c r="W29" i="34"/>
  <c r="V29" i="34"/>
  <c r="U29" i="34"/>
  <c r="T29" i="34"/>
  <c r="S29" i="34"/>
  <c r="R29" i="34"/>
  <c r="Q29" i="34"/>
  <c r="P29" i="34"/>
  <c r="O29" i="34"/>
  <c r="N29" i="34"/>
  <c r="M29" i="34"/>
  <c r="L29" i="34"/>
  <c r="K29" i="34"/>
  <c r="J29" i="34"/>
  <c r="I29" i="34"/>
  <c r="H29" i="34"/>
  <c r="G29" i="34"/>
  <c r="F29" i="34"/>
  <c r="E29" i="34"/>
  <c r="D29" i="34"/>
  <c r="C29" i="34"/>
  <c r="B29" i="34"/>
  <c r="Z28" i="34"/>
  <c r="Y28" i="34"/>
  <c r="X28" i="34"/>
  <c r="W28" i="34"/>
  <c r="V28" i="34"/>
  <c r="U28" i="34"/>
  <c r="T28" i="34"/>
  <c r="S28" i="34"/>
  <c r="R28" i="34"/>
  <c r="Q28" i="34"/>
  <c r="P28" i="34"/>
  <c r="O28" i="34"/>
  <c r="N28" i="34"/>
  <c r="M28" i="34"/>
  <c r="L28" i="34"/>
  <c r="K28" i="34"/>
  <c r="J28" i="34"/>
  <c r="I28" i="34"/>
  <c r="H28" i="34"/>
  <c r="G28" i="34"/>
  <c r="F28" i="34"/>
  <c r="E28" i="34"/>
  <c r="D28" i="34"/>
  <c r="C28" i="34"/>
  <c r="B28" i="34"/>
  <c r="Z27" i="34"/>
  <c r="Y27" i="34"/>
  <c r="X27" i="34"/>
  <c r="W27" i="34"/>
  <c r="V27" i="34"/>
  <c r="U27" i="34"/>
  <c r="T27" i="34"/>
  <c r="S27" i="34"/>
  <c r="R27" i="34"/>
  <c r="Q27" i="34"/>
  <c r="P27" i="34"/>
  <c r="O27" i="34"/>
  <c r="N27" i="34"/>
  <c r="M27" i="34"/>
  <c r="L27" i="34"/>
  <c r="K27" i="34"/>
  <c r="J27" i="34"/>
  <c r="I27" i="34"/>
  <c r="H27" i="34"/>
  <c r="G27" i="34"/>
  <c r="F27" i="34"/>
  <c r="E27" i="34"/>
  <c r="D27" i="34"/>
  <c r="C27" i="34"/>
  <c r="B27" i="34"/>
  <c r="Z26" i="34"/>
  <c r="Y26" i="34"/>
  <c r="X26" i="34"/>
  <c r="W26" i="34"/>
  <c r="V26" i="34"/>
  <c r="U26" i="34"/>
  <c r="T26" i="34"/>
  <c r="S26" i="34"/>
  <c r="R26" i="34"/>
  <c r="Q26" i="34"/>
  <c r="P26" i="34"/>
  <c r="O26" i="34"/>
  <c r="N26" i="34"/>
  <c r="M26" i="34"/>
  <c r="L26" i="34"/>
  <c r="K26" i="34"/>
  <c r="J26" i="34"/>
  <c r="I26" i="34"/>
  <c r="H26" i="34"/>
  <c r="G26" i="34"/>
  <c r="F26" i="34"/>
  <c r="E26" i="34"/>
  <c r="D26" i="34"/>
  <c r="C26" i="34"/>
  <c r="B26" i="34"/>
  <c r="Z25" i="34"/>
  <c r="X25" i="34"/>
  <c r="W25" i="34"/>
  <c r="V25" i="34"/>
  <c r="U25" i="34"/>
  <c r="T25" i="34"/>
  <c r="S25" i="34"/>
  <c r="R25" i="34"/>
  <c r="Q25" i="34"/>
  <c r="P25" i="34"/>
  <c r="O25" i="34"/>
  <c r="N25" i="34"/>
  <c r="M25" i="34"/>
  <c r="L25" i="34"/>
  <c r="K25" i="34"/>
  <c r="J25" i="34"/>
  <c r="I25" i="34"/>
  <c r="H25" i="34"/>
  <c r="G25" i="34"/>
  <c r="F25" i="34"/>
  <c r="E25" i="34"/>
  <c r="D25" i="34"/>
  <c r="C25" i="34"/>
  <c r="B25" i="34"/>
  <c r="Z24" i="34"/>
  <c r="Y24" i="34"/>
  <c r="X24" i="34"/>
  <c r="W24" i="34"/>
  <c r="V24" i="34"/>
  <c r="U24" i="34"/>
  <c r="T24" i="34"/>
  <c r="S24" i="34"/>
  <c r="R24" i="34"/>
  <c r="Q24" i="34"/>
  <c r="P24" i="34"/>
  <c r="O24" i="34"/>
  <c r="N24" i="34"/>
  <c r="M24" i="34"/>
  <c r="L24" i="34"/>
  <c r="K24" i="34"/>
  <c r="J24" i="34"/>
  <c r="I24" i="34"/>
  <c r="H24" i="34"/>
  <c r="G24" i="34"/>
  <c r="F24" i="34"/>
  <c r="E24" i="34"/>
  <c r="D24" i="34"/>
  <c r="C24" i="34"/>
  <c r="B24" i="34"/>
  <c r="Z23" i="34"/>
  <c r="Y23" i="34"/>
  <c r="X23" i="34"/>
  <c r="W23" i="34"/>
  <c r="V23" i="34"/>
  <c r="U23" i="34"/>
  <c r="T23" i="34"/>
  <c r="S23" i="34"/>
  <c r="R23" i="34"/>
  <c r="Q23" i="34"/>
  <c r="P23" i="34"/>
  <c r="O23" i="34"/>
  <c r="N23" i="34"/>
  <c r="M23" i="34"/>
  <c r="L23" i="34"/>
  <c r="K23" i="34"/>
  <c r="J23" i="34"/>
  <c r="I23" i="34"/>
  <c r="H23" i="34"/>
  <c r="G23" i="34"/>
  <c r="F23" i="34"/>
  <c r="E23" i="34"/>
  <c r="D23" i="34"/>
  <c r="C23" i="34"/>
  <c r="B23" i="34"/>
  <c r="Z22" i="34"/>
  <c r="Y22" i="34"/>
  <c r="X22" i="34"/>
  <c r="W22" i="34"/>
  <c r="V22" i="34"/>
  <c r="U22" i="34"/>
  <c r="T22" i="34"/>
  <c r="S22" i="34"/>
  <c r="R22" i="34"/>
  <c r="Q22" i="34"/>
  <c r="P22" i="34"/>
  <c r="O22" i="34"/>
  <c r="N22" i="34"/>
  <c r="M22" i="34"/>
  <c r="L22" i="34"/>
  <c r="K22" i="34"/>
  <c r="J22" i="34"/>
  <c r="I22" i="34"/>
  <c r="H22" i="34"/>
  <c r="G22" i="34"/>
  <c r="F22" i="34"/>
  <c r="E22" i="34"/>
  <c r="D22" i="34"/>
  <c r="C22" i="34"/>
  <c r="B22" i="34"/>
  <c r="Z21" i="34"/>
  <c r="Y21" i="34"/>
  <c r="X21" i="34"/>
  <c r="W21" i="34"/>
  <c r="V21" i="34"/>
  <c r="U21" i="34"/>
  <c r="T21" i="34"/>
  <c r="S21" i="34"/>
  <c r="R21" i="34"/>
  <c r="Q21" i="34"/>
  <c r="P21" i="34"/>
  <c r="O21" i="34"/>
  <c r="N21" i="34"/>
  <c r="M21" i="34"/>
  <c r="L21" i="34"/>
  <c r="K21" i="34"/>
  <c r="J21" i="34"/>
  <c r="I21" i="34"/>
  <c r="H21" i="34"/>
  <c r="G21" i="34"/>
  <c r="F21" i="34"/>
  <c r="E21" i="34"/>
  <c r="D21" i="34"/>
  <c r="C21" i="34"/>
  <c r="B21" i="34"/>
  <c r="Z20" i="34"/>
  <c r="Y20" i="34"/>
  <c r="X20" i="34"/>
  <c r="W20" i="34"/>
  <c r="V20" i="34"/>
  <c r="U20" i="34"/>
  <c r="T20" i="34"/>
  <c r="S20" i="34"/>
  <c r="R20" i="34"/>
  <c r="Q20" i="34"/>
  <c r="P20" i="34"/>
  <c r="O20" i="34"/>
  <c r="N20" i="34"/>
  <c r="M20" i="34"/>
  <c r="L20" i="34"/>
  <c r="K20" i="34"/>
  <c r="J20" i="34"/>
  <c r="I20" i="34"/>
  <c r="H20" i="34"/>
  <c r="G20" i="34"/>
  <c r="F20" i="34"/>
  <c r="E20" i="34"/>
  <c r="D20" i="34"/>
  <c r="C20" i="34"/>
  <c r="B20" i="34"/>
  <c r="Z19" i="34"/>
  <c r="Y19" i="34"/>
  <c r="X19" i="34"/>
  <c r="W19" i="34"/>
  <c r="V19" i="34"/>
  <c r="U19" i="34"/>
  <c r="T19" i="34"/>
  <c r="S19" i="34"/>
  <c r="R19" i="34"/>
  <c r="Q19" i="34"/>
  <c r="P19" i="34"/>
  <c r="O19" i="34"/>
  <c r="N19" i="34"/>
  <c r="M19" i="34"/>
  <c r="L19" i="34"/>
  <c r="K19" i="34"/>
  <c r="J19" i="34"/>
  <c r="I19" i="34"/>
  <c r="H19" i="34"/>
  <c r="G19" i="34"/>
  <c r="F19" i="34"/>
  <c r="E19" i="34"/>
  <c r="D19" i="34"/>
  <c r="C19" i="34"/>
  <c r="B19" i="34"/>
  <c r="Z18" i="34"/>
  <c r="Y18" i="34"/>
  <c r="X18" i="34"/>
  <c r="W18" i="34"/>
  <c r="V18" i="34"/>
  <c r="U18" i="34"/>
  <c r="T18" i="34"/>
  <c r="S18" i="34"/>
  <c r="R18" i="34"/>
  <c r="Q18" i="34"/>
  <c r="P18" i="34"/>
  <c r="O18" i="34"/>
  <c r="N18" i="34"/>
  <c r="M18" i="34"/>
  <c r="L18" i="34"/>
  <c r="K18" i="34"/>
  <c r="J18" i="34"/>
  <c r="I18" i="34"/>
  <c r="H18" i="34"/>
  <c r="G18" i="34"/>
  <c r="F18" i="34"/>
  <c r="E18" i="34"/>
  <c r="D18" i="34"/>
  <c r="C18" i="34"/>
  <c r="B18" i="34"/>
  <c r="Z17" i="34"/>
  <c r="Y17" i="34"/>
  <c r="X17" i="34"/>
  <c r="W17" i="34"/>
  <c r="V17" i="34"/>
  <c r="U17" i="34"/>
  <c r="T17" i="34"/>
  <c r="S17" i="34"/>
  <c r="R17" i="34"/>
  <c r="Q17" i="34"/>
  <c r="P17" i="34"/>
  <c r="O17" i="34"/>
  <c r="N17" i="34"/>
  <c r="M17" i="34"/>
  <c r="L17" i="34"/>
  <c r="K17" i="34"/>
  <c r="J17" i="34"/>
  <c r="I17" i="34"/>
  <c r="H17" i="34"/>
  <c r="G17" i="34"/>
  <c r="F17" i="34"/>
  <c r="E17" i="34"/>
  <c r="D17" i="34"/>
  <c r="C17" i="34"/>
  <c r="B17" i="34"/>
  <c r="Z16" i="34"/>
  <c r="Y16" i="34"/>
  <c r="X16" i="34"/>
  <c r="W16" i="34"/>
  <c r="V16" i="34"/>
  <c r="U16" i="34"/>
  <c r="T16" i="34"/>
  <c r="S16" i="34"/>
  <c r="R16" i="34"/>
  <c r="Q16" i="34"/>
  <c r="P16" i="34"/>
  <c r="O16" i="34"/>
  <c r="N16" i="34"/>
  <c r="M16" i="34"/>
  <c r="L16" i="34"/>
  <c r="K16" i="34"/>
  <c r="J16" i="34"/>
  <c r="I16" i="34"/>
  <c r="H16" i="34"/>
  <c r="G16" i="34"/>
  <c r="F16" i="34"/>
  <c r="E16" i="34"/>
  <c r="D16" i="34"/>
  <c r="C16" i="34"/>
  <c r="B16" i="34"/>
  <c r="Z15" i="34"/>
  <c r="Y15" i="34"/>
  <c r="X15" i="34"/>
  <c r="W15" i="34"/>
  <c r="V15" i="34"/>
  <c r="U15" i="34"/>
  <c r="T15" i="34"/>
  <c r="S15" i="34"/>
  <c r="R15" i="34"/>
  <c r="Q15" i="34"/>
  <c r="P15" i="34"/>
  <c r="O15" i="34"/>
  <c r="N15" i="34"/>
  <c r="M15" i="34"/>
  <c r="L15" i="34"/>
  <c r="K15" i="34"/>
  <c r="J15" i="34"/>
  <c r="I15" i="34"/>
  <c r="H15" i="34"/>
  <c r="G15" i="34"/>
  <c r="F15" i="34"/>
  <c r="E15" i="34"/>
  <c r="D15" i="34"/>
  <c r="C15" i="34"/>
  <c r="B15" i="34"/>
  <c r="Z14" i="34"/>
  <c r="Y14" i="34"/>
  <c r="X14" i="34"/>
  <c r="W14" i="34"/>
  <c r="V14" i="34"/>
  <c r="U14" i="34"/>
  <c r="T14" i="34"/>
  <c r="S14" i="34"/>
  <c r="R14" i="34"/>
  <c r="Q14" i="34"/>
  <c r="P14" i="34"/>
  <c r="O14" i="34"/>
  <c r="N14" i="34"/>
  <c r="M14" i="34"/>
  <c r="L14" i="34"/>
  <c r="K14" i="34"/>
  <c r="J14" i="34"/>
  <c r="I14" i="34"/>
  <c r="H14" i="34"/>
  <c r="G14" i="34"/>
  <c r="F14" i="34"/>
  <c r="E14" i="34"/>
  <c r="D14" i="34"/>
  <c r="C14" i="34"/>
  <c r="B14" i="34"/>
  <c r="Z13" i="34"/>
  <c r="Y13" i="34"/>
  <c r="X13" i="34"/>
  <c r="W13" i="34"/>
  <c r="V13" i="34"/>
  <c r="U13" i="34"/>
  <c r="T13" i="34"/>
  <c r="S13" i="34"/>
  <c r="R13" i="34"/>
  <c r="Q13" i="34"/>
  <c r="P13" i="34"/>
  <c r="O13" i="34"/>
  <c r="N13" i="34"/>
  <c r="M13" i="34"/>
  <c r="L13" i="34"/>
  <c r="K13" i="34"/>
  <c r="J13" i="34"/>
  <c r="I13" i="34"/>
  <c r="H13" i="34"/>
  <c r="G13" i="34"/>
  <c r="F13" i="34"/>
  <c r="E13" i="34"/>
  <c r="D13" i="34"/>
  <c r="C13" i="34"/>
  <c r="B13" i="34"/>
  <c r="Z12" i="34"/>
  <c r="Y12" i="34"/>
  <c r="X12" i="34"/>
  <c r="W12" i="34"/>
  <c r="V12" i="34"/>
  <c r="U12" i="34"/>
  <c r="T12" i="34"/>
  <c r="S12" i="34"/>
  <c r="R12" i="34"/>
  <c r="Q12" i="34"/>
  <c r="P12" i="34"/>
  <c r="O12" i="34"/>
  <c r="N12" i="34"/>
  <c r="M12" i="34"/>
  <c r="L12" i="34"/>
  <c r="K12" i="34"/>
  <c r="J12" i="34"/>
  <c r="I12" i="34"/>
  <c r="H12" i="34"/>
  <c r="G12" i="34"/>
  <c r="F12" i="34"/>
  <c r="E12" i="34"/>
  <c r="D12" i="34"/>
  <c r="C12" i="34"/>
  <c r="B12" i="34"/>
  <c r="Z11" i="34"/>
  <c r="Y11" i="34"/>
  <c r="X11" i="34"/>
  <c r="W11" i="34"/>
  <c r="V11" i="34"/>
  <c r="U11" i="34"/>
  <c r="T11" i="34"/>
  <c r="S11" i="34"/>
  <c r="R11" i="34"/>
  <c r="Q11" i="34"/>
  <c r="P11" i="34"/>
  <c r="O11" i="34"/>
  <c r="N11" i="34"/>
  <c r="M11" i="34"/>
  <c r="L11" i="34"/>
  <c r="K11" i="34"/>
  <c r="J11" i="34"/>
  <c r="I11" i="34"/>
  <c r="H11" i="34"/>
  <c r="G11" i="34"/>
  <c r="F11" i="34"/>
  <c r="E11" i="34"/>
  <c r="D11" i="34"/>
  <c r="C11" i="34"/>
  <c r="B11" i="34"/>
  <c r="Z10" i="34"/>
  <c r="Y10" i="34"/>
  <c r="X10" i="34"/>
  <c r="W10" i="34"/>
  <c r="V10" i="34"/>
  <c r="U10" i="34"/>
  <c r="T10" i="34"/>
  <c r="S10" i="34"/>
  <c r="R10" i="34"/>
  <c r="Q10" i="34"/>
  <c r="P10" i="34"/>
  <c r="O10" i="34"/>
  <c r="N10" i="34"/>
  <c r="M10" i="34"/>
  <c r="L10" i="34"/>
  <c r="K10" i="34"/>
  <c r="J10" i="34"/>
  <c r="I10" i="34"/>
  <c r="H10" i="34"/>
  <c r="G10" i="34"/>
  <c r="F10" i="34"/>
  <c r="E10" i="34"/>
  <c r="D10" i="34"/>
  <c r="C10" i="34"/>
  <c r="B10" i="34"/>
  <c r="Z9" i="34"/>
  <c r="Y9" i="34"/>
  <c r="X9" i="34"/>
  <c r="W9" i="34"/>
  <c r="V9" i="34"/>
  <c r="U9" i="34"/>
  <c r="T9" i="34"/>
  <c r="S9" i="34"/>
  <c r="R9" i="34"/>
  <c r="Q9" i="34"/>
  <c r="P9" i="34"/>
  <c r="O9" i="34"/>
  <c r="N9" i="34"/>
  <c r="M9" i="34"/>
  <c r="L9" i="34"/>
  <c r="K9" i="34"/>
  <c r="J9" i="34"/>
  <c r="I9" i="34"/>
  <c r="H9" i="34"/>
  <c r="G9" i="34"/>
  <c r="F9" i="34"/>
  <c r="E9" i="34"/>
  <c r="D9" i="34"/>
  <c r="C9" i="34"/>
  <c r="B9" i="34"/>
  <c r="Z8" i="34"/>
  <c r="Y8" i="34"/>
  <c r="X8" i="34"/>
  <c r="W8" i="34"/>
  <c r="V8" i="34"/>
  <c r="U8" i="34"/>
  <c r="T8" i="34"/>
  <c r="S8" i="34"/>
  <c r="R8" i="34"/>
  <c r="Q8" i="34"/>
  <c r="P8" i="34"/>
  <c r="O8" i="34"/>
  <c r="N8" i="34"/>
  <c r="M8" i="34"/>
  <c r="L8" i="34"/>
  <c r="K8" i="34"/>
  <c r="J8" i="34"/>
  <c r="I8" i="34"/>
  <c r="H8" i="34"/>
  <c r="G8" i="34"/>
  <c r="F8" i="34"/>
  <c r="E8" i="34"/>
  <c r="D8" i="34"/>
  <c r="C8" i="34"/>
  <c r="B8" i="34"/>
  <c r="Z7" i="34"/>
  <c r="Y7" i="34"/>
  <c r="X7" i="34"/>
  <c r="W7" i="34"/>
  <c r="V7" i="34"/>
  <c r="U7" i="34"/>
  <c r="T7" i="34"/>
  <c r="S7" i="34"/>
  <c r="R7" i="34"/>
  <c r="Q7" i="34"/>
  <c r="P7" i="34"/>
  <c r="O7" i="34"/>
  <c r="N7" i="34"/>
  <c r="M7" i="34"/>
  <c r="L7" i="34"/>
  <c r="K7" i="34"/>
  <c r="J7" i="34"/>
  <c r="I7" i="34"/>
  <c r="H7" i="34"/>
  <c r="G7" i="34"/>
  <c r="F7" i="34"/>
  <c r="E7" i="34"/>
  <c r="D7" i="34"/>
  <c r="C7" i="34"/>
  <c r="B7" i="34"/>
  <c r="Z6" i="34"/>
  <c r="Y6" i="34"/>
  <c r="X6" i="34"/>
  <c r="W6" i="34"/>
  <c r="V6" i="34"/>
  <c r="U6" i="34"/>
  <c r="T6" i="34"/>
  <c r="S6" i="34"/>
  <c r="R6" i="34"/>
  <c r="Q6" i="34"/>
  <c r="P6" i="34"/>
  <c r="O6" i="34"/>
  <c r="N6" i="34"/>
  <c r="M6" i="34"/>
  <c r="L6" i="34"/>
  <c r="K6" i="34"/>
  <c r="J6" i="34"/>
  <c r="I6" i="34"/>
  <c r="H6" i="34"/>
  <c r="G6" i="34"/>
  <c r="F6" i="34"/>
  <c r="E6" i="34"/>
  <c r="D6" i="34"/>
  <c r="C6" i="34"/>
  <c r="B6" i="34"/>
  <c r="Z5" i="34"/>
  <c r="Y5" i="34"/>
  <c r="X5" i="34"/>
  <c r="W5" i="34"/>
  <c r="V5" i="34"/>
  <c r="U5" i="34"/>
  <c r="T5" i="34"/>
  <c r="S5" i="34"/>
  <c r="R5" i="34"/>
  <c r="Q5" i="34"/>
  <c r="P5" i="34"/>
  <c r="O5" i="34"/>
  <c r="N5" i="34"/>
  <c r="M5" i="34"/>
  <c r="L5" i="34"/>
  <c r="K5" i="34"/>
  <c r="J5" i="34"/>
  <c r="I5" i="34"/>
  <c r="H5" i="34"/>
  <c r="G5" i="34"/>
  <c r="F5" i="34"/>
  <c r="E5" i="34"/>
  <c r="D5" i="34"/>
  <c r="C5" i="34"/>
  <c r="B5" i="34"/>
  <c r="Z4" i="34"/>
  <c r="Y4" i="34"/>
  <c r="X4" i="34"/>
  <c r="W4" i="34"/>
  <c r="V4" i="34"/>
  <c r="U4" i="34"/>
  <c r="T4" i="34"/>
  <c r="S4" i="34"/>
  <c r="R4" i="34"/>
  <c r="Q4" i="34"/>
  <c r="P4" i="34"/>
  <c r="O4" i="34"/>
  <c r="N4" i="34"/>
  <c r="M4" i="34"/>
  <c r="L4" i="34"/>
  <c r="K4" i="34"/>
  <c r="J4" i="34"/>
  <c r="I4" i="34"/>
  <c r="H4" i="34"/>
  <c r="G4" i="34"/>
  <c r="F4" i="34"/>
  <c r="E4" i="34"/>
  <c r="D4" i="34"/>
  <c r="C4" i="34"/>
  <c r="B4" i="34"/>
  <c r="Z3" i="34"/>
  <c r="Y3" i="34"/>
  <c r="X3" i="34"/>
  <c r="W3" i="34"/>
  <c r="V3" i="34"/>
  <c r="U3" i="34"/>
  <c r="T3" i="34"/>
  <c r="S3" i="34"/>
  <c r="R3" i="34"/>
  <c r="Q3" i="34"/>
  <c r="P3" i="34"/>
  <c r="O3" i="34"/>
  <c r="N3" i="34"/>
  <c r="M3" i="34"/>
  <c r="L3" i="34"/>
  <c r="K3" i="34"/>
  <c r="J3" i="34"/>
  <c r="I3" i="34"/>
  <c r="H3" i="34"/>
  <c r="G3" i="34"/>
  <c r="F3" i="34"/>
  <c r="E3" i="34"/>
  <c r="D3" i="34"/>
  <c r="C3" i="34"/>
  <c r="B3" i="34"/>
  <c r="F7" i="15" l="1"/>
  <c r="F8" i="15" l="1" a="1"/>
  <c r="F8" i="15" s="1"/>
  <c r="C8" i="15" a="1"/>
  <c r="C8" i="15" s="1"/>
  <c r="E54" i="15" l="1" a="1"/>
  <c r="E54" i="15" s="1"/>
  <c r="E51" i="15" a="1"/>
  <c r="E51" i="15" s="1"/>
  <c r="E53" i="15" a="1"/>
  <c r="E53" i="15" s="1"/>
  <c r="E63" i="15" a="1"/>
  <c r="E63" i="15" s="1"/>
  <c r="E61" i="15" a="1"/>
  <c r="E61" i="15" s="1"/>
  <c r="E69" i="15" a="1"/>
  <c r="E69" i="15" s="1"/>
  <c r="E62" i="15" a="1"/>
  <c r="E62" i="15" s="1"/>
  <c r="E64" i="15" a="1"/>
  <c r="E64" i="15" s="1"/>
  <c r="E65" i="15" a="1"/>
  <c r="E65" i="15" s="1"/>
  <c r="E56" i="15" a="1"/>
  <c r="E56" i="15" s="1"/>
  <c r="E67" i="15" a="1"/>
  <c r="E67" i="15" s="1"/>
  <c r="E52" i="15" a="1"/>
  <c r="E52" i="15" s="1"/>
  <c r="E55" i="15" a="1"/>
  <c r="E55" i="15" s="1"/>
  <c r="E59" i="15" a="1"/>
  <c r="E59" i="15" s="1"/>
  <c r="E58" i="15" a="1"/>
  <c r="E58" i="15" s="1"/>
  <c r="E48" i="15" a="1"/>
  <c r="E48" i="15" s="1"/>
  <c r="E57" i="15" a="1"/>
  <c r="E57" i="15" s="1"/>
  <c r="E66" i="15" a="1"/>
  <c r="E66" i="15" s="1"/>
  <c r="E47" i="15" a="1"/>
  <c r="E47" i="15" s="1"/>
  <c r="E68" i="15" a="1"/>
  <c r="E68" i="15" s="1"/>
  <c r="E45" i="15" a="1"/>
  <c r="E45" i="15" s="1"/>
  <c r="E46" i="15" a="1"/>
  <c r="E46" i="15" s="1"/>
  <c r="E50" i="15" a="1"/>
  <c r="E50" i="15" s="1"/>
  <c r="E60" i="15" a="1"/>
  <c r="E60" i="15" s="1"/>
  <c r="E49" i="15" a="1"/>
  <c r="E49" i="15" s="1"/>
  <c r="H53" i="15" a="1"/>
  <c r="H53" i="15" s="1"/>
  <c r="H63" i="15" a="1"/>
  <c r="H63" i="15" s="1"/>
  <c r="H61" i="15" a="1"/>
  <c r="H61" i="15" s="1"/>
  <c r="H57" i="15" a="1"/>
  <c r="H57" i="15" s="1"/>
  <c r="H50" i="15" a="1"/>
  <c r="H50" i="15" s="1"/>
  <c r="H69" i="15" a="1"/>
  <c r="H69" i="15" s="1"/>
  <c r="H65" i="15" a="1"/>
  <c r="H65" i="15" s="1"/>
  <c r="H64" i="15" a="1"/>
  <c r="H64" i="15" s="1"/>
  <c r="H62" i="15" a="1"/>
  <c r="H62" i="15" s="1"/>
  <c r="H56" i="15" a="1"/>
  <c r="H56" i="15" s="1"/>
  <c r="H60" i="15" a="1"/>
  <c r="H60" i="15" s="1"/>
  <c r="H66" i="15" a="1"/>
  <c r="H66" i="15" s="1"/>
  <c r="H55" i="15" a="1"/>
  <c r="H55" i="15" s="1"/>
  <c r="H52" i="15" a="1"/>
  <c r="H52" i="15" s="1"/>
  <c r="H47" i="15" a="1"/>
  <c r="H47" i="15" s="1"/>
  <c r="H59" i="15" a="1"/>
  <c r="H59" i="15" s="1"/>
  <c r="H68" i="15" a="1"/>
  <c r="H68" i="15" s="1"/>
  <c r="H54" i="15" a="1"/>
  <c r="H54" i="15" s="1"/>
  <c r="H51" i="15" a="1"/>
  <c r="H51" i="15" s="1"/>
  <c r="H46" i="15" a="1"/>
  <c r="H46" i="15" s="1"/>
  <c r="H67" i="15" a="1"/>
  <c r="H67" i="15" s="1"/>
  <c r="H45" i="15" a="1"/>
  <c r="H45" i="15" s="1"/>
  <c r="H49" i="15" a="1"/>
  <c r="H49" i="15" s="1"/>
  <c r="H48" i="15" a="1"/>
  <c r="H48" i="15" s="1"/>
  <c r="H58" i="15" a="1"/>
  <c r="H58" i="15" s="1"/>
  <c r="E36" i="15" a="1"/>
  <c r="E36" i="15" s="1"/>
  <c r="E35" i="15" a="1"/>
  <c r="E35" i="15" s="1"/>
  <c r="H35" i="15" a="1"/>
  <c r="H35" i="15" s="1"/>
  <c r="H36" i="15" a="1"/>
  <c r="H36" i="15" s="1"/>
  <c r="C43" i="15"/>
  <c r="F43" i="15"/>
  <c r="I7" i="15" l="1"/>
  <c r="F42" i="15" l="1"/>
  <c r="C42" i="15"/>
  <c r="E23" i="15" a="1"/>
  <c r="E23" i="15" s="1"/>
  <c r="H31" i="15" a="1"/>
  <c r="H31" i="15" s="1"/>
  <c r="E13" i="15" a="1"/>
  <c r="E13" i="15" s="1"/>
  <c r="E21" i="15" a="1"/>
  <c r="E21" i="15" s="1"/>
  <c r="E29" i="15" a="1"/>
  <c r="E29" i="15" s="1"/>
  <c r="H13" i="15" a="1"/>
  <c r="H13" i="15" s="1"/>
  <c r="H21" i="15" a="1"/>
  <c r="H21" i="15" s="1"/>
  <c r="H29" i="15" a="1"/>
  <c r="H29" i="15" s="1"/>
  <c r="E15" i="15" a="1"/>
  <c r="E15" i="15" s="1"/>
  <c r="H23" i="15" a="1"/>
  <c r="H23" i="15" s="1"/>
  <c r="E14" i="15" a="1"/>
  <c r="E14" i="15" s="1"/>
  <c r="E22" i="15" a="1"/>
  <c r="E22" i="15" s="1"/>
  <c r="E30" i="15" a="1"/>
  <c r="E30" i="15" s="1"/>
  <c r="H14" i="15" a="1"/>
  <c r="H14" i="15" s="1"/>
  <c r="H22" i="15" a="1"/>
  <c r="H22" i="15" s="1"/>
  <c r="H30" i="15" a="1"/>
  <c r="H30" i="15" s="1"/>
  <c r="E31" i="15" a="1"/>
  <c r="E31" i="15" s="1"/>
  <c r="E16" i="15" a="1"/>
  <c r="E16" i="15" s="1"/>
  <c r="E24" i="15" a="1"/>
  <c r="E24" i="15" s="1"/>
  <c r="E32" i="15" a="1"/>
  <c r="E32" i="15" s="1"/>
  <c r="H16" i="15" a="1"/>
  <c r="H16" i="15" s="1"/>
  <c r="H24" i="15" a="1"/>
  <c r="H24" i="15" s="1"/>
  <c r="H32" i="15" a="1"/>
  <c r="H32" i="15" s="1"/>
  <c r="H15" i="15" a="1"/>
  <c r="H15" i="15" s="1"/>
  <c r="E17" i="15" a="1"/>
  <c r="E17" i="15" s="1"/>
  <c r="E25" i="15" a="1"/>
  <c r="E25" i="15" s="1"/>
  <c r="E33" i="15" a="1"/>
  <c r="E33" i="15" s="1"/>
  <c r="H17" i="15" a="1"/>
  <c r="H17" i="15" s="1"/>
  <c r="H25" i="15" a="1"/>
  <c r="H25" i="15" s="1"/>
  <c r="H33" i="15" a="1"/>
  <c r="H33" i="15" s="1"/>
  <c r="E18" i="15" a="1"/>
  <c r="E18" i="15" s="1"/>
  <c r="E26" i="15" a="1"/>
  <c r="E26" i="15" s="1"/>
  <c r="E34" i="15" a="1"/>
  <c r="E34" i="15" s="1"/>
  <c r="H18" i="15" a="1"/>
  <c r="H18" i="15" s="1"/>
  <c r="H26" i="15" a="1"/>
  <c r="H26" i="15" s="1"/>
  <c r="H34" i="15" a="1"/>
  <c r="H34" i="15" s="1"/>
  <c r="E11" i="15" a="1"/>
  <c r="E11" i="15" s="1"/>
  <c r="E44" i="15" s="1"/>
  <c r="E19" i="15" a="1"/>
  <c r="E19" i="15" s="1"/>
  <c r="E27" i="15" a="1"/>
  <c r="E27" i="15" s="1"/>
  <c r="H11" i="15" a="1"/>
  <c r="H11" i="15" s="1"/>
  <c r="H44" i="15" s="1"/>
  <c r="H19" i="15" a="1"/>
  <c r="H19" i="15" s="1"/>
  <c r="H27" i="15" a="1"/>
  <c r="H27" i="15" s="1"/>
  <c r="E12" i="15" a="1"/>
  <c r="E12" i="15" s="1"/>
  <c r="E20" i="15" a="1"/>
  <c r="E20" i="15" s="1"/>
  <c r="E28" i="15" a="1"/>
  <c r="E28" i="15" s="1"/>
  <c r="H12" i="15" a="1"/>
  <c r="H12" i="15" s="1"/>
  <c r="H20" i="15" a="1"/>
  <c r="H20" i="15" s="1"/>
  <c r="H28" i="15" a="1"/>
  <c r="H28" i="15" s="1"/>
  <c r="C9" i="23"/>
  <c r="E9" i="23" s="1"/>
  <c r="D25" i="23" a="1"/>
  <c r="D25" i="23" s="1"/>
  <c r="D9" i="23" a="1"/>
  <c r="D9" i="23" s="1"/>
  <c r="D24" i="23" a="1"/>
  <c r="D24" i="23" s="1"/>
  <c r="D17" i="23" a="1"/>
  <c r="D17" i="23" s="1"/>
  <c r="D10" i="23" a="1"/>
  <c r="D10" i="23" s="1"/>
  <c r="D18" i="23" a="1"/>
  <c r="D18" i="23" s="1"/>
  <c r="D26" i="23" a="1"/>
  <c r="D26" i="23" s="1"/>
  <c r="D16" i="23" a="1"/>
  <c r="D16" i="23" s="1"/>
  <c r="D8" i="23" a="1"/>
  <c r="D8" i="23" s="1"/>
  <c r="D11" i="23" a="1"/>
  <c r="D11" i="23" s="1"/>
  <c r="D19" i="23" a="1"/>
  <c r="D19" i="23" s="1"/>
  <c r="D27" i="23" a="1"/>
  <c r="D27" i="23" s="1"/>
  <c r="D15" i="23" a="1"/>
  <c r="D15" i="23" s="1"/>
  <c r="D12" i="23" a="1"/>
  <c r="D12" i="23" s="1"/>
  <c r="D20" i="23" a="1"/>
  <c r="D20" i="23" s="1"/>
  <c r="D28" i="23" a="1"/>
  <c r="D28" i="23" s="1"/>
  <c r="D13" i="23" a="1"/>
  <c r="D13" i="23" s="1"/>
  <c r="D21" i="23" a="1"/>
  <c r="D21" i="23" s="1"/>
  <c r="D29" i="23" a="1"/>
  <c r="D29" i="23" s="1"/>
  <c r="D14" i="23" a="1"/>
  <c r="D14" i="23" s="1"/>
  <c r="D22" i="23" a="1"/>
  <c r="D22" i="23" s="1"/>
  <c r="D30" i="23" a="1"/>
  <c r="D30" i="23" s="1"/>
  <c r="D23" i="23" a="1"/>
  <c r="D23" i="23" s="1"/>
  <c r="D31" i="23" a="1"/>
  <c r="D31" i="23" s="1"/>
  <c r="C25" i="23"/>
  <c r="E25" i="23" s="1"/>
  <c r="C30" i="23"/>
  <c r="E30" i="23" s="1"/>
  <c r="C23" i="23"/>
  <c r="E23" i="23" s="1"/>
  <c r="C14" i="23"/>
  <c r="E14" i="23" s="1"/>
  <c r="C31" i="23"/>
  <c r="E31" i="23" s="1"/>
  <c r="C22" i="23"/>
  <c r="E22" i="23" s="1"/>
  <c r="C13" i="23"/>
  <c r="E13" i="23" s="1"/>
  <c r="C26" i="23"/>
  <c r="E26" i="23" s="1"/>
  <c r="C21" i="23"/>
  <c r="E21" i="23" s="1"/>
  <c r="C12" i="23"/>
  <c r="E12" i="23" s="1"/>
  <c r="C19" i="23"/>
  <c r="E19" i="23" s="1"/>
  <c r="C11" i="23"/>
  <c r="E11" i="23" s="1"/>
  <c r="C29" i="23"/>
  <c r="E29" i="23" s="1"/>
  <c r="C18" i="23"/>
  <c r="E18" i="23" s="1"/>
  <c r="C10" i="23"/>
  <c r="E10" i="23" s="1"/>
  <c r="C20" i="23"/>
  <c r="E20" i="23" s="1"/>
  <c r="C28" i="23"/>
  <c r="E28" i="23" s="1"/>
  <c r="C17" i="23"/>
  <c r="E17" i="23" s="1"/>
  <c r="C15" i="23"/>
  <c r="E15" i="23" s="1"/>
  <c r="C24" i="23"/>
  <c r="E24" i="23" s="1"/>
  <c r="C27" i="23"/>
  <c r="E27" i="23" s="1"/>
  <c r="C16" i="23"/>
  <c r="E16" i="23" s="1"/>
  <c r="L7" i="15"/>
  <c r="I8" i="15" a="1"/>
  <c r="I8" i="15" s="1"/>
  <c r="F10" i="15"/>
  <c r="C10" i="15"/>
  <c r="C9" i="15"/>
  <c r="F9" i="15"/>
  <c r="J12" i="23"/>
  <c r="K63" i="15" l="1" a="1"/>
  <c r="K63" i="15" s="1"/>
  <c r="K57" i="15" a="1"/>
  <c r="K57" i="15" s="1"/>
  <c r="K62" i="15" a="1"/>
  <c r="K62" i="15" s="1"/>
  <c r="K69" i="15" a="1"/>
  <c r="K69" i="15" s="1"/>
  <c r="K65" i="15" a="1"/>
  <c r="K65" i="15" s="1"/>
  <c r="K64" i="15" a="1"/>
  <c r="K64" i="15" s="1"/>
  <c r="K56" i="15" a="1"/>
  <c r="K56" i="15" s="1"/>
  <c r="K60" i="15" a="1"/>
  <c r="K60" i="15" s="1"/>
  <c r="K66" i="15" a="1"/>
  <c r="K66" i="15" s="1"/>
  <c r="K67" i="15" a="1"/>
  <c r="K67" i="15" s="1"/>
  <c r="K55" i="15" a="1"/>
  <c r="K55" i="15" s="1"/>
  <c r="K68" i="15" a="1"/>
  <c r="K68" i="15" s="1"/>
  <c r="K45" i="15" a="1"/>
  <c r="K45" i="15" s="1"/>
  <c r="K54" i="15" a="1"/>
  <c r="K54" i="15" s="1"/>
  <c r="K58" i="15" a="1"/>
  <c r="K58" i="15" s="1"/>
  <c r="K53" i="15" a="1"/>
  <c r="K53" i="15" s="1"/>
  <c r="K48" i="15" a="1"/>
  <c r="K48" i="15" s="1"/>
  <c r="K52" i="15" a="1"/>
  <c r="K52" i="15" s="1"/>
  <c r="K47" i="15" a="1"/>
  <c r="K47" i="15" s="1"/>
  <c r="K59" i="15" a="1"/>
  <c r="K59" i="15" s="1"/>
  <c r="K61" i="15" a="1"/>
  <c r="K61" i="15" s="1"/>
  <c r="K46" i="15" a="1"/>
  <c r="K46" i="15" s="1"/>
  <c r="K50" i="15" a="1"/>
  <c r="K50" i="15" s="1"/>
  <c r="K51" i="15" a="1"/>
  <c r="K51" i="15" s="1"/>
  <c r="K49" i="15" a="1"/>
  <c r="K49" i="15" s="1"/>
  <c r="I70" i="15"/>
  <c r="I37" i="15"/>
  <c r="F35" i="15"/>
  <c r="F68" i="15" s="1"/>
  <c r="F36" i="15"/>
  <c r="F69" i="15" s="1"/>
  <c r="C36" i="15"/>
  <c r="C69" i="15" s="1"/>
  <c r="C35" i="15"/>
  <c r="C68" i="15" s="1"/>
  <c r="K36" i="15" a="1"/>
  <c r="K36" i="15" s="1"/>
  <c r="K35" i="15" a="1"/>
  <c r="K35" i="15" s="1"/>
  <c r="C38" i="15"/>
  <c r="D38" i="15"/>
  <c r="B38" i="15"/>
  <c r="E38" i="15"/>
  <c r="H38" i="15"/>
  <c r="F38" i="15"/>
  <c r="G38" i="15"/>
  <c r="I10" i="15"/>
  <c r="I43" i="15"/>
  <c r="F23" i="15"/>
  <c r="F56" i="15" s="1"/>
  <c r="F24" i="15"/>
  <c r="F57" i="15" s="1"/>
  <c r="F21" i="15"/>
  <c r="F54" i="15" s="1"/>
  <c r="F32" i="15"/>
  <c r="F65" i="15" s="1"/>
  <c r="F13" i="15"/>
  <c r="F46" i="15" s="1"/>
  <c r="F18" i="15"/>
  <c r="F51" i="15" s="1"/>
  <c r="F22" i="15"/>
  <c r="F55" i="15" s="1"/>
  <c r="F28" i="15"/>
  <c r="F61" i="15" s="1"/>
  <c r="F34" i="15"/>
  <c r="F67" i="15" s="1"/>
  <c r="F31" i="15"/>
  <c r="F64" i="15" s="1"/>
  <c r="F12" i="15"/>
  <c r="F45" i="15" s="1"/>
  <c r="F26" i="15"/>
  <c r="F59" i="15" s="1"/>
  <c r="F30" i="15"/>
  <c r="F63" i="15" s="1"/>
  <c r="F16" i="15"/>
  <c r="F49" i="15" s="1"/>
  <c r="F33" i="15"/>
  <c r="F66" i="15" s="1"/>
  <c r="F14" i="15"/>
  <c r="F47" i="15" s="1"/>
  <c r="F27" i="15"/>
  <c r="F60" i="15" s="1"/>
  <c r="F17" i="15"/>
  <c r="F50" i="15" s="1"/>
  <c r="F11" i="15"/>
  <c r="F44" i="15" s="1"/>
  <c r="F25" i="15"/>
  <c r="F58" i="15" s="1"/>
  <c r="F20" i="15"/>
  <c r="F53" i="15" s="1"/>
  <c r="F19" i="15"/>
  <c r="F52" i="15" s="1"/>
  <c r="F29" i="15"/>
  <c r="F62" i="15" s="1"/>
  <c r="F15" i="15"/>
  <c r="F48" i="15" s="1"/>
  <c r="I42" i="15"/>
  <c r="C32" i="15"/>
  <c r="C65" i="15" s="1"/>
  <c r="C14" i="15"/>
  <c r="C47" i="15" s="1"/>
  <c r="C27" i="15"/>
  <c r="C60" i="15" s="1"/>
  <c r="C15" i="15"/>
  <c r="C48" i="15" s="1"/>
  <c r="C31" i="15"/>
  <c r="C64" i="15" s="1"/>
  <c r="C22" i="15"/>
  <c r="C55" i="15" s="1"/>
  <c r="C26" i="15"/>
  <c r="C59" i="15" s="1"/>
  <c r="C24" i="15"/>
  <c r="C57" i="15" s="1"/>
  <c r="C25" i="15"/>
  <c r="C58" i="15" s="1"/>
  <c r="C11" i="15"/>
  <c r="C44" i="15" s="1"/>
  <c r="C23" i="15"/>
  <c r="C56" i="15" s="1"/>
  <c r="C30" i="15"/>
  <c r="C63" i="15" s="1"/>
  <c r="C19" i="15"/>
  <c r="C52" i="15" s="1"/>
  <c r="C16" i="15"/>
  <c r="C49" i="15" s="1"/>
  <c r="C17" i="15"/>
  <c r="C50" i="15" s="1"/>
  <c r="C12" i="15"/>
  <c r="C45" i="15" s="1"/>
  <c r="C13" i="15"/>
  <c r="C46" i="15" s="1"/>
  <c r="C33" i="15"/>
  <c r="C66" i="15" s="1"/>
  <c r="C20" i="15"/>
  <c r="C53" i="15" s="1"/>
  <c r="C34" i="15"/>
  <c r="C67" i="15" s="1"/>
  <c r="C21" i="15"/>
  <c r="C54" i="15" s="1"/>
  <c r="C18" i="15"/>
  <c r="C51" i="15" s="1"/>
  <c r="C28" i="15"/>
  <c r="C61" i="15" s="1"/>
  <c r="C29" i="15"/>
  <c r="C62" i="15" s="1"/>
  <c r="I9" i="15"/>
  <c r="I30" i="15" s="1"/>
  <c r="K29" i="15" a="1"/>
  <c r="K29" i="15" s="1"/>
  <c r="K21" i="15" a="1"/>
  <c r="K21" i="15" s="1"/>
  <c r="K12" i="15" a="1"/>
  <c r="K12" i="15" s="1"/>
  <c r="K28" i="15" a="1"/>
  <c r="K28" i="15" s="1"/>
  <c r="K20" i="15" a="1"/>
  <c r="K20" i="15" s="1"/>
  <c r="K11" i="15" a="1"/>
  <c r="K11" i="15" s="1"/>
  <c r="K44" i="15" s="1"/>
  <c r="K13" i="15" a="1"/>
  <c r="K13" i="15" s="1"/>
  <c r="K27" i="15" a="1"/>
  <c r="K27" i="15" s="1"/>
  <c r="K19" i="15" a="1"/>
  <c r="K19" i="15" s="1"/>
  <c r="K34" i="15" a="1"/>
  <c r="K34" i="15" s="1"/>
  <c r="K26" i="15" a="1"/>
  <c r="K26" i="15" s="1"/>
  <c r="K18" i="15" a="1"/>
  <c r="K18" i="15" s="1"/>
  <c r="K24" i="15" a="1"/>
  <c r="K24" i="15" s="1"/>
  <c r="K33" i="15" a="1"/>
  <c r="K33" i="15" s="1"/>
  <c r="K25" i="15" a="1"/>
  <c r="K25" i="15" s="1"/>
  <c r="K17" i="15" a="1"/>
  <c r="K17" i="15" s="1"/>
  <c r="K16" i="15" a="1"/>
  <c r="K16" i="15" s="1"/>
  <c r="K32" i="15" a="1"/>
  <c r="K32" i="15" s="1"/>
  <c r="K31" i="15" a="1"/>
  <c r="K31" i="15" s="1"/>
  <c r="K23" i="15" a="1"/>
  <c r="K23" i="15" s="1"/>
  <c r="K15" i="15" a="1"/>
  <c r="K15" i="15" s="1"/>
  <c r="K30" i="15" a="1"/>
  <c r="K30" i="15" s="1"/>
  <c r="K22" i="15" a="1"/>
  <c r="K22" i="15" s="1"/>
  <c r="K14" i="15" a="1"/>
  <c r="K14" i="15" s="1"/>
  <c r="O7" i="15"/>
  <c r="L8" i="15" a="1"/>
  <c r="L8" i="15" s="1"/>
  <c r="G48" i="15" l="1"/>
  <c r="G69" i="15"/>
  <c r="D56" i="15"/>
  <c r="D62" i="15"/>
  <c r="D60" i="15"/>
  <c r="D65" i="15"/>
  <c r="G68" i="15"/>
  <c r="D46" i="15"/>
  <c r="G52" i="15"/>
  <c r="D52" i="15"/>
  <c r="D57" i="15"/>
  <c r="G56" i="15"/>
  <c r="D59" i="15"/>
  <c r="G47" i="15"/>
  <c r="D64" i="15"/>
  <c r="D67" i="15"/>
  <c r="D48" i="15"/>
  <c r="G63" i="15"/>
  <c r="D53" i="15"/>
  <c r="G59" i="15"/>
  <c r="G45" i="15"/>
  <c r="D50" i="15"/>
  <c r="G55" i="15"/>
  <c r="G51" i="15"/>
  <c r="G58" i="15"/>
  <c r="D49" i="15"/>
  <c r="G53" i="15"/>
  <c r="G46" i="15"/>
  <c r="D69" i="15"/>
  <c r="G54" i="15"/>
  <c r="G64" i="15"/>
  <c r="G61" i="15"/>
  <c r="G62" i="15"/>
  <c r="D63" i="15"/>
  <c r="D68" i="15"/>
  <c r="G65" i="15"/>
  <c r="D58" i="15"/>
  <c r="G50" i="15"/>
  <c r="G57" i="15"/>
  <c r="G60" i="15"/>
  <c r="D61" i="15"/>
  <c r="D51" i="15"/>
  <c r="D55" i="15"/>
  <c r="D54" i="15"/>
  <c r="G49" i="15"/>
  <c r="D66" i="15"/>
  <c r="D47" i="15"/>
  <c r="G67" i="15"/>
  <c r="D45" i="15"/>
  <c r="N69" i="15" a="1"/>
  <c r="N69" i="15" s="1"/>
  <c r="N64" i="15" a="1"/>
  <c r="N64" i="15" s="1"/>
  <c r="N56" i="15" a="1"/>
  <c r="N56" i="15" s="1"/>
  <c r="N65" i="15" a="1"/>
  <c r="N65" i="15" s="1"/>
  <c r="N60" i="15" a="1"/>
  <c r="N60" i="15" s="1"/>
  <c r="N66" i="15" a="1"/>
  <c r="N66" i="15" s="1"/>
  <c r="N67" i="15" a="1"/>
  <c r="N67" i="15" s="1"/>
  <c r="N59" i="15" a="1"/>
  <c r="N59" i="15" s="1"/>
  <c r="N68" i="15" a="1"/>
  <c r="N68" i="15" s="1"/>
  <c r="N51" i="15" a="1"/>
  <c r="N51" i="15" s="1"/>
  <c r="N58" i="15" a="1"/>
  <c r="N58" i="15" s="1"/>
  <c r="N54" i="15" a="1"/>
  <c r="N54" i="15" s="1"/>
  <c r="N53" i="15" a="1"/>
  <c r="N53" i="15" s="1"/>
  <c r="N61" i="15" a="1"/>
  <c r="N61" i="15" s="1"/>
  <c r="N50" i="15" a="1"/>
  <c r="N50" i="15" s="1"/>
  <c r="N63" i="15" a="1"/>
  <c r="N63" i="15" s="1"/>
  <c r="N57" i="15" a="1"/>
  <c r="N57" i="15" s="1"/>
  <c r="N49" i="15" a="1"/>
  <c r="N49" i="15" s="1"/>
  <c r="N55" i="15" a="1"/>
  <c r="N55" i="15" s="1"/>
  <c r="N46" i="15" a="1"/>
  <c r="N46" i="15" s="1"/>
  <c r="N45" i="15" a="1"/>
  <c r="N45" i="15" s="1"/>
  <c r="N48" i="15" a="1"/>
  <c r="N48" i="15" s="1"/>
  <c r="N47" i="15" a="1"/>
  <c r="N47" i="15" s="1"/>
  <c r="N52" i="15" a="1"/>
  <c r="N52" i="15" s="1"/>
  <c r="N62" i="15" a="1"/>
  <c r="N62" i="15" s="1"/>
  <c r="G66" i="15"/>
  <c r="I63" i="15"/>
  <c r="D70" i="15" a="1"/>
  <c r="D70" i="15" s="1"/>
  <c r="D37" i="15" a="1"/>
  <c r="D37" i="15" s="1"/>
  <c r="G70" i="15" a="1"/>
  <c r="G70" i="15" s="1"/>
  <c r="G37" i="15" a="1"/>
  <c r="G37" i="15" s="1"/>
  <c r="N36" i="15" a="1"/>
  <c r="N36" i="15" s="1"/>
  <c r="N35" i="15" a="1"/>
  <c r="N35" i="15" s="1"/>
  <c r="D30" i="15"/>
  <c r="G36" i="15"/>
  <c r="D36" i="15"/>
  <c r="I36" i="15"/>
  <c r="I69" i="15" s="1"/>
  <c r="I35" i="15"/>
  <c r="I68" i="15" s="1"/>
  <c r="D35" i="15"/>
  <c r="G35" i="15"/>
  <c r="K38" i="15"/>
  <c r="I38" i="15"/>
  <c r="J38" i="15"/>
  <c r="L9" i="15"/>
  <c r="L30" i="15" s="1"/>
  <c r="L43" i="15"/>
  <c r="I31" i="15"/>
  <c r="I64" i="15" s="1"/>
  <c r="I13" i="15"/>
  <c r="I46" i="15" s="1"/>
  <c r="I17" i="15"/>
  <c r="I50" i="15" s="1"/>
  <c r="I11" i="15"/>
  <c r="I44" i="15" s="1"/>
  <c r="I21" i="15"/>
  <c r="I54" i="15" s="1"/>
  <c r="I25" i="15"/>
  <c r="I58" i="15" s="1"/>
  <c r="I23" i="15"/>
  <c r="I56" i="15" s="1"/>
  <c r="I28" i="15"/>
  <c r="I61" i="15" s="1"/>
  <c r="I16" i="15"/>
  <c r="I49" i="15" s="1"/>
  <c r="I19" i="15"/>
  <c r="I52" i="15" s="1"/>
  <c r="I29" i="15"/>
  <c r="I62" i="15" s="1"/>
  <c r="I33" i="15"/>
  <c r="I66" i="15" s="1"/>
  <c r="I27" i="15"/>
  <c r="I60" i="15" s="1"/>
  <c r="I32" i="15"/>
  <c r="I65" i="15" s="1"/>
  <c r="I18" i="15"/>
  <c r="I51" i="15" s="1"/>
  <c r="I24" i="15"/>
  <c r="I57" i="15" s="1"/>
  <c r="I14" i="15"/>
  <c r="I47" i="15" s="1"/>
  <c r="I26" i="15"/>
  <c r="I59" i="15" s="1"/>
  <c r="I12" i="15"/>
  <c r="I45" i="15" s="1"/>
  <c r="I22" i="15"/>
  <c r="I55" i="15" s="1"/>
  <c r="I34" i="15"/>
  <c r="I67" i="15" s="1"/>
  <c r="I15" i="15"/>
  <c r="I48" i="15" s="1"/>
  <c r="I20" i="15"/>
  <c r="I53" i="15" s="1"/>
  <c r="L42" i="15"/>
  <c r="L41" i="15"/>
  <c r="N34" i="15" a="1"/>
  <c r="N34" i="15" s="1"/>
  <c r="N26" i="15" a="1"/>
  <c r="N26" i="15" s="1"/>
  <c r="N18" i="15" a="1"/>
  <c r="N18" i="15" s="1"/>
  <c r="N33" i="15" a="1"/>
  <c r="N33" i="15" s="1"/>
  <c r="N25" i="15" a="1"/>
  <c r="N25" i="15" s="1"/>
  <c r="N17" i="15" a="1"/>
  <c r="N17" i="15" s="1"/>
  <c r="N12" i="15" a="1"/>
  <c r="N12" i="15" s="1"/>
  <c r="N27" i="15" a="1"/>
  <c r="N27" i="15" s="1"/>
  <c r="N32" i="15" a="1"/>
  <c r="N32" i="15" s="1"/>
  <c r="N24" i="15" a="1"/>
  <c r="N24" i="15" s="1"/>
  <c r="N16" i="15" a="1"/>
  <c r="N16" i="15" s="1"/>
  <c r="N28" i="15" a="1"/>
  <c r="N28" i="15" s="1"/>
  <c r="N31" i="15" a="1"/>
  <c r="N31" i="15" s="1"/>
  <c r="N23" i="15" a="1"/>
  <c r="N23" i="15" s="1"/>
  <c r="N15" i="15" a="1"/>
  <c r="N15" i="15" s="1"/>
  <c r="N20" i="15" a="1"/>
  <c r="N20" i="15" s="1"/>
  <c r="N30" i="15" a="1"/>
  <c r="N30" i="15" s="1"/>
  <c r="N22" i="15" a="1"/>
  <c r="N22" i="15" s="1"/>
  <c r="N14" i="15" a="1"/>
  <c r="N14" i="15" s="1"/>
  <c r="N13" i="15" a="1"/>
  <c r="N13" i="15" s="1"/>
  <c r="N11" i="15" a="1"/>
  <c r="N11" i="15" s="1"/>
  <c r="N44" i="15" s="1"/>
  <c r="N29" i="15" a="1"/>
  <c r="N29" i="15" s="1"/>
  <c r="N21" i="15" a="1"/>
  <c r="N21" i="15" s="1"/>
  <c r="N19" i="15" a="1"/>
  <c r="N19" i="15" s="1"/>
  <c r="L10" i="15"/>
  <c r="R7" i="15"/>
  <c r="O8" i="15" a="1"/>
  <c r="O8" i="15" s="1"/>
  <c r="J51" i="15" l="1"/>
  <c r="J59" i="15"/>
  <c r="J64" i="15"/>
  <c r="J57" i="15"/>
  <c r="J46" i="15"/>
  <c r="J62" i="15"/>
  <c r="J49" i="15"/>
  <c r="J68" i="15"/>
  <c r="J56" i="15"/>
  <c r="J47" i="15"/>
  <c r="J65" i="15"/>
  <c r="J60" i="15"/>
  <c r="J66" i="15"/>
  <c r="J52" i="15"/>
  <c r="J61" i="15"/>
  <c r="J69" i="15"/>
  <c r="J53" i="15"/>
  <c r="J48" i="15"/>
  <c r="J58" i="15"/>
  <c r="J67" i="15"/>
  <c r="J54" i="15"/>
  <c r="J55" i="15"/>
  <c r="J45" i="15"/>
  <c r="J50" i="15"/>
  <c r="Q65" i="15" a="1"/>
  <c r="Q65" i="15" s="1"/>
  <c r="Q66" i="15" a="1"/>
  <c r="Q66" i="15" s="1"/>
  <c r="Q67" i="15" a="1"/>
  <c r="Q67" i="15" s="1"/>
  <c r="Q59" i="15" a="1"/>
  <c r="Q59" i="15" s="1"/>
  <c r="Q68" i="15" a="1"/>
  <c r="Q68" i="15" s="1"/>
  <c r="Q54" i="15" a="1"/>
  <c r="Q54" i="15" s="1"/>
  <c r="Q48" i="15" a="1"/>
  <c r="Q48" i="15" s="1"/>
  <c r="Q61" i="15" a="1"/>
  <c r="Q61" i="15" s="1"/>
  <c r="Q50" i="15" a="1"/>
  <c r="Q50" i="15" s="1"/>
  <c r="Q64" i="15" a="1"/>
  <c r="Q64" i="15" s="1"/>
  <c r="Q57" i="15" a="1"/>
  <c r="Q57" i="15" s="1"/>
  <c r="Q63" i="15" a="1"/>
  <c r="Q63" i="15" s="1"/>
  <c r="Q62" i="15" a="1"/>
  <c r="Q62" i="15" s="1"/>
  <c r="Q60" i="15" a="1"/>
  <c r="Q60" i="15" s="1"/>
  <c r="Q55" i="15" a="1"/>
  <c r="Q55" i="15" s="1"/>
  <c r="Q69" i="15" a="1"/>
  <c r="Q69" i="15" s="1"/>
  <c r="Q46" i="15" a="1"/>
  <c r="Q46" i="15" s="1"/>
  <c r="Q53" i="15" a="1"/>
  <c r="Q53" i="15" s="1"/>
  <c r="Q45" i="15" a="1"/>
  <c r="Q45" i="15" s="1"/>
  <c r="Q49" i="15" a="1"/>
  <c r="Q49" i="15" s="1"/>
  <c r="Q51" i="15" a="1"/>
  <c r="Q51" i="15" s="1"/>
  <c r="Q52" i="15" a="1"/>
  <c r="Q52" i="15" s="1"/>
  <c r="Q47" i="15" a="1"/>
  <c r="Q47" i="15" s="1"/>
  <c r="Q58" i="15" a="1"/>
  <c r="Q58" i="15" s="1"/>
  <c r="Q56" i="15" a="1"/>
  <c r="Q56" i="15" s="1"/>
  <c r="L63" i="15"/>
  <c r="J63" i="15"/>
  <c r="J70" i="15" a="1"/>
  <c r="J70" i="15" s="1"/>
  <c r="J37" i="15" a="1"/>
  <c r="J37" i="15" s="1"/>
  <c r="Q36" i="15" a="1"/>
  <c r="Q36" i="15" s="1"/>
  <c r="Q33" i="15" a="1"/>
  <c r="Q33" i="15" s="1"/>
  <c r="Q34" i="15" a="1"/>
  <c r="Q34" i="15" s="1"/>
  <c r="Q35" i="15" a="1"/>
  <c r="Q35" i="15" s="1"/>
  <c r="J35" i="15"/>
  <c r="J36" i="15"/>
  <c r="L35" i="15"/>
  <c r="L68" i="15" s="1"/>
  <c r="L36" i="15"/>
  <c r="L69" i="15" s="1"/>
  <c r="O43" i="15"/>
  <c r="L38" i="15"/>
  <c r="M38" i="15"/>
  <c r="N38" i="15"/>
  <c r="L23" i="15"/>
  <c r="L56" i="15" s="1"/>
  <c r="L20" i="15"/>
  <c r="L53" i="15" s="1"/>
  <c r="L24" i="15"/>
  <c r="L57" i="15" s="1"/>
  <c r="L31" i="15"/>
  <c r="L64" i="15" s="1"/>
  <c r="L28" i="15"/>
  <c r="L61" i="15" s="1"/>
  <c r="L17" i="15"/>
  <c r="L50" i="15" s="1"/>
  <c r="L11" i="15"/>
  <c r="L44" i="15" s="1"/>
  <c r="L13" i="15"/>
  <c r="L46" i="15" s="1"/>
  <c r="L25" i="15"/>
  <c r="L58" i="15" s="1"/>
  <c r="L19" i="15"/>
  <c r="L52" i="15" s="1"/>
  <c r="L21" i="15"/>
  <c r="L54" i="15" s="1"/>
  <c r="L33" i="15"/>
  <c r="L66" i="15" s="1"/>
  <c r="L27" i="15"/>
  <c r="L60" i="15" s="1"/>
  <c r="L29" i="15"/>
  <c r="L62" i="15" s="1"/>
  <c r="L18" i="15"/>
  <c r="L51" i="15" s="1"/>
  <c r="L16" i="15"/>
  <c r="L49" i="15" s="1"/>
  <c r="L14" i="15"/>
  <c r="L47" i="15" s="1"/>
  <c r="L26" i="15"/>
  <c r="L59" i="15" s="1"/>
  <c r="L32" i="15"/>
  <c r="L65" i="15" s="1"/>
  <c r="L22" i="15"/>
  <c r="L55" i="15" s="1"/>
  <c r="L34" i="15"/>
  <c r="L67" i="15" s="1"/>
  <c r="O42" i="15"/>
  <c r="L15" i="15"/>
  <c r="L48" i="15" s="1"/>
  <c r="L12" i="15"/>
  <c r="L45" i="15" s="1"/>
  <c r="Q26" i="15" a="1"/>
  <c r="Q26" i="15" s="1"/>
  <c r="Q18" i="15" a="1"/>
  <c r="Q18" i="15" s="1"/>
  <c r="Q27" i="15" a="1"/>
  <c r="Q27" i="15" s="1"/>
  <c r="Q25" i="15" a="1"/>
  <c r="Q25" i="15" s="1"/>
  <c r="Q17" i="15" a="1"/>
  <c r="Q17" i="15" s="1"/>
  <c r="Q32" i="15" a="1"/>
  <c r="Q32" i="15" s="1"/>
  <c r="Q24" i="15" a="1"/>
  <c r="Q24" i="15" s="1"/>
  <c r="Q16" i="15" a="1"/>
  <c r="Q16" i="15" s="1"/>
  <c r="Q19" i="15" a="1"/>
  <c r="Q19" i="15" s="1"/>
  <c r="Q31" i="15" a="1"/>
  <c r="Q31" i="15" s="1"/>
  <c r="Q23" i="15" a="1"/>
  <c r="Q23" i="15" s="1"/>
  <c r="Q15" i="15" a="1"/>
  <c r="Q15" i="15" s="1"/>
  <c r="Q28" i="15" a="1"/>
  <c r="Q28" i="15" s="1"/>
  <c r="Q11" i="15" a="1"/>
  <c r="Q11" i="15" s="1"/>
  <c r="Q44" i="15" s="1"/>
  <c r="Q30" i="15" a="1"/>
  <c r="Q30" i="15" s="1"/>
  <c r="Q22" i="15" a="1"/>
  <c r="Q22" i="15" s="1"/>
  <c r="Q14" i="15" a="1"/>
  <c r="Q14" i="15" s="1"/>
  <c r="Q12" i="15" a="1"/>
  <c r="Q12" i="15" s="1"/>
  <c r="Q29" i="15" a="1"/>
  <c r="Q29" i="15" s="1"/>
  <c r="Q21" i="15" a="1"/>
  <c r="Q21" i="15" s="1"/>
  <c r="Q13" i="15" a="1"/>
  <c r="Q13" i="15" s="1"/>
  <c r="Q20" i="15" a="1"/>
  <c r="Q20" i="15" s="1"/>
  <c r="O41" i="15"/>
  <c r="O9" i="15"/>
  <c r="O18" i="15" s="1"/>
  <c r="O10" i="15"/>
  <c r="U7" i="15"/>
  <c r="R8" i="15" a="1"/>
  <c r="R8" i="15" s="1"/>
  <c r="M64" i="15" l="1"/>
  <c r="M57" i="15"/>
  <c r="M62" i="15"/>
  <c r="M69" i="15"/>
  <c r="M45" i="15"/>
  <c r="M65" i="15"/>
  <c r="M59" i="15"/>
  <c r="M47" i="15"/>
  <c r="M56" i="15"/>
  <c r="M49" i="15"/>
  <c r="M51" i="15"/>
  <c r="M53" i="15"/>
  <c r="M60" i="15"/>
  <c r="M54" i="15"/>
  <c r="M48" i="15"/>
  <c r="M50" i="15"/>
  <c r="M67" i="15"/>
  <c r="M66" i="15"/>
  <c r="M52" i="15"/>
  <c r="M58" i="15"/>
  <c r="M46" i="15"/>
  <c r="M55" i="15"/>
  <c r="M63" i="15"/>
  <c r="M68" i="15"/>
  <c r="M61" i="15"/>
  <c r="O51" i="15"/>
  <c r="T67" i="15" a="1"/>
  <c r="T67" i="15" s="1"/>
  <c r="T59" i="15" a="1"/>
  <c r="T59" i="15" s="1"/>
  <c r="T58" i="15" a="1"/>
  <c r="T58" i="15" s="1"/>
  <c r="T54" i="15" a="1"/>
  <c r="T54" i="15" s="1"/>
  <c r="T68" i="15" a="1"/>
  <c r="T68" i="15" s="1"/>
  <c r="T61" i="15" a="1"/>
  <c r="T61" i="15" s="1"/>
  <c r="T57" i="15" a="1"/>
  <c r="T57" i="15" s="1"/>
  <c r="T50" i="15" a="1"/>
  <c r="T50" i="15" s="1"/>
  <c r="T63" i="15" a="1"/>
  <c r="T63" i="15" s="1"/>
  <c r="T49" i="15" a="1"/>
  <c r="T49" i="15" s="1"/>
  <c r="T64" i="15" a="1"/>
  <c r="T64" i="15" s="1"/>
  <c r="T62" i="15" a="1"/>
  <c r="T62" i="15" s="1"/>
  <c r="T60" i="15" a="1"/>
  <c r="T60" i="15" s="1"/>
  <c r="T56" i="15" a="1"/>
  <c r="T56" i="15" s="1"/>
  <c r="T69" i="15" a="1"/>
  <c r="T69" i="15" s="1"/>
  <c r="T66" i="15" a="1"/>
  <c r="T66" i="15" s="1"/>
  <c r="T55" i="15" a="1"/>
  <c r="T55" i="15" s="1"/>
  <c r="T45" i="15" a="1"/>
  <c r="T45" i="15" s="1"/>
  <c r="T53" i="15" a="1"/>
  <c r="T53" i="15" s="1"/>
  <c r="T52" i="15" a="1"/>
  <c r="T52" i="15" s="1"/>
  <c r="T51" i="15" a="1"/>
  <c r="T51" i="15" s="1"/>
  <c r="T47" i="15" a="1"/>
  <c r="T47" i="15" s="1"/>
  <c r="T65" i="15" a="1"/>
  <c r="T65" i="15" s="1"/>
  <c r="T48" i="15" a="1"/>
  <c r="T48" i="15" s="1"/>
  <c r="T46" i="15" a="1"/>
  <c r="T46" i="15" s="1"/>
  <c r="M37" i="15" a="1"/>
  <c r="M37" i="15" s="1"/>
  <c r="M35" i="15"/>
  <c r="M36" i="15"/>
  <c r="O35" i="15"/>
  <c r="O68" i="15" s="1"/>
  <c r="T35" i="15" a="1"/>
  <c r="T35" i="15" s="1"/>
  <c r="T36" i="15" a="1"/>
  <c r="T36" i="15" s="1"/>
  <c r="O36" i="15"/>
  <c r="O69" i="15" s="1"/>
  <c r="R43" i="15"/>
  <c r="O38" i="15"/>
  <c r="P38" i="15"/>
  <c r="O24" i="15"/>
  <c r="O57" i="15" s="1"/>
  <c r="O22" i="15"/>
  <c r="O55" i="15" s="1"/>
  <c r="O26" i="15"/>
  <c r="O59" i="15" s="1"/>
  <c r="R42" i="15"/>
  <c r="O20" i="15"/>
  <c r="O53" i="15" s="1"/>
  <c r="O30" i="15"/>
  <c r="O63" i="15" s="1"/>
  <c r="O34" i="15"/>
  <c r="O67" i="15" s="1"/>
  <c r="O31" i="15"/>
  <c r="O64" i="15" s="1"/>
  <c r="O13" i="15"/>
  <c r="O46" i="15" s="1"/>
  <c r="O16" i="15"/>
  <c r="O49" i="15" s="1"/>
  <c r="O15" i="15"/>
  <c r="O48" i="15" s="1"/>
  <c r="O21" i="15"/>
  <c r="O54" i="15" s="1"/>
  <c r="O32" i="15"/>
  <c r="O65" i="15" s="1"/>
  <c r="O23" i="15"/>
  <c r="O56" i="15" s="1"/>
  <c r="O29" i="15"/>
  <c r="O62" i="15" s="1"/>
  <c r="O17" i="15"/>
  <c r="O50" i="15" s="1"/>
  <c r="O11" i="15"/>
  <c r="O44" i="15" s="1"/>
  <c r="O12" i="15"/>
  <c r="O45" i="15" s="1"/>
  <c r="O25" i="15"/>
  <c r="O58" i="15" s="1"/>
  <c r="O19" i="15"/>
  <c r="O52" i="15" s="1"/>
  <c r="O28" i="15"/>
  <c r="O61" i="15" s="1"/>
  <c r="O33" i="15"/>
  <c r="O66" i="15" s="1"/>
  <c r="O27" i="15"/>
  <c r="O60" i="15" s="1"/>
  <c r="O14" i="15"/>
  <c r="O47" i="15" s="1"/>
  <c r="R41" i="15"/>
  <c r="T34" i="15" a="1"/>
  <c r="T34" i="15" s="1"/>
  <c r="T26" i="15" a="1"/>
  <c r="T26" i="15" s="1"/>
  <c r="T18" i="15" a="1"/>
  <c r="T18" i="15" s="1"/>
  <c r="T33" i="15" a="1"/>
  <c r="T33" i="15" s="1"/>
  <c r="T25" i="15" a="1"/>
  <c r="T25" i="15" s="1"/>
  <c r="T17" i="15" a="1"/>
  <c r="T17" i="15" s="1"/>
  <c r="T20" i="15" a="1"/>
  <c r="T20" i="15" s="1"/>
  <c r="T32" i="15" a="1"/>
  <c r="T32" i="15" s="1"/>
  <c r="T24" i="15" a="1"/>
  <c r="T24" i="15" s="1"/>
  <c r="T16" i="15" a="1"/>
  <c r="T16" i="15" s="1"/>
  <c r="T28" i="15" a="1"/>
  <c r="T28" i="15" s="1"/>
  <c r="T31" i="15" a="1"/>
  <c r="T31" i="15" s="1"/>
  <c r="T23" i="15" a="1"/>
  <c r="T23" i="15" s="1"/>
  <c r="T15" i="15" a="1"/>
  <c r="T15" i="15" s="1"/>
  <c r="T30" i="15" a="1"/>
  <c r="T30" i="15" s="1"/>
  <c r="T22" i="15" a="1"/>
  <c r="T22" i="15" s="1"/>
  <c r="T14" i="15" a="1"/>
  <c r="T14" i="15" s="1"/>
  <c r="T27" i="15" a="1"/>
  <c r="T27" i="15" s="1"/>
  <c r="T29" i="15" a="1"/>
  <c r="T29" i="15" s="1"/>
  <c r="T21" i="15" a="1"/>
  <c r="T21" i="15" s="1"/>
  <c r="T13" i="15" a="1"/>
  <c r="T13" i="15" s="1"/>
  <c r="T12" i="15" a="1"/>
  <c r="T12" i="15" s="1"/>
  <c r="T19" i="15" a="1"/>
  <c r="T19" i="15" s="1"/>
  <c r="T11" i="15" a="1"/>
  <c r="T11" i="15" s="1"/>
  <c r="T44" i="15" s="1"/>
  <c r="R10" i="15"/>
  <c r="R9" i="15"/>
  <c r="R25" i="15" s="1"/>
  <c r="X7" i="15"/>
  <c r="U8" i="15" a="1"/>
  <c r="U8" i="15" s="1"/>
  <c r="C4" i="23"/>
  <c r="P56" i="15" l="1"/>
  <c r="P62" i="15"/>
  <c r="P65" i="15"/>
  <c r="P69" i="15"/>
  <c r="P49" i="15"/>
  <c r="P59" i="15"/>
  <c r="P47" i="15"/>
  <c r="P51" i="15"/>
  <c r="P46" i="15"/>
  <c r="P57" i="15"/>
  <c r="P63" i="15"/>
  <c r="P53" i="15"/>
  <c r="P68" i="15"/>
  <c r="P67" i="15"/>
  <c r="P55" i="15"/>
  <c r="W58" i="15" a="1"/>
  <c r="W58" i="15" s="1"/>
  <c r="W68" i="15" a="1"/>
  <c r="W68" i="15" s="1"/>
  <c r="W57" i="15" a="1"/>
  <c r="W57" i="15" s="1"/>
  <c r="W61" i="15" a="1"/>
  <c r="W61" i="15" s="1"/>
  <c r="W56" i="15" a="1"/>
  <c r="W56" i="15" s="1"/>
  <c r="W60" i="15" a="1"/>
  <c r="W60" i="15" s="1"/>
  <c r="W52" i="15" a="1"/>
  <c r="W52" i="15" s="1"/>
  <c r="W69" i="15" a="1"/>
  <c r="W69" i="15" s="1"/>
  <c r="W66" i="15" a="1"/>
  <c r="W66" i="15" s="1"/>
  <c r="W65" i="15" a="1"/>
  <c r="W65" i="15" s="1"/>
  <c r="W67" i="15" a="1"/>
  <c r="W67" i="15" s="1"/>
  <c r="W55" i="15" a="1"/>
  <c r="W55" i="15" s="1"/>
  <c r="W64" i="15" a="1"/>
  <c r="W64" i="15" s="1"/>
  <c r="W59" i="15" a="1"/>
  <c r="W59" i="15" s="1"/>
  <c r="W54" i="15" a="1"/>
  <c r="W54" i="15" s="1"/>
  <c r="W50" i="15" a="1"/>
  <c r="W50" i="15" s="1"/>
  <c r="W53" i="15" a="1"/>
  <c r="W53" i="15" s="1"/>
  <c r="W63" i="15" a="1"/>
  <c r="W63" i="15" s="1"/>
  <c r="W51" i="15" a="1"/>
  <c r="W51" i="15" s="1"/>
  <c r="W48" i="15" a="1"/>
  <c r="W48" i="15" s="1"/>
  <c r="W45" i="15" a="1"/>
  <c r="W45" i="15" s="1"/>
  <c r="W47" i="15" a="1"/>
  <c r="W47" i="15" s="1"/>
  <c r="W49" i="15" a="1"/>
  <c r="W49" i="15" s="1"/>
  <c r="W46" i="15" a="1"/>
  <c r="W46" i="15" s="1"/>
  <c r="W62" i="15" a="1"/>
  <c r="W62" i="15" s="1"/>
  <c r="P66" i="15"/>
  <c r="R58" i="15"/>
  <c r="P50" i="15"/>
  <c r="P52" i="15"/>
  <c r="P64" i="15"/>
  <c r="P48" i="15"/>
  <c r="P58" i="15"/>
  <c r="P61" i="15"/>
  <c r="P45" i="15"/>
  <c r="P60" i="15"/>
  <c r="P54" i="15"/>
  <c r="P37" i="15" a="1"/>
  <c r="P37" i="15" s="1"/>
  <c r="M70" i="15" a="1"/>
  <c r="M70" i="15" s="1"/>
  <c r="P35" i="15"/>
  <c r="P33" i="15"/>
  <c r="P34" i="15"/>
  <c r="P36" i="15"/>
  <c r="W36" i="15" a="1"/>
  <c r="W36" i="15" s="1"/>
  <c r="W35" i="15" a="1"/>
  <c r="W35" i="15" s="1"/>
  <c r="R36" i="15"/>
  <c r="R69" i="15" s="1"/>
  <c r="R35" i="15"/>
  <c r="R68" i="15" s="1"/>
  <c r="U43" i="15"/>
  <c r="R19" i="15"/>
  <c r="R52" i="15" s="1"/>
  <c r="R16" i="15"/>
  <c r="R49" i="15" s="1"/>
  <c r="R33" i="15"/>
  <c r="R66" i="15" s="1"/>
  <c r="R27" i="15"/>
  <c r="R60" i="15" s="1"/>
  <c r="R12" i="15"/>
  <c r="R45" i="15" s="1"/>
  <c r="R18" i="15"/>
  <c r="R51" i="15" s="1"/>
  <c r="R32" i="15"/>
  <c r="R65" i="15" s="1"/>
  <c r="R14" i="15"/>
  <c r="R47" i="15" s="1"/>
  <c r="R26" i="15"/>
  <c r="R59" i="15" s="1"/>
  <c r="U42" i="15"/>
  <c r="R20" i="15"/>
  <c r="R53" i="15" s="1"/>
  <c r="R22" i="15"/>
  <c r="R55" i="15" s="1"/>
  <c r="R34" i="15"/>
  <c r="R67" i="15" s="1"/>
  <c r="R15" i="15"/>
  <c r="R48" i="15" s="1"/>
  <c r="R28" i="15"/>
  <c r="R61" i="15" s="1"/>
  <c r="R30" i="15"/>
  <c r="R63" i="15" s="1"/>
  <c r="R23" i="15"/>
  <c r="R56" i="15" s="1"/>
  <c r="R13" i="15"/>
  <c r="R46" i="15" s="1"/>
  <c r="R24" i="15"/>
  <c r="R57" i="15" s="1"/>
  <c r="R31" i="15"/>
  <c r="R64" i="15" s="1"/>
  <c r="R21" i="15"/>
  <c r="R54" i="15" s="1"/>
  <c r="R17" i="15"/>
  <c r="R50" i="15" s="1"/>
  <c r="R11" i="15"/>
  <c r="R44" i="15" s="1"/>
  <c r="R29" i="15"/>
  <c r="R62" i="15" s="1"/>
  <c r="W34" i="15" a="1"/>
  <c r="W34" i="15" s="1"/>
  <c r="W26" i="15" a="1"/>
  <c r="W26" i="15" s="1"/>
  <c r="W18" i="15" a="1"/>
  <c r="W18" i="15" s="1"/>
  <c r="W33" i="15" a="1"/>
  <c r="W33" i="15" s="1"/>
  <c r="W25" i="15" a="1"/>
  <c r="W25" i="15" s="1"/>
  <c r="W17" i="15" a="1"/>
  <c r="W17" i="15" s="1"/>
  <c r="W11" i="15" a="1"/>
  <c r="W11" i="15" s="1"/>
  <c r="W44" i="15" s="1"/>
  <c r="W32" i="15" a="1"/>
  <c r="W32" i="15" s="1"/>
  <c r="W24" i="15" a="1"/>
  <c r="W24" i="15" s="1"/>
  <c r="W16" i="15" a="1"/>
  <c r="W16" i="15" s="1"/>
  <c r="W31" i="15" a="1"/>
  <c r="W31" i="15" s="1"/>
  <c r="W23" i="15" a="1"/>
  <c r="W23" i="15" s="1"/>
  <c r="W15" i="15" a="1"/>
  <c r="W15" i="15" s="1"/>
  <c r="W27" i="15" a="1"/>
  <c r="W27" i="15" s="1"/>
  <c r="W30" i="15" a="1"/>
  <c r="W30" i="15" s="1"/>
  <c r="W22" i="15" a="1"/>
  <c r="W22" i="15" s="1"/>
  <c r="W14" i="15" a="1"/>
  <c r="W14" i="15" s="1"/>
  <c r="W12" i="15" a="1"/>
  <c r="W12" i="15" s="1"/>
  <c r="W29" i="15" a="1"/>
  <c r="W29" i="15" s="1"/>
  <c r="W21" i="15" a="1"/>
  <c r="W21" i="15" s="1"/>
  <c r="W13" i="15" a="1"/>
  <c r="W13" i="15" s="1"/>
  <c r="W28" i="15" a="1"/>
  <c r="W28" i="15" s="1"/>
  <c r="W19" i="15" a="1"/>
  <c r="W19" i="15" s="1"/>
  <c r="W20" i="15" a="1"/>
  <c r="W20" i="15" s="1"/>
  <c r="U10" i="15"/>
  <c r="U9" i="15"/>
  <c r="U32" i="15" s="1"/>
  <c r="AA7" i="15"/>
  <c r="AA8" i="15" s="1" a="1"/>
  <c r="AA8" i="15" s="1"/>
  <c r="X8" i="15" a="1"/>
  <c r="X8" i="15" s="1"/>
  <c r="J10" i="23"/>
  <c r="J11" i="23"/>
  <c r="S63" i="15" l="1"/>
  <c r="S60" i="15"/>
  <c r="U65" i="15"/>
  <c r="S47" i="15"/>
  <c r="S53" i="15"/>
  <c r="S55" i="15"/>
  <c r="S49" i="15"/>
  <c r="S51" i="15"/>
  <c r="S66" i="15"/>
  <c r="S57" i="15"/>
  <c r="S56" i="15"/>
  <c r="S45" i="15"/>
  <c r="S48" i="15"/>
  <c r="S65" i="15"/>
  <c r="S52" i="15"/>
  <c r="S58" i="15"/>
  <c r="S62" i="15"/>
  <c r="AC57" i="15" a="1"/>
  <c r="AC57" i="15" s="1"/>
  <c r="AC61" i="15" a="1"/>
  <c r="AC61" i="15" s="1"/>
  <c r="AC64" i="15" a="1"/>
  <c r="AC64" i="15" s="1"/>
  <c r="AC62" i="15" a="1"/>
  <c r="AC62" i="15" s="1"/>
  <c r="AC63" i="15" a="1"/>
  <c r="AC63" i="15" s="1"/>
  <c r="AC60" i="15" a="1"/>
  <c r="AC60" i="15" s="1"/>
  <c r="AC56" i="15" a="1"/>
  <c r="AC56" i="15" s="1"/>
  <c r="AC52" i="15" a="1"/>
  <c r="AC52" i="15" s="1"/>
  <c r="AC69" i="15" a="1"/>
  <c r="AC69" i="15" s="1"/>
  <c r="AC67" i="15" a="1"/>
  <c r="AC67" i="15" s="1"/>
  <c r="AC59" i="15" a="1"/>
  <c r="AC59" i="15" s="1"/>
  <c r="AC51" i="15" a="1"/>
  <c r="AC51" i="15" s="1"/>
  <c r="AC58" i="15" a="1"/>
  <c r="AC58" i="15" s="1"/>
  <c r="AC54" i="15" a="1"/>
  <c r="AC54" i="15" s="1"/>
  <c r="AC49" i="15" a="1"/>
  <c r="AC49" i="15" s="1"/>
  <c r="AC66" i="15" a="1"/>
  <c r="AC66" i="15" s="1"/>
  <c r="AC53" i="15" a="1"/>
  <c r="AC53" i="15" s="1"/>
  <c r="AC48" i="15" a="1"/>
  <c r="AC48" i="15" s="1"/>
  <c r="AC68" i="15" a="1"/>
  <c r="AC68" i="15" s="1"/>
  <c r="AC47" i="15" a="1"/>
  <c r="AC47" i="15" s="1"/>
  <c r="AC65" i="15" a="1"/>
  <c r="AC65" i="15" s="1"/>
  <c r="AC46" i="15" a="1"/>
  <c r="AC46" i="15" s="1"/>
  <c r="AC55" i="15" a="1"/>
  <c r="AC55" i="15" s="1"/>
  <c r="AC50" i="15" a="1"/>
  <c r="AC50" i="15" s="1"/>
  <c r="AC45" i="15" a="1"/>
  <c r="AC45" i="15" s="1"/>
  <c r="S54" i="15"/>
  <c r="S46" i="15"/>
  <c r="S68" i="15"/>
  <c r="S50" i="15"/>
  <c r="S67" i="15"/>
  <c r="S61" i="15"/>
  <c r="S64" i="15"/>
  <c r="S59" i="15"/>
  <c r="Z54" i="15" a="1"/>
  <c r="Z54" i="15" s="1"/>
  <c r="Z51" i="15" a="1"/>
  <c r="Z51" i="15" s="1"/>
  <c r="Z68" i="15" a="1"/>
  <c r="Z68" i="15" s="1"/>
  <c r="Z61" i="15" a="1"/>
  <c r="Z61" i="15" s="1"/>
  <c r="Z64" i="15" a="1"/>
  <c r="Z64" i="15" s="1"/>
  <c r="Z63" i="15" a="1"/>
  <c r="Z63" i="15" s="1"/>
  <c r="Z62" i="15" a="1"/>
  <c r="Z62" i="15" s="1"/>
  <c r="Z60" i="15" a="1"/>
  <c r="Z60" i="15" s="1"/>
  <c r="Z56" i="15" a="1"/>
  <c r="Z56" i="15" s="1"/>
  <c r="Z69" i="15" a="1"/>
  <c r="Z69" i="15" s="1"/>
  <c r="Z46" i="15" a="1"/>
  <c r="Z46" i="15" s="1"/>
  <c r="Z66" i="15" a="1"/>
  <c r="Z66" i="15" s="1"/>
  <c r="Z65" i="15" a="1"/>
  <c r="Z65" i="15" s="1"/>
  <c r="Z67" i="15" a="1"/>
  <c r="Z67" i="15" s="1"/>
  <c r="Z55" i="15" a="1"/>
  <c r="Z55" i="15" s="1"/>
  <c r="Z59" i="15" a="1"/>
  <c r="Z59" i="15" s="1"/>
  <c r="Z47" i="15" a="1"/>
  <c r="Z47" i="15" s="1"/>
  <c r="Z50" i="15" a="1"/>
  <c r="Z50" i="15" s="1"/>
  <c r="Z45" i="15" a="1"/>
  <c r="Z45" i="15" s="1"/>
  <c r="Z53" i="15" a="1"/>
  <c r="Z53" i="15" s="1"/>
  <c r="Z49" i="15" a="1"/>
  <c r="Z49" i="15" s="1"/>
  <c r="Z48" i="15" a="1"/>
  <c r="Z48" i="15" s="1"/>
  <c r="Z58" i="15" a="1"/>
  <c r="Z58" i="15" s="1"/>
  <c r="Z52" i="15" a="1"/>
  <c r="Z52" i="15" s="1"/>
  <c r="Z57" i="15" a="1"/>
  <c r="Z57" i="15" s="1"/>
  <c r="S69" i="15"/>
  <c r="S70" i="15" a="1"/>
  <c r="S70" i="15" s="1"/>
  <c r="S37" i="15" a="1"/>
  <c r="S37" i="15" s="1"/>
  <c r="P70" i="15" a="1"/>
  <c r="P70" i="15" s="1"/>
  <c r="AC35" i="15" a="1"/>
  <c r="AC35" i="15" s="1"/>
  <c r="AC36" i="15" a="1"/>
  <c r="AC36" i="15" s="1"/>
  <c r="S36" i="15"/>
  <c r="S35" i="15"/>
  <c r="Z35" i="15" a="1"/>
  <c r="Z35" i="15" s="1"/>
  <c r="Z36" i="15" a="1"/>
  <c r="Z36" i="15" s="1"/>
  <c r="U36" i="15"/>
  <c r="U69" i="15" s="1"/>
  <c r="U35" i="15"/>
  <c r="U68" i="15" s="1"/>
  <c r="X43" i="15"/>
  <c r="AD7" i="15"/>
  <c r="AD8" i="15" s="1" a="1"/>
  <c r="AD8" i="15" s="1"/>
  <c r="U31" i="15"/>
  <c r="U64" i="15" s="1"/>
  <c r="U21" i="15"/>
  <c r="U54" i="15" s="1"/>
  <c r="U17" i="15"/>
  <c r="U50" i="15" s="1"/>
  <c r="U11" i="15"/>
  <c r="U44" i="15" s="1"/>
  <c r="U29" i="15"/>
  <c r="U62" i="15" s="1"/>
  <c r="U25" i="15"/>
  <c r="U58" i="15" s="1"/>
  <c r="U19" i="15"/>
  <c r="U52" i="15" s="1"/>
  <c r="U12" i="15"/>
  <c r="U33" i="15"/>
  <c r="U66" i="15" s="1"/>
  <c r="U27" i="15"/>
  <c r="U60" i="15" s="1"/>
  <c r="U14" i="15"/>
  <c r="U47" i="15" s="1"/>
  <c r="U18" i="15"/>
  <c r="U51" i="15" s="1"/>
  <c r="X42" i="15"/>
  <c r="U24" i="15"/>
  <c r="U57" i="15" s="1"/>
  <c r="U22" i="15"/>
  <c r="U55" i="15" s="1"/>
  <c r="U26" i="15"/>
  <c r="U59" i="15" s="1"/>
  <c r="U20" i="15"/>
  <c r="U53" i="15" s="1"/>
  <c r="U30" i="15"/>
  <c r="U63" i="15" s="1"/>
  <c r="U34" i="15"/>
  <c r="U67" i="15" s="1"/>
  <c r="U15" i="15"/>
  <c r="U48" i="15" s="1"/>
  <c r="U28" i="15"/>
  <c r="U61" i="15" s="1"/>
  <c r="U16" i="15"/>
  <c r="U49" i="15" s="1"/>
  <c r="U23" i="15"/>
  <c r="U56" i="15" s="1"/>
  <c r="U13" i="15"/>
  <c r="U46" i="15" s="1"/>
  <c r="Z34" i="15" a="1"/>
  <c r="Z34" i="15" s="1"/>
  <c r="Z26" i="15" a="1"/>
  <c r="Z26" i="15" s="1"/>
  <c r="Z18" i="15" a="1"/>
  <c r="Z18" i="15" s="1"/>
  <c r="Z19" i="15" a="1"/>
  <c r="Z19" i="15" s="1"/>
  <c r="Z33" i="15" a="1"/>
  <c r="Z33" i="15" s="1"/>
  <c r="Z25" i="15" a="1"/>
  <c r="Z25" i="15" s="1"/>
  <c r="Z17" i="15" a="1"/>
  <c r="Z17" i="15" s="1"/>
  <c r="Z32" i="15" a="1"/>
  <c r="Z32" i="15" s="1"/>
  <c r="Z24" i="15" a="1"/>
  <c r="Z24" i="15" s="1"/>
  <c r="Z16" i="15" a="1"/>
  <c r="Z16" i="15" s="1"/>
  <c r="Z11" i="15" a="1"/>
  <c r="Z11" i="15" s="1"/>
  <c r="Z44" i="15" s="1"/>
  <c r="Z31" i="15" a="1"/>
  <c r="Z31" i="15" s="1"/>
  <c r="Z23" i="15" a="1"/>
  <c r="Z23" i="15" s="1"/>
  <c r="Z15" i="15" a="1"/>
  <c r="Z15" i="15" s="1"/>
  <c r="Z30" i="15" a="1"/>
  <c r="Z30" i="15" s="1"/>
  <c r="Z22" i="15" a="1"/>
  <c r="Z22" i="15" s="1"/>
  <c r="Z14" i="15" a="1"/>
  <c r="Z14" i="15" s="1"/>
  <c r="Z29" i="15" a="1"/>
  <c r="Z29" i="15" s="1"/>
  <c r="Z21" i="15" a="1"/>
  <c r="Z21" i="15" s="1"/>
  <c r="Z13" i="15" a="1"/>
  <c r="Z13" i="15" s="1"/>
  <c r="Z28" i="15" a="1"/>
  <c r="Z28" i="15" s="1"/>
  <c r="Z20" i="15" a="1"/>
  <c r="Z20" i="15" s="1"/>
  <c r="Z12" i="15" a="1"/>
  <c r="Z12" i="15" s="1"/>
  <c r="Z27" i="15" a="1"/>
  <c r="Z27" i="15" s="1"/>
  <c r="X9" i="15"/>
  <c r="X33" i="15" s="1"/>
  <c r="X10" i="15"/>
  <c r="AW9" i="23" a="1"/>
  <c r="AW9" i="23" s="1"/>
  <c r="AT9" i="23" a="1"/>
  <c r="AT9" i="23" s="1"/>
  <c r="AQ9" i="23" a="1"/>
  <c r="AQ9" i="23" s="1"/>
  <c r="AK9" i="23" a="1"/>
  <c r="AK9" i="23" s="1"/>
  <c r="AH9" i="23" a="1"/>
  <c r="AH9" i="23" s="1"/>
  <c r="AE9" i="23" a="1"/>
  <c r="AE9" i="23" s="1"/>
  <c r="AB9" i="23" a="1"/>
  <c r="AB9" i="23" s="1"/>
  <c r="Y9" i="23" a="1"/>
  <c r="Y9" i="23" s="1"/>
  <c r="U45" i="15" l="1"/>
  <c r="V45" i="15" s="1"/>
  <c r="X66" i="15"/>
  <c r="V58" i="15"/>
  <c r="V64" i="15"/>
  <c r="V51" i="15"/>
  <c r="V57" i="15"/>
  <c r="V67" i="15"/>
  <c r="V53" i="15"/>
  <c r="V69" i="15"/>
  <c r="V56" i="15"/>
  <c r="V61" i="15"/>
  <c r="V60" i="15"/>
  <c r="V62" i="15"/>
  <c r="V49" i="15"/>
  <c r="V63" i="15"/>
  <c r="V48" i="15"/>
  <c r="V47" i="15"/>
  <c r="AF64" i="15" a="1"/>
  <c r="AF64" i="15" s="1"/>
  <c r="AF62" i="15" a="1"/>
  <c r="AF62" i="15" s="1"/>
  <c r="AF56" i="15" a="1"/>
  <c r="AF56" i="15" s="1"/>
  <c r="AF63" i="15" a="1"/>
  <c r="AF63" i="15" s="1"/>
  <c r="AF60" i="15" a="1"/>
  <c r="AF60" i="15" s="1"/>
  <c r="AF55" i="15" a="1"/>
  <c r="AF55" i="15" s="1"/>
  <c r="AF69" i="15" a="1"/>
  <c r="AF69" i="15" s="1"/>
  <c r="AF66" i="15" a="1"/>
  <c r="AF66" i="15" s="1"/>
  <c r="AF67" i="15" a="1"/>
  <c r="AF67" i="15" s="1"/>
  <c r="AF65" i="15" a="1"/>
  <c r="AF65" i="15" s="1"/>
  <c r="AF59" i="15" a="1"/>
  <c r="AF59" i="15" s="1"/>
  <c r="AF47" i="15" a="1"/>
  <c r="AF47" i="15" s="1"/>
  <c r="AF54" i="15" a="1"/>
  <c r="AF54" i="15" s="1"/>
  <c r="AF51" i="15" a="1"/>
  <c r="AF51" i="15" s="1"/>
  <c r="AF68" i="15" a="1"/>
  <c r="AF68" i="15" s="1"/>
  <c r="AF58" i="15" a="1"/>
  <c r="AF58" i="15" s="1"/>
  <c r="AF53" i="15" a="1"/>
  <c r="AF53" i="15" s="1"/>
  <c r="AF61" i="15" a="1"/>
  <c r="AF61" i="15" s="1"/>
  <c r="AF57" i="15" a="1"/>
  <c r="AF57" i="15" s="1"/>
  <c r="AF50" i="15" a="1"/>
  <c r="AF50" i="15" s="1"/>
  <c r="AF48" i="15" a="1"/>
  <c r="AF48" i="15" s="1"/>
  <c r="AF52" i="15" a="1"/>
  <c r="AF52" i="15" s="1"/>
  <c r="AF46" i="15" a="1"/>
  <c r="AF46" i="15" s="1"/>
  <c r="AF45" i="15" a="1"/>
  <c r="AF45" i="15" s="1"/>
  <c r="AF49" i="15" a="1"/>
  <c r="AF49" i="15" s="1"/>
  <c r="V50" i="15"/>
  <c r="V68" i="15"/>
  <c r="V54" i="15"/>
  <c r="V55" i="15"/>
  <c r="V52" i="15"/>
  <c r="V59" i="15"/>
  <c r="V66" i="15"/>
  <c r="V65" i="15"/>
  <c r="V37" i="15" a="1"/>
  <c r="V37" i="15" s="1"/>
  <c r="AD9" i="15"/>
  <c r="AD35" i="15" s="1"/>
  <c r="AF36" i="15" a="1"/>
  <c r="AF36" i="15" s="1"/>
  <c r="AF35" i="15" a="1"/>
  <c r="AF35" i="15" s="1"/>
  <c r="V35" i="15"/>
  <c r="V36" i="15"/>
  <c r="X36" i="15"/>
  <c r="X69" i="15" s="1"/>
  <c r="X35" i="15"/>
  <c r="X68" i="15" s="1"/>
  <c r="AA43" i="15"/>
  <c r="AG7" i="15"/>
  <c r="X27" i="15"/>
  <c r="X60" i="15" s="1"/>
  <c r="X12" i="15"/>
  <c r="X45" i="15" s="1"/>
  <c r="X18" i="15"/>
  <c r="X51" i="15" s="1"/>
  <c r="X32" i="15"/>
  <c r="X65" i="15" s="1"/>
  <c r="X14" i="15"/>
  <c r="X47" i="15" s="1"/>
  <c r="X26" i="15"/>
  <c r="X59" i="15" s="1"/>
  <c r="X20" i="15"/>
  <c r="X53" i="15" s="1"/>
  <c r="X22" i="15"/>
  <c r="X34" i="15"/>
  <c r="X67" i="15" s="1"/>
  <c r="AA42" i="15"/>
  <c r="X31" i="15"/>
  <c r="X64" i="15" s="1"/>
  <c r="X28" i="15"/>
  <c r="X61" i="15" s="1"/>
  <c r="X30" i="15"/>
  <c r="X63" i="15" s="1"/>
  <c r="X15" i="15"/>
  <c r="X48" i="15" s="1"/>
  <c r="X13" i="15"/>
  <c r="X46" i="15" s="1"/>
  <c r="X16" i="15"/>
  <c r="X49" i="15" s="1"/>
  <c r="X23" i="15"/>
  <c r="X56" i="15" s="1"/>
  <c r="X21" i="15"/>
  <c r="X54" i="15" s="1"/>
  <c r="X17" i="15"/>
  <c r="X50" i="15" s="1"/>
  <c r="X11" i="15"/>
  <c r="X44" i="15" s="1"/>
  <c r="X29" i="15"/>
  <c r="X62" i="15" s="1"/>
  <c r="X25" i="15"/>
  <c r="X58" i="15" s="1"/>
  <c r="X19" i="15"/>
  <c r="X52" i="15" s="1"/>
  <c r="X24" i="15"/>
  <c r="X57" i="15" s="1"/>
  <c r="AC34" i="15" a="1"/>
  <c r="AC34" i="15" s="1"/>
  <c r="AC26" i="15" a="1"/>
  <c r="AC26" i="15" s="1"/>
  <c r="AC18" i="15" a="1"/>
  <c r="AC18" i="15" s="1"/>
  <c r="AC33" i="15" a="1"/>
  <c r="AC33" i="15" s="1"/>
  <c r="AC25" i="15" a="1"/>
  <c r="AC25" i="15" s="1"/>
  <c r="AC17" i="15" a="1"/>
  <c r="AC17" i="15" s="1"/>
  <c r="AC27" i="15" a="1"/>
  <c r="AC27" i="15" s="1"/>
  <c r="AC32" i="15" a="1"/>
  <c r="AC32" i="15" s="1"/>
  <c r="AC24" i="15" a="1"/>
  <c r="AC24" i="15" s="1"/>
  <c r="AC16" i="15" a="1"/>
  <c r="AC16" i="15" s="1"/>
  <c r="AC31" i="15" a="1"/>
  <c r="AC31" i="15" s="1"/>
  <c r="AC23" i="15" a="1"/>
  <c r="AC23" i="15" s="1"/>
  <c r="AC15" i="15" a="1"/>
  <c r="AC15" i="15" s="1"/>
  <c r="AC30" i="15" a="1"/>
  <c r="AC30" i="15" s="1"/>
  <c r="AC22" i="15" a="1"/>
  <c r="AC22" i="15" s="1"/>
  <c r="AC14" i="15" a="1"/>
  <c r="AC14" i="15" s="1"/>
  <c r="AC19" i="15" a="1"/>
  <c r="AC19" i="15" s="1"/>
  <c r="AC29" i="15" a="1"/>
  <c r="AC29" i="15" s="1"/>
  <c r="AC21" i="15" a="1"/>
  <c r="AC21" i="15" s="1"/>
  <c r="AC13" i="15" a="1"/>
  <c r="AC13" i="15" s="1"/>
  <c r="AC28" i="15" a="1"/>
  <c r="AC28" i="15" s="1"/>
  <c r="AC20" i="15" a="1"/>
  <c r="AC20" i="15" s="1"/>
  <c r="AC12" i="15" a="1"/>
  <c r="AC12" i="15" s="1"/>
  <c r="AC11" i="15" a="1"/>
  <c r="AC11" i="15" s="1"/>
  <c r="AC44" i="15" s="1"/>
  <c r="AA9" i="15"/>
  <c r="AA10" i="15"/>
  <c r="AT10" i="23"/>
  <c r="AT17" i="23"/>
  <c r="AQ28" i="23"/>
  <c r="AQ26" i="23"/>
  <c r="AQ24" i="23"/>
  <c r="AQ22" i="23"/>
  <c r="AQ31" i="23"/>
  <c r="AQ30" i="23"/>
  <c r="AQ29" i="23"/>
  <c r="AS27" i="23"/>
  <c r="AS25" i="23"/>
  <c r="AS23" i="23"/>
  <c r="AS21" i="23"/>
  <c r="AQ27" i="23"/>
  <c r="AQ25" i="23"/>
  <c r="AQ23" i="23"/>
  <c r="AQ21" i="23"/>
  <c r="AS28" i="23"/>
  <c r="AS26" i="23"/>
  <c r="AS24" i="23"/>
  <c r="AS22" i="23"/>
  <c r="AS30" i="23"/>
  <c r="AQ18" i="23"/>
  <c r="AQ16" i="23"/>
  <c r="AS14" i="23"/>
  <c r="AS13" i="23"/>
  <c r="AS12" i="23"/>
  <c r="AQ14" i="23"/>
  <c r="AQ12" i="23"/>
  <c r="AQ10" i="23"/>
  <c r="AS31" i="23"/>
  <c r="AS19" i="23"/>
  <c r="AS17" i="23"/>
  <c r="AQ13" i="23"/>
  <c r="AQ19" i="23"/>
  <c r="AQ17" i="23"/>
  <c r="AQ11" i="23"/>
  <c r="AS29" i="23"/>
  <c r="AS15" i="23"/>
  <c r="AS20" i="23"/>
  <c r="AS18" i="23"/>
  <c r="AQ15" i="23"/>
  <c r="AQ20" i="23"/>
  <c r="AS16" i="23"/>
  <c r="AD31" i="23"/>
  <c r="AD30" i="23"/>
  <c r="AD29" i="23"/>
  <c r="AB31" i="23"/>
  <c r="AB30" i="23"/>
  <c r="AB29" i="23"/>
  <c r="AB21" i="23"/>
  <c r="AD20" i="23"/>
  <c r="AD28" i="23"/>
  <c r="AD26" i="23"/>
  <c r="AD24" i="23"/>
  <c r="AD22" i="23"/>
  <c r="AB20" i="23"/>
  <c r="AD19" i="23"/>
  <c r="AB19" i="23"/>
  <c r="AD18" i="23"/>
  <c r="AD16" i="23"/>
  <c r="AD27" i="23"/>
  <c r="AD21" i="23"/>
  <c r="AB18" i="23"/>
  <c r="AD17" i="23"/>
  <c r="AB16" i="23"/>
  <c r="AB15" i="23"/>
  <c r="AD15" i="23"/>
  <c r="AB13" i="23"/>
  <c r="AB11" i="23"/>
  <c r="AB26" i="23"/>
  <c r="AD25" i="23"/>
  <c r="AB24" i="23"/>
  <c r="AD23" i="23"/>
  <c r="AB22" i="23"/>
  <c r="AB27" i="23"/>
  <c r="AB25" i="23"/>
  <c r="AB23" i="23"/>
  <c r="AD12" i="23"/>
  <c r="AB12" i="23"/>
  <c r="AB17" i="23"/>
  <c r="AD14" i="23"/>
  <c r="AB28" i="23"/>
  <c r="AB14" i="23"/>
  <c r="AD13" i="23"/>
  <c r="AB10" i="23"/>
  <c r="AW31" i="23"/>
  <c r="AW30" i="23"/>
  <c r="AW29" i="23"/>
  <c r="AW28" i="23"/>
  <c r="AW27" i="23"/>
  <c r="AW26" i="23"/>
  <c r="AW25" i="23"/>
  <c r="AW24" i="23"/>
  <c r="AW23" i="23"/>
  <c r="AW22" i="23"/>
  <c r="AW21" i="23"/>
  <c r="AW20" i="23"/>
  <c r="AW19" i="23"/>
  <c r="AW18" i="23"/>
  <c r="AW17" i="23"/>
  <c r="AY19" i="23"/>
  <c r="AY28" i="23"/>
  <c r="AY26" i="23"/>
  <c r="AY24" i="23"/>
  <c r="AY22" i="23"/>
  <c r="AY18" i="23"/>
  <c r="AY17" i="23"/>
  <c r="AY31" i="23"/>
  <c r="AY30" i="23"/>
  <c r="AY29" i="23"/>
  <c r="AY27" i="23"/>
  <c r="AY25" i="23"/>
  <c r="AY23" i="23"/>
  <c r="AY21" i="23"/>
  <c r="AY20" i="23"/>
  <c r="AW10" i="23"/>
  <c r="AY15" i="23"/>
  <c r="AW11" i="23"/>
  <c r="AY16" i="23"/>
  <c r="AW15" i="23"/>
  <c r="AY14" i="23"/>
  <c r="AY13" i="23"/>
  <c r="AW16" i="23"/>
  <c r="AW14" i="23"/>
  <c r="AW13" i="23"/>
  <c r="AY12" i="23"/>
  <c r="AW12" i="23"/>
  <c r="AE31" i="23"/>
  <c r="AE30" i="23"/>
  <c r="AE29" i="23"/>
  <c r="AG31" i="23"/>
  <c r="AG30" i="23"/>
  <c r="AG29" i="23"/>
  <c r="AG28" i="23"/>
  <c r="AG27" i="23"/>
  <c r="AG26" i="23"/>
  <c r="AG25" i="23"/>
  <c r="AG24" i="23"/>
  <c r="AG23" i="23"/>
  <c r="AG22" i="23"/>
  <c r="AG21" i="23"/>
  <c r="AG20" i="23"/>
  <c r="AG19" i="23"/>
  <c r="AG18" i="23"/>
  <c r="AG17" i="23"/>
  <c r="AE28" i="23"/>
  <c r="AE26" i="23"/>
  <c r="AE24" i="23"/>
  <c r="AE22" i="23"/>
  <c r="AE27" i="23"/>
  <c r="AE25" i="23"/>
  <c r="AE23" i="23"/>
  <c r="AE16" i="23"/>
  <c r="AG12" i="23"/>
  <c r="AE21" i="23"/>
  <c r="AE12" i="23"/>
  <c r="AE19" i="23"/>
  <c r="AE17" i="23"/>
  <c r="AG14" i="23"/>
  <c r="AE20" i="23"/>
  <c r="AE14" i="23"/>
  <c r="AG13" i="23"/>
  <c r="AE13" i="23"/>
  <c r="AE10" i="23"/>
  <c r="AE18" i="23"/>
  <c r="AG15" i="23"/>
  <c r="AG16" i="23"/>
  <c r="AE15" i="23"/>
  <c r="AE11" i="23"/>
  <c r="Y31" i="23"/>
  <c r="Y30" i="23"/>
  <c r="Y29" i="23"/>
  <c r="Y28" i="23"/>
  <c r="Y27" i="23"/>
  <c r="Y26" i="23"/>
  <c r="Y25" i="23"/>
  <c r="Y24" i="23"/>
  <c r="Y23" i="23"/>
  <c r="Y22" i="23"/>
  <c r="Y21" i="23"/>
  <c r="Y20" i="23"/>
  <c r="Y19" i="23"/>
  <c r="Y18" i="23"/>
  <c r="Y17" i="23"/>
  <c r="AA27" i="23"/>
  <c r="AA25" i="23"/>
  <c r="AA23" i="23"/>
  <c r="AA31" i="23"/>
  <c r="AA30" i="23"/>
  <c r="AA29" i="23"/>
  <c r="AA21" i="23"/>
  <c r="AA28" i="23"/>
  <c r="AA26" i="23"/>
  <c r="AA24" i="23"/>
  <c r="AA22" i="23"/>
  <c r="AA18" i="23"/>
  <c r="Y14" i="23"/>
  <c r="AA13" i="23"/>
  <c r="Y11" i="23"/>
  <c r="AA16" i="23"/>
  <c r="AA15" i="23"/>
  <c r="Y13" i="23"/>
  <c r="AA20" i="23"/>
  <c r="AA19" i="23"/>
  <c r="Y16" i="23"/>
  <c r="Y15" i="23"/>
  <c r="AA12" i="23"/>
  <c r="AA17" i="23"/>
  <c r="Y12" i="23"/>
  <c r="AA14" i="23"/>
  <c r="Y10" i="23"/>
  <c r="AH31" i="23"/>
  <c r="AH30" i="23"/>
  <c r="AH29" i="23"/>
  <c r="AH28" i="23"/>
  <c r="AH27" i="23"/>
  <c r="AH26" i="23"/>
  <c r="AH25" i="23"/>
  <c r="AH24" i="23"/>
  <c r="AH23" i="23"/>
  <c r="AH22" i="23"/>
  <c r="AJ27" i="23"/>
  <c r="AJ25" i="23"/>
  <c r="AJ23" i="23"/>
  <c r="AJ21" i="23"/>
  <c r="AH12" i="23"/>
  <c r="AJ31" i="23"/>
  <c r="AJ30" i="23"/>
  <c r="AJ29" i="23"/>
  <c r="AJ28" i="23"/>
  <c r="AJ16" i="23"/>
  <c r="AJ15" i="23"/>
  <c r="AJ14" i="23"/>
  <c r="AH21" i="23"/>
  <c r="AH19" i="23"/>
  <c r="AJ17" i="23"/>
  <c r="AJ20" i="23"/>
  <c r="AH17" i="23"/>
  <c r="AH14" i="23"/>
  <c r="AJ13" i="23"/>
  <c r="AH20" i="23"/>
  <c r="AJ18" i="23"/>
  <c r="AH13" i="23"/>
  <c r="AH10" i="23"/>
  <c r="AH18" i="23"/>
  <c r="AH15" i="23"/>
  <c r="AH16" i="23"/>
  <c r="AH11" i="23"/>
  <c r="AJ26" i="23"/>
  <c r="AJ24" i="23"/>
  <c r="AJ22" i="23"/>
  <c r="AJ19" i="23"/>
  <c r="AJ12" i="23"/>
  <c r="AM31" i="23"/>
  <c r="AM30" i="23"/>
  <c r="AM29" i="23"/>
  <c r="AK27" i="23"/>
  <c r="AK25" i="23"/>
  <c r="AK23" i="23"/>
  <c r="AK21" i="23"/>
  <c r="AM20" i="23"/>
  <c r="AM28" i="23"/>
  <c r="AM26" i="23"/>
  <c r="AM24" i="23"/>
  <c r="AM22" i="23"/>
  <c r="AK20" i="23"/>
  <c r="AM19" i="23"/>
  <c r="AK31" i="23"/>
  <c r="AK30" i="23"/>
  <c r="AK29" i="23"/>
  <c r="AK28" i="23"/>
  <c r="AK26" i="23"/>
  <c r="AK24" i="23"/>
  <c r="AK22" i="23"/>
  <c r="AK19" i="23"/>
  <c r="AM18" i="23"/>
  <c r="AM27" i="23"/>
  <c r="AM25" i="23"/>
  <c r="AM23" i="23"/>
  <c r="AM21" i="23"/>
  <c r="AK18" i="23"/>
  <c r="AM17" i="23"/>
  <c r="AK13" i="23"/>
  <c r="AM15" i="23"/>
  <c r="AM16" i="23"/>
  <c r="AK15" i="23"/>
  <c r="AK10" i="23"/>
  <c r="AK16" i="23"/>
  <c r="AM14" i="23"/>
  <c r="AM12" i="23"/>
  <c r="AK11" i="23"/>
  <c r="AM13" i="23"/>
  <c r="AK12" i="23"/>
  <c r="AK17" i="23"/>
  <c r="AK14" i="23"/>
  <c r="AV27" i="23"/>
  <c r="AV21" i="23"/>
  <c r="AT22" i="23"/>
  <c r="AV23" i="23"/>
  <c r="AT24" i="23"/>
  <c r="AV25" i="23"/>
  <c r="AT26" i="23"/>
  <c r="AT11" i="23"/>
  <c r="AV22" i="23"/>
  <c r="AV24" i="23"/>
  <c r="AV26" i="23"/>
  <c r="AT31" i="23"/>
  <c r="AT30" i="23"/>
  <c r="AT29" i="23"/>
  <c r="AV20" i="23"/>
  <c r="AT27" i="23"/>
  <c r="AT25" i="23"/>
  <c r="AT23" i="23"/>
  <c r="AT21" i="23"/>
  <c r="AT20" i="23"/>
  <c r="AV19" i="23"/>
  <c r="AV16" i="23"/>
  <c r="AV15" i="23"/>
  <c r="AV14" i="23"/>
  <c r="AV13" i="23"/>
  <c r="AT12" i="23"/>
  <c r="AV28" i="23"/>
  <c r="AT19" i="23"/>
  <c r="AV18" i="23"/>
  <c r="AT16" i="23"/>
  <c r="AT15" i="23"/>
  <c r="AT28" i="23"/>
  <c r="AV31" i="23"/>
  <c r="AV30" i="23"/>
  <c r="AV29" i="23"/>
  <c r="AT18" i="23"/>
  <c r="AV17" i="23"/>
  <c r="AV12" i="23"/>
  <c r="AT13" i="23"/>
  <c r="AT14" i="23"/>
  <c r="V70" i="15" l="1" a="1"/>
  <c r="V70" i="15" s="1"/>
  <c r="X55" i="15"/>
  <c r="Y55" i="15" s="1"/>
  <c r="V46" i="15"/>
  <c r="Y58" i="15"/>
  <c r="Y59" i="15"/>
  <c r="Y62" i="15"/>
  <c r="Y46" i="15"/>
  <c r="Y52" i="15"/>
  <c r="Y60" i="15"/>
  <c r="Y47" i="15"/>
  <c r="Y64" i="15"/>
  <c r="Y68" i="15"/>
  <c r="Y50" i="15"/>
  <c r="Y69" i="15"/>
  <c r="Y65" i="15"/>
  <c r="Y67" i="15"/>
  <c r="Y66" i="15"/>
  <c r="Y63" i="15"/>
  <c r="Y48" i="15"/>
  <c r="Y61" i="15"/>
  <c r="Y49" i="15"/>
  <c r="Y57" i="15"/>
  <c r="Y45" i="15"/>
  <c r="Y51" i="15"/>
  <c r="Y53" i="15"/>
  <c r="Y54" i="15"/>
  <c r="Y37" i="15" a="1"/>
  <c r="Y37" i="15" s="1"/>
  <c r="AA24" i="15"/>
  <c r="AA57" i="15" s="1"/>
  <c r="AA35" i="15"/>
  <c r="AA68" i="15" s="1"/>
  <c r="AA36" i="15"/>
  <c r="AA69" i="15" s="1"/>
  <c r="Y36" i="15"/>
  <c r="Y35" i="15"/>
  <c r="AD36" i="15"/>
  <c r="AE36" i="15" s="1"/>
  <c r="AD43" i="15"/>
  <c r="AA31" i="15"/>
  <c r="AA64" i="15" s="1"/>
  <c r="AA13" i="15"/>
  <c r="AA46" i="15" s="1"/>
  <c r="AA17" i="15"/>
  <c r="AA50" i="15" s="1"/>
  <c r="AA16" i="15"/>
  <c r="AA49" i="15" s="1"/>
  <c r="AA21" i="15"/>
  <c r="AA54" i="15" s="1"/>
  <c r="AA25" i="15"/>
  <c r="AA58" i="15" s="1"/>
  <c r="AA11" i="15"/>
  <c r="AA44" i="15" s="1"/>
  <c r="AA29" i="15"/>
  <c r="AA62" i="15" s="1"/>
  <c r="AA33" i="15"/>
  <c r="AA66" i="15" s="1"/>
  <c r="AA19" i="15"/>
  <c r="AA52" i="15" s="1"/>
  <c r="AA20" i="15"/>
  <c r="AA53" i="15" s="1"/>
  <c r="AA18" i="15"/>
  <c r="AA51" i="15" s="1"/>
  <c r="AA27" i="15"/>
  <c r="AA60" i="15" s="1"/>
  <c r="AA14" i="15"/>
  <c r="AA47" i="15" s="1"/>
  <c r="AA26" i="15"/>
  <c r="AD42" i="15"/>
  <c r="AA32" i="15"/>
  <c r="AA65" i="15" s="1"/>
  <c r="AA22" i="15"/>
  <c r="AA55" i="15" s="1"/>
  <c r="AA34" i="15"/>
  <c r="AA67" i="15" s="1"/>
  <c r="AA15" i="15"/>
  <c r="AA48" i="15" s="1"/>
  <c r="AA12" i="15"/>
  <c r="AA45" i="15" s="1"/>
  <c r="AA30" i="15"/>
  <c r="AA63" i="15" s="1"/>
  <c r="AA23" i="15"/>
  <c r="AA56" i="15" s="1"/>
  <c r="AA28" i="15"/>
  <c r="AA61" i="15" s="1"/>
  <c r="AD10" i="15"/>
  <c r="AF34" i="15" a="1"/>
  <c r="AF34" i="15" s="1"/>
  <c r="AF26" i="15" a="1"/>
  <c r="AF26" i="15" s="1"/>
  <c r="AF18" i="15" a="1"/>
  <c r="AF18" i="15" s="1"/>
  <c r="AF33" i="15" a="1"/>
  <c r="AF33" i="15" s="1"/>
  <c r="AF25" i="15" a="1"/>
  <c r="AF25" i="15" s="1"/>
  <c r="AF17" i="15" a="1"/>
  <c r="AF17" i="15" s="1"/>
  <c r="AF32" i="15" a="1"/>
  <c r="AF32" i="15" s="1"/>
  <c r="AF24" i="15" a="1"/>
  <c r="AF24" i="15" s="1"/>
  <c r="AF16" i="15" a="1"/>
  <c r="AF16" i="15" s="1"/>
  <c r="AF27" i="15" a="1"/>
  <c r="AF27" i="15" s="1"/>
  <c r="AF31" i="15" a="1"/>
  <c r="AF31" i="15" s="1"/>
  <c r="AF23" i="15" a="1"/>
  <c r="AF23" i="15" s="1"/>
  <c r="AF15" i="15" a="1"/>
  <c r="AF15" i="15" s="1"/>
  <c r="AF19" i="15" a="1"/>
  <c r="AF19" i="15" s="1"/>
  <c r="AF30" i="15" a="1"/>
  <c r="AF30" i="15" s="1"/>
  <c r="AF22" i="15" a="1"/>
  <c r="AF22" i="15" s="1"/>
  <c r="AF14" i="15" a="1"/>
  <c r="AF14" i="15" s="1"/>
  <c r="AF29" i="15" a="1"/>
  <c r="AF29" i="15" s="1"/>
  <c r="AF21" i="15" a="1"/>
  <c r="AF21" i="15" s="1"/>
  <c r="AF13" i="15" a="1"/>
  <c r="AF13" i="15" s="1"/>
  <c r="AF11" i="15" a="1"/>
  <c r="AF11" i="15" s="1"/>
  <c r="AF44" i="15" s="1"/>
  <c r="AF28" i="15" a="1"/>
  <c r="AF28" i="15" s="1"/>
  <c r="AF20" i="15" a="1"/>
  <c r="AF20" i="15" s="1"/>
  <c r="AF12" i="15" a="1"/>
  <c r="AF12" i="15" s="1"/>
  <c r="AJ7" i="15"/>
  <c r="AM7" i="15" s="1"/>
  <c r="AG8" i="15" a="1"/>
  <c r="AG8" i="15" s="1"/>
  <c r="AU17" i="23"/>
  <c r="AU18" i="23"/>
  <c r="AL17" i="23"/>
  <c r="AU14" i="23"/>
  <c r="AU20" i="23"/>
  <c r="AU29" i="23"/>
  <c r="AL30" i="23"/>
  <c r="AI13" i="23"/>
  <c r="AI19" i="23"/>
  <c r="AI27" i="23"/>
  <c r="Z22" i="23"/>
  <c r="Z30" i="23"/>
  <c r="AF28" i="23"/>
  <c r="AX14" i="23"/>
  <c r="AX21" i="23"/>
  <c r="AX29" i="23"/>
  <c r="AC23" i="23"/>
  <c r="AC31" i="23"/>
  <c r="AR21" i="23"/>
  <c r="AR24" i="23"/>
  <c r="AU30" i="23"/>
  <c r="AL13" i="23"/>
  <c r="AL31" i="23"/>
  <c r="AI21" i="23"/>
  <c r="AI28" i="23"/>
  <c r="Z23" i="23"/>
  <c r="Z31" i="23"/>
  <c r="AF14" i="23"/>
  <c r="AF16" i="23"/>
  <c r="AX16" i="23"/>
  <c r="AX22" i="23"/>
  <c r="AX30" i="23"/>
  <c r="AC25" i="23"/>
  <c r="AC13" i="23"/>
  <c r="AR20" i="23"/>
  <c r="AR17" i="23"/>
  <c r="AR23" i="23"/>
  <c r="AR26" i="23"/>
  <c r="AU26" i="23"/>
  <c r="AU21" i="23"/>
  <c r="AU31" i="23"/>
  <c r="AL19" i="23"/>
  <c r="AI20" i="23"/>
  <c r="AI29" i="23"/>
  <c r="Z15" i="23"/>
  <c r="Z24" i="23"/>
  <c r="AF15" i="23"/>
  <c r="AF20" i="23"/>
  <c r="AF23" i="23"/>
  <c r="AF29" i="23"/>
  <c r="AX23" i="23"/>
  <c r="AX31" i="23"/>
  <c r="AC14" i="23"/>
  <c r="AC27" i="23"/>
  <c r="AR15" i="23"/>
  <c r="AR19" i="23"/>
  <c r="AR14" i="23"/>
  <c r="AR25" i="23"/>
  <c r="AR29" i="23"/>
  <c r="AR28" i="23"/>
  <c r="AL15" i="23"/>
  <c r="AU13" i="23"/>
  <c r="AU28" i="23"/>
  <c r="AU23" i="23"/>
  <c r="AU24" i="23"/>
  <c r="AL18" i="23"/>
  <c r="AL22" i="23"/>
  <c r="AL21" i="23"/>
  <c r="AI16" i="23"/>
  <c r="AI22" i="23"/>
  <c r="AI30" i="23"/>
  <c r="Z16" i="23"/>
  <c r="Z14" i="23"/>
  <c r="Z17" i="23"/>
  <c r="Z25" i="23"/>
  <c r="AF25" i="23"/>
  <c r="AF30" i="23"/>
  <c r="AX24" i="23"/>
  <c r="AC28" i="23"/>
  <c r="AC22" i="23"/>
  <c r="AC15" i="23"/>
  <c r="AC19" i="23"/>
  <c r="AR13" i="23"/>
  <c r="AR27" i="23"/>
  <c r="AR30" i="23"/>
  <c r="AL27" i="23"/>
  <c r="AU15" i="23"/>
  <c r="AU25" i="23"/>
  <c r="AL16" i="23"/>
  <c r="AL24" i="23"/>
  <c r="AL23" i="23"/>
  <c r="AI15" i="23"/>
  <c r="AI14" i="23"/>
  <c r="AI23" i="23"/>
  <c r="AI31" i="23"/>
  <c r="Z18" i="23"/>
  <c r="Z26" i="23"/>
  <c r="AF17" i="23"/>
  <c r="AF27" i="23"/>
  <c r="AF31" i="23"/>
  <c r="AX15" i="23"/>
  <c r="AX17" i="23"/>
  <c r="AX25" i="23"/>
  <c r="AC16" i="23"/>
  <c r="AR31" i="23"/>
  <c r="AU16" i="23"/>
  <c r="AU27" i="23"/>
  <c r="AU22" i="23"/>
  <c r="AL14" i="23"/>
  <c r="AL26" i="23"/>
  <c r="AL20" i="23"/>
  <c r="AL25" i="23"/>
  <c r="AI18" i="23"/>
  <c r="AI17" i="23"/>
  <c r="AI24" i="23"/>
  <c r="Z19" i="23"/>
  <c r="Z27" i="23"/>
  <c r="AF18" i="23"/>
  <c r="AF19" i="23"/>
  <c r="AF22" i="23"/>
  <c r="AX18" i="23"/>
  <c r="AX26" i="23"/>
  <c r="AC17" i="23"/>
  <c r="AC24" i="23"/>
  <c r="AC21" i="23"/>
  <c r="AL28" i="23"/>
  <c r="AI25" i="23"/>
  <c r="Z13" i="23"/>
  <c r="Z20" i="23"/>
  <c r="Z28" i="23"/>
  <c r="AF24" i="23"/>
  <c r="AX19" i="23"/>
  <c r="AX27" i="23"/>
  <c r="AC18" i="23"/>
  <c r="AC20" i="23"/>
  <c r="AC29" i="23"/>
  <c r="AR16" i="23"/>
  <c r="AU19" i="23"/>
  <c r="AL29" i="23"/>
  <c r="AI26" i="23"/>
  <c r="Z21" i="23"/>
  <c r="Z29" i="23"/>
  <c r="AF13" i="23"/>
  <c r="AF21" i="23"/>
  <c r="AF26" i="23"/>
  <c r="AX13" i="23"/>
  <c r="AX20" i="23"/>
  <c r="AX28" i="23"/>
  <c r="AC26" i="23"/>
  <c r="AC30" i="23"/>
  <c r="AR18" i="23"/>
  <c r="AR22" i="23"/>
  <c r="Z3" i="19"/>
  <c r="Z4" i="19"/>
  <c r="Z5" i="19"/>
  <c r="Z6"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Z95" i="19"/>
  <c r="Z96" i="19"/>
  <c r="Z97" i="19"/>
  <c r="Z98" i="19"/>
  <c r="Z99" i="19"/>
  <c r="Z100" i="19"/>
  <c r="Z101" i="19"/>
  <c r="Z102" i="19"/>
  <c r="Z103" i="19"/>
  <c r="Z104" i="19"/>
  <c r="Z105" i="19"/>
  <c r="Z106" i="19"/>
  <c r="Z107" i="19"/>
  <c r="Z108" i="19"/>
  <c r="Z109" i="19"/>
  <c r="Z110" i="19"/>
  <c r="Z111" i="19"/>
  <c r="Z112"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Z261" i="19"/>
  <c r="Z262" i="19"/>
  <c r="Z263" i="19"/>
  <c r="Z264" i="19"/>
  <c r="Z265" i="19"/>
  <c r="Z266" i="19"/>
  <c r="Z267" i="19"/>
  <c r="Z268" i="19"/>
  <c r="Z269" i="19"/>
  <c r="Z270" i="19"/>
  <c r="Z271" i="19"/>
  <c r="Z272" i="19"/>
  <c r="Z273" i="19"/>
  <c r="Z274" i="19"/>
  <c r="Z275" i="19"/>
  <c r="Z276" i="19"/>
  <c r="Z277" i="19"/>
  <c r="Z278" i="19"/>
  <c r="Z279" i="19"/>
  <c r="Z280" i="19"/>
  <c r="Z281" i="19"/>
  <c r="Z282" i="19"/>
  <c r="Z283" i="19"/>
  <c r="Z284" i="19"/>
  <c r="Z285" i="19"/>
  <c r="Z286" i="19"/>
  <c r="Z287" i="19"/>
  <c r="Z288" i="19"/>
  <c r="Z289" i="19"/>
  <c r="Z290" i="19"/>
  <c r="Z291" i="19"/>
  <c r="Z292" i="19"/>
  <c r="Z293" i="19"/>
  <c r="Z294" i="19"/>
  <c r="Z295" i="19"/>
  <c r="Z296" i="19"/>
  <c r="Z297" i="19"/>
  <c r="Z298" i="19"/>
  <c r="Z299" i="19"/>
  <c r="Z300" i="19"/>
  <c r="Z301" i="19"/>
  <c r="Z302" i="19"/>
  <c r="Z303" i="19"/>
  <c r="Z304" i="19"/>
  <c r="Z305" i="19"/>
  <c r="Z306" i="19"/>
  <c r="Z307" i="19"/>
  <c r="Z308" i="19"/>
  <c r="Z309" i="19"/>
  <c r="Z310" i="19"/>
  <c r="Z311" i="19"/>
  <c r="Z312" i="19"/>
  <c r="Z313" i="19"/>
  <c r="Z314" i="19"/>
  <c r="Z315" i="19"/>
  <c r="Z316" i="19"/>
  <c r="Z317" i="19"/>
  <c r="Z318" i="19"/>
  <c r="Z319" i="19"/>
  <c r="Z320" i="19"/>
  <c r="Z321" i="19"/>
  <c r="Z322" i="19"/>
  <c r="Z323" i="19"/>
  <c r="Z324" i="19"/>
  <c r="Z325" i="19"/>
  <c r="Z326" i="19"/>
  <c r="Z327" i="19"/>
  <c r="Z328" i="19"/>
  <c r="Z329" i="19"/>
  <c r="Z330" i="19"/>
  <c r="Z331" i="19"/>
  <c r="Z332" i="19"/>
  <c r="Z333" i="19"/>
  <c r="Z334" i="19"/>
  <c r="Z335" i="19"/>
  <c r="Z336" i="19"/>
  <c r="Z337" i="19"/>
  <c r="Z338" i="19"/>
  <c r="Z339" i="19"/>
  <c r="Z340" i="19"/>
  <c r="Z341" i="19"/>
  <c r="Z342" i="19"/>
  <c r="Z343" i="19"/>
  <c r="Z344" i="19"/>
  <c r="Z345" i="19"/>
  <c r="Z346" i="19"/>
  <c r="Z347" i="19"/>
  <c r="Z348" i="19"/>
  <c r="Z349" i="19"/>
  <c r="Z350" i="19"/>
  <c r="Z351" i="19"/>
  <c r="Z352" i="19"/>
  <c r="Z353" i="19"/>
  <c r="Z354" i="19"/>
  <c r="Z355" i="19"/>
  <c r="Z356" i="19"/>
  <c r="Z357" i="19"/>
  <c r="Z358" i="19"/>
  <c r="Z359" i="19"/>
  <c r="Z360" i="19"/>
  <c r="Z361" i="19"/>
  <c r="Z362" i="19"/>
  <c r="Z363" i="19"/>
  <c r="Z364" i="19"/>
  <c r="Z365" i="19"/>
  <c r="Z366" i="19"/>
  <c r="Z367" i="19"/>
  <c r="Z368" i="19"/>
  <c r="Z369" i="19"/>
  <c r="Z370" i="19"/>
  <c r="Z371" i="19"/>
  <c r="Z372" i="19"/>
  <c r="Z373" i="19"/>
  <c r="Z374" i="19"/>
  <c r="Z375" i="19"/>
  <c r="Z376" i="19"/>
  <c r="Z377" i="19"/>
  <c r="Z378" i="19"/>
  <c r="Z379" i="19"/>
  <c r="Z380" i="19"/>
  <c r="Z381" i="19"/>
  <c r="Z382" i="19"/>
  <c r="Z383" i="19"/>
  <c r="Z384" i="19"/>
  <c r="Z385" i="19"/>
  <c r="Z386" i="19"/>
  <c r="Z387" i="19"/>
  <c r="Z388" i="19"/>
  <c r="Z389" i="19"/>
  <c r="Z390" i="19"/>
  <c r="Z391" i="19"/>
  <c r="Z392" i="19"/>
  <c r="Z393" i="19"/>
  <c r="Z394" i="19"/>
  <c r="Z395" i="19"/>
  <c r="Z396" i="19"/>
  <c r="Z397" i="19"/>
  <c r="Z398" i="19"/>
  <c r="Z399" i="19"/>
  <c r="Z400" i="19"/>
  <c r="Z401" i="19"/>
  <c r="Z402" i="19"/>
  <c r="Z403" i="19"/>
  <c r="Z404" i="19"/>
  <c r="Z405" i="19"/>
  <c r="Z406" i="19"/>
  <c r="Z407" i="19"/>
  <c r="Z408" i="19"/>
  <c r="Z409" i="19"/>
  <c r="Z410" i="19"/>
  <c r="Z411" i="19"/>
  <c r="Z412" i="19"/>
  <c r="Z413" i="19"/>
  <c r="Z414" i="19"/>
  <c r="Z415" i="19"/>
  <c r="Z416" i="19"/>
  <c r="Z417" i="19"/>
  <c r="Z418" i="19"/>
  <c r="Z419" i="19"/>
  <c r="Z420" i="19"/>
  <c r="Z421" i="19"/>
  <c r="Z422" i="19"/>
  <c r="Z423" i="19"/>
  <c r="Z424" i="19"/>
  <c r="Z425" i="19"/>
  <c r="Z426" i="19"/>
  <c r="Z427" i="19"/>
  <c r="Z428" i="19"/>
  <c r="Z429" i="19"/>
  <c r="Z430" i="19"/>
  <c r="Z431" i="19"/>
  <c r="Z432" i="19"/>
  <c r="Z433" i="19"/>
  <c r="Z434" i="19"/>
  <c r="Z435" i="19"/>
  <c r="Z436" i="19"/>
  <c r="Z437" i="19"/>
  <c r="Z438" i="19"/>
  <c r="Z439" i="19"/>
  <c r="Z440" i="19"/>
  <c r="Z441" i="19"/>
  <c r="Z442" i="19"/>
  <c r="Z443" i="19"/>
  <c r="Z444" i="19"/>
  <c r="Z445" i="19"/>
  <c r="Z446" i="19"/>
  <c r="Z447" i="19"/>
  <c r="Z448" i="19"/>
  <c r="Z449" i="19"/>
  <c r="Z450" i="19"/>
  <c r="Z451" i="19"/>
  <c r="Z452" i="19"/>
  <c r="Z453" i="19"/>
  <c r="Z454" i="19"/>
  <c r="Z455" i="19"/>
  <c r="Z456" i="19"/>
  <c r="Z457" i="19"/>
  <c r="Z458" i="19"/>
  <c r="Z459" i="19"/>
  <c r="Z460" i="19"/>
  <c r="Z461" i="19"/>
  <c r="Z462" i="19"/>
  <c r="Z463" i="19"/>
  <c r="Z464" i="19"/>
  <c r="Z465" i="19"/>
  <c r="Z466" i="19"/>
  <c r="Z467" i="19"/>
  <c r="Z468" i="19"/>
  <c r="Z469" i="19"/>
  <c r="Z470" i="19"/>
  <c r="Z471" i="19"/>
  <c r="Z472" i="19"/>
  <c r="Z473" i="19"/>
  <c r="Z474" i="19"/>
  <c r="Z475" i="19"/>
  <c r="Z476" i="19"/>
  <c r="Z477" i="19"/>
  <c r="Z478" i="19"/>
  <c r="Z479" i="19"/>
  <c r="Z480" i="19"/>
  <c r="Z481" i="19"/>
  <c r="Z482" i="19"/>
  <c r="Z483" i="19"/>
  <c r="Z484" i="19"/>
  <c r="Z485" i="19"/>
  <c r="Z486" i="19"/>
  <c r="Z487" i="19"/>
  <c r="Z488" i="19"/>
  <c r="Z489" i="19"/>
  <c r="Z490" i="19"/>
  <c r="Z491" i="19"/>
  <c r="Z492" i="19"/>
  <c r="Z493" i="19"/>
  <c r="Z494" i="19"/>
  <c r="Z495" i="19"/>
  <c r="Z496" i="19"/>
  <c r="Z497" i="19"/>
  <c r="Z498" i="19"/>
  <c r="Z499" i="19"/>
  <c r="Z500" i="19"/>
  <c r="Z501" i="19"/>
  <c r="Z502" i="19"/>
  <c r="Z503" i="19"/>
  <c r="Z504" i="19"/>
  <c r="Z505" i="19"/>
  <c r="Z506" i="19"/>
  <c r="Z507" i="19"/>
  <c r="Z508" i="19"/>
  <c r="Z509" i="19"/>
  <c r="Z510" i="19"/>
  <c r="Z511" i="19"/>
  <c r="Z512" i="19"/>
  <c r="Z513" i="19"/>
  <c r="Z514" i="19"/>
  <c r="Z515" i="19"/>
  <c r="Z516" i="19"/>
  <c r="Z517" i="19"/>
  <c r="Z518" i="19"/>
  <c r="Z519" i="19"/>
  <c r="Z520" i="19"/>
  <c r="Z521" i="19"/>
  <c r="Z522" i="19"/>
  <c r="Z523" i="19"/>
  <c r="Z524" i="19"/>
  <c r="Z525" i="19"/>
  <c r="Z526" i="19"/>
  <c r="Z527" i="19"/>
  <c r="Z528" i="19"/>
  <c r="Z529" i="19"/>
  <c r="Z530" i="19"/>
  <c r="Z531" i="19"/>
  <c r="Z532" i="19"/>
  <c r="Z533" i="19"/>
  <c r="Z534" i="19"/>
  <c r="Z535" i="19"/>
  <c r="Z536" i="19"/>
  <c r="Z537" i="19"/>
  <c r="Z538" i="19"/>
  <c r="Z539" i="19"/>
  <c r="Z540" i="19"/>
  <c r="Z541" i="19"/>
  <c r="Z542" i="19"/>
  <c r="Z543" i="19"/>
  <c r="Z544" i="19"/>
  <c r="Z545" i="19"/>
  <c r="Z546" i="19"/>
  <c r="Z547" i="19"/>
  <c r="Z548" i="19"/>
  <c r="Z549" i="19"/>
  <c r="Z550" i="19"/>
  <c r="Z551" i="19"/>
  <c r="Z552" i="19"/>
  <c r="Z553" i="19"/>
  <c r="Z554" i="19"/>
  <c r="Z555" i="19"/>
  <c r="Z556" i="19"/>
  <c r="Z557" i="19"/>
  <c r="Z558" i="19"/>
  <c r="Z559" i="19"/>
  <c r="Z560" i="19"/>
  <c r="Z561" i="19"/>
  <c r="Z562" i="19"/>
  <c r="Z563" i="19"/>
  <c r="Z564" i="19"/>
  <c r="Z565" i="19"/>
  <c r="Z566" i="19"/>
  <c r="Z567" i="19"/>
  <c r="Z568" i="19"/>
  <c r="Z569" i="19"/>
  <c r="Z570" i="19"/>
  <c r="Z571" i="19"/>
  <c r="Z572" i="19"/>
  <c r="Z573" i="19"/>
  <c r="Z574" i="19"/>
  <c r="Z575" i="19"/>
  <c r="Z576" i="19"/>
  <c r="Z577" i="19"/>
  <c r="Z578" i="19"/>
  <c r="Z579" i="19"/>
  <c r="Z580" i="19"/>
  <c r="Z581" i="19"/>
  <c r="Z582" i="19"/>
  <c r="Z583" i="19"/>
  <c r="Z584" i="19"/>
  <c r="Z585" i="19"/>
  <c r="Z586" i="19"/>
  <c r="Z587" i="19"/>
  <c r="Z588" i="19"/>
  <c r="Z589" i="19"/>
  <c r="Z590" i="19"/>
  <c r="Z591" i="19"/>
  <c r="Z592" i="19"/>
  <c r="Z593" i="19"/>
  <c r="Z594" i="19"/>
  <c r="Z595" i="19"/>
  <c r="Z596" i="19"/>
  <c r="Z597" i="19"/>
  <c r="Z598" i="19"/>
  <c r="Z599" i="19"/>
  <c r="Z600" i="19"/>
  <c r="Z601" i="19"/>
  <c r="Z602" i="19"/>
  <c r="Z603" i="19"/>
  <c r="Z604" i="19"/>
  <c r="Z605" i="19"/>
  <c r="Z606" i="19"/>
  <c r="Z607" i="19"/>
  <c r="Z608" i="19"/>
  <c r="Z609" i="19"/>
  <c r="Z610" i="19"/>
  <c r="Z611" i="19"/>
  <c r="Z612" i="19"/>
  <c r="Z613" i="19"/>
  <c r="Z614" i="19"/>
  <c r="Z615" i="19"/>
  <c r="Z616" i="19"/>
  <c r="Z617" i="19"/>
  <c r="Z618" i="19"/>
  <c r="Z619" i="19"/>
  <c r="Z620" i="19"/>
  <c r="Z621" i="19"/>
  <c r="Z622" i="19"/>
  <c r="Z623" i="19"/>
  <c r="Z624" i="19"/>
  <c r="Z625" i="19"/>
  <c r="Z626" i="19"/>
  <c r="Z627" i="19"/>
  <c r="Z628" i="19"/>
  <c r="Z629" i="19"/>
  <c r="Z630" i="19"/>
  <c r="Z631" i="19"/>
  <c r="Z632" i="19"/>
  <c r="Z633" i="19"/>
  <c r="Z634" i="19"/>
  <c r="Z635" i="19"/>
  <c r="Z636" i="19"/>
  <c r="Z637" i="19"/>
  <c r="Z638" i="19"/>
  <c r="Z639" i="19"/>
  <c r="Z640" i="19"/>
  <c r="Z641" i="19"/>
  <c r="Z642" i="19"/>
  <c r="Z643" i="19"/>
  <c r="Z644" i="19"/>
  <c r="Z645" i="19"/>
  <c r="Z646" i="19"/>
  <c r="Z647" i="19"/>
  <c r="Z648" i="19"/>
  <c r="Z649" i="19"/>
  <c r="Z650" i="19"/>
  <c r="Z651" i="19"/>
  <c r="Z652" i="19"/>
  <c r="Z653" i="19"/>
  <c r="Z654" i="19"/>
  <c r="Z655" i="19"/>
  <c r="Z656" i="19"/>
  <c r="Z657" i="19"/>
  <c r="Z658" i="19"/>
  <c r="Z659" i="19"/>
  <c r="Z660" i="19"/>
  <c r="Z661" i="19"/>
  <c r="Z662" i="19"/>
  <c r="Z663" i="19"/>
  <c r="Z664" i="19"/>
  <c r="Z665" i="19"/>
  <c r="Z666" i="19"/>
  <c r="Z667" i="19"/>
  <c r="Z668" i="19"/>
  <c r="Z669" i="19"/>
  <c r="Z670" i="19"/>
  <c r="Z671" i="19"/>
  <c r="Z672" i="19"/>
  <c r="Z673" i="19"/>
  <c r="Z674" i="19"/>
  <c r="Z675" i="19"/>
  <c r="Z676" i="19"/>
  <c r="Z677" i="19"/>
  <c r="Z678" i="19"/>
  <c r="Z679" i="19"/>
  <c r="Z680" i="19"/>
  <c r="Z681" i="19"/>
  <c r="Z682" i="19"/>
  <c r="Z683" i="19"/>
  <c r="Z684" i="19"/>
  <c r="Z685" i="19"/>
  <c r="Z686" i="19"/>
  <c r="Z687" i="19"/>
  <c r="Z688" i="19"/>
  <c r="Z689" i="19"/>
  <c r="Z690" i="19"/>
  <c r="Z691" i="19"/>
  <c r="Z692" i="19"/>
  <c r="Z693" i="19"/>
  <c r="Z694" i="19"/>
  <c r="Z695" i="19"/>
  <c r="Z696" i="19"/>
  <c r="Z697" i="19"/>
  <c r="Z698" i="19"/>
  <c r="Z699" i="19"/>
  <c r="Z700" i="19"/>
  <c r="Z701" i="19"/>
  <c r="Z702" i="19"/>
  <c r="Z703" i="19"/>
  <c r="Z704" i="19"/>
  <c r="Z705" i="19"/>
  <c r="Z706" i="19"/>
  <c r="Z707" i="19"/>
  <c r="Z708" i="19"/>
  <c r="Z709" i="19"/>
  <c r="Z710" i="19"/>
  <c r="Z711" i="19"/>
  <c r="Z712" i="19"/>
  <c r="Z713" i="19"/>
  <c r="Z714" i="19"/>
  <c r="Z715" i="19"/>
  <c r="Z716" i="19"/>
  <c r="Z717" i="19"/>
  <c r="Z718" i="19"/>
  <c r="Z719" i="19"/>
  <c r="Z720" i="19"/>
  <c r="Z721" i="19"/>
  <c r="Z722" i="19"/>
  <c r="Z723" i="19"/>
  <c r="Z724" i="19"/>
  <c r="Z725" i="19"/>
  <c r="Z726" i="19"/>
  <c r="Z727" i="19"/>
  <c r="Z728" i="19"/>
  <c r="Z729" i="19"/>
  <c r="Z730" i="19"/>
  <c r="Z731" i="19"/>
  <c r="Z732" i="19"/>
  <c r="Z733" i="19"/>
  <c r="Z734" i="19"/>
  <c r="Z735" i="19"/>
  <c r="Z736" i="19"/>
  <c r="Z737" i="19"/>
  <c r="Z738" i="19"/>
  <c r="Z739" i="19"/>
  <c r="Z740" i="19"/>
  <c r="Z741" i="19"/>
  <c r="Z742" i="19"/>
  <c r="Z743" i="19"/>
  <c r="Z744" i="19"/>
  <c r="Z745" i="19"/>
  <c r="Z746" i="19"/>
  <c r="Z747" i="19"/>
  <c r="Z748" i="19"/>
  <c r="Z749" i="19"/>
  <c r="Z750" i="19"/>
  <c r="Z751" i="19"/>
  <c r="Z752" i="19"/>
  <c r="Z753" i="19"/>
  <c r="Z754" i="19"/>
  <c r="Z755" i="19"/>
  <c r="Z756" i="19"/>
  <c r="Z757" i="19"/>
  <c r="Z758" i="19"/>
  <c r="Z759" i="19"/>
  <c r="Z760" i="19"/>
  <c r="Z761" i="19"/>
  <c r="Z762" i="19"/>
  <c r="Z763" i="19"/>
  <c r="Z764" i="19"/>
  <c r="Z765" i="19"/>
  <c r="Z766" i="19"/>
  <c r="Z767" i="19"/>
  <c r="Z768" i="19"/>
  <c r="Z769" i="19"/>
  <c r="Z770" i="19"/>
  <c r="Z771" i="19"/>
  <c r="Z772" i="19"/>
  <c r="Z773" i="19"/>
  <c r="Z774" i="19"/>
  <c r="Z775" i="19"/>
  <c r="Z776" i="19"/>
  <c r="Z777" i="19"/>
  <c r="Z778" i="19"/>
  <c r="Z779" i="19"/>
  <c r="Z780" i="19"/>
  <c r="Z781" i="19"/>
  <c r="Z782" i="19"/>
  <c r="Z783" i="19"/>
  <c r="Z784" i="19"/>
  <c r="Z785" i="19"/>
  <c r="Z786" i="19"/>
  <c r="Z787" i="19"/>
  <c r="Z788" i="19"/>
  <c r="Z789" i="19"/>
  <c r="Z790" i="19"/>
  <c r="Z791" i="19"/>
  <c r="Z792" i="19"/>
  <c r="Z793" i="19"/>
  <c r="Z794" i="19"/>
  <c r="Z795" i="19"/>
  <c r="Z796" i="19"/>
  <c r="Z797" i="19"/>
  <c r="Z798" i="19"/>
  <c r="Z799" i="19"/>
  <c r="Z800" i="19"/>
  <c r="Z801" i="19"/>
  <c r="Z802" i="19"/>
  <c r="Z803" i="19"/>
  <c r="Z804" i="19"/>
  <c r="Z805" i="19"/>
  <c r="Z806" i="19"/>
  <c r="Z807" i="19"/>
  <c r="Z808" i="19"/>
  <c r="Z809" i="19"/>
  <c r="Z810" i="19"/>
  <c r="Z811" i="19"/>
  <c r="Z812" i="19"/>
  <c r="Z813" i="19"/>
  <c r="Z814" i="19"/>
  <c r="Z815" i="19"/>
  <c r="Z816" i="19"/>
  <c r="Z817" i="19"/>
  <c r="Z818" i="19"/>
  <c r="Z819" i="19"/>
  <c r="Z820" i="19"/>
  <c r="Z821" i="19"/>
  <c r="Z822" i="19"/>
  <c r="Z823" i="19"/>
  <c r="Z824" i="19"/>
  <c r="Z825" i="19"/>
  <c r="Z826" i="19"/>
  <c r="Z827" i="19"/>
  <c r="Z828" i="19"/>
  <c r="Z829" i="19"/>
  <c r="Z830" i="19"/>
  <c r="Z831" i="19"/>
  <c r="Z832" i="19"/>
  <c r="Z833" i="19"/>
  <c r="Z834" i="19"/>
  <c r="Z835" i="19"/>
  <c r="Z836" i="19"/>
  <c r="Z837" i="19"/>
  <c r="Z838" i="19"/>
  <c r="Z839" i="19"/>
  <c r="Z840" i="19"/>
  <c r="Z841" i="19"/>
  <c r="Z842" i="19"/>
  <c r="Z843" i="19"/>
  <c r="Z844" i="19"/>
  <c r="Z845" i="19"/>
  <c r="Z846" i="19"/>
  <c r="Z847" i="19"/>
  <c r="Z848" i="19"/>
  <c r="Z849" i="19"/>
  <c r="Z850" i="19"/>
  <c r="Z851" i="19"/>
  <c r="Z852" i="19"/>
  <c r="Z853" i="19"/>
  <c r="Z854" i="19"/>
  <c r="Z855" i="19"/>
  <c r="Z856" i="19"/>
  <c r="Z857" i="19"/>
  <c r="Z858" i="19"/>
  <c r="Z859" i="19"/>
  <c r="Z860" i="19"/>
  <c r="Z861" i="19"/>
  <c r="Z862" i="19"/>
  <c r="Z863" i="19"/>
  <c r="Z864" i="19"/>
  <c r="Z865" i="19"/>
  <c r="Z866" i="19"/>
  <c r="Z867" i="19"/>
  <c r="Z868" i="19"/>
  <c r="Z869" i="19"/>
  <c r="Z870" i="19"/>
  <c r="Z871" i="19"/>
  <c r="Z872" i="19"/>
  <c r="Z873" i="19"/>
  <c r="Z874" i="19"/>
  <c r="Z875" i="19"/>
  <c r="Z876" i="19"/>
  <c r="Z877" i="19"/>
  <c r="Z878" i="19"/>
  <c r="Z879" i="19"/>
  <c r="Z880" i="19"/>
  <c r="Z881" i="19"/>
  <c r="Z882" i="19"/>
  <c r="Z883" i="19"/>
  <c r="Z884" i="19"/>
  <c r="Z885" i="19"/>
  <c r="Z886" i="19"/>
  <c r="Z887" i="19"/>
  <c r="Z888" i="19"/>
  <c r="Z889" i="19"/>
  <c r="Z890" i="19"/>
  <c r="Z891" i="19"/>
  <c r="Z892" i="19"/>
  <c r="Z893" i="19"/>
  <c r="Z894" i="19"/>
  <c r="Z895" i="19"/>
  <c r="Z896" i="19"/>
  <c r="Z897" i="19"/>
  <c r="Z898" i="19"/>
  <c r="Z899" i="19"/>
  <c r="Z900" i="19"/>
  <c r="Z901" i="19"/>
  <c r="Z902" i="19"/>
  <c r="Z903" i="19"/>
  <c r="Z904" i="19"/>
  <c r="Z905" i="19"/>
  <c r="Z906" i="19"/>
  <c r="Z907" i="19"/>
  <c r="Z908" i="19"/>
  <c r="Z909" i="19"/>
  <c r="Z910" i="19"/>
  <c r="Z911" i="19"/>
  <c r="Z912" i="19"/>
  <c r="Z913" i="19"/>
  <c r="Z914" i="19"/>
  <c r="Z915" i="19"/>
  <c r="Z916" i="19"/>
  <c r="Z917" i="19"/>
  <c r="Z918" i="19"/>
  <c r="Z919" i="19"/>
  <c r="Z920" i="19"/>
  <c r="Z921" i="19"/>
  <c r="Z922" i="19"/>
  <c r="Z923" i="19"/>
  <c r="Z924" i="19"/>
  <c r="Z925" i="19"/>
  <c r="Z926" i="19"/>
  <c r="Z927" i="19"/>
  <c r="Z928" i="19"/>
  <c r="Z929" i="19"/>
  <c r="Z930" i="19"/>
  <c r="Z931" i="19"/>
  <c r="Z932" i="19"/>
  <c r="Z933" i="19"/>
  <c r="Z934" i="19"/>
  <c r="Z935" i="19"/>
  <c r="Z936" i="19"/>
  <c r="Z937" i="19"/>
  <c r="Z938" i="19"/>
  <c r="Z939" i="19"/>
  <c r="Z940" i="19"/>
  <c r="Z941" i="19"/>
  <c r="Z942" i="19"/>
  <c r="Z943" i="19"/>
  <c r="Z944" i="19"/>
  <c r="Z945" i="19"/>
  <c r="Z946" i="19"/>
  <c r="Z947" i="19"/>
  <c r="Z948" i="19"/>
  <c r="Z949" i="19"/>
  <c r="Z950" i="19"/>
  <c r="Z951" i="19"/>
  <c r="Z952" i="19"/>
  <c r="Z953" i="19"/>
  <c r="Z954" i="19"/>
  <c r="Z955" i="19"/>
  <c r="Z956" i="19"/>
  <c r="Z957" i="19"/>
  <c r="Z958" i="19"/>
  <c r="Z959" i="19"/>
  <c r="Z960" i="19"/>
  <c r="Z961" i="19"/>
  <c r="Z962" i="19"/>
  <c r="Z963" i="19"/>
  <c r="Z964" i="19"/>
  <c r="Z965" i="19"/>
  <c r="Z966" i="19"/>
  <c r="Z967" i="19"/>
  <c r="Z968" i="19"/>
  <c r="Z969" i="19"/>
  <c r="Z970" i="19"/>
  <c r="Z971" i="19"/>
  <c r="Z972" i="19"/>
  <c r="Z973" i="19"/>
  <c r="Z974" i="19"/>
  <c r="Z975" i="19"/>
  <c r="Z976" i="19"/>
  <c r="Z977" i="19"/>
  <c r="Z978" i="19"/>
  <c r="Z979" i="19"/>
  <c r="Z980" i="19"/>
  <c r="Z981" i="19"/>
  <c r="Z982" i="19"/>
  <c r="Z983" i="19"/>
  <c r="Z984" i="19"/>
  <c r="Z985" i="19"/>
  <c r="Z986" i="19"/>
  <c r="Z987" i="19"/>
  <c r="Z988" i="19"/>
  <c r="Z989" i="19"/>
  <c r="Z990" i="19"/>
  <c r="Z991" i="19"/>
  <c r="Z992" i="19"/>
  <c r="Z993" i="19"/>
  <c r="Z994" i="19"/>
  <c r="Z995" i="19"/>
  <c r="Z996" i="19"/>
  <c r="Z997" i="19"/>
  <c r="Z998" i="19"/>
  <c r="Z999" i="19"/>
  <c r="Z1000" i="19"/>
  <c r="Z1001" i="19"/>
  <c r="Z1002" i="19"/>
  <c r="Z1003" i="19"/>
  <c r="Z1004" i="19"/>
  <c r="Z1005" i="19"/>
  <c r="Z1006" i="19"/>
  <c r="Z1007" i="19"/>
  <c r="Z1008" i="19"/>
  <c r="Z1009" i="19"/>
  <c r="Z1010" i="19"/>
  <c r="Z1011" i="19"/>
  <c r="Z1012" i="19"/>
  <c r="Z1013" i="19"/>
  <c r="Z1014" i="19"/>
  <c r="Z1015" i="19"/>
  <c r="Z1016" i="19"/>
  <c r="Z1017" i="19"/>
  <c r="Z1018" i="19"/>
  <c r="Z1019" i="19"/>
  <c r="Z1020" i="19"/>
  <c r="Z1021" i="19"/>
  <c r="Z1022" i="19"/>
  <c r="Z1023" i="19"/>
  <c r="Z1024" i="19"/>
  <c r="Z1025" i="19"/>
  <c r="Z1026" i="19"/>
  <c r="Z1027" i="19"/>
  <c r="Z1028" i="19"/>
  <c r="Z1029" i="19"/>
  <c r="Z1030" i="19"/>
  <c r="Z1031" i="19"/>
  <c r="Z1032" i="19"/>
  <c r="Z1033" i="19"/>
  <c r="Z1034" i="19"/>
  <c r="Z1035" i="19"/>
  <c r="Z1036" i="19"/>
  <c r="Z1037" i="19"/>
  <c r="Z1038" i="19"/>
  <c r="Z1039" i="19"/>
  <c r="Z1040" i="19"/>
  <c r="Z1041" i="19"/>
  <c r="Z1042" i="19"/>
  <c r="Z1043" i="19"/>
  <c r="Z1044" i="19"/>
  <c r="Z1045" i="19"/>
  <c r="Z1046" i="19"/>
  <c r="Z1047" i="19"/>
  <c r="Z1048" i="19"/>
  <c r="Z1049" i="19"/>
  <c r="Z1050" i="19"/>
  <c r="Z1051" i="19"/>
  <c r="Z1052" i="19"/>
  <c r="Z1053" i="19"/>
  <c r="Z1054" i="19"/>
  <c r="Z1055" i="19"/>
  <c r="Z1056" i="19"/>
  <c r="Z1057" i="19"/>
  <c r="Z1058" i="19"/>
  <c r="Z1059" i="19"/>
  <c r="Z1060" i="19"/>
  <c r="Z1061" i="19"/>
  <c r="Z1062" i="19"/>
  <c r="Z1063" i="19"/>
  <c r="Z1064" i="19"/>
  <c r="Z1065" i="19"/>
  <c r="Z1066" i="19"/>
  <c r="Z1067" i="19"/>
  <c r="Z1068" i="19"/>
  <c r="Z1069" i="19"/>
  <c r="Z1070" i="19"/>
  <c r="Z1071" i="19"/>
  <c r="Z1072" i="19"/>
  <c r="Z1073" i="19"/>
  <c r="Z1074" i="19"/>
  <c r="Z1075" i="19"/>
  <c r="Z1076" i="19"/>
  <c r="Z1077" i="19"/>
  <c r="Z1078" i="19"/>
  <c r="Z1079" i="19"/>
  <c r="Z1080" i="19"/>
  <c r="Z1081" i="19"/>
  <c r="Z1082" i="19"/>
  <c r="Z1083" i="19"/>
  <c r="Z1084" i="19"/>
  <c r="Z1085" i="19"/>
  <c r="Z1086" i="19"/>
  <c r="Z1087" i="19"/>
  <c r="Z1088" i="19"/>
  <c r="Z1089" i="19"/>
  <c r="Z1090" i="19"/>
  <c r="Z1091" i="19"/>
  <c r="Z1092" i="19"/>
  <c r="Z1093" i="19"/>
  <c r="Z1094" i="19"/>
  <c r="Z1095" i="19"/>
  <c r="Z1096" i="19"/>
  <c r="Z1097" i="19"/>
  <c r="Z1098" i="19"/>
  <c r="Z1099" i="19"/>
  <c r="Z1100" i="19"/>
  <c r="Z1101" i="19"/>
  <c r="Z1102" i="19"/>
  <c r="Z1103" i="19"/>
  <c r="Z1104" i="19"/>
  <c r="Z1105" i="19"/>
  <c r="Z1106" i="19"/>
  <c r="Z1107" i="19"/>
  <c r="Z1108" i="19"/>
  <c r="Z1109" i="19"/>
  <c r="Z1110" i="19"/>
  <c r="Z1111" i="19"/>
  <c r="Z1112" i="19"/>
  <c r="Z1113" i="19"/>
  <c r="Z1114" i="19"/>
  <c r="Z1115" i="19"/>
  <c r="Z1116" i="19"/>
  <c r="Y70" i="15" l="1" a="1"/>
  <c r="Y70" i="15" s="1"/>
  <c r="Y56" i="15"/>
  <c r="AA59" i="15"/>
  <c r="AB59" i="15" s="1"/>
  <c r="AB61" i="15"/>
  <c r="AB56" i="15"/>
  <c r="AD68" i="15"/>
  <c r="AD69" i="15"/>
  <c r="AB51" i="15"/>
  <c r="AB69" i="15"/>
  <c r="AB52" i="15"/>
  <c r="AB54" i="15"/>
  <c r="AB46" i="15"/>
  <c r="AB48" i="15"/>
  <c r="AB63" i="15"/>
  <c r="AB50" i="15"/>
  <c r="AB57" i="15"/>
  <c r="AB47" i="15"/>
  <c r="AB66" i="15"/>
  <c r="AB65" i="15"/>
  <c r="AB62" i="15"/>
  <c r="AB64" i="15"/>
  <c r="AB49" i="15"/>
  <c r="AB45" i="15"/>
  <c r="AB68" i="15"/>
  <c r="AB53" i="15"/>
  <c r="AB58" i="15"/>
  <c r="AI65" i="15" a="1"/>
  <c r="AI65" i="15" s="1"/>
  <c r="AI69" i="15" a="1"/>
  <c r="AI69" i="15" s="1"/>
  <c r="AI66" i="15" a="1"/>
  <c r="AI66" i="15" s="1"/>
  <c r="AI59" i="15" a="1"/>
  <c r="AI59" i="15" s="1"/>
  <c r="AI67" i="15" a="1"/>
  <c r="AI67" i="15" s="1"/>
  <c r="AI53" i="15" a="1"/>
  <c r="AI53" i="15" s="1"/>
  <c r="AI68" i="15" a="1"/>
  <c r="AI68" i="15" s="1"/>
  <c r="AI50" i="15" a="1"/>
  <c r="AI50" i="15" s="1"/>
  <c r="AI61" i="15" a="1"/>
  <c r="AI61" i="15" s="1"/>
  <c r="AI57" i="15" a="1"/>
  <c r="AI57" i="15" s="1"/>
  <c r="AI64" i="15" a="1"/>
  <c r="AI64" i="15" s="1"/>
  <c r="AI60" i="15" a="1"/>
  <c r="AI60" i="15" s="1"/>
  <c r="AI56" i="15" a="1"/>
  <c r="AI56" i="15" s="1"/>
  <c r="AI49" i="15" a="1"/>
  <c r="AI49" i="15" s="1"/>
  <c r="AI48" i="15" a="1"/>
  <c r="AI48" i="15" s="1"/>
  <c r="AI63" i="15" a="1"/>
  <c r="AI63" i="15" s="1"/>
  <c r="AI62" i="15" a="1"/>
  <c r="AI62" i="15" s="1"/>
  <c r="AI47" i="15" a="1"/>
  <c r="AI47" i="15" s="1"/>
  <c r="AI51" i="15" a="1"/>
  <c r="AI51" i="15" s="1"/>
  <c r="AI52" i="15" a="1"/>
  <c r="AI52" i="15" s="1"/>
  <c r="AI46" i="15" a="1"/>
  <c r="AI46" i="15" s="1"/>
  <c r="AI55" i="15" a="1"/>
  <c r="AI55" i="15" s="1"/>
  <c r="AI45" i="15" a="1"/>
  <c r="AI45" i="15" s="1"/>
  <c r="AI58" i="15" a="1"/>
  <c r="AI58" i="15" s="1"/>
  <c r="AI54" i="15" a="1"/>
  <c r="AI54" i="15" s="1"/>
  <c r="AB55" i="15"/>
  <c r="AB67" i="15"/>
  <c r="AB37" i="15" a="1"/>
  <c r="AB37" i="15" s="1"/>
  <c r="AB36" i="15"/>
  <c r="AB35" i="15"/>
  <c r="AG9" i="15"/>
  <c r="AG36" i="15" s="1"/>
  <c r="AI36" i="15" a="1"/>
  <c r="AI36" i="15" s="1"/>
  <c r="AI35" i="15" a="1"/>
  <c r="AI35" i="15" s="1"/>
  <c r="AG10" i="15"/>
  <c r="AG43" i="15"/>
  <c r="AG42" i="15"/>
  <c r="AI34" i="15" a="1"/>
  <c r="AI34" i="15" s="1"/>
  <c r="AI26" i="15" a="1"/>
  <c r="AI26" i="15" s="1"/>
  <c r="AI18" i="15" a="1"/>
  <c r="AI18" i="15" s="1"/>
  <c r="AI11" i="15" a="1"/>
  <c r="AI11" i="15" s="1"/>
  <c r="AI44" i="15" s="1"/>
  <c r="AI33" i="15" a="1"/>
  <c r="AI33" i="15" s="1"/>
  <c r="AI25" i="15" a="1"/>
  <c r="AI25" i="15" s="1"/>
  <c r="AI17" i="15" a="1"/>
  <c r="AI17" i="15" s="1"/>
  <c r="AI32" i="15" a="1"/>
  <c r="AI32" i="15" s="1"/>
  <c r="AI24" i="15" a="1"/>
  <c r="AI24" i="15" s="1"/>
  <c r="AI16" i="15" a="1"/>
  <c r="AI16" i="15" s="1"/>
  <c r="AI31" i="15" a="1"/>
  <c r="AI31" i="15" s="1"/>
  <c r="AI23" i="15" a="1"/>
  <c r="AI23" i="15" s="1"/>
  <c r="AI15" i="15" a="1"/>
  <c r="AI15" i="15" s="1"/>
  <c r="AI30" i="15" a="1"/>
  <c r="AI30" i="15" s="1"/>
  <c r="AI22" i="15" a="1"/>
  <c r="AI22" i="15" s="1"/>
  <c r="AI14" i="15" a="1"/>
  <c r="AI14" i="15" s="1"/>
  <c r="AI27" i="15" a="1"/>
  <c r="AI27" i="15" s="1"/>
  <c r="AI29" i="15" a="1"/>
  <c r="AI29" i="15" s="1"/>
  <c r="AI21" i="15" a="1"/>
  <c r="AI21" i="15" s="1"/>
  <c r="AI13" i="15" a="1"/>
  <c r="AI13" i="15" s="1"/>
  <c r="AI28" i="15" a="1"/>
  <c r="AI28" i="15" s="1"/>
  <c r="AI20" i="15" a="1"/>
  <c r="AI20" i="15" s="1"/>
  <c r="AI12" i="15" a="1"/>
  <c r="AI12" i="15" s="1"/>
  <c r="AI19" i="15" a="1"/>
  <c r="AI19" i="15" s="1"/>
  <c r="AJ8" i="15" a="1"/>
  <c r="AJ8" i="15" s="1"/>
  <c r="AB60" i="15" l="1"/>
  <c r="AG69" i="15"/>
  <c r="AE69" i="15"/>
  <c r="AL65" i="15" a="1"/>
  <c r="AL65" i="15" s="1"/>
  <c r="AL69" i="15" a="1"/>
  <c r="AL69" i="15" s="1"/>
  <c r="AL66" i="15" a="1"/>
  <c r="AL66" i="15" s="1"/>
  <c r="AL59" i="15" a="1"/>
  <c r="AL59" i="15" s="1"/>
  <c r="AL67" i="15" a="1"/>
  <c r="AL67" i="15" s="1"/>
  <c r="AL53" i="15" a="1"/>
  <c r="AL53" i="15" s="1"/>
  <c r="AL68" i="15" a="1"/>
  <c r="AL68" i="15" s="1"/>
  <c r="AL57" i="15" a="1"/>
  <c r="AL57" i="15" s="1"/>
  <c r="AL45" i="15" a="1"/>
  <c r="AL45" i="15" s="1"/>
  <c r="AL61" i="15" a="1"/>
  <c r="AL61" i="15" s="1"/>
  <c r="AL56" i="15" a="1"/>
  <c r="AL56" i="15" s="1"/>
  <c r="AL64" i="15" a="1"/>
  <c r="AL64" i="15" s="1"/>
  <c r="AL60" i="15" a="1"/>
  <c r="AL60" i="15" s="1"/>
  <c r="AL63" i="15" a="1"/>
  <c r="AL63" i="15" s="1"/>
  <c r="AL62" i="15" a="1"/>
  <c r="AL62" i="15" s="1"/>
  <c r="AL52" i="15" a="1"/>
  <c r="AL52" i="15" s="1"/>
  <c r="AL51" i="15" a="1"/>
  <c r="AL51" i="15" s="1"/>
  <c r="AL47" i="15" a="1"/>
  <c r="AL47" i="15" s="1"/>
  <c r="AL50" i="15" a="1"/>
  <c r="AL50" i="15" s="1"/>
  <c r="AL49" i="15" a="1"/>
  <c r="AL49" i="15" s="1"/>
  <c r="AL58" i="15" a="1"/>
  <c r="AL58" i="15" s="1"/>
  <c r="AL55" i="15" a="1"/>
  <c r="AL55" i="15" s="1"/>
  <c r="AL54" i="15" a="1"/>
  <c r="AL54" i="15" s="1"/>
  <c r="AL48" i="15" a="1"/>
  <c r="AL48" i="15" s="1"/>
  <c r="AL46" i="15" a="1"/>
  <c r="AL46" i="15" s="1"/>
  <c r="AB70" i="15" a="1"/>
  <c r="AB70" i="15" s="1"/>
  <c r="AJ9" i="15"/>
  <c r="AJ34" i="15" s="1"/>
  <c r="AL35" i="15" a="1"/>
  <c r="AL35" i="15" s="1"/>
  <c r="AL36" i="15" a="1"/>
  <c r="AL36" i="15" s="1"/>
  <c r="AG35" i="15"/>
  <c r="AG68" i="15" s="1"/>
  <c r="AJ10" i="15"/>
  <c r="AJ43" i="15"/>
  <c r="AJ42" i="15"/>
  <c r="AL34" i="15" a="1"/>
  <c r="AL34" i="15" s="1"/>
  <c r="AL26" i="15" a="1"/>
  <c r="AL26" i="15" s="1"/>
  <c r="AL18" i="15" a="1"/>
  <c r="AL18" i="15" s="1"/>
  <c r="AL33" i="15" a="1"/>
  <c r="AL33" i="15" s="1"/>
  <c r="AL25" i="15" a="1"/>
  <c r="AL25" i="15" s="1"/>
  <c r="AL17" i="15" a="1"/>
  <c r="AL17" i="15" s="1"/>
  <c r="AL19" i="15" a="1"/>
  <c r="AL19" i="15" s="1"/>
  <c r="AL32" i="15" a="1"/>
  <c r="AL32" i="15" s="1"/>
  <c r="AL24" i="15" a="1"/>
  <c r="AL24" i="15" s="1"/>
  <c r="AL16" i="15" a="1"/>
  <c r="AL16" i="15" s="1"/>
  <c r="AL31" i="15" a="1"/>
  <c r="AL31" i="15" s="1"/>
  <c r="AL23" i="15" a="1"/>
  <c r="AL23" i="15" s="1"/>
  <c r="AL15" i="15" a="1"/>
  <c r="AL15" i="15" s="1"/>
  <c r="AL27" i="15" a="1"/>
  <c r="AL27" i="15" s="1"/>
  <c r="AL30" i="15" a="1"/>
  <c r="AL30" i="15" s="1"/>
  <c r="AL22" i="15" a="1"/>
  <c r="AL22" i="15" s="1"/>
  <c r="AL14" i="15" a="1"/>
  <c r="AL14" i="15" s="1"/>
  <c r="AL29" i="15" a="1"/>
  <c r="AL29" i="15" s="1"/>
  <c r="AL21" i="15" a="1"/>
  <c r="AL21" i="15" s="1"/>
  <c r="AL13" i="15" a="1"/>
  <c r="AL13" i="15" s="1"/>
  <c r="AL11" i="15" a="1"/>
  <c r="AL11" i="15" s="1"/>
  <c r="AL44" i="15" s="1"/>
  <c r="AL28" i="15" a="1"/>
  <c r="AL28" i="15" s="1"/>
  <c r="AL20" i="15" a="1"/>
  <c r="AL20" i="15" s="1"/>
  <c r="AL12" i="15" a="1"/>
  <c r="AL12" i="15" s="1"/>
  <c r="AM8" i="15" a="1"/>
  <c r="AM8" i="15" s="1"/>
  <c r="AP7" i="15"/>
  <c r="AP8" i="15" s="1" a="1"/>
  <c r="AP8" i="15" s="1"/>
  <c r="G32" i="15"/>
  <c r="V33" i="15"/>
  <c r="S21" i="15"/>
  <c r="Y16" i="15"/>
  <c r="V22" i="15"/>
  <c r="P15" i="15"/>
  <c r="S12" i="15"/>
  <c r="S18" i="15"/>
  <c r="S16" i="15"/>
  <c r="S14" i="15"/>
  <c r="S20" i="15"/>
  <c r="S22" i="15"/>
  <c r="S24" i="15"/>
  <c r="S15" i="15"/>
  <c r="S25" i="15"/>
  <c r="S26" i="15"/>
  <c r="S17" i="15"/>
  <c r="S13" i="15"/>
  <c r="S19" i="15"/>
  <c r="S23" i="15"/>
  <c r="S34" i="15"/>
  <c r="M19" i="15"/>
  <c r="AB21" i="15"/>
  <c r="Y23" i="15"/>
  <c r="G18" i="15"/>
  <c r="M12" i="15"/>
  <c r="Y28" i="15"/>
  <c r="P24" i="15"/>
  <c r="AB17" i="15"/>
  <c r="G26" i="15"/>
  <c r="AB24" i="15"/>
  <c r="Y34" i="15"/>
  <c r="V26" i="15"/>
  <c r="M33" i="15"/>
  <c r="V15" i="15"/>
  <c r="Y21" i="15"/>
  <c r="AB19" i="15"/>
  <c r="M20" i="15"/>
  <c r="M23" i="15"/>
  <c r="G34" i="15"/>
  <c r="Y19" i="15"/>
  <c r="P14" i="15"/>
  <c r="G17" i="15"/>
  <c r="M13" i="15"/>
  <c r="Y25" i="15"/>
  <c r="V23" i="15"/>
  <c r="AB33" i="15"/>
  <c r="V30" i="15"/>
  <c r="V17" i="15"/>
  <c r="V32" i="15"/>
  <c r="AB16" i="15"/>
  <c r="P26" i="15"/>
  <c r="G24" i="15"/>
  <c r="G14" i="15"/>
  <c r="Y13" i="15"/>
  <c r="M21" i="15"/>
  <c r="Y26" i="15"/>
  <c r="Y22" i="15"/>
  <c r="V24" i="15"/>
  <c r="M15" i="15"/>
  <c r="AB23" i="15"/>
  <c r="AB22" i="15"/>
  <c r="Y12" i="15"/>
  <c r="M14" i="15"/>
  <c r="G15" i="15"/>
  <c r="G21" i="15"/>
  <c r="G20" i="15"/>
  <c r="AB18" i="15"/>
  <c r="AB13" i="15"/>
  <c r="V20" i="15"/>
  <c r="V19" i="15"/>
  <c r="V34" i="15"/>
  <c r="M16" i="15"/>
  <c r="M17" i="15"/>
  <c r="M18" i="15"/>
  <c r="AB15" i="15"/>
  <c r="AB14" i="15"/>
  <c r="AB20" i="15"/>
  <c r="P16" i="15"/>
  <c r="M22" i="15"/>
  <c r="G19" i="15"/>
  <c r="AB25" i="15"/>
  <c r="AB12" i="15"/>
  <c r="Y27" i="15"/>
  <c r="Y17" i="15"/>
  <c r="Y32" i="15"/>
  <c r="Y15" i="15"/>
  <c r="V21" i="15"/>
  <c r="P32" i="15"/>
  <c r="P20" i="15"/>
  <c r="V18" i="15"/>
  <c r="G25" i="15"/>
  <c r="V13" i="15"/>
  <c r="V12" i="15"/>
  <c r="J33" i="15"/>
  <c r="J32" i="15"/>
  <c r="G33" i="15"/>
  <c r="G16" i="15"/>
  <c r="AB32" i="15"/>
  <c r="AB34" i="15"/>
  <c r="Y20" i="15"/>
  <c r="Y24" i="15"/>
  <c r="Y18" i="15"/>
  <c r="Y33" i="15"/>
  <c r="V16" i="15"/>
  <c r="V14" i="15"/>
  <c r="V25" i="15"/>
  <c r="J34" i="15"/>
  <c r="M24" i="15"/>
  <c r="M34" i="15"/>
  <c r="AB26" i="15"/>
  <c r="Y14" i="15"/>
  <c r="V28" i="15"/>
  <c r="V27" i="15"/>
  <c r="V31" i="15"/>
  <c r="V29" i="15"/>
  <c r="P17" i="15"/>
  <c r="P25" i="15"/>
  <c r="M32" i="15"/>
  <c r="AJ52" i="15" l="1"/>
  <c r="AJ68" i="15"/>
  <c r="AJ53" i="15"/>
  <c r="AJ44" i="15"/>
  <c r="AJ54" i="15"/>
  <c r="AJ55" i="15"/>
  <c r="AJ59" i="15"/>
  <c r="AJ69" i="15"/>
  <c r="AJ60" i="15"/>
  <c r="AJ45" i="15"/>
  <c r="AJ61" i="15"/>
  <c r="AJ46" i="15"/>
  <c r="AJ62" i="15"/>
  <c r="AJ50" i="15"/>
  <c r="AJ51" i="15"/>
  <c r="AJ56" i="15"/>
  <c r="AJ57" i="15"/>
  <c r="AJ58" i="15"/>
  <c r="AJ63" i="15"/>
  <c r="AJ64" i="15"/>
  <c r="AJ49" i="15"/>
  <c r="AJ65" i="15"/>
  <c r="AJ66" i="15"/>
  <c r="AJ67" i="15"/>
  <c r="AJ47" i="15"/>
  <c r="AJ48" i="15"/>
  <c r="AR68" i="15" a="1"/>
  <c r="AR68" i="15" s="1"/>
  <c r="AR64" i="15" a="1"/>
  <c r="AR64" i="15" s="1"/>
  <c r="AR61" i="15" a="1"/>
  <c r="AR61" i="15" s="1"/>
  <c r="AR62" i="15" a="1"/>
  <c r="AR62" i="15" s="1"/>
  <c r="AR60" i="15" a="1"/>
  <c r="AR60" i="15" s="1"/>
  <c r="AR52" i="15" a="1"/>
  <c r="AR52" i="15" s="1"/>
  <c r="AR65" i="15" a="1"/>
  <c r="AR65" i="15" s="1"/>
  <c r="AR59" i="15" a="1"/>
  <c r="AR59" i="15" s="1"/>
  <c r="AR69" i="15" a="1"/>
  <c r="AR69" i="15" s="1"/>
  <c r="AR66" i="15" a="1"/>
  <c r="AR66" i="15" s="1"/>
  <c r="AR67" i="15" a="1"/>
  <c r="AR67" i="15" s="1"/>
  <c r="AR46" i="15" a="1"/>
  <c r="AR46" i="15" s="1"/>
  <c r="AR63" i="15" a="1"/>
  <c r="AR63" i="15" s="1"/>
  <c r="AR58" i="15" a="1"/>
  <c r="AR58" i="15" s="1"/>
  <c r="AR57" i="15" a="1"/>
  <c r="AR57" i="15" s="1"/>
  <c r="AR50" i="15" a="1"/>
  <c r="AR50" i="15" s="1"/>
  <c r="AR45" i="15" a="1"/>
  <c r="AR45" i="15" s="1"/>
  <c r="AR56" i="15" a="1"/>
  <c r="AR56" i="15" s="1"/>
  <c r="AR49" i="15" a="1"/>
  <c r="AR49" i="15" s="1"/>
  <c r="AR55" i="15" a="1"/>
  <c r="AR55" i="15" s="1"/>
  <c r="AR54" i="15" a="1"/>
  <c r="AR54" i="15" s="1"/>
  <c r="AR48" i="15" a="1"/>
  <c r="AR48" i="15" s="1"/>
  <c r="AR47" i="15" a="1"/>
  <c r="AR47" i="15" s="1"/>
  <c r="AR53" i="15" a="1"/>
  <c r="AR53" i="15" s="1"/>
  <c r="AR51" i="15" a="1"/>
  <c r="AR51" i="15" s="1"/>
  <c r="AO67" i="15" a="1"/>
  <c r="AO67" i="15" s="1"/>
  <c r="AO54" i="15" a="1"/>
  <c r="AO54" i="15" s="1"/>
  <c r="AO58" i="15" a="1"/>
  <c r="AO58" i="15" s="1"/>
  <c r="AO50" i="15" a="1"/>
  <c r="AO50" i="15" s="1"/>
  <c r="AO68" i="15" a="1"/>
  <c r="AO68" i="15" s="1"/>
  <c r="AO57" i="15" a="1"/>
  <c r="AO57" i="15" s="1"/>
  <c r="AO52" i="15" a="1"/>
  <c r="AO52" i="15" s="1"/>
  <c r="AO63" i="15" a="1"/>
  <c r="AO63" i="15" s="1"/>
  <c r="AO55" i="15" a="1"/>
  <c r="AO55" i="15" s="1"/>
  <c r="AO65" i="15" a="1"/>
  <c r="AO65" i="15" s="1"/>
  <c r="AO69" i="15" a="1"/>
  <c r="AO69" i="15" s="1"/>
  <c r="AO59" i="15" a="1"/>
  <c r="AO59" i="15" s="1"/>
  <c r="AO66" i="15" a="1"/>
  <c r="AO66" i="15" s="1"/>
  <c r="AO46" i="15" a="1"/>
  <c r="AO46" i="15" s="1"/>
  <c r="AO61" i="15" a="1"/>
  <c r="AO61" i="15" s="1"/>
  <c r="AO60" i="15" a="1"/>
  <c r="AO60" i="15" s="1"/>
  <c r="AO56" i="15" a="1"/>
  <c r="AO56" i="15" s="1"/>
  <c r="AO45" i="15" a="1"/>
  <c r="AO45" i="15" s="1"/>
  <c r="AO62" i="15" a="1"/>
  <c r="AO62" i="15" s="1"/>
  <c r="AO49" i="15" a="1"/>
  <c r="AO49" i="15" s="1"/>
  <c r="AO51" i="15" a="1"/>
  <c r="AO51" i="15" s="1"/>
  <c r="AO48" i="15" a="1"/>
  <c r="AO48" i="15" s="1"/>
  <c r="AO47" i="15" a="1"/>
  <c r="AO47" i="15" s="1"/>
  <c r="AO64" i="15" a="1"/>
  <c r="AO64" i="15" s="1"/>
  <c r="AO53" i="15" a="1"/>
  <c r="AO53" i="15" s="1"/>
  <c r="AH69" i="15"/>
  <c r="AJ36" i="15"/>
  <c r="AJ35" i="15"/>
  <c r="AK35" i="15" s="1"/>
  <c r="AR36" i="15" a="1"/>
  <c r="AR36" i="15" s="1"/>
  <c r="AR35" i="15" a="1"/>
  <c r="AR35" i="15" s="1"/>
  <c r="AO35" i="15" a="1"/>
  <c r="AO35" i="15" s="1"/>
  <c r="AO36" i="15" a="1"/>
  <c r="AO36" i="15" s="1"/>
  <c r="AH36" i="15"/>
  <c r="AP9" i="15"/>
  <c r="AP36" i="15" s="1"/>
  <c r="AP10" i="15"/>
  <c r="AM9" i="15"/>
  <c r="AM36" i="15" s="1"/>
  <c r="AM10" i="15"/>
  <c r="AP43" i="15"/>
  <c r="AM43" i="15"/>
  <c r="AP42" i="15"/>
  <c r="AR25" i="15" a="1"/>
  <c r="AR25" i="15" s="1"/>
  <c r="AR15" i="15" a="1"/>
  <c r="AR15" i="15" s="1"/>
  <c r="AR28" i="15" a="1"/>
  <c r="AR28" i="15" s="1"/>
  <c r="AR17" i="15" a="1"/>
  <c r="AR17" i="15" s="1"/>
  <c r="AR30" i="15" a="1"/>
  <c r="AR30" i="15" s="1"/>
  <c r="AR20" i="15" a="1"/>
  <c r="AR20" i="15" s="1"/>
  <c r="AR27" i="15" a="1"/>
  <c r="AR27" i="15" s="1"/>
  <c r="AR22" i="15" a="1"/>
  <c r="AR22" i="15" s="1"/>
  <c r="AR12" i="15" a="1"/>
  <c r="AR12" i="15" s="1"/>
  <c r="AR32" i="15" a="1"/>
  <c r="AR32" i="15" s="1"/>
  <c r="AR14" i="15" a="1"/>
  <c r="AR14" i="15" s="1"/>
  <c r="AR11" i="15" a="1"/>
  <c r="AR11" i="15" s="1"/>
  <c r="AR44" i="15" s="1"/>
  <c r="AR34" i="15" a="1"/>
  <c r="AR34" i="15" s="1"/>
  <c r="AR24" i="15" a="1"/>
  <c r="AR24" i="15" s="1"/>
  <c r="AR29" i="15" a="1"/>
  <c r="AR29" i="15" s="1"/>
  <c r="AR26" i="15" a="1"/>
  <c r="AR26" i="15" s="1"/>
  <c r="AR16" i="15" a="1"/>
  <c r="AR16" i="15" s="1"/>
  <c r="AR21" i="15" a="1"/>
  <c r="AR21" i="15" s="1"/>
  <c r="AR18" i="15" a="1"/>
  <c r="AR18" i="15" s="1"/>
  <c r="AR31" i="15" a="1"/>
  <c r="AR31" i="15" s="1"/>
  <c r="AR13" i="15" a="1"/>
  <c r="AR13" i="15" s="1"/>
  <c r="AR33" i="15" a="1"/>
  <c r="AR33" i="15" s="1"/>
  <c r="AR23" i="15" a="1"/>
  <c r="AR23" i="15" s="1"/>
  <c r="AR19" i="15" a="1"/>
  <c r="AR19" i="15" s="1"/>
  <c r="AM42" i="15"/>
  <c r="AJ16" i="15"/>
  <c r="AJ27" i="15"/>
  <c r="AJ22" i="15"/>
  <c r="AJ23" i="15"/>
  <c r="AJ20" i="15"/>
  <c r="AJ30" i="15"/>
  <c r="AJ24" i="15"/>
  <c r="AJ13" i="15"/>
  <c r="AJ17" i="15"/>
  <c r="AJ31" i="15"/>
  <c r="AJ21" i="15"/>
  <c r="AJ25" i="15"/>
  <c r="AJ32" i="15"/>
  <c r="AJ29" i="15"/>
  <c r="AJ33" i="15"/>
  <c r="AJ15" i="15"/>
  <c r="AJ12" i="15"/>
  <c r="AJ18" i="15"/>
  <c r="AJ11" i="15"/>
  <c r="AJ28" i="15"/>
  <c r="AJ26" i="15"/>
  <c r="AJ19" i="15"/>
  <c r="AJ14" i="15"/>
  <c r="AO34" i="15" a="1"/>
  <c r="AO34" i="15" s="1"/>
  <c r="AO26" i="15" a="1"/>
  <c r="AO26" i="15" s="1"/>
  <c r="AO18" i="15" a="1"/>
  <c r="AO18" i="15" s="1"/>
  <c r="AO19" i="15" a="1"/>
  <c r="AO19" i="15" s="1"/>
  <c r="AO33" i="15" a="1"/>
  <c r="AO33" i="15" s="1"/>
  <c r="AO25" i="15" a="1"/>
  <c r="AO25" i="15" s="1"/>
  <c r="AO17" i="15" a="1"/>
  <c r="AO17" i="15" s="1"/>
  <c r="AO32" i="15" a="1"/>
  <c r="AO32" i="15" s="1"/>
  <c r="AO24" i="15" a="1"/>
  <c r="AO24" i="15" s="1"/>
  <c r="AO16" i="15" a="1"/>
  <c r="AO16" i="15" s="1"/>
  <c r="AO11" i="15" a="1"/>
  <c r="AO11" i="15" s="1"/>
  <c r="AO44" i="15" s="1"/>
  <c r="AO31" i="15" a="1"/>
  <c r="AO31" i="15" s="1"/>
  <c r="AO23" i="15" a="1"/>
  <c r="AO23" i="15" s="1"/>
  <c r="AO15" i="15" a="1"/>
  <c r="AO15" i="15" s="1"/>
  <c r="AO30" i="15" a="1"/>
  <c r="AO30" i="15" s="1"/>
  <c r="AO22" i="15" a="1"/>
  <c r="AO22" i="15" s="1"/>
  <c r="AO14" i="15" a="1"/>
  <c r="AO14" i="15" s="1"/>
  <c r="AO27" i="15" a="1"/>
  <c r="AO27" i="15" s="1"/>
  <c r="AO29" i="15" a="1"/>
  <c r="AO29" i="15" s="1"/>
  <c r="AO21" i="15" a="1"/>
  <c r="AO21" i="15" s="1"/>
  <c r="AO13" i="15" a="1"/>
  <c r="AO13" i="15" s="1"/>
  <c r="AO28" i="15" a="1"/>
  <c r="AO28" i="15" s="1"/>
  <c r="AO20" i="15" a="1"/>
  <c r="AO20" i="15" s="1"/>
  <c r="AO12" i="15" a="1"/>
  <c r="AO12" i="15" s="1"/>
  <c r="AS7" i="15"/>
  <c r="AS8" i="15" s="1" a="1"/>
  <c r="AS8" i="15" s="1"/>
  <c r="AK66" i="15" l="1"/>
  <c r="AP56" i="15"/>
  <c r="AP57" i="15"/>
  <c r="AP58" i="15"/>
  <c r="AP59" i="15"/>
  <c r="AP47" i="15"/>
  <c r="AP63" i="15"/>
  <c r="AP48" i="15"/>
  <c r="AP64" i="15"/>
  <c r="AP67" i="15"/>
  <c r="AP49" i="15"/>
  <c r="AP65" i="15"/>
  <c r="AP50" i="15"/>
  <c r="AP66" i="15"/>
  <c r="AP44" i="15"/>
  <c r="AP69" i="15"/>
  <c r="AP45" i="15"/>
  <c r="AP46" i="15"/>
  <c r="AP54" i="15"/>
  <c r="AP55" i="15"/>
  <c r="AP51" i="15"/>
  <c r="AP52" i="15"/>
  <c r="AP53" i="15"/>
  <c r="AP61" i="15"/>
  <c r="AP62" i="15"/>
  <c r="AP68" i="15"/>
  <c r="AP60" i="15"/>
  <c r="AM46" i="15"/>
  <c r="AM62" i="15"/>
  <c r="AM47" i="15"/>
  <c r="AM63" i="15"/>
  <c r="AM48" i="15"/>
  <c r="AM64" i="15"/>
  <c r="AM49" i="15"/>
  <c r="AM65" i="15"/>
  <c r="AM53" i="15"/>
  <c r="AM44" i="15"/>
  <c r="AM54" i="15"/>
  <c r="AM55" i="15"/>
  <c r="AM56" i="15"/>
  <c r="AM57" i="15"/>
  <c r="AM69" i="15"/>
  <c r="AM45" i="15"/>
  <c r="AM50" i="15"/>
  <c r="AM51" i="15"/>
  <c r="AM52" i="15"/>
  <c r="AM58" i="15"/>
  <c r="AM61" i="15"/>
  <c r="AM68" i="15"/>
  <c r="AM59" i="15"/>
  <c r="AM60" i="15"/>
  <c r="AM66" i="15"/>
  <c r="AM67" i="15"/>
  <c r="AK49" i="15"/>
  <c r="AK64" i="15"/>
  <c r="AK57" i="15"/>
  <c r="AK69" i="15"/>
  <c r="AK67" i="15"/>
  <c r="AK60" i="15"/>
  <c r="AK56" i="15"/>
  <c r="AK46" i="15"/>
  <c r="AK54" i="15"/>
  <c r="AK47" i="15"/>
  <c r="AK58" i="15"/>
  <c r="AK51" i="15"/>
  <c r="AK53" i="15"/>
  <c r="AK59" i="15"/>
  <c r="AK48" i="15"/>
  <c r="AK52" i="15"/>
  <c r="AK63" i="15"/>
  <c r="AK62" i="15"/>
  <c r="AK65" i="15"/>
  <c r="AK55" i="15"/>
  <c r="AK61" i="15"/>
  <c r="AU50" i="15" a="1"/>
  <c r="AU50" i="15" s="1"/>
  <c r="AU68" i="15" a="1"/>
  <c r="AU68" i="15" s="1"/>
  <c r="AU64" i="15" a="1"/>
  <c r="AU64" i="15" s="1"/>
  <c r="AU62" i="15" a="1"/>
  <c r="AU62" i="15" s="1"/>
  <c r="AU61" i="15" a="1"/>
  <c r="AU61" i="15" s="1"/>
  <c r="AU60" i="15" a="1"/>
  <c r="AU60" i="15" s="1"/>
  <c r="AU63" i="15" a="1"/>
  <c r="AU63" i="15" s="1"/>
  <c r="AU55" i="15" a="1"/>
  <c r="AU55" i="15" s="1"/>
  <c r="AU59" i="15" a="1"/>
  <c r="AU59" i="15" s="1"/>
  <c r="AU66" i="15" a="1"/>
  <c r="AU66" i="15" s="1"/>
  <c r="AU46" i="15" a="1"/>
  <c r="AU46" i="15" s="1"/>
  <c r="AU69" i="15" a="1"/>
  <c r="AU69" i="15" s="1"/>
  <c r="AU51" i="15" a="1"/>
  <c r="AU51" i="15" s="1"/>
  <c r="AU67" i="15" a="1"/>
  <c r="AU67" i="15" s="1"/>
  <c r="AU58" i="15" a="1"/>
  <c r="AU58" i="15" s="1"/>
  <c r="AU54" i="15" a="1"/>
  <c r="AU54" i="15" s="1"/>
  <c r="AU53" i="15" a="1"/>
  <c r="AU53" i="15" s="1"/>
  <c r="AU47" i="15" a="1"/>
  <c r="AU47" i="15" s="1"/>
  <c r="AU52" i="15" a="1"/>
  <c r="AU52" i="15" s="1"/>
  <c r="AU49" i="15" a="1"/>
  <c r="AU49" i="15" s="1"/>
  <c r="AU57" i="15" a="1"/>
  <c r="AU57" i="15" s="1"/>
  <c r="AU65" i="15" a="1"/>
  <c r="AU65" i="15" s="1"/>
  <c r="AU56" i="15" a="1"/>
  <c r="AU56" i="15" s="1"/>
  <c r="AU48" i="15" a="1"/>
  <c r="AU48" i="15" s="1"/>
  <c r="AU45" i="15" a="1"/>
  <c r="AU45" i="15" s="1"/>
  <c r="AK45" i="15"/>
  <c r="AK50" i="15"/>
  <c r="AK37" i="15" a="1"/>
  <c r="AK37" i="15" s="1"/>
  <c r="AK36" i="15"/>
  <c r="AU36" i="15" a="1"/>
  <c r="AU36" i="15" s="1"/>
  <c r="AU35" i="15" a="1"/>
  <c r="AU35" i="15" s="1"/>
  <c r="AM35" i="15"/>
  <c r="AP35" i="15"/>
  <c r="AQ36" i="15" s="1"/>
  <c r="AS9" i="15"/>
  <c r="AS36" i="15" s="1"/>
  <c r="AS10" i="15"/>
  <c r="AS43" i="15"/>
  <c r="AU33" i="15" a="1"/>
  <c r="AU33" i="15" s="1"/>
  <c r="AU23" i="15" a="1"/>
  <c r="AU23" i="15" s="1"/>
  <c r="AU13" i="15" a="1"/>
  <c r="AU13" i="15" s="1"/>
  <c r="AS42" i="15"/>
  <c r="AU25" i="15" a="1"/>
  <c r="AU25" i="15" s="1"/>
  <c r="AU15" i="15" a="1"/>
  <c r="AU15" i="15" s="1"/>
  <c r="AU28" i="15" a="1"/>
  <c r="AU28" i="15" s="1"/>
  <c r="AU17" i="15" a="1"/>
  <c r="AU17" i="15" s="1"/>
  <c r="AU11" i="15" a="1"/>
  <c r="AU11" i="15" s="1"/>
  <c r="AU44" i="15" s="1"/>
  <c r="AU20" i="15" a="1"/>
  <c r="AU20" i="15" s="1"/>
  <c r="AU32" i="15" a="1"/>
  <c r="AU32" i="15" s="1"/>
  <c r="AU30" i="15" a="1"/>
  <c r="AU30" i="15" s="1"/>
  <c r="AU12" i="15" a="1"/>
  <c r="AU12" i="15" s="1"/>
  <c r="AU34" i="15" a="1"/>
  <c r="AU34" i="15" s="1"/>
  <c r="AU24" i="15" a="1"/>
  <c r="AU24" i="15" s="1"/>
  <c r="AU22" i="15" a="1"/>
  <c r="AU22" i="15" s="1"/>
  <c r="AU26" i="15" a="1"/>
  <c r="AU26" i="15" s="1"/>
  <c r="AU16" i="15" a="1"/>
  <c r="AU16" i="15" s="1"/>
  <c r="AU14" i="15" a="1"/>
  <c r="AU14" i="15" s="1"/>
  <c r="AU18" i="15" a="1"/>
  <c r="AU18" i="15" s="1"/>
  <c r="AU19" i="15" a="1"/>
  <c r="AU19" i="15" s="1"/>
  <c r="AU29" i="15" a="1"/>
  <c r="AU29" i="15" s="1"/>
  <c r="AU27" i="15" a="1"/>
  <c r="AU27" i="15" s="1"/>
  <c r="AU31" i="15" a="1"/>
  <c r="AU31" i="15" s="1"/>
  <c r="AU21" i="15" a="1"/>
  <c r="AU21" i="15" s="1"/>
  <c r="AK22" i="15"/>
  <c r="AK16" i="15"/>
  <c r="AK26" i="15"/>
  <c r="AK33" i="15"/>
  <c r="AK13" i="15"/>
  <c r="AK28" i="15"/>
  <c r="AK29" i="15"/>
  <c r="AK24" i="15"/>
  <c r="AK15" i="15"/>
  <c r="AK32" i="15"/>
  <c r="AK30" i="15"/>
  <c r="AK17" i="15"/>
  <c r="AK27" i="15"/>
  <c r="AK25" i="15"/>
  <c r="AK20" i="15"/>
  <c r="AK21" i="15"/>
  <c r="AK23" i="15"/>
  <c r="AK14" i="15"/>
  <c r="AK18" i="15"/>
  <c r="AK31" i="15"/>
  <c r="AK34" i="15"/>
  <c r="AK19" i="15"/>
  <c r="AK12" i="15"/>
  <c r="AV7" i="15"/>
  <c r="P13" i="15"/>
  <c r="P12" i="15"/>
  <c r="S28" i="15"/>
  <c r="M30" i="15"/>
  <c r="M31" i="15"/>
  <c r="S30" i="15"/>
  <c r="P18" i="15"/>
  <c r="P19" i="15"/>
  <c r="G23" i="15"/>
  <c r="G22" i="15"/>
  <c r="M25" i="15"/>
  <c r="M26" i="15"/>
  <c r="P22" i="15"/>
  <c r="P23" i="15"/>
  <c r="S27" i="15"/>
  <c r="S29" i="15"/>
  <c r="P21" i="15"/>
  <c r="S31" i="15"/>
  <c r="S32" i="15"/>
  <c r="S33" i="15"/>
  <c r="B70" i="15"/>
  <c r="AS50" i="15" l="1"/>
  <c r="AS66" i="15"/>
  <c r="AS51" i="15"/>
  <c r="AS67" i="15"/>
  <c r="AS52" i="15"/>
  <c r="AS68" i="15"/>
  <c r="AS53" i="15"/>
  <c r="AS44" i="15"/>
  <c r="AS57" i="15"/>
  <c r="AS58" i="15"/>
  <c r="AS69" i="15"/>
  <c r="AS59" i="15"/>
  <c r="AS60" i="15"/>
  <c r="AS45" i="15"/>
  <c r="AS61" i="15"/>
  <c r="AS62" i="15"/>
  <c r="AS63" i="15"/>
  <c r="AS64" i="15"/>
  <c r="AS65" i="15"/>
  <c r="AS48" i="15"/>
  <c r="AS49" i="15"/>
  <c r="AS46" i="15"/>
  <c r="AS47" i="15"/>
  <c r="AS56" i="15"/>
  <c r="AS54" i="15"/>
  <c r="AS55" i="15"/>
  <c r="AN69" i="15"/>
  <c r="AK68" i="15"/>
  <c r="AQ69" i="15"/>
  <c r="AK70" i="15" a="1"/>
  <c r="AK70" i="15" s="1"/>
  <c r="AS35" i="15"/>
  <c r="AN36" i="15"/>
  <c r="AV8" i="15" a="1"/>
  <c r="AV8" i="15" s="1"/>
  <c r="AY7" i="15"/>
  <c r="AT69" i="15" l="1"/>
  <c r="AX62" i="15" a="1"/>
  <c r="AX62" i="15" s="1"/>
  <c r="AX52" i="15" a="1"/>
  <c r="AX52" i="15" s="1"/>
  <c r="AX64" i="15" a="1"/>
  <c r="AX64" i="15" s="1"/>
  <c r="AX61" i="15" a="1"/>
  <c r="AX61" i="15" s="1"/>
  <c r="AX60" i="15" a="1"/>
  <c r="AX60" i="15" s="1"/>
  <c r="AX63" i="15" a="1"/>
  <c r="AX63" i="15" s="1"/>
  <c r="AX59" i="15" a="1"/>
  <c r="AX59" i="15" s="1"/>
  <c r="AX65" i="15" a="1"/>
  <c r="AX65" i="15" s="1"/>
  <c r="AX66" i="15" a="1"/>
  <c r="AX66" i="15" s="1"/>
  <c r="AX69" i="15" a="1"/>
  <c r="AX69" i="15" s="1"/>
  <c r="AX67" i="15" a="1"/>
  <c r="AX67" i="15" s="1"/>
  <c r="AX58" i="15" a="1"/>
  <c r="AX58" i="15" s="1"/>
  <c r="AX54" i="15" a="1"/>
  <c r="AX54" i="15" s="1"/>
  <c r="AX53" i="15" a="1"/>
  <c r="AX53" i="15" s="1"/>
  <c r="AX50" i="15" a="1"/>
  <c r="AX50" i="15" s="1"/>
  <c r="AX45" i="15" a="1"/>
  <c r="AX45" i="15" s="1"/>
  <c r="AX49" i="15" a="1"/>
  <c r="AX49" i="15" s="1"/>
  <c r="AX68" i="15" a="1"/>
  <c r="AX68" i="15" s="1"/>
  <c r="AX57" i="15" a="1"/>
  <c r="AX57" i="15" s="1"/>
  <c r="AX56" i="15" a="1"/>
  <c r="AX56" i="15" s="1"/>
  <c r="AX48" i="15" a="1"/>
  <c r="AX48" i="15" s="1"/>
  <c r="AX55" i="15" a="1"/>
  <c r="AX55" i="15" s="1"/>
  <c r="AX51" i="15" a="1"/>
  <c r="AX51" i="15" s="1"/>
  <c r="AX47" i="15" a="1"/>
  <c r="AX47" i="15" s="1"/>
  <c r="AX46" i="15" a="1"/>
  <c r="AX46" i="15" s="1"/>
  <c r="AT36" i="15"/>
  <c r="AX35" i="15" a="1"/>
  <c r="AX35" i="15" s="1"/>
  <c r="AX36" i="15" a="1"/>
  <c r="AX36" i="15" s="1"/>
  <c r="AX18" i="15" a="1"/>
  <c r="AX18" i="15" s="1"/>
  <c r="AX21" i="15" a="1"/>
  <c r="AX21" i="15" s="1"/>
  <c r="AX31" i="15" a="1"/>
  <c r="AX31" i="15" s="1"/>
  <c r="AX26" i="15" a="1"/>
  <c r="AX26" i="15" s="1"/>
  <c r="AX13" i="15" a="1"/>
  <c r="AX13" i="15" s="1"/>
  <c r="AV41" i="15"/>
  <c r="AX29" i="15" a="1"/>
  <c r="AX29" i="15" s="1"/>
  <c r="AX16" i="15" a="1"/>
  <c r="AX16" i="15" s="1"/>
  <c r="AX34" i="15" a="1"/>
  <c r="AX34" i="15" s="1"/>
  <c r="AX23" i="15" a="1"/>
  <c r="AX23" i="15" s="1"/>
  <c r="AX19" i="15" a="1"/>
  <c r="AX19" i="15" s="1"/>
  <c r="AX11" i="15" a="1"/>
  <c r="AX11" i="15" s="1"/>
  <c r="AX44" i="15" s="1"/>
  <c r="AX24" i="15" a="1"/>
  <c r="AX24" i="15" s="1"/>
  <c r="AV42" i="15"/>
  <c r="AV43" i="15"/>
  <c r="AX12" i="15" a="1"/>
  <c r="AX12" i="15" s="1"/>
  <c r="AX14" i="15" a="1"/>
  <c r="AX14" i="15" s="1"/>
  <c r="AX32" i="15" a="1"/>
  <c r="AX32" i="15" s="1"/>
  <c r="AV10" i="15"/>
  <c r="AX20" i="15" a="1"/>
  <c r="AX20" i="15" s="1"/>
  <c r="AX22" i="15" a="1"/>
  <c r="AX22" i="15" s="1"/>
  <c r="AX17" i="15" a="1"/>
  <c r="AX17" i="15" s="1"/>
  <c r="AV9" i="15"/>
  <c r="AV22" i="15" s="1"/>
  <c r="AX28" i="15" a="1"/>
  <c r="AX28" i="15" s="1"/>
  <c r="AX30" i="15" a="1"/>
  <c r="AX30" i="15" s="1"/>
  <c r="AX25" i="15" a="1"/>
  <c r="AX25" i="15" s="1"/>
  <c r="AX27" i="15" a="1"/>
  <c r="AX27" i="15" s="1"/>
  <c r="AX15" i="15" a="1"/>
  <c r="AX15" i="15" s="1"/>
  <c r="AX33" i="15" a="1"/>
  <c r="AX33" i="15" s="1"/>
  <c r="AY8" i="15" a="1"/>
  <c r="AY8" i="15" s="1"/>
  <c r="BB7" i="15"/>
  <c r="AS30" i="15"/>
  <c r="AT63" i="15" s="1"/>
  <c r="AS20" i="15"/>
  <c r="AT53" i="15" s="1"/>
  <c r="AS31" i="15"/>
  <c r="AT64" i="15" s="1"/>
  <c r="AS22" i="15"/>
  <c r="AT55" i="15" s="1"/>
  <c r="AS27" i="15"/>
  <c r="AT60" i="15" s="1"/>
  <c r="AS32" i="15"/>
  <c r="AT65" i="15" s="1"/>
  <c r="AS34" i="15"/>
  <c r="AT68" i="15" s="1"/>
  <c r="AS14" i="15"/>
  <c r="AT47" i="15" s="1"/>
  <c r="AS19" i="15"/>
  <c r="AT52" i="15" s="1"/>
  <c r="AS26" i="15"/>
  <c r="AT59" i="15" s="1"/>
  <c r="AS12" i="15"/>
  <c r="AT45" i="15" s="1"/>
  <c r="AS11" i="15"/>
  <c r="AS18" i="15"/>
  <c r="AT51" i="15" s="1"/>
  <c r="AS29" i="15"/>
  <c r="AS24" i="15"/>
  <c r="AT57" i="15" s="1"/>
  <c r="AS33" i="15"/>
  <c r="AT66" i="15" s="1"/>
  <c r="AS21" i="15"/>
  <c r="AT54" i="15" s="1"/>
  <c r="AS15" i="15"/>
  <c r="AT48" i="15" s="1"/>
  <c r="AS25" i="15"/>
  <c r="AT58" i="15" s="1"/>
  <c r="AS13" i="15"/>
  <c r="AT46" i="15" s="1"/>
  <c r="AS23" i="15"/>
  <c r="AT56" i="15" s="1"/>
  <c r="AS17" i="15"/>
  <c r="AT50" i="15" s="1"/>
  <c r="AS28" i="15"/>
  <c r="AT61" i="15" s="1"/>
  <c r="AS16" i="15"/>
  <c r="AT49" i="15" s="1"/>
  <c r="AU38" i="15"/>
  <c r="AT38" i="15"/>
  <c r="AS38" i="15"/>
  <c r="AS41" i="15"/>
  <c r="X41" i="15"/>
  <c r="AG41" i="15"/>
  <c r="AA41" i="15"/>
  <c r="AD41" i="15"/>
  <c r="AJ41" i="15"/>
  <c r="AM41" i="15"/>
  <c r="AP41" i="15"/>
  <c r="AV69" i="15" l="1"/>
  <c r="AV60" i="15"/>
  <c r="AV45" i="15"/>
  <c r="AV61" i="15"/>
  <c r="AV46" i="15"/>
  <c r="AV62" i="15"/>
  <c r="AV47" i="15"/>
  <c r="AV63" i="15"/>
  <c r="AV51" i="15"/>
  <c r="AV67" i="15"/>
  <c r="AV52" i="15"/>
  <c r="AV68" i="15"/>
  <c r="AV53" i="15"/>
  <c r="AV44" i="15"/>
  <c r="AV54" i="15"/>
  <c r="AV55" i="15"/>
  <c r="AV56" i="15"/>
  <c r="AV48" i="15"/>
  <c r="AV49" i="15"/>
  <c r="AV50" i="15"/>
  <c r="AV57" i="15"/>
  <c r="AV58" i="15"/>
  <c r="AV59" i="15"/>
  <c r="AV64" i="15"/>
  <c r="AV65" i="15"/>
  <c r="AV66" i="15"/>
  <c r="AT67" i="15"/>
  <c r="AT62" i="15"/>
  <c r="BA63" i="15" a="1"/>
  <c r="BA63" i="15" s="1"/>
  <c r="BA65" i="15" a="1"/>
  <c r="BA65" i="15" s="1"/>
  <c r="BA59" i="15" a="1"/>
  <c r="BA59" i="15" s="1"/>
  <c r="BA66" i="15" a="1"/>
  <c r="BA66" i="15" s="1"/>
  <c r="BA51" i="15" a="1"/>
  <c r="BA51" i="15" s="1"/>
  <c r="BA69" i="15" a="1"/>
  <c r="BA69" i="15" s="1"/>
  <c r="BA58" i="15" a="1"/>
  <c r="BA58" i="15" s="1"/>
  <c r="BA54" i="15" a="1"/>
  <c r="BA54" i="15" s="1"/>
  <c r="BA67" i="15" a="1"/>
  <c r="BA67" i="15" s="1"/>
  <c r="BA53" i="15" a="1"/>
  <c r="BA53" i="15" s="1"/>
  <c r="BA47" i="15" a="1"/>
  <c r="BA47" i="15" s="1"/>
  <c r="BA50" i="15" a="1"/>
  <c r="BA50" i="15" s="1"/>
  <c r="BA57" i="15" a="1"/>
  <c r="BA57" i="15" s="1"/>
  <c r="BA68" i="15" a="1"/>
  <c r="BA68" i="15" s="1"/>
  <c r="BA62" i="15" a="1"/>
  <c r="BA62" i="15" s="1"/>
  <c r="BA56" i="15" a="1"/>
  <c r="BA56" i="15" s="1"/>
  <c r="BA52" i="15" a="1"/>
  <c r="BA52" i="15" s="1"/>
  <c r="BA49" i="15" a="1"/>
  <c r="BA49" i="15" s="1"/>
  <c r="BA48" i="15" a="1"/>
  <c r="BA48" i="15" s="1"/>
  <c r="BA61" i="15" a="1"/>
  <c r="BA61" i="15" s="1"/>
  <c r="BA45" i="15" a="1"/>
  <c r="BA45" i="15" s="1"/>
  <c r="BA55" i="15" a="1"/>
  <c r="BA55" i="15" s="1"/>
  <c r="BA60" i="15" a="1"/>
  <c r="BA60" i="15" s="1"/>
  <c r="BA46" i="15" a="1"/>
  <c r="BA46" i="15" s="1"/>
  <c r="BA64" i="15" a="1"/>
  <c r="BA64" i="15" s="1"/>
  <c r="AT37" i="15" a="1"/>
  <c r="AT37" i="15" s="1"/>
  <c r="AT35" i="15"/>
  <c r="BA35" i="15" a="1"/>
  <c r="BA35" i="15" s="1"/>
  <c r="BA36" i="15" a="1"/>
  <c r="BA36" i="15" s="1"/>
  <c r="AV36" i="15"/>
  <c r="AV35" i="15"/>
  <c r="AW38" i="15"/>
  <c r="AV12" i="15"/>
  <c r="AV11" i="15"/>
  <c r="AV17" i="15"/>
  <c r="AV27" i="15"/>
  <c r="AV34" i="15"/>
  <c r="AV14" i="15"/>
  <c r="AV19" i="15"/>
  <c r="AV26" i="15"/>
  <c r="AV15" i="15"/>
  <c r="AV18" i="15"/>
  <c r="AV16" i="15"/>
  <c r="AV28" i="15"/>
  <c r="AV29" i="15"/>
  <c r="AV24" i="15"/>
  <c r="AV32" i="15"/>
  <c r="AV33" i="15"/>
  <c r="AV21" i="15"/>
  <c r="AV31" i="15"/>
  <c r="AV25" i="15"/>
  <c r="AV13" i="15"/>
  <c r="AV23" i="15"/>
  <c r="AV30" i="15"/>
  <c r="AX38" i="15"/>
  <c r="AV38" i="15"/>
  <c r="AV20" i="15"/>
  <c r="BE7" i="15"/>
  <c r="BE8" i="15" s="1" a="1"/>
  <c r="BE8" i="15" s="1"/>
  <c r="BB8" i="15" a="1"/>
  <c r="BB8" i="15" s="1"/>
  <c r="AY10" i="15"/>
  <c r="BA26" i="15" a="1"/>
  <c r="BA26" i="15" s="1"/>
  <c r="BA29" i="15" a="1"/>
  <c r="BA29" i="15" s="1"/>
  <c r="BA30" i="15" a="1"/>
  <c r="BA30" i="15" s="1"/>
  <c r="BA24" i="15" a="1"/>
  <c r="BA24" i="15" s="1"/>
  <c r="BA25" i="15" a="1"/>
  <c r="BA25" i="15" s="1"/>
  <c r="BA15" i="15" a="1"/>
  <c r="BA15" i="15" s="1"/>
  <c r="BA28" i="15" a="1"/>
  <c r="BA28" i="15" s="1"/>
  <c r="BA20" i="15" a="1"/>
  <c r="BA20" i="15" s="1"/>
  <c r="BA21" i="15" a="1"/>
  <c r="BA21" i="15" s="1"/>
  <c r="BA16" i="15" a="1"/>
  <c r="BA16" i="15" s="1"/>
  <c r="AY41" i="15"/>
  <c r="AY42" i="15"/>
  <c r="BA22" i="15" a="1"/>
  <c r="BA22" i="15" s="1"/>
  <c r="BA14" i="15" a="1"/>
  <c r="BA14" i="15" s="1"/>
  <c r="BA17" i="15" a="1"/>
  <c r="BA17" i="15" s="1"/>
  <c r="BA11" i="15" a="1"/>
  <c r="BA11" i="15" s="1"/>
  <c r="BA44" i="15" s="1"/>
  <c r="BA19" i="15" a="1"/>
  <c r="BA19" i="15" s="1"/>
  <c r="BA18" i="15" a="1"/>
  <c r="BA18" i="15" s="1"/>
  <c r="BA34" i="15" a="1"/>
  <c r="BA34" i="15" s="1"/>
  <c r="BA12" i="15" a="1"/>
  <c r="BA12" i="15" s="1"/>
  <c r="BA33" i="15" a="1"/>
  <c r="BA33" i="15" s="1"/>
  <c r="AY43" i="15"/>
  <c r="AY9" i="15"/>
  <c r="AY33" i="15" s="1"/>
  <c r="BA13" i="15" a="1"/>
  <c r="BA13" i="15" s="1"/>
  <c r="BA27" i="15" a="1"/>
  <c r="BA27" i="15" s="1"/>
  <c r="BA32" i="15" a="1"/>
  <c r="BA32" i="15" s="1"/>
  <c r="BA31" i="15" a="1"/>
  <c r="BA31" i="15" s="1"/>
  <c r="BA23" i="15" a="1"/>
  <c r="BA23" i="15" s="1"/>
  <c r="AT13" i="15"/>
  <c r="AT23" i="15"/>
  <c r="AT12" i="15"/>
  <c r="AT21" i="15"/>
  <c r="AT30" i="15"/>
  <c r="AT31" i="15"/>
  <c r="AT22" i="15"/>
  <c r="AT20" i="15"/>
  <c r="AT19" i="15"/>
  <c r="AT18" i="15"/>
  <c r="AT27" i="15"/>
  <c r="AT26" i="15"/>
  <c r="AT15" i="15"/>
  <c r="AT33" i="15"/>
  <c r="AT32" i="15"/>
  <c r="AT17" i="15"/>
  <c r="AT25" i="15"/>
  <c r="AT29" i="15"/>
  <c r="AT24" i="15"/>
  <c r="AT28" i="15"/>
  <c r="AT34" i="15"/>
  <c r="AT14" i="15"/>
  <c r="AT16" i="15"/>
  <c r="M27" i="15"/>
  <c r="P27" i="15"/>
  <c r="G27" i="15"/>
  <c r="AB27" i="15"/>
  <c r="Y29" i="15"/>
  <c r="J22" i="15"/>
  <c r="J14" i="15"/>
  <c r="P28" i="15"/>
  <c r="J26" i="15"/>
  <c r="J18" i="15"/>
  <c r="P29" i="15"/>
  <c r="J27" i="15"/>
  <c r="J19" i="15"/>
  <c r="AB29" i="15"/>
  <c r="J25" i="15"/>
  <c r="AB28" i="15"/>
  <c r="J24" i="15"/>
  <c r="J16" i="15"/>
  <c r="G28" i="15"/>
  <c r="J23" i="15"/>
  <c r="J15" i="15"/>
  <c r="Y31" i="15"/>
  <c r="Y30" i="15"/>
  <c r="G13" i="15"/>
  <c r="G12" i="15"/>
  <c r="J31" i="15"/>
  <c r="J30" i="15"/>
  <c r="J29" i="15"/>
  <c r="J21" i="15"/>
  <c r="J13" i="15"/>
  <c r="P30" i="15"/>
  <c r="P31" i="15"/>
  <c r="J28" i="15"/>
  <c r="J20" i="15"/>
  <c r="J12" i="15"/>
  <c r="G31" i="15"/>
  <c r="G30" i="15"/>
  <c r="J17" i="15"/>
  <c r="G29" i="15"/>
  <c r="AB31" i="15"/>
  <c r="AB30" i="15"/>
  <c r="M28" i="15"/>
  <c r="M29" i="15"/>
  <c r="AO38" i="15"/>
  <c r="AN38" i="15"/>
  <c r="AM38" i="15"/>
  <c r="AF38" i="15"/>
  <c r="AE38" i="15"/>
  <c r="AD38" i="15"/>
  <c r="Z38" i="15"/>
  <c r="X38" i="15"/>
  <c r="Y38" i="15"/>
  <c r="AL38" i="15"/>
  <c r="AK38" i="15"/>
  <c r="AJ38" i="15"/>
  <c r="AA38" i="15"/>
  <c r="AC38" i="15"/>
  <c r="AB38" i="15"/>
  <c r="AH38" i="15"/>
  <c r="AG38" i="15"/>
  <c r="AI38" i="15"/>
  <c r="AP38" i="15"/>
  <c r="AR38" i="15"/>
  <c r="AQ38" i="15"/>
  <c r="AW63" i="15" l="1"/>
  <c r="AY54" i="15"/>
  <c r="AY55" i="15"/>
  <c r="AY56" i="15"/>
  <c r="AY57" i="15"/>
  <c r="AY45" i="15"/>
  <c r="AY61" i="15"/>
  <c r="AY46" i="15"/>
  <c r="AY62" i="15"/>
  <c r="AY47" i="15"/>
  <c r="AY63" i="15"/>
  <c r="AY48" i="15"/>
  <c r="AY64" i="15"/>
  <c r="AY49" i="15"/>
  <c r="AY65" i="15"/>
  <c r="AY50" i="15"/>
  <c r="AY66" i="15"/>
  <c r="AY69" i="15"/>
  <c r="AY51" i="15"/>
  <c r="AY52" i="15"/>
  <c r="AY53" i="15"/>
  <c r="AY58" i="15"/>
  <c r="AY59" i="15"/>
  <c r="AY60" i="15"/>
  <c r="AY67" i="15"/>
  <c r="AY68" i="15"/>
  <c r="AY44" i="15"/>
  <c r="AW51" i="15"/>
  <c r="AW59" i="15"/>
  <c r="AW57" i="15"/>
  <c r="AW67" i="15"/>
  <c r="AW46" i="15"/>
  <c r="AW53" i="15"/>
  <c r="AW47" i="15"/>
  <c r="AW56" i="15"/>
  <c r="AW49" i="15"/>
  <c r="AW55" i="15"/>
  <c r="AW52" i="15"/>
  <c r="AW48" i="15"/>
  <c r="AW50" i="15"/>
  <c r="AW62" i="15"/>
  <c r="AW64" i="15"/>
  <c r="AW54" i="15"/>
  <c r="AW69" i="15"/>
  <c r="AW68" i="15"/>
  <c r="AW58" i="15"/>
  <c r="AW66" i="15"/>
  <c r="AW65" i="15"/>
  <c r="BG58" i="15" a="1"/>
  <c r="BG58" i="15" s="1"/>
  <c r="BG69" i="15" a="1"/>
  <c r="BG69" i="15" s="1"/>
  <c r="BG67" i="15" a="1"/>
  <c r="BG67" i="15" s="1"/>
  <c r="BG53" i="15" a="1"/>
  <c r="BG53" i="15" s="1"/>
  <c r="BG50" i="15" a="1"/>
  <c r="BG50" i="15" s="1"/>
  <c r="BG52" i="15" a="1"/>
  <c r="BG52" i="15" s="1"/>
  <c r="BG68" i="15" a="1"/>
  <c r="BG68" i="15" s="1"/>
  <c r="BG61" i="15" a="1"/>
  <c r="BG61" i="15" s="1"/>
  <c r="BG60" i="15" a="1"/>
  <c r="BG60" i="15" s="1"/>
  <c r="BG64" i="15" a="1"/>
  <c r="BG64" i="15" s="1"/>
  <c r="BG63" i="15" a="1"/>
  <c r="BG63" i="15" s="1"/>
  <c r="BG55" i="15" a="1"/>
  <c r="BG55" i="15" s="1"/>
  <c r="BG65" i="15" a="1"/>
  <c r="BG65" i="15" s="1"/>
  <c r="BG59" i="15" a="1"/>
  <c r="BG59" i="15" s="1"/>
  <c r="BG48" i="15" a="1"/>
  <c r="BG48" i="15" s="1"/>
  <c r="BG57" i="15" a="1"/>
  <c r="BG57" i="15" s="1"/>
  <c r="BG56" i="15" a="1"/>
  <c r="BG56" i="15" s="1"/>
  <c r="BG47" i="15" a="1"/>
  <c r="BG47" i="15" s="1"/>
  <c r="BG51" i="15" a="1"/>
  <c r="BG51" i="15" s="1"/>
  <c r="BG54" i="15" a="1"/>
  <c r="BG54" i="15" s="1"/>
  <c r="BG46" i="15" a="1"/>
  <c r="BG46" i="15" s="1"/>
  <c r="BG62" i="15" a="1"/>
  <c r="BG62" i="15" s="1"/>
  <c r="BG45" i="15" a="1"/>
  <c r="BG45" i="15" s="1"/>
  <c r="BG66" i="15" a="1"/>
  <c r="BG66" i="15" s="1"/>
  <c r="BG49" i="15" a="1"/>
  <c r="BG49" i="15" s="1"/>
  <c r="BD65" i="15" a="1"/>
  <c r="BD65" i="15" s="1"/>
  <c r="BD59" i="15" a="1"/>
  <c r="BD59" i="15" s="1"/>
  <c r="BD66" i="15" a="1"/>
  <c r="BD66" i="15" s="1"/>
  <c r="BD58" i="15" a="1"/>
  <c r="BD58" i="15" s="1"/>
  <c r="BD69" i="15" a="1"/>
  <c r="BD69" i="15" s="1"/>
  <c r="BD54" i="15" a="1"/>
  <c r="BD54" i="15" s="1"/>
  <c r="BD67" i="15" a="1"/>
  <c r="BD67" i="15" s="1"/>
  <c r="BD53" i="15" a="1"/>
  <c r="BD53" i="15" s="1"/>
  <c r="BD68" i="15" a="1"/>
  <c r="BD68" i="15" s="1"/>
  <c r="BD62" i="15" a="1"/>
  <c r="BD62" i="15" s="1"/>
  <c r="BD60" i="15" a="1"/>
  <c r="BD60" i="15" s="1"/>
  <c r="BD56" i="15" a="1"/>
  <c r="BD56" i="15" s="1"/>
  <c r="BD52" i="15" a="1"/>
  <c r="BD52" i="15" s="1"/>
  <c r="BD49" i="15" a="1"/>
  <c r="BD49" i="15" s="1"/>
  <c r="BD64" i="15" a="1"/>
  <c r="BD64" i="15" s="1"/>
  <c r="BD61" i="15" a="1"/>
  <c r="BD61" i="15" s="1"/>
  <c r="BD55" i="15" a="1"/>
  <c r="BD55" i="15" s="1"/>
  <c r="BD50" i="15" a="1"/>
  <c r="BD50" i="15" s="1"/>
  <c r="BD48" i="15" a="1"/>
  <c r="BD48" i="15" s="1"/>
  <c r="BD63" i="15" a="1"/>
  <c r="BD63" i="15" s="1"/>
  <c r="BD57" i="15" a="1"/>
  <c r="BD57" i="15" s="1"/>
  <c r="BD47" i="15" a="1"/>
  <c r="BD47" i="15" s="1"/>
  <c r="BD51" i="15" a="1"/>
  <c r="BD51" i="15" s="1"/>
  <c r="BD46" i="15" a="1"/>
  <c r="BD46" i="15" s="1"/>
  <c r="BD45" i="15" a="1"/>
  <c r="BD45" i="15" s="1"/>
  <c r="AW45" i="15"/>
  <c r="AW61" i="15"/>
  <c r="AW60" i="15"/>
  <c r="AT70" i="15" a="1"/>
  <c r="AT70" i="15" s="1"/>
  <c r="AW70" i="15" a="1"/>
  <c r="AW70" i="15" s="1"/>
  <c r="AW37" i="15" a="1"/>
  <c r="AW37" i="15" s="1"/>
  <c r="AW36" i="15"/>
  <c r="AW35" i="15"/>
  <c r="BD35" i="15" a="1"/>
  <c r="BD35" i="15" s="1"/>
  <c r="BD36" i="15" a="1"/>
  <c r="BD36" i="15" s="1"/>
  <c r="BG36" i="15" a="1"/>
  <c r="BG36" i="15" s="1"/>
  <c r="BG35" i="15" a="1"/>
  <c r="BG35" i="15" s="1"/>
  <c r="AY36" i="15"/>
  <c r="AY35" i="15"/>
  <c r="AW12" i="15"/>
  <c r="AW18" i="15"/>
  <c r="AW29" i="15"/>
  <c r="AW33" i="15"/>
  <c r="AW28" i="15"/>
  <c r="AW15" i="15"/>
  <c r="AW27" i="15"/>
  <c r="AW32" i="15"/>
  <c r="AW14" i="15"/>
  <c r="AW16" i="15"/>
  <c r="AW19" i="15"/>
  <c r="AW26" i="15"/>
  <c r="AW13" i="15"/>
  <c r="AW25" i="15"/>
  <c r="AW17" i="15"/>
  <c r="AW21" i="15"/>
  <c r="AW34" i="15"/>
  <c r="AW22" i="15"/>
  <c r="AW31" i="15"/>
  <c r="AY15" i="15"/>
  <c r="AY25" i="15"/>
  <c r="AY11" i="15"/>
  <c r="AW20" i="15"/>
  <c r="AY31" i="15"/>
  <c r="AY30" i="15"/>
  <c r="AY24" i="15"/>
  <c r="AY26" i="15"/>
  <c r="AY20" i="15"/>
  <c r="AW23" i="15"/>
  <c r="AY29" i="15"/>
  <c r="AZ62" i="15" s="1"/>
  <c r="AY22" i="15"/>
  <c r="AY12" i="15"/>
  <c r="AY14" i="15"/>
  <c r="AY18" i="15"/>
  <c r="AY17" i="15"/>
  <c r="AY23" i="15"/>
  <c r="AY27" i="15"/>
  <c r="AY13" i="15"/>
  <c r="AY21" i="15"/>
  <c r="AY28" i="15"/>
  <c r="AY16" i="15"/>
  <c r="AY19" i="15"/>
  <c r="AW24" i="15"/>
  <c r="AW30" i="15"/>
  <c r="AY32" i="15"/>
  <c r="AY34" i="15"/>
  <c r="AZ34" i="15" s="1"/>
  <c r="AY38" i="15"/>
  <c r="BA38" i="15"/>
  <c r="AZ38" i="15"/>
  <c r="BD28" i="15" a="1"/>
  <c r="BD28" i="15" s="1"/>
  <c r="BD16" i="15" a="1"/>
  <c r="BD16" i="15" s="1"/>
  <c r="BD11" i="15" a="1"/>
  <c r="BD11" i="15" s="1"/>
  <c r="BD44" i="15" s="1"/>
  <c r="BB41" i="15"/>
  <c r="BD24" i="15" a="1"/>
  <c r="BD24" i="15" s="1"/>
  <c r="BD23" i="15" a="1"/>
  <c r="BD23" i="15" s="1"/>
  <c r="BD33" i="15" a="1"/>
  <c r="BD33" i="15" s="1"/>
  <c r="BD18" i="15" a="1"/>
  <c r="BD18" i="15" s="1"/>
  <c r="BD15" i="15" a="1"/>
  <c r="BD15" i="15" s="1"/>
  <c r="BD31" i="15" a="1"/>
  <c r="BD31" i="15" s="1"/>
  <c r="BB42" i="15"/>
  <c r="BD12" i="15" a="1"/>
  <c r="BD12" i="15" s="1"/>
  <c r="BD30" i="15" a="1"/>
  <c r="BD30" i="15" s="1"/>
  <c r="BD29" i="15" a="1"/>
  <c r="BD29" i="15" s="1"/>
  <c r="BD17" i="15" a="1"/>
  <c r="BD17" i="15" s="1"/>
  <c r="BD26" i="15" a="1"/>
  <c r="BD26" i="15" s="1"/>
  <c r="BD27" i="15" a="1"/>
  <c r="BD27" i="15" s="1"/>
  <c r="BB9" i="15"/>
  <c r="BB33" i="15" s="1"/>
  <c r="BD22" i="15" a="1"/>
  <c r="BD22" i="15" s="1"/>
  <c r="BD25" i="15" a="1"/>
  <c r="BD25" i="15" s="1"/>
  <c r="BB10" i="15"/>
  <c r="BD34" i="15" a="1"/>
  <c r="BD34" i="15" s="1"/>
  <c r="BD14" i="15" a="1"/>
  <c r="BD14" i="15" s="1"/>
  <c r="BD21" i="15" a="1"/>
  <c r="BD21" i="15" s="1"/>
  <c r="BB43" i="15"/>
  <c r="BD32" i="15" a="1"/>
  <c r="BD32" i="15" s="1"/>
  <c r="BD20" i="15" a="1"/>
  <c r="BD20" i="15" s="1"/>
  <c r="BD19" i="15" a="1"/>
  <c r="BD19" i="15" s="1"/>
  <c r="BD13" i="15" a="1"/>
  <c r="BD13" i="15" s="1"/>
  <c r="BG14" i="15" a="1"/>
  <c r="BG14" i="15" s="1"/>
  <c r="BG12" i="15" a="1"/>
  <c r="BG12" i="15" s="1"/>
  <c r="BG25" i="15" a="1"/>
  <c r="BG25" i="15" s="1"/>
  <c r="BG21" i="15" a="1"/>
  <c r="BG21" i="15" s="1"/>
  <c r="BG34" i="15" a="1"/>
  <c r="BG34" i="15" s="1"/>
  <c r="BG15" i="15" a="1"/>
  <c r="BG15" i="15" s="1"/>
  <c r="BE42" i="15"/>
  <c r="BE43" i="15"/>
  <c r="BG17" i="15" a="1"/>
  <c r="BG17" i="15" s="1"/>
  <c r="BG24" i="15" a="1"/>
  <c r="BG24" i="15" s="1"/>
  <c r="BG23" i="15" a="1"/>
  <c r="BG23" i="15" s="1"/>
  <c r="BG11" i="15" a="1"/>
  <c r="BG11" i="15" s="1"/>
  <c r="BG44" i="15" s="1"/>
  <c r="BG22" i="15" a="1"/>
  <c r="BG22" i="15" s="1"/>
  <c r="BG13" i="15" a="1"/>
  <c r="BG13" i="15" s="1"/>
  <c r="BE10" i="15"/>
  <c r="BE9" i="15"/>
  <c r="BE33" i="15" s="1"/>
  <c r="BG16" i="15" a="1"/>
  <c r="BG16" i="15" s="1"/>
  <c r="BG33" i="15" a="1"/>
  <c r="BG33" i="15" s="1"/>
  <c r="BG32" i="15" a="1"/>
  <c r="BG32" i="15" s="1"/>
  <c r="BG30" i="15" a="1"/>
  <c r="BG30" i="15" s="1"/>
  <c r="BG19" i="15" a="1"/>
  <c r="BG19" i="15" s="1"/>
  <c r="BG27" i="15" a="1"/>
  <c r="BG27" i="15" s="1"/>
  <c r="BG28" i="15" a="1"/>
  <c r="BG28" i="15" s="1"/>
  <c r="BG26" i="15" a="1"/>
  <c r="BG26" i="15" s="1"/>
  <c r="BG31" i="15" a="1"/>
  <c r="BG31" i="15" s="1"/>
  <c r="BE41" i="15"/>
  <c r="BG20" i="15" a="1"/>
  <c r="BG20" i="15" s="1"/>
  <c r="BG18" i="15" a="1"/>
  <c r="BG18" i="15" s="1"/>
  <c r="BG29" i="15" a="1"/>
  <c r="BG29" i="15" s="1"/>
  <c r="F41" i="15"/>
  <c r="C41" i="15"/>
  <c r="U41" i="15"/>
  <c r="I41" i="15"/>
  <c r="AD26" i="15"/>
  <c r="AD59" i="15" s="1"/>
  <c r="AZ45" i="15" l="1"/>
  <c r="AZ65" i="15"/>
  <c r="BB48" i="15"/>
  <c r="BB64" i="15"/>
  <c r="BB49" i="15"/>
  <c r="BB65" i="15"/>
  <c r="BB50" i="15"/>
  <c r="BB66" i="15"/>
  <c r="BB51" i="15"/>
  <c r="BB67" i="15"/>
  <c r="BB55" i="15"/>
  <c r="BB56" i="15"/>
  <c r="BB57" i="15"/>
  <c r="BB58" i="15"/>
  <c r="BB59" i="15"/>
  <c r="BB69" i="15"/>
  <c r="BB60" i="15"/>
  <c r="BB54" i="15"/>
  <c r="BB61" i="15"/>
  <c r="BB62" i="15"/>
  <c r="BB63" i="15"/>
  <c r="BB68" i="15"/>
  <c r="BB44" i="15"/>
  <c r="BB47" i="15"/>
  <c r="BB53" i="15"/>
  <c r="BB45" i="15"/>
  <c r="BB52" i="15"/>
  <c r="BB46" i="15"/>
  <c r="BE58" i="15"/>
  <c r="BE59" i="15"/>
  <c r="BE69" i="15"/>
  <c r="BE60" i="15"/>
  <c r="BE45" i="15"/>
  <c r="BE61" i="15"/>
  <c r="BE49" i="15"/>
  <c r="BE65" i="15"/>
  <c r="BE50" i="15"/>
  <c r="BE66" i="15"/>
  <c r="BE51" i="15"/>
  <c r="BE67" i="15"/>
  <c r="BE68" i="15"/>
  <c r="BE52" i="15"/>
  <c r="BE53" i="15"/>
  <c r="BE44" i="15"/>
  <c r="BE54" i="15"/>
  <c r="BE46" i="15"/>
  <c r="BE47" i="15"/>
  <c r="BE48" i="15"/>
  <c r="BE56" i="15"/>
  <c r="BE64" i="15"/>
  <c r="BE55" i="15"/>
  <c r="BE57" i="15"/>
  <c r="BE62" i="15"/>
  <c r="BE63" i="15"/>
  <c r="AZ58" i="15"/>
  <c r="AZ47" i="15"/>
  <c r="AZ59" i="15"/>
  <c r="AZ67" i="15"/>
  <c r="AZ55" i="15"/>
  <c r="AZ53" i="15"/>
  <c r="AZ51" i="15"/>
  <c r="AZ61" i="15"/>
  <c r="AZ50" i="15"/>
  <c r="AZ60" i="15"/>
  <c r="AZ49" i="15"/>
  <c r="AZ57" i="15"/>
  <c r="AZ68" i="15"/>
  <c r="AZ54" i="15"/>
  <c r="AZ52" i="15"/>
  <c r="AZ69" i="15"/>
  <c r="AZ46" i="15"/>
  <c r="AZ66" i="15"/>
  <c r="AZ64" i="15"/>
  <c r="AZ63" i="15"/>
  <c r="AZ48" i="15"/>
  <c r="AZ56" i="15"/>
  <c r="AZ37" i="15" a="1"/>
  <c r="AZ37" i="15" s="1"/>
  <c r="AZ36" i="15"/>
  <c r="AZ35" i="15"/>
  <c r="BE35" i="15"/>
  <c r="BE36" i="15"/>
  <c r="BB36" i="15"/>
  <c r="BB35" i="15"/>
  <c r="AZ28" i="15"/>
  <c r="AZ24" i="15"/>
  <c r="AZ20" i="15"/>
  <c r="AZ21" i="15"/>
  <c r="AZ25" i="15"/>
  <c r="AZ16" i="15"/>
  <c r="AZ13" i="15"/>
  <c r="AZ31" i="15"/>
  <c r="AZ15" i="15"/>
  <c r="AZ32" i="15"/>
  <c r="AZ29" i="15"/>
  <c r="AZ26" i="15"/>
  <c r="BB21" i="15"/>
  <c r="BB34" i="15"/>
  <c r="BC34" i="15" s="1"/>
  <c r="BB31" i="15"/>
  <c r="BB27" i="15"/>
  <c r="AZ30" i="15"/>
  <c r="AZ33" i="15"/>
  <c r="AZ22" i="15"/>
  <c r="AZ18" i="15"/>
  <c r="BE16" i="15"/>
  <c r="BB23" i="15"/>
  <c r="AZ12" i="15"/>
  <c r="BE32" i="15"/>
  <c r="BF33" i="15" s="1"/>
  <c r="BE28" i="15"/>
  <c r="BE23" i="15"/>
  <c r="BE20" i="15"/>
  <c r="AZ19" i="15"/>
  <c r="BB29" i="15"/>
  <c r="AZ14" i="15"/>
  <c r="AZ27" i="15"/>
  <c r="AZ23" i="15"/>
  <c r="BE27" i="15"/>
  <c r="BE18" i="15"/>
  <c r="BB17" i="15"/>
  <c r="BE15" i="15"/>
  <c r="BE31" i="15"/>
  <c r="BB13" i="15"/>
  <c r="BE13" i="15"/>
  <c r="BE22" i="15"/>
  <c r="BE25" i="15"/>
  <c r="BB11" i="15"/>
  <c r="BB16" i="15"/>
  <c r="BB28" i="15"/>
  <c r="BB30" i="15"/>
  <c r="BB12" i="15"/>
  <c r="BE17" i="15"/>
  <c r="BE29" i="15"/>
  <c r="BB25" i="15"/>
  <c r="BB26" i="15"/>
  <c r="AZ17" i="15"/>
  <c r="BE30" i="15"/>
  <c r="BB24" i="15"/>
  <c r="BB20" i="15"/>
  <c r="BB18" i="15"/>
  <c r="BE21" i="15"/>
  <c r="BE34" i="15"/>
  <c r="BF34" i="15" s="1"/>
  <c r="BE24" i="15"/>
  <c r="BB22" i="15"/>
  <c r="BB19" i="15"/>
  <c r="BG38" i="15"/>
  <c r="BF38" i="15"/>
  <c r="BE38" i="15"/>
  <c r="BE12" i="15"/>
  <c r="BE14" i="15"/>
  <c r="BE19" i="15"/>
  <c r="BE11" i="15"/>
  <c r="BE26" i="15"/>
  <c r="BB14" i="15"/>
  <c r="BB32" i="15"/>
  <c r="BB15" i="15"/>
  <c r="BD38" i="15"/>
  <c r="BC38" i="15"/>
  <c r="BB38" i="15"/>
  <c r="AD34" i="15"/>
  <c r="AD67" i="15" s="1"/>
  <c r="AD14" i="15"/>
  <c r="AD47" i="15" s="1"/>
  <c r="AD19" i="15"/>
  <c r="AD28" i="15"/>
  <c r="AD11" i="15"/>
  <c r="AD44" i="15" s="1"/>
  <c r="AD18" i="15"/>
  <c r="AD51" i="15" s="1"/>
  <c r="AD12" i="15"/>
  <c r="AD45" i="15" s="1"/>
  <c r="AD24" i="15"/>
  <c r="AD57" i="15" s="1"/>
  <c r="AD27" i="15"/>
  <c r="AD33" i="15"/>
  <c r="AD29" i="15"/>
  <c r="AD31" i="15"/>
  <c r="AD22" i="15"/>
  <c r="AD55" i="15" s="1"/>
  <c r="AD32" i="15"/>
  <c r="AD65" i="15" s="1"/>
  <c r="AD25" i="15"/>
  <c r="AD58" i="15" s="1"/>
  <c r="AD21" i="15"/>
  <c r="AD54" i="15" s="1"/>
  <c r="AD23" i="15"/>
  <c r="AD17" i="15"/>
  <c r="AD50" i="15" s="1"/>
  <c r="AD13" i="15"/>
  <c r="AD16" i="15"/>
  <c r="AD30" i="15"/>
  <c r="AD20" i="15"/>
  <c r="AD53" i="15" s="1"/>
  <c r="AD15" i="15"/>
  <c r="AM22" i="15"/>
  <c r="AM27" i="15"/>
  <c r="AM16" i="15"/>
  <c r="AM34" i="15"/>
  <c r="AM14" i="15"/>
  <c r="AM19" i="15"/>
  <c r="AM26" i="15"/>
  <c r="AM20" i="15"/>
  <c r="AM11" i="15"/>
  <c r="AM18" i="15"/>
  <c r="AN51" i="15" s="1"/>
  <c r="AM29" i="15"/>
  <c r="AM15" i="15"/>
  <c r="AN48" i="15" s="1"/>
  <c r="AM33" i="15"/>
  <c r="AN66" i="15" s="1"/>
  <c r="AM21" i="15"/>
  <c r="AN54" i="15" s="1"/>
  <c r="AM32" i="15"/>
  <c r="AM30" i="15"/>
  <c r="AM12" i="15"/>
  <c r="AN45" i="15" s="1"/>
  <c r="AM23" i="15"/>
  <c r="AN56" i="15" s="1"/>
  <c r="AM25" i="15"/>
  <c r="AN58" i="15" s="1"/>
  <c r="AM13" i="15"/>
  <c r="AN46" i="15" s="1"/>
  <c r="AM31" i="15"/>
  <c r="AN64" i="15" s="1"/>
  <c r="AM17" i="15"/>
  <c r="AM28" i="15"/>
  <c r="AN61" i="15" s="1"/>
  <c r="AM24" i="15"/>
  <c r="AG22" i="15"/>
  <c r="AG55" i="15" s="1"/>
  <c r="AG27" i="15"/>
  <c r="AG24" i="15"/>
  <c r="AG57" i="15" s="1"/>
  <c r="AG34" i="15"/>
  <c r="AG67" i="15" s="1"/>
  <c r="AG14" i="15"/>
  <c r="AG47" i="15" s="1"/>
  <c r="AG19" i="15"/>
  <c r="AG52" i="15" s="1"/>
  <c r="AG30" i="15"/>
  <c r="AG12" i="15"/>
  <c r="AG45" i="15" s="1"/>
  <c r="AG31" i="15"/>
  <c r="AG26" i="15"/>
  <c r="AG59" i="15" s="1"/>
  <c r="AG20" i="15"/>
  <c r="AG11" i="15"/>
  <c r="AG44" i="15" s="1"/>
  <c r="AG18" i="15"/>
  <c r="AG29" i="15"/>
  <c r="AG62" i="15" s="1"/>
  <c r="AG23" i="15"/>
  <c r="AG33" i="15"/>
  <c r="AG66" i="15" s="1"/>
  <c r="AG21" i="15"/>
  <c r="AG16" i="15"/>
  <c r="AG25" i="15"/>
  <c r="AG13" i="15"/>
  <c r="AG15" i="15"/>
  <c r="AG17" i="15"/>
  <c r="AG50" i="15" s="1"/>
  <c r="AG28" i="15"/>
  <c r="AG61" i="15" s="1"/>
  <c r="AG32" i="15"/>
  <c r="AG65" i="15" s="1"/>
  <c r="AP22" i="15"/>
  <c r="AP27" i="15"/>
  <c r="AP24" i="15"/>
  <c r="AQ57" i="15" s="1"/>
  <c r="AP34" i="15"/>
  <c r="AP14" i="15"/>
  <c r="AP19" i="15"/>
  <c r="AP26" i="15"/>
  <c r="AP12" i="15"/>
  <c r="AP11" i="15"/>
  <c r="AP18" i="15"/>
  <c r="AQ51" i="15" s="1"/>
  <c r="AP29" i="15"/>
  <c r="AP16" i="15"/>
  <c r="AP33" i="15"/>
  <c r="AP21" i="15"/>
  <c r="AQ54" i="15" s="1"/>
  <c r="AP32" i="15"/>
  <c r="AQ65" i="15" s="1"/>
  <c r="AP25" i="15"/>
  <c r="AP13" i="15"/>
  <c r="AQ46" i="15" s="1"/>
  <c r="AP23" i="15"/>
  <c r="AP17" i="15"/>
  <c r="AP28" i="15"/>
  <c r="AQ61" i="15" s="1"/>
  <c r="AP15" i="15"/>
  <c r="AQ48" i="15" s="1"/>
  <c r="AP30" i="15"/>
  <c r="AQ63" i="15" s="1"/>
  <c r="AP20" i="15"/>
  <c r="AQ53" i="15" s="1"/>
  <c r="AP31" i="15"/>
  <c r="Q38" i="15"/>
  <c r="W38" i="15"/>
  <c r="V38" i="15"/>
  <c r="U38" i="15"/>
  <c r="R38" i="15"/>
  <c r="S38" i="15"/>
  <c r="T38" i="15"/>
  <c r="D32" i="15"/>
  <c r="D31" i="15"/>
  <c r="D25" i="15"/>
  <c r="D17" i="15"/>
  <c r="D16" i="15"/>
  <c r="D15" i="15"/>
  <c r="D23" i="15"/>
  <c r="D20" i="15"/>
  <c r="D24" i="15"/>
  <c r="D27" i="15"/>
  <c r="D22" i="15"/>
  <c r="D12" i="15"/>
  <c r="D14" i="15"/>
  <c r="D19" i="15"/>
  <c r="D28" i="15"/>
  <c r="D29" i="15"/>
  <c r="D26" i="15"/>
  <c r="D21" i="15"/>
  <c r="D18" i="15"/>
  <c r="D13" i="15"/>
  <c r="X22" i="19"/>
  <c r="X23" i="19"/>
  <c r="X24" i="19"/>
  <c r="X25" i="19"/>
  <c r="X26" i="19"/>
  <c r="X27" i="19"/>
  <c r="X28" i="19"/>
  <c r="X29" i="19"/>
  <c r="X30" i="19"/>
  <c r="X31" i="19"/>
  <c r="X32" i="19"/>
  <c r="X33" i="19"/>
  <c r="X34" i="19"/>
  <c r="X35" i="19"/>
  <c r="X36" i="19"/>
  <c r="X37" i="19"/>
  <c r="X38" i="19"/>
  <c r="X39" i="19"/>
  <c r="X40" i="19"/>
  <c r="X41" i="19"/>
  <c r="X42" i="19"/>
  <c r="X43" i="19"/>
  <c r="X44" i="19"/>
  <c r="X45" i="19"/>
  <c r="X46" i="19"/>
  <c r="X47" i="19"/>
  <c r="X48" i="19"/>
  <c r="X49" i="19"/>
  <c r="X50" i="19"/>
  <c r="X51" i="19"/>
  <c r="X52" i="19"/>
  <c r="X53" i="19"/>
  <c r="X54" i="19"/>
  <c r="X55" i="19"/>
  <c r="X56" i="19"/>
  <c r="X57" i="19"/>
  <c r="X58" i="19"/>
  <c r="X59" i="19"/>
  <c r="X60" i="19"/>
  <c r="X61" i="19"/>
  <c r="X62" i="19"/>
  <c r="X63" i="19"/>
  <c r="X64" i="19"/>
  <c r="X65" i="19"/>
  <c r="X66" i="19"/>
  <c r="X67" i="19"/>
  <c r="X68" i="19"/>
  <c r="X69" i="19"/>
  <c r="X70" i="19"/>
  <c r="X71" i="19"/>
  <c r="X72" i="19"/>
  <c r="X73" i="19"/>
  <c r="X74" i="19"/>
  <c r="X75" i="19"/>
  <c r="X76" i="19"/>
  <c r="X77" i="19"/>
  <c r="X78" i="19"/>
  <c r="X79" i="19"/>
  <c r="X80" i="19"/>
  <c r="X81" i="19"/>
  <c r="X82" i="19"/>
  <c r="X83" i="19"/>
  <c r="X84" i="19"/>
  <c r="X85" i="19"/>
  <c r="X86" i="19"/>
  <c r="X87" i="19"/>
  <c r="X88" i="19"/>
  <c r="X89" i="19"/>
  <c r="X90" i="19"/>
  <c r="X91" i="19"/>
  <c r="X92" i="19"/>
  <c r="X93" i="19"/>
  <c r="X94" i="19"/>
  <c r="X95" i="19"/>
  <c r="X96" i="19"/>
  <c r="X97" i="19"/>
  <c r="X98" i="19"/>
  <c r="X99" i="19"/>
  <c r="X100" i="19"/>
  <c r="X101" i="19"/>
  <c r="X102" i="19"/>
  <c r="X103" i="19"/>
  <c r="X104" i="19"/>
  <c r="X105" i="19"/>
  <c r="X106" i="19"/>
  <c r="X107" i="19"/>
  <c r="X108" i="19"/>
  <c r="X109" i="19"/>
  <c r="X110" i="19"/>
  <c r="X111" i="19"/>
  <c r="X112" i="19"/>
  <c r="X113" i="19"/>
  <c r="X114" i="19"/>
  <c r="X115" i="19"/>
  <c r="X116" i="19"/>
  <c r="X117" i="19"/>
  <c r="X118" i="19"/>
  <c r="X119" i="19"/>
  <c r="X120" i="19"/>
  <c r="X121" i="19"/>
  <c r="X122" i="19"/>
  <c r="X123" i="19"/>
  <c r="X124" i="19"/>
  <c r="X125" i="19"/>
  <c r="X126" i="19"/>
  <c r="X127" i="19"/>
  <c r="X128" i="19"/>
  <c r="X129" i="19"/>
  <c r="X130" i="19"/>
  <c r="X131" i="19"/>
  <c r="X132" i="19"/>
  <c r="X133" i="19"/>
  <c r="X134" i="19"/>
  <c r="X135" i="19"/>
  <c r="X136" i="19"/>
  <c r="X137" i="19"/>
  <c r="X138" i="19"/>
  <c r="X139" i="19"/>
  <c r="X140" i="19"/>
  <c r="X141" i="19"/>
  <c r="X142" i="19"/>
  <c r="X143" i="19"/>
  <c r="X144" i="19"/>
  <c r="X145" i="19"/>
  <c r="X146" i="19"/>
  <c r="X147" i="19"/>
  <c r="X148" i="19"/>
  <c r="X149" i="19"/>
  <c r="X150" i="19"/>
  <c r="X151" i="19"/>
  <c r="X152" i="19"/>
  <c r="X153" i="19"/>
  <c r="X154" i="19"/>
  <c r="X155" i="19"/>
  <c r="X156" i="19"/>
  <c r="X157" i="19"/>
  <c r="X158" i="19"/>
  <c r="X159" i="19"/>
  <c r="X160" i="19"/>
  <c r="X161" i="19"/>
  <c r="X162" i="19"/>
  <c r="X163" i="19"/>
  <c r="X164" i="19"/>
  <c r="X165" i="19"/>
  <c r="X166" i="19"/>
  <c r="X167" i="19"/>
  <c r="X168" i="19"/>
  <c r="X169" i="19"/>
  <c r="X170" i="19"/>
  <c r="X171" i="19"/>
  <c r="X172" i="19"/>
  <c r="X173" i="19"/>
  <c r="X174" i="19"/>
  <c r="X175" i="19"/>
  <c r="X176" i="19"/>
  <c r="X177" i="19"/>
  <c r="X178" i="19"/>
  <c r="X179" i="19"/>
  <c r="X180" i="19"/>
  <c r="X181" i="19"/>
  <c r="X182" i="19"/>
  <c r="X183" i="19"/>
  <c r="X184" i="19"/>
  <c r="X185" i="19"/>
  <c r="X186" i="19"/>
  <c r="X187" i="19"/>
  <c r="X188" i="19"/>
  <c r="X189" i="19"/>
  <c r="X190" i="19"/>
  <c r="X191" i="19"/>
  <c r="X192" i="19"/>
  <c r="X193" i="19"/>
  <c r="X194" i="19"/>
  <c r="X195" i="19"/>
  <c r="X196" i="19"/>
  <c r="X197" i="19"/>
  <c r="X198" i="19"/>
  <c r="X199" i="19"/>
  <c r="X200" i="19"/>
  <c r="X201" i="19"/>
  <c r="X202" i="19"/>
  <c r="X203" i="19"/>
  <c r="X204" i="19"/>
  <c r="X205" i="19"/>
  <c r="X206" i="19"/>
  <c r="X207" i="19"/>
  <c r="X208" i="19"/>
  <c r="X209" i="19"/>
  <c r="X210" i="19"/>
  <c r="X211" i="19"/>
  <c r="X212" i="19"/>
  <c r="X213" i="19"/>
  <c r="X214" i="19"/>
  <c r="X215" i="19"/>
  <c r="X216" i="19"/>
  <c r="X217" i="19"/>
  <c r="X218" i="19"/>
  <c r="X219" i="19"/>
  <c r="X220" i="19"/>
  <c r="X221" i="19"/>
  <c r="X222" i="19"/>
  <c r="X223" i="19"/>
  <c r="X224" i="19"/>
  <c r="X225" i="19"/>
  <c r="X226" i="19"/>
  <c r="X227" i="19"/>
  <c r="X228" i="19"/>
  <c r="X229" i="19"/>
  <c r="X230" i="19"/>
  <c r="X231" i="19"/>
  <c r="X232" i="19"/>
  <c r="X233" i="19"/>
  <c r="X234" i="19"/>
  <c r="X235" i="19"/>
  <c r="X236" i="19"/>
  <c r="X237" i="19"/>
  <c r="X238" i="19"/>
  <c r="X239" i="19"/>
  <c r="X240" i="19"/>
  <c r="X241" i="19"/>
  <c r="X242" i="19"/>
  <c r="X243" i="19"/>
  <c r="X244" i="19"/>
  <c r="X245" i="19"/>
  <c r="X246" i="19"/>
  <c r="X247" i="19"/>
  <c r="X248" i="19"/>
  <c r="X249" i="19"/>
  <c r="X250" i="19"/>
  <c r="X251" i="19"/>
  <c r="X252" i="19"/>
  <c r="X253" i="19"/>
  <c r="X254" i="19"/>
  <c r="X255" i="19"/>
  <c r="X256" i="19"/>
  <c r="X257" i="19"/>
  <c r="X258" i="19"/>
  <c r="X259" i="19"/>
  <c r="X260" i="19"/>
  <c r="X261" i="19"/>
  <c r="X262" i="19"/>
  <c r="X263" i="19"/>
  <c r="X264" i="19"/>
  <c r="X265" i="19"/>
  <c r="X266" i="19"/>
  <c r="X267" i="19"/>
  <c r="X268" i="19"/>
  <c r="X269" i="19"/>
  <c r="X270" i="19"/>
  <c r="X271" i="19"/>
  <c r="X272" i="19"/>
  <c r="X273" i="19"/>
  <c r="X274" i="19"/>
  <c r="X275" i="19"/>
  <c r="X276" i="19"/>
  <c r="X277" i="19"/>
  <c r="X278" i="19"/>
  <c r="X279" i="19"/>
  <c r="X280" i="19"/>
  <c r="X281" i="19"/>
  <c r="X282" i="19"/>
  <c r="X283" i="19"/>
  <c r="X284" i="19"/>
  <c r="X285" i="19"/>
  <c r="X286" i="19"/>
  <c r="X287" i="19"/>
  <c r="X288" i="19"/>
  <c r="X289" i="19"/>
  <c r="X290" i="19"/>
  <c r="X291" i="19"/>
  <c r="X292" i="19"/>
  <c r="X293" i="19"/>
  <c r="X294" i="19"/>
  <c r="X295" i="19"/>
  <c r="X296" i="19"/>
  <c r="X297" i="19"/>
  <c r="X298" i="19"/>
  <c r="X299" i="19"/>
  <c r="X300" i="19"/>
  <c r="X301" i="19"/>
  <c r="X302" i="19"/>
  <c r="X303" i="19"/>
  <c r="X304" i="19"/>
  <c r="X305" i="19"/>
  <c r="X306" i="19"/>
  <c r="X307" i="19"/>
  <c r="X308" i="19"/>
  <c r="X309" i="19"/>
  <c r="X310" i="19"/>
  <c r="X311" i="19"/>
  <c r="X312" i="19"/>
  <c r="X313" i="19"/>
  <c r="X314" i="19"/>
  <c r="X315" i="19"/>
  <c r="X316" i="19"/>
  <c r="X317" i="19"/>
  <c r="X318" i="19"/>
  <c r="X319" i="19"/>
  <c r="X320" i="19"/>
  <c r="X321" i="19"/>
  <c r="X322" i="19"/>
  <c r="X323" i="19"/>
  <c r="X324" i="19"/>
  <c r="X325" i="19"/>
  <c r="X326" i="19"/>
  <c r="X327" i="19"/>
  <c r="X328" i="19"/>
  <c r="X329" i="19"/>
  <c r="X330" i="19"/>
  <c r="X331" i="19"/>
  <c r="X332" i="19"/>
  <c r="X333" i="19"/>
  <c r="X334" i="19"/>
  <c r="X335" i="19"/>
  <c r="X336" i="19"/>
  <c r="X337" i="19"/>
  <c r="X338" i="19"/>
  <c r="X339" i="19"/>
  <c r="X340" i="19"/>
  <c r="X341" i="19"/>
  <c r="X342" i="19"/>
  <c r="X343" i="19"/>
  <c r="X344" i="19"/>
  <c r="X345" i="19"/>
  <c r="X346" i="19"/>
  <c r="X347" i="19"/>
  <c r="X348" i="19"/>
  <c r="X349" i="19"/>
  <c r="X350" i="19"/>
  <c r="X351" i="19"/>
  <c r="X352" i="19"/>
  <c r="X353" i="19"/>
  <c r="X354" i="19"/>
  <c r="X355" i="19"/>
  <c r="X356" i="19"/>
  <c r="X357" i="19"/>
  <c r="X358" i="19"/>
  <c r="X359" i="19"/>
  <c r="X360" i="19"/>
  <c r="X361" i="19"/>
  <c r="X362" i="19"/>
  <c r="X363" i="19"/>
  <c r="X364" i="19"/>
  <c r="X365" i="19"/>
  <c r="X366" i="19"/>
  <c r="X367" i="19"/>
  <c r="X368" i="19"/>
  <c r="X369" i="19"/>
  <c r="X370" i="19"/>
  <c r="X371" i="19"/>
  <c r="X372" i="19"/>
  <c r="X373" i="19"/>
  <c r="X374" i="19"/>
  <c r="X375" i="19"/>
  <c r="X376" i="19"/>
  <c r="X377" i="19"/>
  <c r="X378" i="19"/>
  <c r="X379" i="19"/>
  <c r="X380" i="19"/>
  <c r="X381" i="19"/>
  <c r="X382" i="19"/>
  <c r="X383" i="19"/>
  <c r="X384" i="19"/>
  <c r="X385" i="19"/>
  <c r="X386" i="19"/>
  <c r="X387" i="19"/>
  <c r="X388" i="19"/>
  <c r="X389" i="19"/>
  <c r="X390" i="19"/>
  <c r="X391" i="19"/>
  <c r="X392" i="19"/>
  <c r="X393" i="19"/>
  <c r="X394" i="19"/>
  <c r="X395" i="19"/>
  <c r="X396" i="19"/>
  <c r="X397" i="19"/>
  <c r="X398" i="19"/>
  <c r="X399" i="19"/>
  <c r="X400" i="19"/>
  <c r="X401" i="19"/>
  <c r="X402" i="19"/>
  <c r="X403" i="19"/>
  <c r="X404" i="19"/>
  <c r="X405" i="19"/>
  <c r="X406" i="19"/>
  <c r="X407" i="19"/>
  <c r="X408" i="19"/>
  <c r="X409" i="19"/>
  <c r="X410" i="19"/>
  <c r="X411" i="19"/>
  <c r="X412" i="19"/>
  <c r="X413" i="19"/>
  <c r="X414" i="19"/>
  <c r="X415" i="19"/>
  <c r="X416" i="19"/>
  <c r="X417" i="19"/>
  <c r="X418" i="19"/>
  <c r="X419" i="19"/>
  <c r="X420" i="19"/>
  <c r="X421" i="19"/>
  <c r="X422" i="19"/>
  <c r="X423" i="19"/>
  <c r="X424" i="19"/>
  <c r="X425" i="19"/>
  <c r="X426" i="19"/>
  <c r="X427" i="19"/>
  <c r="X428" i="19"/>
  <c r="X429" i="19"/>
  <c r="X430" i="19"/>
  <c r="X431" i="19"/>
  <c r="X432" i="19"/>
  <c r="X433" i="19"/>
  <c r="X434" i="19"/>
  <c r="X435" i="19"/>
  <c r="X436" i="19"/>
  <c r="X437" i="19"/>
  <c r="X438" i="19"/>
  <c r="X439" i="19"/>
  <c r="X440" i="19"/>
  <c r="X441" i="19"/>
  <c r="X442" i="19"/>
  <c r="X443" i="19"/>
  <c r="X444" i="19"/>
  <c r="X445" i="19"/>
  <c r="X446" i="19"/>
  <c r="X447" i="19"/>
  <c r="X448" i="19"/>
  <c r="X449" i="19"/>
  <c r="X450" i="19"/>
  <c r="X451" i="19"/>
  <c r="X452" i="19"/>
  <c r="X453" i="19"/>
  <c r="X454" i="19"/>
  <c r="X455" i="19"/>
  <c r="X456" i="19"/>
  <c r="X457" i="19"/>
  <c r="X458" i="19"/>
  <c r="X459" i="19"/>
  <c r="X460" i="19"/>
  <c r="X461" i="19"/>
  <c r="X462" i="19"/>
  <c r="X463" i="19"/>
  <c r="X464" i="19"/>
  <c r="X465" i="19"/>
  <c r="X466" i="19"/>
  <c r="X467" i="19"/>
  <c r="X468" i="19"/>
  <c r="X469" i="19"/>
  <c r="X470" i="19"/>
  <c r="X471" i="19"/>
  <c r="X472" i="19"/>
  <c r="X473" i="19"/>
  <c r="X474" i="19"/>
  <c r="X475" i="19"/>
  <c r="X476" i="19"/>
  <c r="X477" i="19"/>
  <c r="X478" i="19"/>
  <c r="X479" i="19"/>
  <c r="X480" i="19"/>
  <c r="X481" i="19"/>
  <c r="X482" i="19"/>
  <c r="X483" i="19"/>
  <c r="X484" i="19"/>
  <c r="X485" i="19"/>
  <c r="X486" i="19"/>
  <c r="X487" i="19"/>
  <c r="X488" i="19"/>
  <c r="X489" i="19"/>
  <c r="X490" i="19"/>
  <c r="X491" i="19"/>
  <c r="X492" i="19"/>
  <c r="X493" i="19"/>
  <c r="X494" i="19"/>
  <c r="X495" i="19"/>
  <c r="X496" i="19"/>
  <c r="X497" i="19"/>
  <c r="X498" i="19"/>
  <c r="X499" i="19"/>
  <c r="X500" i="19"/>
  <c r="X501" i="19"/>
  <c r="X502" i="19"/>
  <c r="X503" i="19"/>
  <c r="X504" i="19"/>
  <c r="X505" i="19"/>
  <c r="X506" i="19"/>
  <c r="X507" i="19"/>
  <c r="X508" i="19"/>
  <c r="X509" i="19"/>
  <c r="X510" i="19"/>
  <c r="X511" i="19"/>
  <c r="X512" i="19"/>
  <c r="X513" i="19"/>
  <c r="X514" i="19"/>
  <c r="X515" i="19"/>
  <c r="X516" i="19"/>
  <c r="X517" i="19"/>
  <c r="X518" i="19"/>
  <c r="X519" i="19"/>
  <c r="X520" i="19"/>
  <c r="X521" i="19"/>
  <c r="X522" i="19"/>
  <c r="X523" i="19"/>
  <c r="X524" i="19"/>
  <c r="X525" i="19"/>
  <c r="X526" i="19"/>
  <c r="X527" i="19"/>
  <c r="X528" i="19"/>
  <c r="X529" i="19"/>
  <c r="X530" i="19"/>
  <c r="X531" i="19"/>
  <c r="X532" i="19"/>
  <c r="X533" i="19"/>
  <c r="X534" i="19"/>
  <c r="X535" i="19"/>
  <c r="X536" i="19"/>
  <c r="X537" i="19"/>
  <c r="X538" i="19"/>
  <c r="X539" i="19"/>
  <c r="X540" i="19"/>
  <c r="X541" i="19"/>
  <c r="X542" i="19"/>
  <c r="X543" i="19"/>
  <c r="X544" i="19"/>
  <c r="X545" i="19"/>
  <c r="X546" i="19"/>
  <c r="X547" i="19"/>
  <c r="X548" i="19"/>
  <c r="X549" i="19"/>
  <c r="X550" i="19"/>
  <c r="X551" i="19"/>
  <c r="X552" i="19"/>
  <c r="X553" i="19"/>
  <c r="X554" i="19"/>
  <c r="X555" i="19"/>
  <c r="X556" i="19"/>
  <c r="X557" i="19"/>
  <c r="X558" i="19"/>
  <c r="X559" i="19"/>
  <c r="X560" i="19"/>
  <c r="X561" i="19"/>
  <c r="X562" i="19"/>
  <c r="X563" i="19"/>
  <c r="X564" i="19"/>
  <c r="X565" i="19"/>
  <c r="X566" i="19"/>
  <c r="X567" i="19"/>
  <c r="X568" i="19"/>
  <c r="X569" i="19"/>
  <c r="X570" i="19"/>
  <c r="X571" i="19"/>
  <c r="X572" i="19"/>
  <c r="X573" i="19"/>
  <c r="X574" i="19"/>
  <c r="X575" i="19"/>
  <c r="X576" i="19"/>
  <c r="X577" i="19"/>
  <c r="X578" i="19"/>
  <c r="X579" i="19"/>
  <c r="X580" i="19"/>
  <c r="X581" i="19"/>
  <c r="X582" i="19"/>
  <c r="X583" i="19"/>
  <c r="X584" i="19"/>
  <c r="X585" i="19"/>
  <c r="X586" i="19"/>
  <c r="X587" i="19"/>
  <c r="X588" i="19"/>
  <c r="X589" i="19"/>
  <c r="X590" i="19"/>
  <c r="X591" i="19"/>
  <c r="X592" i="19"/>
  <c r="X593" i="19"/>
  <c r="X594" i="19"/>
  <c r="X595" i="19"/>
  <c r="X596" i="19"/>
  <c r="X597" i="19"/>
  <c r="X598" i="19"/>
  <c r="X599" i="19"/>
  <c r="X600" i="19"/>
  <c r="X601" i="19"/>
  <c r="X602" i="19"/>
  <c r="X603" i="19"/>
  <c r="X604" i="19"/>
  <c r="X605" i="19"/>
  <c r="X606" i="19"/>
  <c r="X607" i="19"/>
  <c r="X608" i="19"/>
  <c r="X609" i="19"/>
  <c r="X610" i="19"/>
  <c r="X611" i="19"/>
  <c r="X612" i="19"/>
  <c r="X613" i="19"/>
  <c r="X614" i="19"/>
  <c r="X615" i="19"/>
  <c r="X616" i="19"/>
  <c r="X617" i="19"/>
  <c r="X618" i="19"/>
  <c r="X619" i="19"/>
  <c r="X620" i="19"/>
  <c r="X621" i="19"/>
  <c r="X622" i="19"/>
  <c r="X623" i="19"/>
  <c r="X624" i="19"/>
  <c r="X625" i="19"/>
  <c r="X626" i="19"/>
  <c r="X627" i="19"/>
  <c r="X628" i="19"/>
  <c r="X629" i="19"/>
  <c r="X630" i="19"/>
  <c r="X631" i="19"/>
  <c r="X632" i="19"/>
  <c r="X633" i="19"/>
  <c r="X634" i="19"/>
  <c r="X635" i="19"/>
  <c r="X636" i="19"/>
  <c r="X637" i="19"/>
  <c r="X638" i="19"/>
  <c r="X639" i="19"/>
  <c r="X640" i="19"/>
  <c r="X641" i="19"/>
  <c r="X642" i="19"/>
  <c r="X643" i="19"/>
  <c r="X644" i="19"/>
  <c r="X645" i="19"/>
  <c r="X646" i="19"/>
  <c r="X647" i="19"/>
  <c r="X648" i="19"/>
  <c r="X649" i="19"/>
  <c r="X650" i="19"/>
  <c r="X651" i="19"/>
  <c r="X652" i="19"/>
  <c r="X653" i="19"/>
  <c r="X654" i="19"/>
  <c r="X655" i="19"/>
  <c r="X656" i="19"/>
  <c r="X657" i="19"/>
  <c r="X658" i="19"/>
  <c r="X659" i="19"/>
  <c r="X660" i="19"/>
  <c r="X661" i="19"/>
  <c r="X662" i="19"/>
  <c r="X663" i="19"/>
  <c r="X664" i="19"/>
  <c r="X665" i="19"/>
  <c r="X666" i="19"/>
  <c r="X667" i="19"/>
  <c r="X668" i="19"/>
  <c r="X669" i="19"/>
  <c r="X670" i="19"/>
  <c r="X671" i="19"/>
  <c r="X672" i="19"/>
  <c r="X673" i="19"/>
  <c r="X674" i="19"/>
  <c r="X675" i="19"/>
  <c r="X676" i="19"/>
  <c r="X677" i="19"/>
  <c r="X678" i="19"/>
  <c r="X679" i="19"/>
  <c r="X680" i="19"/>
  <c r="X681" i="19"/>
  <c r="X682" i="19"/>
  <c r="X683" i="19"/>
  <c r="X684" i="19"/>
  <c r="X685" i="19"/>
  <c r="X686" i="19"/>
  <c r="X687" i="19"/>
  <c r="X688" i="19"/>
  <c r="X689" i="19"/>
  <c r="X690" i="19"/>
  <c r="X691" i="19"/>
  <c r="X692" i="19"/>
  <c r="X693" i="19"/>
  <c r="X694" i="19"/>
  <c r="X695" i="19"/>
  <c r="X696" i="19"/>
  <c r="X697" i="19"/>
  <c r="X698" i="19"/>
  <c r="X699" i="19"/>
  <c r="X700" i="19"/>
  <c r="X701" i="19"/>
  <c r="X702" i="19"/>
  <c r="X703" i="19"/>
  <c r="X704" i="19"/>
  <c r="X705" i="19"/>
  <c r="X706" i="19"/>
  <c r="X707" i="19"/>
  <c r="X708" i="19"/>
  <c r="X709" i="19"/>
  <c r="X710" i="19"/>
  <c r="X711" i="19"/>
  <c r="X712" i="19"/>
  <c r="X713" i="19"/>
  <c r="X714" i="19"/>
  <c r="X715" i="19"/>
  <c r="X716" i="19"/>
  <c r="X717" i="19"/>
  <c r="X718" i="19"/>
  <c r="X719" i="19"/>
  <c r="X720" i="19"/>
  <c r="X721" i="19"/>
  <c r="X722" i="19"/>
  <c r="X723" i="19"/>
  <c r="X724" i="19"/>
  <c r="X725" i="19"/>
  <c r="X726" i="19"/>
  <c r="X727" i="19"/>
  <c r="X728" i="19"/>
  <c r="X729" i="19"/>
  <c r="X730" i="19"/>
  <c r="X731" i="19"/>
  <c r="X732" i="19"/>
  <c r="X733" i="19"/>
  <c r="X734" i="19"/>
  <c r="X735" i="19"/>
  <c r="X736" i="19"/>
  <c r="X737" i="19"/>
  <c r="X738" i="19"/>
  <c r="X739" i="19"/>
  <c r="X740" i="19"/>
  <c r="X741" i="19"/>
  <c r="X742" i="19"/>
  <c r="X743" i="19"/>
  <c r="X744" i="19"/>
  <c r="X745" i="19"/>
  <c r="X746" i="19"/>
  <c r="X747" i="19"/>
  <c r="X748" i="19"/>
  <c r="X749" i="19"/>
  <c r="X750" i="19"/>
  <c r="X751" i="19"/>
  <c r="X752" i="19"/>
  <c r="X753" i="19"/>
  <c r="X754" i="19"/>
  <c r="X755" i="19"/>
  <c r="X756" i="19"/>
  <c r="X757" i="19"/>
  <c r="X758" i="19"/>
  <c r="X759" i="19"/>
  <c r="X760" i="19"/>
  <c r="X761" i="19"/>
  <c r="X762" i="19"/>
  <c r="X763" i="19"/>
  <c r="X764" i="19"/>
  <c r="X765" i="19"/>
  <c r="X766" i="19"/>
  <c r="X767" i="19"/>
  <c r="X768" i="19"/>
  <c r="X769" i="19"/>
  <c r="X770" i="19"/>
  <c r="X771" i="19"/>
  <c r="X772" i="19"/>
  <c r="X773" i="19"/>
  <c r="X774" i="19"/>
  <c r="X775" i="19"/>
  <c r="X776" i="19"/>
  <c r="X777" i="19"/>
  <c r="X778" i="19"/>
  <c r="X779" i="19"/>
  <c r="X780" i="19"/>
  <c r="X781" i="19"/>
  <c r="X782" i="19"/>
  <c r="X783" i="19"/>
  <c r="X784" i="19"/>
  <c r="X785" i="19"/>
  <c r="X786" i="19"/>
  <c r="X787" i="19"/>
  <c r="X788" i="19"/>
  <c r="X789" i="19"/>
  <c r="X790" i="19"/>
  <c r="X791" i="19"/>
  <c r="X792" i="19"/>
  <c r="X793" i="19"/>
  <c r="X794" i="19"/>
  <c r="X795" i="19"/>
  <c r="X796" i="19"/>
  <c r="X797" i="19"/>
  <c r="X798" i="19"/>
  <c r="X799" i="19"/>
  <c r="X800" i="19"/>
  <c r="X801" i="19"/>
  <c r="X802" i="19"/>
  <c r="X803" i="19"/>
  <c r="X804" i="19"/>
  <c r="X805" i="19"/>
  <c r="X806" i="19"/>
  <c r="X807" i="19"/>
  <c r="X808" i="19"/>
  <c r="X809" i="19"/>
  <c r="X810" i="19"/>
  <c r="X811" i="19"/>
  <c r="X812" i="19"/>
  <c r="X813" i="19"/>
  <c r="X814" i="19"/>
  <c r="X815" i="19"/>
  <c r="X816" i="19"/>
  <c r="X817" i="19"/>
  <c r="X818" i="19"/>
  <c r="X819" i="19"/>
  <c r="X820" i="19"/>
  <c r="X821" i="19"/>
  <c r="X822" i="19"/>
  <c r="X823" i="19"/>
  <c r="X824" i="19"/>
  <c r="X825" i="19"/>
  <c r="X826" i="19"/>
  <c r="X827" i="19"/>
  <c r="X828" i="19"/>
  <c r="X829" i="19"/>
  <c r="X830" i="19"/>
  <c r="X831" i="19"/>
  <c r="X832" i="19"/>
  <c r="X833" i="19"/>
  <c r="X834" i="19"/>
  <c r="X835" i="19"/>
  <c r="X836" i="19"/>
  <c r="X837" i="19"/>
  <c r="X838" i="19"/>
  <c r="X839" i="19"/>
  <c r="X840" i="19"/>
  <c r="X841" i="19"/>
  <c r="X842" i="19"/>
  <c r="X843" i="19"/>
  <c r="X844" i="19"/>
  <c r="X845" i="19"/>
  <c r="X846" i="19"/>
  <c r="X847" i="19"/>
  <c r="X848" i="19"/>
  <c r="X849" i="19"/>
  <c r="X850" i="19"/>
  <c r="X851" i="19"/>
  <c r="X852" i="19"/>
  <c r="X853" i="19"/>
  <c r="X854" i="19"/>
  <c r="X855" i="19"/>
  <c r="X856" i="19"/>
  <c r="X857" i="19"/>
  <c r="X858" i="19"/>
  <c r="X859" i="19"/>
  <c r="X860" i="19"/>
  <c r="X861" i="19"/>
  <c r="X862" i="19"/>
  <c r="X863" i="19"/>
  <c r="X864" i="19"/>
  <c r="X865" i="19"/>
  <c r="X866" i="19"/>
  <c r="X867" i="19"/>
  <c r="X868" i="19"/>
  <c r="X869" i="19"/>
  <c r="X870" i="19"/>
  <c r="X871" i="19"/>
  <c r="X872" i="19"/>
  <c r="X873" i="19"/>
  <c r="X874" i="19"/>
  <c r="X875" i="19"/>
  <c r="X876" i="19"/>
  <c r="X877" i="19"/>
  <c r="X878" i="19"/>
  <c r="X879" i="19"/>
  <c r="X880" i="19"/>
  <c r="X881" i="19"/>
  <c r="X882" i="19"/>
  <c r="X883" i="19"/>
  <c r="X884" i="19"/>
  <c r="X885" i="19"/>
  <c r="X886" i="19"/>
  <c r="X887" i="19"/>
  <c r="X888" i="19"/>
  <c r="X889" i="19"/>
  <c r="X890" i="19"/>
  <c r="X891" i="19"/>
  <c r="X892" i="19"/>
  <c r="X893" i="19"/>
  <c r="X894" i="19"/>
  <c r="X895" i="19"/>
  <c r="X896" i="19"/>
  <c r="X897" i="19"/>
  <c r="X898" i="19"/>
  <c r="X899" i="19"/>
  <c r="X900" i="19"/>
  <c r="X901" i="19"/>
  <c r="X902" i="19"/>
  <c r="X903" i="19"/>
  <c r="X904" i="19"/>
  <c r="X905" i="19"/>
  <c r="X906" i="19"/>
  <c r="X907" i="19"/>
  <c r="X908" i="19"/>
  <c r="X909" i="19"/>
  <c r="X910" i="19"/>
  <c r="X911" i="19"/>
  <c r="X912" i="19"/>
  <c r="X913" i="19"/>
  <c r="X914" i="19"/>
  <c r="X915" i="19"/>
  <c r="X916" i="19"/>
  <c r="X917" i="19"/>
  <c r="X918" i="19"/>
  <c r="X919" i="19"/>
  <c r="X920" i="19"/>
  <c r="X921" i="19"/>
  <c r="X922" i="19"/>
  <c r="X923" i="19"/>
  <c r="X924" i="19"/>
  <c r="X925" i="19"/>
  <c r="X926" i="19"/>
  <c r="X927" i="19"/>
  <c r="X928" i="19"/>
  <c r="X929" i="19"/>
  <c r="X930" i="19"/>
  <c r="X931" i="19"/>
  <c r="X932" i="19"/>
  <c r="X933" i="19"/>
  <c r="X934" i="19"/>
  <c r="X935" i="19"/>
  <c r="X936" i="19"/>
  <c r="X937" i="19"/>
  <c r="X938" i="19"/>
  <c r="X939" i="19"/>
  <c r="X940" i="19"/>
  <c r="X941" i="19"/>
  <c r="X942" i="19"/>
  <c r="X943" i="19"/>
  <c r="X944" i="19"/>
  <c r="X945" i="19"/>
  <c r="X946" i="19"/>
  <c r="X947" i="19"/>
  <c r="X948" i="19"/>
  <c r="X949" i="19"/>
  <c r="X950" i="19"/>
  <c r="X951" i="19"/>
  <c r="X952" i="19"/>
  <c r="X953" i="19"/>
  <c r="X954" i="19"/>
  <c r="X955" i="19"/>
  <c r="X956" i="19"/>
  <c r="X957" i="19"/>
  <c r="X958" i="19"/>
  <c r="X959" i="19"/>
  <c r="X960" i="19"/>
  <c r="X961" i="19"/>
  <c r="X962" i="19"/>
  <c r="X963" i="19"/>
  <c r="X964" i="19"/>
  <c r="X965" i="19"/>
  <c r="X966" i="19"/>
  <c r="X967" i="19"/>
  <c r="X968" i="19"/>
  <c r="X969" i="19"/>
  <c r="X970" i="19"/>
  <c r="X971" i="19"/>
  <c r="X972" i="19"/>
  <c r="X973" i="19"/>
  <c r="X974" i="19"/>
  <c r="X975" i="19"/>
  <c r="X976" i="19"/>
  <c r="X977" i="19"/>
  <c r="X978" i="19"/>
  <c r="X979" i="19"/>
  <c r="X980" i="19"/>
  <c r="X981" i="19"/>
  <c r="X982" i="19"/>
  <c r="X983" i="19"/>
  <c r="X984" i="19"/>
  <c r="X985" i="19"/>
  <c r="X986" i="19"/>
  <c r="X987" i="19"/>
  <c r="X988" i="19"/>
  <c r="X989" i="19"/>
  <c r="X990" i="19"/>
  <c r="X991" i="19"/>
  <c r="X992" i="19"/>
  <c r="X993" i="19"/>
  <c r="X994" i="19"/>
  <c r="X995" i="19"/>
  <c r="X996" i="19"/>
  <c r="X997" i="19"/>
  <c r="X998" i="19"/>
  <c r="X999" i="19"/>
  <c r="X1000" i="19"/>
  <c r="X1001" i="19"/>
  <c r="X1002" i="19"/>
  <c r="X1003" i="19"/>
  <c r="X1004" i="19"/>
  <c r="X1005" i="19"/>
  <c r="X1006" i="19"/>
  <c r="X1007" i="19"/>
  <c r="X1008" i="19"/>
  <c r="X1009" i="19"/>
  <c r="X1010" i="19"/>
  <c r="X1011" i="19"/>
  <c r="X1012" i="19"/>
  <c r="X1013" i="19"/>
  <c r="X1014" i="19"/>
  <c r="X1015" i="19"/>
  <c r="X1016" i="19"/>
  <c r="X1017" i="19"/>
  <c r="X1018" i="19"/>
  <c r="X1019" i="19"/>
  <c r="X1020" i="19"/>
  <c r="X1021" i="19"/>
  <c r="X1022" i="19"/>
  <c r="X1023" i="19"/>
  <c r="X1024" i="19"/>
  <c r="X1025" i="19"/>
  <c r="X1026" i="19"/>
  <c r="X1027" i="19"/>
  <c r="X1028" i="19"/>
  <c r="X1029" i="19"/>
  <c r="X1030" i="19"/>
  <c r="X1031" i="19"/>
  <c r="X1032" i="19"/>
  <c r="X1033" i="19"/>
  <c r="X1034" i="19"/>
  <c r="X1035" i="19"/>
  <c r="X1036" i="19"/>
  <c r="X1037" i="19"/>
  <c r="X1038" i="19"/>
  <c r="X1039" i="19"/>
  <c r="X1040" i="19"/>
  <c r="X1041" i="19"/>
  <c r="X1042" i="19"/>
  <c r="X1043" i="19"/>
  <c r="X1044" i="19"/>
  <c r="X1045" i="19"/>
  <c r="X1046" i="19"/>
  <c r="X1047" i="19"/>
  <c r="X1048" i="19"/>
  <c r="X1049" i="19"/>
  <c r="X1050" i="19"/>
  <c r="X1051" i="19"/>
  <c r="X1052" i="19"/>
  <c r="X1053" i="19"/>
  <c r="X1054" i="19"/>
  <c r="X1055" i="19"/>
  <c r="X1056" i="19"/>
  <c r="X1057" i="19"/>
  <c r="X1058" i="19"/>
  <c r="X1059" i="19"/>
  <c r="X1060" i="19"/>
  <c r="X1061" i="19"/>
  <c r="X1062" i="19"/>
  <c r="X1063" i="19"/>
  <c r="X1064" i="19"/>
  <c r="X1065" i="19"/>
  <c r="X1066" i="19"/>
  <c r="X1067" i="19"/>
  <c r="X1068" i="19"/>
  <c r="X1069" i="19"/>
  <c r="X1070" i="19"/>
  <c r="X1071" i="19"/>
  <c r="X1072" i="19"/>
  <c r="X1073" i="19"/>
  <c r="X1074" i="19"/>
  <c r="X1075" i="19"/>
  <c r="X1076" i="19"/>
  <c r="X1077" i="19"/>
  <c r="X1078" i="19"/>
  <c r="X1079" i="19"/>
  <c r="X1080" i="19"/>
  <c r="X1081" i="19"/>
  <c r="X1082" i="19"/>
  <c r="X1083" i="19"/>
  <c r="X1084" i="19"/>
  <c r="X1085" i="19"/>
  <c r="X1086" i="19"/>
  <c r="X1087" i="19"/>
  <c r="X1088" i="19"/>
  <c r="X1089" i="19"/>
  <c r="X1090" i="19"/>
  <c r="X1091" i="19"/>
  <c r="X1092" i="19"/>
  <c r="X1093" i="19"/>
  <c r="X1094" i="19"/>
  <c r="X1095" i="19"/>
  <c r="X1096" i="19"/>
  <c r="X1097" i="19"/>
  <c r="X1098" i="19"/>
  <c r="X1099" i="19"/>
  <c r="X1100" i="19"/>
  <c r="X1101" i="19"/>
  <c r="X1102" i="19"/>
  <c r="X1103" i="19"/>
  <c r="X1104" i="19"/>
  <c r="X1105" i="19"/>
  <c r="X1106" i="19"/>
  <c r="X1107" i="19"/>
  <c r="X1108" i="19"/>
  <c r="X1109" i="19"/>
  <c r="X1110" i="19"/>
  <c r="X1111" i="19"/>
  <c r="X1112" i="19"/>
  <c r="X1113" i="19"/>
  <c r="X1114" i="19"/>
  <c r="X1115" i="19"/>
  <c r="X1116" i="19"/>
  <c r="X21" i="19"/>
  <c r="X4" i="19"/>
  <c r="X5" i="19"/>
  <c r="X6" i="19"/>
  <c r="X7" i="19"/>
  <c r="X8" i="19"/>
  <c r="X9" i="19"/>
  <c r="X10" i="19"/>
  <c r="X11" i="19"/>
  <c r="X12" i="19"/>
  <c r="X13" i="19"/>
  <c r="X14" i="19"/>
  <c r="X15" i="19"/>
  <c r="X16" i="19"/>
  <c r="X17" i="19"/>
  <c r="X18" i="19"/>
  <c r="X19" i="19"/>
  <c r="X20" i="19"/>
  <c r="X3" i="19"/>
  <c r="AD63" i="15" l="1"/>
  <c r="AG48" i="15"/>
  <c r="AH48" i="15" s="1"/>
  <c r="AD49" i="15"/>
  <c r="AE50" i="15" s="1"/>
  <c r="AD61" i="15"/>
  <c r="BC45" i="15"/>
  <c r="AG46" i="15"/>
  <c r="AH46" i="15" s="1"/>
  <c r="AD46" i="15"/>
  <c r="AE46" i="15" s="1"/>
  <c r="AD52" i="15"/>
  <c r="AE52" i="15" s="1"/>
  <c r="AG49" i="15"/>
  <c r="AG60" i="15"/>
  <c r="AH60" i="15" s="1"/>
  <c r="AD56" i="15"/>
  <c r="AE56" i="15" s="1"/>
  <c r="AG54" i="15"/>
  <c r="AG58" i="15"/>
  <c r="AH59" i="15" s="1"/>
  <c r="AG56" i="15"/>
  <c r="AH57" i="15" s="1"/>
  <c r="AG51" i="15"/>
  <c r="AH51" i="15" s="1"/>
  <c r="AD64" i="15"/>
  <c r="AD62" i="15"/>
  <c r="AD66" i="15"/>
  <c r="AE66" i="15" s="1"/>
  <c r="AG53" i="15"/>
  <c r="AH53" i="15" s="1"/>
  <c r="AD60" i="15"/>
  <c r="AE60" i="15" s="1"/>
  <c r="AG64" i="15"/>
  <c r="AH65" i="15" s="1"/>
  <c r="AD48" i="15"/>
  <c r="AE48" i="15" s="1"/>
  <c r="AG63" i="15"/>
  <c r="AH63" i="15" s="1"/>
  <c r="AQ66" i="15"/>
  <c r="AH68" i="15"/>
  <c r="AH67" i="15"/>
  <c r="AQ62" i="15"/>
  <c r="AN62" i="15"/>
  <c r="AE68" i="15"/>
  <c r="AE54" i="15"/>
  <c r="AQ64" i="15"/>
  <c r="AQ45" i="15"/>
  <c r="AH66" i="15"/>
  <c r="AN57" i="15"/>
  <c r="AN53" i="15"/>
  <c r="AE58" i="15"/>
  <c r="AQ49" i="15"/>
  <c r="AQ59" i="15"/>
  <c r="AN59" i="15"/>
  <c r="AQ52" i="15"/>
  <c r="AH62" i="15"/>
  <c r="AN50" i="15"/>
  <c r="AN52" i="15"/>
  <c r="AE55" i="15"/>
  <c r="AQ47" i="15"/>
  <c r="AN47" i="15"/>
  <c r="AQ67" i="15"/>
  <c r="AQ68" i="15"/>
  <c r="AN68" i="15"/>
  <c r="AN67" i="15"/>
  <c r="AN49" i="15"/>
  <c r="AQ50" i="15"/>
  <c r="AQ56" i="15"/>
  <c r="AQ60" i="15"/>
  <c r="AN60" i="15"/>
  <c r="AQ55" i="15"/>
  <c r="AN55" i="15"/>
  <c r="AQ58" i="15"/>
  <c r="AH45" i="15"/>
  <c r="AN63" i="15"/>
  <c r="AE45" i="15"/>
  <c r="AE59" i="15"/>
  <c r="AN65" i="15"/>
  <c r="AE51" i="15"/>
  <c r="BF54" i="15"/>
  <c r="BC59" i="15"/>
  <c r="BF69" i="15"/>
  <c r="BC60" i="15"/>
  <c r="BC63" i="15"/>
  <c r="BF50" i="15"/>
  <c r="BF58" i="15"/>
  <c r="BF60" i="15"/>
  <c r="BC47" i="15"/>
  <c r="BC69" i="15"/>
  <c r="BF48" i="15"/>
  <c r="BF53" i="15"/>
  <c r="BF57" i="15"/>
  <c r="BF67" i="15"/>
  <c r="BC65" i="15"/>
  <c r="BC49" i="15"/>
  <c r="BC55" i="15"/>
  <c r="BF65" i="15"/>
  <c r="BC53" i="15"/>
  <c r="BC57" i="15"/>
  <c r="BF62" i="15"/>
  <c r="BF68" i="15"/>
  <c r="BF56" i="15"/>
  <c r="BC46" i="15"/>
  <c r="BC50" i="15"/>
  <c r="BC51" i="15"/>
  <c r="BC67" i="15"/>
  <c r="BF45" i="15"/>
  <c r="BC54" i="15"/>
  <c r="BC58" i="15"/>
  <c r="BF59" i="15"/>
  <c r="BC48" i="15"/>
  <c r="BC66" i="15"/>
  <c r="BF47" i="15"/>
  <c r="BF46" i="15"/>
  <c r="BF51" i="15"/>
  <c r="BC61" i="15"/>
  <c r="BF63" i="15"/>
  <c r="BF66" i="15"/>
  <c r="BC64" i="15"/>
  <c r="BF55" i="15"/>
  <c r="BC52" i="15"/>
  <c r="BF61" i="15"/>
  <c r="BC56" i="15"/>
  <c r="BF64" i="15"/>
  <c r="BC62" i="15"/>
  <c r="BF49" i="15"/>
  <c r="BC68" i="15"/>
  <c r="BF52" i="15"/>
  <c r="BF37" i="15" a="1"/>
  <c r="BF37" i="15" s="1"/>
  <c r="BC37" i="15" a="1"/>
  <c r="BC37" i="15" s="1"/>
  <c r="AQ37" i="15" a="1"/>
  <c r="AQ37" i="15" s="1"/>
  <c r="AN37" i="15" a="1"/>
  <c r="AN37" i="15" s="1"/>
  <c r="AH37" i="15" a="1"/>
  <c r="AH37" i="15" s="1"/>
  <c r="BF70" i="15" a="1"/>
  <c r="BF70" i="15" s="1"/>
  <c r="AZ70" i="15" a="1"/>
  <c r="AZ70" i="15" s="1"/>
  <c r="AE37" i="15" a="1"/>
  <c r="AE37" i="15" s="1"/>
  <c r="AN35" i="15"/>
  <c r="AQ35" i="15"/>
  <c r="AH35" i="15"/>
  <c r="AE35" i="15"/>
  <c r="BC36" i="15"/>
  <c r="BF36" i="15"/>
  <c r="BC35" i="15"/>
  <c r="BF35" i="15"/>
  <c r="BC21" i="15"/>
  <c r="BF19" i="15"/>
  <c r="BC18" i="15"/>
  <c r="BC24" i="15"/>
  <c r="BF26" i="15"/>
  <c r="BF32" i="15"/>
  <c r="BC22" i="15"/>
  <c r="BF21" i="15"/>
  <c r="BC29" i="15"/>
  <c r="BC28" i="15"/>
  <c r="BC12" i="15"/>
  <c r="BF16" i="15"/>
  <c r="BC30" i="15"/>
  <c r="BC27" i="15"/>
  <c r="BC23" i="15"/>
  <c r="BC17" i="15"/>
  <c r="BC13" i="15"/>
  <c r="BF23" i="15"/>
  <c r="BF29" i="15"/>
  <c r="BF28" i="15"/>
  <c r="BC19" i="15"/>
  <c r="BF17" i="15"/>
  <c r="BF24" i="15"/>
  <c r="BC20" i="15"/>
  <c r="BF31" i="15"/>
  <c r="BF27" i="15"/>
  <c r="BF20" i="15"/>
  <c r="BF14" i="15"/>
  <c r="BF12" i="15"/>
  <c r="BC26" i="15"/>
  <c r="BF30" i="15"/>
  <c r="BF25" i="15"/>
  <c r="BF22" i="15"/>
  <c r="BF18" i="15"/>
  <c r="BC31" i="15"/>
  <c r="BC15" i="15"/>
  <c r="BC25" i="15"/>
  <c r="BC16" i="15"/>
  <c r="BC32" i="15"/>
  <c r="BC14" i="15"/>
  <c r="BC33" i="15"/>
  <c r="BF15" i="15"/>
  <c r="BF13" i="15"/>
  <c r="AQ31" i="15"/>
  <c r="AQ25" i="15"/>
  <c r="AQ12" i="15"/>
  <c r="AH32" i="15"/>
  <c r="AH33" i="15"/>
  <c r="AH12" i="15"/>
  <c r="AN24" i="15"/>
  <c r="AN30" i="15"/>
  <c r="AN20" i="15"/>
  <c r="AE15" i="15"/>
  <c r="AE25" i="15"/>
  <c r="AE12" i="15"/>
  <c r="AQ20" i="15"/>
  <c r="AQ32" i="15"/>
  <c r="AQ26" i="15"/>
  <c r="AH28" i="15"/>
  <c r="AH23" i="15"/>
  <c r="AH30" i="15"/>
  <c r="AN28" i="15"/>
  <c r="AN32" i="15"/>
  <c r="AN26" i="15"/>
  <c r="AE20" i="15"/>
  <c r="AE32" i="15"/>
  <c r="AE18" i="15"/>
  <c r="AQ30" i="15"/>
  <c r="AQ21" i="15"/>
  <c r="AQ19" i="15"/>
  <c r="AH17" i="15"/>
  <c r="AH29" i="15"/>
  <c r="AH19" i="15"/>
  <c r="AN17" i="15"/>
  <c r="AN21" i="15"/>
  <c r="AN19" i="15"/>
  <c r="AE30" i="15"/>
  <c r="AE22" i="15"/>
  <c r="AQ15" i="15"/>
  <c r="AQ33" i="15"/>
  <c r="AQ14" i="15"/>
  <c r="AH15" i="15"/>
  <c r="AH18" i="15"/>
  <c r="AH14" i="15"/>
  <c r="AN31" i="15"/>
  <c r="AN33" i="15"/>
  <c r="AN14" i="15"/>
  <c r="AE16" i="15"/>
  <c r="AE31" i="15"/>
  <c r="AE28" i="15"/>
  <c r="AQ28" i="15"/>
  <c r="AQ16" i="15"/>
  <c r="AQ34" i="15"/>
  <c r="AH13" i="15"/>
  <c r="AH34" i="15"/>
  <c r="AN13" i="15"/>
  <c r="AN15" i="15"/>
  <c r="AN34" i="15"/>
  <c r="AE13" i="15"/>
  <c r="AE29" i="15"/>
  <c r="AE26" i="15"/>
  <c r="AQ17" i="15"/>
  <c r="AQ29" i="15"/>
  <c r="AQ24" i="15"/>
  <c r="AH25" i="15"/>
  <c r="AH20" i="15"/>
  <c r="AH24" i="15"/>
  <c r="AN25" i="15"/>
  <c r="AN29" i="15"/>
  <c r="AN16" i="15"/>
  <c r="AE17" i="15"/>
  <c r="AE33" i="15"/>
  <c r="AE19" i="15"/>
  <c r="AQ23" i="15"/>
  <c r="AQ18" i="15"/>
  <c r="AQ27" i="15"/>
  <c r="AH16" i="15"/>
  <c r="AH26" i="15"/>
  <c r="AH27" i="15"/>
  <c r="AN23" i="15"/>
  <c r="AN18" i="15"/>
  <c r="AN27" i="15"/>
  <c r="AE23" i="15"/>
  <c r="AE27" i="15"/>
  <c r="AE14" i="15"/>
  <c r="AQ13" i="15"/>
  <c r="AQ22" i="15"/>
  <c r="AH21" i="15"/>
  <c r="AH31" i="15"/>
  <c r="AH22" i="15"/>
  <c r="AN12" i="15"/>
  <c r="AN22" i="15"/>
  <c r="AE21" i="15"/>
  <c r="AE24" i="15"/>
  <c r="AE34" i="15"/>
  <c r="AH54" i="15" l="1"/>
  <c r="AE63" i="15"/>
  <c r="AH49" i="15"/>
  <c r="AH52" i="15"/>
  <c r="AE64" i="15"/>
  <c r="AE57" i="15"/>
  <c r="AE53" i="15"/>
  <c r="AH55" i="15"/>
  <c r="AH58" i="15"/>
  <c r="AE65" i="15"/>
  <c r="AE61" i="15"/>
  <c r="AH64" i="15"/>
  <c r="AH50" i="15"/>
  <c r="AE67" i="15"/>
  <c r="AE47" i="15"/>
  <c r="AE62" i="15"/>
  <c r="AH61" i="15"/>
  <c r="AH47" i="15"/>
  <c r="AE49" i="15"/>
  <c r="AH56" i="15"/>
  <c r="AQ70" i="15" a="1"/>
  <c r="AQ70" i="15" s="1"/>
  <c r="AN70" i="15" a="1"/>
  <c r="AN70" i="15" s="1"/>
  <c r="AE70" i="15" a="1"/>
  <c r="AE70" i="15" s="1"/>
  <c r="AH70" i="15" a="1"/>
  <c r="AH70" i="15" s="1"/>
  <c r="BC70" i="15" a="1"/>
  <c r="BC70" i="15" s="1"/>
  <c r="Y3" i="19"/>
  <c r="AB3" i="19" s="1"/>
  <c r="Y4" i="19"/>
  <c r="AB4" i="19" s="1"/>
  <c r="Y5" i="19"/>
  <c r="AB5" i="19" s="1"/>
  <c r="Y6" i="19"/>
  <c r="AB6" i="19" s="1"/>
  <c r="Y7" i="19"/>
  <c r="AB7" i="19" s="1"/>
  <c r="Y8" i="19"/>
  <c r="AB8" i="19" s="1"/>
  <c r="Y9" i="19"/>
  <c r="AB9" i="19" s="1"/>
  <c r="Y10" i="19"/>
  <c r="AB10" i="19" s="1"/>
  <c r="Y11" i="19"/>
  <c r="AB11" i="19" s="1"/>
  <c r="Y12" i="19"/>
  <c r="AB12" i="19" s="1"/>
  <c r="Y13" i="19"/>
  <c r="AB13" i="19" s="1"/>
  <c r="Y14" i="19"/>
  <c r="AB14" i="19" s="1"/>
  <c r="Y15" i="19"/>
  <c r="AB15" i="19" s="1"/>
  <c r="Y16" i="19"/>
  <c r="AB16" i="19" s="1"/>
  <c r="Y17" i="19"/>
  <c r="AB17" i="19" s="1"/>
  <c r="Y18" i="19"/>
  <c r="AB18" i="19" s="1"/>
  <c r="Y19" i="19"/>
  <c r="AB19" i="19" s="1"/>
  <c r="Y20" i="19"/>
  <c r="AB20" i="19" s="1"/>
  <c r="Y21" i="19"/>
  <c r="AB21" i="19" s="1"/>
  <c r="Y22" i="19"/>
  <c r="AB22" i="19" s="1"/>
  <c r="Y23" i="19"/>
  <c r="AB23" i="19" s="1"/>
  <c r="Y24" i="19"/>
  <c r="AB24" i="19" s="1"/>
  <c r="Y25" i="19"/>
  <c r="AB25" i="19" s="1"/>
  <c r="Y26" i="19"/>
  <c r="AB26" i="19" s="1"/>
  <c r="Y27" i="19"/>
  <c r="AB27" i="19" s="1"/>
  <c r="Y28" i="19"/>
  <c r="AB28" i="19" s="1"/>
  <c r="Y29" i="19"/>
  <c r="AB29" i="19" s="1"/>
  <c r="Y30" i="19"/>
  <c r="AB30" i="19" s="1"/>
  <c r="Y31" i="19"/>
  <c r="AB31" i="19" s="1"/>
  <c r="Y32" i="19"/>
  <c r="AB32" i="19" s="1"/>
  <c r="Y33" i="19"/>
  <c r="AB33" i="19" s="1"/>
  <c r="Y34" i="19"/>
  <c r="AB34" i="19" s="1"/>
  <c r="Y35" i="19"/>
  <c r="AB35" i="19" s="1"/>
  <c r="Y36" i="19"/>
  <c r="AB36" i="19" s="1"/>
  <c r="Y37" i="19"/>
  <c r="AB37" i="19" s="1"/>
  <c r="Y38" i="19"/>
  <c r="AB38" i="19" s="1"/>
  <c r="Y39" i="19"/>
  <c r="AB39" i="19" s="1"/>
  <c r="Y40" i="19"/>
  <c r="AB40" i="19" s="1"/>
  <c r="Y41" i="19"/>
  <c r="AB41" i="19" s="1"/>
  <c r="Y42" i="19"/>
  <c r="AB42" i="19" s="1"/>
  <c r="Y43" i="19"/>
  <c r="AB43" i="19" s="1"/>
  <c r="Y44" i="19"/>
  <c r="AB44" i="19" s="1"/>
  <c r="Y45" i="19"/>
  <c r="AB45" i="19" s="1"/>
  <c r="Y46" i="19"/>
  <c r="AB46" i="19" s="1"/>
  <c r="Y47" i="19"/>
  <c r="AB47" i="19" s="1"/>
  <c r="Y48" i="19"/>
  <c r="AB48" i="19" s="1"/>
  <c r="Y49" i="19"/>
  <c r="AB49" i="19" s="1"/>
  <c r="Y50" i="19"/>
  <c r="AB50" i="19" s="1"/>
  <c r="Y51" i="19"/>
  <c r="AB51" i="19" s="1"/>
  <c r="Y52" i="19"/>
  <c r="AB52" i="19" s="1"/>
  <c r="Y53" i="19"/>
  <c r="AB53" i="19" s="1"/>
  <c r="Y54" i="19"/>
  <c r="AB54" i="19" s="1"/>
  <c r="Y55" i="19"/>
  <c r="AB55" i="19" s="1"/>
  <c r="Y56" i="19"/>
  <c r="AB56" i="19" s="1"/>
  <c r="Y57" i="19"/>
  <c r="AB57" i="19" s="1"/>
  <c r="Y58" i="19"/>
  <c r="AB58" i="19" s="1"/>
  <c r="Y59" i="19"/>
  <c r="AB59" i="19" s="1"/>
  <c r="Y60" i="19"/>
  <c r="AB60" i="19" s="1"/>
  <c r="Y61" i="19"/>
  <c r="AB61" i="19" s="1"/>
  <c r="Y62" i="19"/>
  <c r="AB62" i="19" s="1"/>
  <c r="Y63" i="19"/>
  <c r="AB63" i="19" s="1"/>
  <c r="Y64" i="19"/>
  <c r="AB64" i="19" s="1"/>
  <c r="Y65" i="19"/>
  <c r="AB65" i="19" s="1"/>
  <c r="Y66" i="19"/>
  <c r="AB66" i="19" s="1"/>
  <c r="Y67" i="19"/>
  <c r="AB67" i="19" s="1"/>
  <c r="Y68" i="19"/>
  <c r="AB68" i="19" s="1"/>
  <c r="Y69" i="19"/>
  <c r="AB69" i="19" s="1"/>
  <c r="Y70" i="19"/>
  <c r="AB70" i="19" s="1"/>
  <c r="Y71" i="19"/>
  <c r="AB71" i="19" s="1"/>
  <c r="Y72" i="19"/>
  <c r="AB72" i="19" s="1"/>
  <c r="Y73" i="19"/>
  <c r="AB73" i="19" s="1"/>
  <c r="Y74" i="19"/>
  <c r="AB74" i="19" s="1"/>
  <c r="Y75" i="19"/>
  <c r="AB75" i="19" s="1"/>
  <c r="Y76" i="19"/>
  <c r="AB76" i="19" s="1"/>
  <c r="Y77" i="19"/>
  <c r="AB77" i="19" s="1"/>
  <c r="Y78" i="19"/>
  <c r="AB78" i="19" s="1"/>
  <c r="Y79" i="19"/>
  <c r="AB79" i="19" s="1"/>
  <c r="Y80" i="19"/>
  <c r="AB80" i="19" s="1"/>
  <c r="Y81" i="19"/>
  <c r="AB81" i="19" s="1"/>
  <c r="Y82" i="19"/>
  <c r="AB82" i="19" s="1"/>
  <c r="Y83" i="19"/>
  <c r="AB83" i="19" s="1"/>
  <c r="Y84" i="19"/>
  <c r="AB84" i="19" s="1"/>
  <c r="Y85" i="19"/>
  <c r="AB85" i="19" s="1"/>
  <c r="Y86" i="19"/>
  <c r="AB86" i="19" s="1"/>
  <c r="Y87" i="19"/>
  <c r="AB87" i="19" s="1"/>
  <c r="Y88" i="19"/>
  <c r="AB88" i="19" s="1"/>
  <c r="Y89" i="19"/>
  <c r="AB89" i="19" s="1"/>
  <c r="Y90" i="19"/>
  <c r="AB90" i="19" s="1"/>
  <c r="Y91" i="19"/>
  <c r="AB91" i="19" s="1"/>
  <c r="Y92" i="19"/>
  <c r="AB92" i="19" s="1"/>
  <c r="Y93" i="19"/>
  <c r="AB93" i="19" s="1"/>
  <c r="Y94" i="19"/>
  <c r="AB94" i="19" s="1"/>
  <c r="Y95" i="19"/>
  <c r="AB95" i="19" s="1"/>
  <c r="Y96" i="19"/>
  <c r="AB96" i="19" s="1"/>
  <c r="Y97" i="19"/>
  <c r="AB97" i="19" s="1"/>
  <c r="Y98" i="19"/>
  <c r="AB98" i="19" s="1"/>
  <c r="Y99" i="19"/>
  <c r="AB99" i="19" s="1"/>
  <c r="Y100" i="19"/>
  <c r="AB100" i="19" s="1"/>
  <c r="Y101" i="19"/>
  <c r="AB101" i="19" s="1"/>
  <c r="Y102" i="19"/>
  <c r="AB102" i="19" s="1"/>
  <c r="Y103" i="19"/>
  <c r="AB103" i="19" s="1"/>
  <c r="Y104" i="19"/>
  <c r="AB104" i="19" s="1"/>
  <c r="Y105" i="19"/>
  <c r="AB105" i="19" s="1"/>
  <c r="Y106" i="19"/>
  <c r="AB106" i="19" s="1"/>
  <c r="Y107" i="19"/>
  <c r="AB107" i="19" s="1"/>
  <c r="Y108" i="19"/>
  <c r="AB108" i="19" s="1"/>
  <c r="Y109" i="19"/>
  <c r="AB109" i="19" s="1"/>
  <c r="Y110" i="19"/>
  <c r="AB110" i="19" s="1"/>
  <c r="Y111" i="19"/>
  <c r="AB111" i="19" s="1"/>
  <c r="Y112" i="19"/>
  <c r="AB112" i="19" s="1"/>
  <c r="Y113" i="19"/>
  <c r="AB113" i="19" s="1"/>
  <c r="Y114" i="19"/>
  <c r="AB114" i="19" s="1"/>
  <c r="Y115" i="19"/>
  <c r="AB115" i="19" s="1"/>
  <c r="Y116" i="19"/>
  <c r="AB116" i="19" s="1"/>
  <c r="Y117" i="19"/>
  <c r="AB117" i="19" s="1"/>
  <c r="Y118" i="19"/>
  <c r="AB118" i="19" s="1"/>
  <c r="Y119" i="19"/>
  <c r="AB119" i="19" s="1"/>
  <c r="Y120" i="19"/>
  <c r="AB120" i="19" s="1"/>
  <c r="Y121" i="19"/>
  <c r="AB121" i="19" s="1"/>
  <c r="Y122" i="19"/>
  <c r="AB122" i="19" s="1"/>
  <c r="Y123" i="19"/>
  <c r="AB123" i="19" s="1"/>
  <c r="Y124" i="19"/>
  <c r="AB124" i="19" s="1"/>
  <c r="Y125" i="19"/>
  <c r="AB125" i="19" s="1"/>
  <c r="Y126" i="19"/>
  <c r="AB126" i="19" s="1"/>
  <c r="Y127" i="19"/>
  <c r="AB127" i="19" s="1"/>
  <c r="Y128" i="19"/>
  <c r="AB128" i="19" s="1"/>
  <c r="Y129" i="19"/>
  <c r="AB129" i="19" s="1"/>
  <c r="Y130" i="19"/>
  <c r="AB130" i="19" s="1"/>
  <c r="Y131" i="19"/>
  <c r="AB131" i="19" s="1"/>
  <c r="Y132" i="19"/>
  <c r="AB132" i="19" s="1"/>
  <c r="Y133" i="19"/>
  <c r="AB133" i="19" s="1"/>
  <c r="Y134" i="19"/>
  <c r="AB134" i="19" s="1"/>
  <c r="Y135" i="19"/>
  <c r="AB135" i="19" s="1"/>
  <c r="Y136" i="19"/>
  <c r="AB136" i="19" s="1"/>
  <c r="Y137" i="19"/>
  <c r="AB137" i="19" s="1"/>
  <c r="Y138" i="19"/>
  <c r="AB138" i="19" s="1"/>
  <c r="Y139" i="19"/>
  <c r="AB139" i="19" s="1"/>
  <c r="Y140" i="19"/>
  <c r="AB140" i="19" s="1"/>
  <c r="Y141" i="19"/>
  <c r="AB141" i="19" s="1"/>
  <c r="Y142" i="19"/>
  <c r="AB142" i="19" s="1"/>
  <c r="Y143" i="19"/>
  <c r="AB143" i="19" s="1"/>
  <c r="Y144" i="19"/>
  <c r="AB144" i="19" s="1"/>
  <c r="Y145" i="19"/>
  <c r="AB145" i="19" s="1"/>
  <c r="Y146" i="19"/>
  <c r="AB146" i="19" s="1"/>
  <c r="Y147" i="19"/>
  <c r="AB147" i="19" s="1"/>
  <c r="Y148" i="19"/>
  <c r="AB148" i="19" s="1"/>
  <c r="Y149" i="19"/>
  <c r="AB149" i="19" s="1"/>
  <c r="Y150" i="19"/>
  <c r="AB150" i="19" s="1"/>
  <c r="Y151" i="19"/>
  <c r="AB151" i="19" s="1"/>
  <c r="Y152" i="19"/>
  <c r="AB152" i="19" s="1"/>
  <c r="Y153" i="19"/>
  <c r="AB153" i="19" s="1"/>
  <c r="Y154" i="19"/>
  <c r="AB154" i="19" s="1"/>
  <c r="Y155" i="19"/>
  <c r="AB155" i="19" s="1"/>
  <c r="Y156" i="19"/>
  <c r="AB156" i="19" s="1"/>
  <c r="Y157" i="19"/>
  <c r="AB157" i="19" s="1"/>
  <c r="Y158" i="19"/>
  <c r="AB158" i="19" s="1"/>
  <c r="Y159" i="19"/>
  <c r="AB159" i="19" s="1"/>
  <c r="Y160" i="19"/>
  <c r="AB160" i="19" s="1"/>
  <c r="Y161" i="19"/>
  <c r="AB161" i="19" s="1"/>
  <c r="Y162" i="19"/>
  <c r="AB162" i="19" s="1"/>
  <c r="Y163" i="19"/>
  <c r="AB163" i="19" s="1"/>
  <c r="Y164" i="19"/>
  <c r="AB164" i="19" s="1"/>
  <c r="Y165" i="19"/>
  <c r="AB165" i="19" s="1"/>
  <c r="Y166" i="19"/>
  <c r="AB166" i="19" s="1"/>
  <c r="Y167" i="19"/>
  <c r="AB167" i="19" s="1"/>
  <c r="Y168" i="19"/>
  <c r="AB168" i="19" s="1"/>
  <c r="Y169" i="19"/>
  <c r="AB169" i="19" s="1"/>
  <c r="Y170" i="19"/>
  <c r="AB170" i="19" s="1"/>
  <c r="Y171" i="19"/>
  <c r="AB171" i="19" s="1"/>
  <c r="Y172" i="19"/>
  <c r="AB172" i="19" s="1"/>
  <c r="Y173" i="19"/>
  <c r="AB173" i="19" s="1"/>
  <c r="Y174" i="19"/>
  <c r="AB174" i="19" s="1"/>
  <c r="Y175" i="19"/>
  <c r="AB175" i="19" s="1"/>
  <c r="Y176" i="19"/>
  <c r="AB176" i="19" s="1"/>
  <c r="Y177" i="19"/>
  <c r="AB177" i="19" s="1"/>
  <c r="Y178" i="19"/>
  <c r="AB178" i="19" s="1"/>
  <c r="Y179" i="19"/>
  <c r="AB179" i="19" s="1"/>
  <c r="Y180" i="19"/>
  <c r="AB180" i="19" s="1"/>
  <c r="Y181" i="19"/>
  <c r="AB181" i="19" s="1"/>
  <c r="Y182" i="19"/>
  <c r="AB182" i="19" s="1"/>
  <c r="Y183" i="19"/>
  <c r="AB183" i="19" s="1"/>
  <c r="Y184" i="19"/>
  <c r="AB184" i="19" s="1"/>
  <c r="Y185" i="19"/>
  <c r="AB185" i="19" s="1"/>
  <c r="Y186" i="19"/>
  <c r="AB186" i="19" s="1"/>
  <c r="Y187" i="19"/>
  <c r="AB187" i="19" s="1"/>
  <c r="Y188" i="19"/>
  <c r="AB188" i="19" s="1"/>
  <c r="Y189" i="19"/>
  <c r="AB189" i="19" s="1"/>
  <c r="Y190" i="19"/>
  <c r="AB190" i="19" s="1"/>
  <c r="Y191" i="19"/>
  <c r="AB191" i="19" s="1"/>
  <c r="Y192" i="19"/>
  <c r="AB192" i="19" s="1"/>
  <c r="Y193" i="19"/>
  <c r="AB193" i="19" s="1"/>
  <c r="Y194" i="19"/>
  <c r="AB194" i="19" s="1"/>
  <c r="Y195" i="19"/>
  <c r="AB195" i="19" s="1"/>
  <c r="Y196" i="19"/>
  <c r="AB196" i="19" s="1"/>
  <c r="Y197" i="19"/>
  <c r="AB197" i="19" s="1"/>
  <c r="Y198" i="19"/>
  <c r="AB198" i="19" s="1"/>
  <c r="Y199" i="19"/>
  <c r="AB199" i="19" s="1"/>
  <c r="Y200" i="19"/>
  <c r="AB200" i="19" s="1"/>
  <c r="Y201" i="19"/>
  <c r="AB201" i="19" s="1"/>
  <c r="Y202" i="19"/>
  <c r="AB202" i="19" s="1"/>
  <c r="Y203" i="19"/>
  <c r="AB203" i="19" s="1"/>
  <c r="Y204" i="19"/>
  <c r="AB204" i="19" s="1"/>
  <c r="Y205" i="19"/>
  <c r="AB205" i="19" s="1"/>
  <c r="Y206" i="19"/>
  <c r="AB206" i="19" s="1"/>
  <c r="Y207" i="19"/>
  <c r="AB207" i="19" s="1"/>
  <c r="Y208" i="19"/>
  <c r="AB208" i="19" s="1"/>
  <c r="Y209" i="19"/>
  <c r="AB209" i="19" s="1"/>
  <c r="Y210" i="19"/>
  <c r="AB210" i="19" s="1"/>
  <c r="Y211" i="19"/>
  <c r="AB211" i="19" s="1"/>
  <c r="Y212" i="19"/>
  <c r="AB212" i="19" s="1"/>
  <c r="Y213" i="19"/>
  <c r="AB213" i="19" s="1"/>
  <c r="Y214" i="19"/>
  <c r="AB214" i="19" s="1"/>
  <c r="Y215" i="19"/>
  <c r="AB215" i="19" s="1"/>
  <c r="Y216" i="19"/>
  <c r="AB216" i="19" s="1"/>
  <c r="Y217" i="19"/>
  <c r="AB217" i="19" s="1"/>
  <c r="Y218" i="19"/>
  <c r="AB218" i="19" s="1"/>
  <c r="Y219" i="19"/>
  <c r="AB219" i="19" s="1"/>
  <c r="Y220" i="19"/>
  <c r="AB220" i="19" s="1"/>
  <c r="Y221" i="19"/>
  <c r="AB221" i="19" s="1"/>
  <c r="Y222" i="19"/>
  <c r="AB222" i="19" s="1"/>
  <c r="Y223" i="19"/>
  <c r="AB223" i="19" s="1"/>
  <c r="Y224" i="19"/>
  <c r="AB224" i="19" s="1"/>
  <c r="Y225" i="19"/>
  <c r="AB225" i="19" s="1"/>
  <c r="Y226" i="19"/>
  <c r="AB226" i="19" s="1"/>
  <c r="Y227" i="19"/>
  <c r="AB227" i="19" s="1"/>
  <c r="Y228" i="19"/>
  <c r="AB228" i="19" s="1"/>
  <c r="Y229" i="19"/>
  <c r="AB229" i="19" s="1"/>
  <c r="Y230" i="19"/>
  <c r="AB230" i="19" s="1"/>
  <c r="Y231" i="19"/>
  <c r="AB231" i="19" s="1"/>
  <c r="Y232" i="19"/>
  <c r="AB232" i="19" s="1"/>
  <c r="Y233" i="19"/>
  <c r="AB233" i="19" s="1"/>
  <c r="Y234" i="19"/>
  <c r="AB234" i="19" s="1"/>
  <c r="Y235" i="19"/>
  <c r="AB235" i="19" s="1"/>
  <c r="Y236" i="19"/>
  <c r="AB236" i="19" s="1"/>
  <c r="Y237" i="19"/>
  <c r="AB237" i="19" s="1"/>
  <c r="Y238" i="19"/>
  <c r="AB238" i="19" s="1"/>
  <c r="Y239" i="19"/>
  <c r="AB239" i="19" s="1"/>
  <c r="Y240" i="19"/>
  <c r="AB240" i="19" s="1"/>
  <c r="Y241" i="19"/>
  <c r="AB241" i="19" s="1"/>
  <c r="Y242" i="19"/>
  <c r="AB242" i="19" s="1"/>
  <c r="Y243" i="19"/>
  <c r="AB243" i="19" s="1"/>
  <c r="Y244" i="19"/>
  <c r="AB244" i="19" s="1"/>
  <c r="Y245" i="19"/>
  <c r="AB245" i="19" s="1"/>
  <c r="Y246" i="19"/>
  <c r="AB246" i="19" s="1"/>
  <c r="Y247" i="19"/>
  <c r="AB247" i="19" s="1"/>
  <c r="Y248" i="19"/>
  <c r="AB248" i="19" s="1"/>
  <c r="Y249" i="19"/>
  <c r="AB249" i="19" s="1"/>
  <c r="Y250" i="19"/>
  <c r="AB250" i="19" s="1"/>
  <c r="Y251" i="19"/>
  <c r="AB251" i="19" s="1"/>
  <c r="Y252" i="19"/>
  <c r="AB252" i="19" s="1"/>
  <c r="Y253" i="19"/>
  <c r="AB253" i="19" s="1"/>
  <c r="Y254" i="19"/>
  <c r="AB254" i="19" s="1"/>
  <c r="Y255" i="19"/>
  <c r="AB255" i="19" s="1"/>
  <c r="Y256" i="19"/>
  <c r="AB256" i="19" s="1"/>
  <c r="Y257" i="19"/>
  <c r="AB257" i="19" s="1"/>
  <c r="Y258" i="19"/>
  <c r="AB258" i="19" s="1"/>
  <c r="Y259" i="19"/>
  <c r="AB259" i="19" s="1"/>
  <c r="Y260" i="19"/>
  <c r="AB260" i="19" s="1"/>
  <c r="Y261" i="19"/>
  <c r="AB261" i="19" s="1"/>
  <c r="Y262" i="19"/>
  <c r="AB262" i="19" s="1"/>
  <c r="Y263" i="19"/>
  <c r="AB263" i="19" s="1"/>
  <c r="Y264" i="19"/>
  <c r="AB264" i="19" s="1"/>
  <c r="Y265" i="19"/>
  <c r="AB265" i="19" s="1"/>
  <c r="Y266" i="19"/>
  <c r="AB266" i="19" s="1"/>
  <c r="Y267" i="19"/>
  <c r="AB267" i="19" s="1"/>
  <c r="Y268" i="19"/>
  <c r="AB268" i="19" s="1"/>
  <c r="Y269" i="19"/>
  <c r="AB269" i="19" s="1"/>
  <c r="Y270" i="19"/>
  <c r="AB270" i="19" s="1"/>
  <c r="Y271" i="19"/>
  <c r="AB271" i="19" s="1"/>
  <c r="Y272" i="19"/>
  <c r="AB272" i="19" s="1"/>
  <c r="Y273" i="19"/>
  <c r="AB273" i="19" s="1"/>
  <c r="Y274" i="19"/>
  <c r="AB274" i="19" s="1"/>
  <c r="Y275" i="19"/>
  <c r="AB275" i="19" s="1"/>
  <c r="Y276" i="19"/>
  <c r="AB276" i="19" s="1"/>
  <c r="Y277" i="19"/>
  <c r="AB277" i="19" s="1"/>
  <c r="Y278" i="19"/>
  <c r="AB278" i="19" s="1"/>
  <c r="Y279" i="19"/>
  <c r="AB279" i="19" s="1"/>
  <c r="Y280" i="19"/>
  <c r="AB280" i="19" s="1"/>
  <c r="Y281" i="19"/>
  <c r="AB281" i="19" s="1"/>
  <c r="Y282" i="19"/>
  <c r="AB282" i="19" s="1"/>
  <c r="Y283" i="19"/>
  <c r="AB283" i="19" s="1"/>
  <c r="Y284" i="19"/>
  <c r="AB284" i="19" s="1"/>
  <c r="Y285" i="19"/>
  <c r="AB285" i="19" s="1"/>
  <c r="Y286" i="19"/>
  <c r="AB286" i="19" s="1"/>
  <c r="Y287" i="19"/>
  <c r="AB287" i="19" s="1"/>
  <c r="Y288" i="19"/>
  <c r="AB288" i="19" s="1"/>
  <c r="Y289" i="19"/>
  <c r="AB289" i="19" s="1"/>
  <c r="Y290" i="19"/>
  <c r="AB290" i="19" s="1"/>
  <c r="Y291" i="19"/>
  <c r="AB291" i="19" s="1"/>
  <c r="Y292" i="19"/>
  <c r="AB292" i="19" s="1"/>
  <c r="Y293" i="19"/>
  <c r="AB293" i="19" s="1"/>
  <c r="Y294" i="19"/>
  <c r="AB294" i="19" s="1"/>
  <c r="Y295" i="19"/>
  <c r="AB295" i="19" s="1"/>
  <c r="Y296" i="19"/>
  <c r="AB296" i="19" s="1"/>
  <c r="Y297" i="19"/>
  <c r="AB297" i="19" s="1"/>
  <c r="Y298" i="19"/>
  <c r="AB298" i="19" s="1"/>
  <c r="Y299" i="19"/>
  <c r="AB299" i="19" s="1"/>
  <c r="Y300" i="19"/>
  <c r="AB300" i="19" s="1"/>
  <c r="Y301" i="19"/>
  <c r="AB301" i="19" s="1"/>
  <c r="Y302" i="19"/>
  <c r="AB302" i="19" s="1"/>
  <c r="Y303" i="19"/>
  <c r="AB303" i="19" s="1"/>
  <c r="Y304" i="19"/>
  <c r="AB304" i="19" s="1"/>
  <c r="Y305" i="19"/>
  <c r="AB305" i="19" s="1"/>
  <c r="Y306" i="19"/>
  <c r="AB306" i="19" s="1"/>
  <c r="Y307" i="19"/>
  <c r="AB307" i="19" s="1"/>
  <c r="Y308" i="19"/>
  <c r="AB308" i="19" s="1"/>
  <c r="Y309" i="19"/>
  <c r="AB309" i="19" s="1"/>
  <c r="Y310" i="19"/>
  <c r="AB310" i="19" s="1"/>
  <c r="Y311" i="19"/>
  <c r="AB311" i="19" s="1"/>
  <c r="Y312" i="19"/>
  <c r="AB312" i="19" s="1"/>
  <c r="Y313" i="19"/>
  <c r="AB313" i="19" s="1"/>
  <c r="Y314" i="19"/>
  <c r="AB314" i="19" s="1"/>
  <c r="Y315" i="19"/>
  <c r="AB315" i="19" s="1"/>
  <c r="Y316" i="19"/>
  <c r="AB316" i="19" s="1"/>
  <c r="Y317" i="19"/>
  <c r="AB317" i="19" s="1"/>
  <c r="Y318" i="19"/>
  <c r="AB318" i="19" s="1"/>
  <c r="Y319" i="19"/>
  <c r="AB319" i="19" s="1"/>
  <c r="Y320" i="19"/>
  <c r="AB320" i="19" s="1"/>
  <c r="Y321" i="19"/>
  <c r="AB321" i="19" s="1"/>
  <c r="Y322" i="19"/>
  <c r="AB322" i="19" s="1"/>
  <c r="Y323" i="19"/>
  <c r="AB323" i="19" s="1"/>
  <c r="Y324" i="19"/>
  <c r="AB324" i="19" s="1"/>
  <c r="Y325" i="19"/>
  <c r="AB325" i="19" s="1"/>
  <c r="Y326" i="19"/>
  <c r="AB326" i="19" s="1"/>
  <c r="Y327" i="19"/>
  <c r="AB327" i="19" s="1"/>
  <c r="Y328" i="19"/>
  <c r="AB328" i="19" s="1"/>
  <c r="Y329" i="19"/>
  <c r="AB329" i="19" s="1"/>
  <c r="Y330" i="19"/>
  <c r="AB330" i="19" s="1"/>
  <c r="Y331" i="19"/>
  <c r="AB331" i="19" s="1"/>
  <c r="Y332" i="19"/>
  <c r="AB332" i="19" s="1"/>
  <c r="Y333" i="19"/>
  <c r="AB333" i="19" s="1"/>
  <c r="Y334" i="19"/>
  <c r="AB334" i="19" s="1"/>
  <c r="Y335" i="19"/>
  <c r="AB335" i="19" s="1"/>
  <c r="Y336" i="19"/>
  <c r="AB336" i="19" s="1"/>
  <c r="Y337" i="19"/>
  <c r="AB337" i="19" s="1"/>
  <c r="Y338" i="19"/>
  <c r="AB338" i="19" s="1"/>
  <c r="Y339" i="19"/>
  <c r="AB339" i="19" s="1"/>
  <c r="Y340" i="19"/>
  <c r="AB340" i="19" s="1"/>
  <c r="Y341" i="19"/>
  <c r="AB341" i="19" s="1"/>
  <c r="Y342" i="19"/>
  <c r="AB342" i="19" s="1"/>
  <c r="Y343" i="19"/>
  <c r="AB343" i="19" s="1"/>
  <c r="Y344" i="19"/>
  <c r="AB344" i="19" s="1"/>
  <c r="Y345" i="19"/>
  <c r="AB345" i="19" s="1"/>
  <c r="Y346" i="19"/>
  <c r="AB346" i="19" s="1"/>
  <c r="Y347" i="19"/>
  <c r="AB347" i="19" s="1"/>
  <c r="Y348" i="19"/>
  <c r="AB348" i="19" s="1"/>
  <c r="Y349" i="19"/>
  <c r="AB349" i="19" s="1"/>
  <c r="Y350" i="19"/>
  <c r="AB350" i="19" s="1"/>
  <c r="Y351" i="19"/>
  <c r="AB351" i="19" s="1"/>
  <c r="Y352" i="19"/>
  <c r="AB352" i="19" s="1"/>
  <c r="Y353" i="19"/>
  <c r="AB353" i="19" s="1"/>
  <c r="Y354" i="19"/>
  <c r="AB354" i="19" s="1"/>
  <c r="Y355" i="19"/>
  <c r="AB355" i="19" s="1"/>
  <c r="Y356" i="19"/>
  <c r="AB356" i="19" s="1"/>
  <c r="Y357" i="19"/>
  <c r="AB357" i="19" s="1"/>
  <c r="Y358" i="19"/>
  <c r="AB358" i="19" s="1"/>
  <c r="Y359" i="19"/>
  <c r="AB359" i="19" s="1"/>
  <c r="Y360" i="19"/>
  <c r="AB360" i="19" s="1"/>
  <c r="Y361" i="19"/>
  <c r="AB361" i="19" s="1"/>
  <c r="Y362" i="19"/>
  <c r="AB362" i="19" s="1"/>
  <c r="Y363" i="19"/>
  <c r="AB363" i="19" s="1"/>
  <c r="Y364" i="19"/>
  <c r="AB364" i="19" s="1"/>
  <c r="Y365" i="19"/>
  <c r="AB365" i="19" s="1"/>
  <c r="Y366" i="19"/>
  <c r="AB366" i="19" s="1"/>
  <c r="Y367" i="19"/>
  <c r="AB367" i="19" s="1"/>
  <c r="Y368" i="19"/>
  <c r="AB368" i="19" s="1"/>
  <c r="Y369" i="19"/>
  <c r="AB369" i="19" s="1"/>
  <c r="Y370" i="19"/>
  <c r="AB370" i="19" s="1"/>
  <c r="Y371" i="19"/>
  <c r="AB371" i="19" s="1"/>
  <c r="Y372" i="19"/>
  <c r="AB372" i="19" s="1"/>
  <c r="Y373" i="19"/>
  <c r="AB373" i="19" s="1"/>
  <c r="Y374" i="19"/>
  <c r="AB374" i="19" s="1"/>
  <c r="Y375" i="19"/>
  <c r="AB375" i="19" s="1"/>
  <c r="Y376" i="19"/>
  <c r="AB376" i="19" s="1"/>
  <c r="Y377" i="19"/>
  <c r="AB377" i="19" s="1"/>
  <c r="Y378" i="19"/>
  <c r="AB378" i="19" s="1"/>
  <c r="Y379" i="19"/>
  <c r="AB379" i="19" s="1"/>
  <c r="Y380" i="19"/>
  <c r="AB380" i="19" s="1"/>
  <c r="Y381" i="19"/>
  <c r="AB381" i="19" s="1"/>
  <c r="Y382" i="19"/>
  <c r="AB382" i="19" s="1"/>
  <c r="Y383" i="19"/>
  <c r="AB383" i="19" s="1"/>
  <c r="Y384" i="19"/>
  <c r="AB384" i="19" s="1"/>
  <c r="Y385" i="19"/>
  <c r="AB385" i="19" s="1"/>
  <c r="Y386" i="19"/>
  <c r="AB386" i="19" s="1"/>
  <c r="Y387" i="19"/>
  <c r="AB387" i="19" s="1"/>
  <c r="Y388" i="19"/>
  <c r="AB388" i="19" s="1"/>
  <c r="Y389" i="19"/>
  <c r="AB389" i="19" s="1"/>
  <c r="Y390" i="19"/>
  <c r="AB390" i="19" s="1"/>
  <c r="Y391" i="19"/>
  <c r="AB391" i="19" s="1"/>
  <c r="Y392" i="19"/>
  <c r="AB392" i="19" s="1"/>
  <c r="Y393" i="19"/>
  <c r="AB393" i="19" s="1"/>
  <c r="Y394" i="19"/>
  <c r="AB394" i="19" s="1"/>
  <c r="Y395" i="19"/>
  <c r="AB395" i="19" s="1"/>
  <c r="Y396" i="19"/>
  <c r="AB396" i="19" s="1"/>
  <c r="Y397" i="19"/>
  <c r="AB397" i="19" s="1"/>
  <c r="Y398" i="19"/>
  <c r="AB398" i="19" s="1"/>
  <c r="Y399" i="19"/>
  <c r="AB399" i="19" s="1"/>
  <c r="Y400" i="19"/>
  <c r="AB400" i="19" s="1"/>
  <c r="Y401" i="19"/>
  <c r="AB401" i="19" s="1"/>
  <c r="Y402" i="19"/>
  <c r="AB402" i="19" s="1"/>
  <c r="Y403" i="19"/>
  <c r="AB403" i="19" s="1"/>
  <c r="Y404" i="19"/>
  <c r="AB404" i="19" s="1"/>
  <c r="Y405" i="19"/>
  <c r="AB405" i="19" s="1"/>
  <c r="Y406" i="19"/>
  <c r="AB406" i="19" s="1"/>
  <c r="Y407" i="19"/>
  <c r="AB407" i="19" s="1"/>
  <c r="Y408" i="19"/>
  <c r="AB408" i="19" s="1"/>
  <c r="Y409" i="19"/>
  <c r="AB409" i="19" s="1"/>
  <c r="Y410" i="19"/>
  <c r="AB410" i="19" s="1"/>
  <c r="Y411" i="19"/>
  <c r="AB411" i="19" s="1"/>
  <c r="Y412" i="19"/>
  <c r="AB412" i="19" s="1"/>
  <c r="Y413" i="19"/>
  <c r="AB413" i="19" s="1"/>
  <c r="Y414" i="19"/>
  <c r="AB414" i="19" s="1"/>
  <c r="Y415" i="19"/>
  <c r="AB415" i="19" s="1"/>
  <c r="Y416" i="19"/>
  <c r="AB416" i="19" s="1"/>
  <c r="Y417" i="19"/>
  <c r="AB417" i="19" s="1"/>
  <c r="Y418" i="19"/>
  <c r="AB418" i="19" s="1"/>
  <c r="Y419" i="19"/>
  <c r="AB419" i="19" s="1"/>
  <c r="Y420" i="19"/>
  <c r="AB420" i="19" s="1"/>
  <c r="Y421" i="19"/>
  <c r="AB421" i="19" s="1"/>
  <c r="Y422" i="19"/>
  <c r="AB422" i="19" s="1"/>
  <c r="Y423" i="19"/>
  <c r="AB423" i="19" s="1"/>
  <c r="Y424" i="19"/>
  <c r="AB424" i="19" s="1"/>
  <c r="Y425" i="19"/>
  <c r="AB425" i="19" s="1"/>
  <c r="Y426" i="19"/>
  <c r="AB426" i="19" s="1"/>
  <c r="Y427" i="19"/>
  <c r="AB427" i="19" s="1"/>
  <c r="Y428" i="19"/>
  <c r="AB428" i="19" s="1"/>
  <c r="Y429" i="19"/>
  <c r="AB429" i="19" s="1"/>
  <c r="Y430" i="19"/>
  <c r="AB430" i="19" s="1"/>
  <c r="Y431" i="19"/>
  <c r="AB431" i="19" s="1"/>
  <c r="Y432" i="19"/>
  <c r="AB432" i="19" s="1"/>
  <c r="Y433" i="19"/>
  <c r="AB433" i="19" s="1"/>
  <c r="Y434" i="19"/>
  <c r="AB434" i="19" s="1"/>
  <c r="Y435" i="19"/>
  <c r="AB435" i="19" s="1"/>
  <c r="Y436" i="19"/>
  <c r="AB436" i="19" s="1"/>
  <c r="Y437" i="19"/>
  <c r="AB437" i="19" s="1"/>
  <c r="Y438" i="19"/>
  <c r="AB438" i="19" s="1"/>
  <c r="Y439" i="19"/>
  <c r="AB439" i="19" s="1"/>
  <c r="Y440" i="19"/>
  <c r="AB440" i="19" s="1"/>
  <c r="Y441" i="19"/>
  <c r="AB441" i="19" s="1"/>
  <c r="Y442" i="19"/>
  <c r="AB442" i="19" s="1"/>
  <c r="Y443" i="19"/>
  <c r="AB443" i="19" s="1"/>
  <c r="Y444" i="19"/>
  <c r="AB444" i="19" s="1"/>
  <c r="Y445" i="19"/>
  <c r="AB445" i="19" s="1"/>
  <c r="Y446" i="19"/>
  <c r="AB446" i="19" s="1"/>
  <c r="Y447" i="19"/>
  <c r="AB447" i="19" s="1"/>
  <c r="Y448" i="19"/>
  <c r="AB448" i="19" s="1"/>
  <c r="Y449" i="19"/>
  <c r="AB449" i="19" s="1"/>
  <c r="Y450" i="19"/>
  <c r="AB450" i="19" s="1"/>
  <c r="Y451" i="19"/>
  <c r="AB451" i="19" s="1"/>
  <c r="Y452" i="19"/>
  <c r="AB452" i="19" s="1"/>
  <c r="Y453" i="19"/>
  <c r="AB453" i="19" s="1"/>
  <c r="Y454" i="19"/>
  <c r="AB454" i="19" s="1"/>
  <c r="Y455" i="19"/>
  <c r="AB455" i="19" s="1"/>
  <c r="Y456" i="19"/>
  <c r="AB456" i="19" s="1"/>
  <c r="Y457" i="19"/>
  <c r="AB457" i="19" s="1"/>
  <c r="Y458" i="19"/>
  <c r="AB458" i="19" s="1"/>
  <c r="Y459" i="19"/>
  <c r="AB459" i="19" s="1"/>
  <c r="Y460" i="19"/>
  <c r="AB460" i="19" s="1"/>
  <c r="Y461" i="19"/>
  <c r="AB461" i="19" s="1"/>
  <c r="Y462" i="19"/>
  <c r="AB462" i="19" s="1"/>
  <c r="Y463" i="19"/>
  <c r="AB463" i="19" s="1"/>
  <c r="Y464" i="19"/>
  <c r="AB464" i="19" s="1"/>
  <c r="Y465" i="19"/>
  <c r="AB465" i="19" s="1"/>
  <c r="Y466" i="19"/>
  <c r="AB466" i="19" s="1"/>
  <c r="Y467" i="19"/>
  <c r="AB467" i="19" s="1"/>
  <c r="Y468" i="19"/>
  <c r="AB468" i="19" s="1"/>
  <c r="Y469" i="19"/>
  <c r="AB469" i="19" s="1"/>
  <c r="Y470" i="19"/>
  <c r="AB470" i="19" s="1"/>
  <c r="Y471" i="19"/>
  <c r="AB471" i="19" s="1"/>
  <c r="Y472" i="19"/>
  <c r="AB472" i="19" s="1"/>
  <c r="Y473" i="19"/>
  <c r="AB473" i="19" s="1"/>
  <c r="Y474" i="19"/>
  <c r="AB474" i="19" s="1"/>
  <c r="Y475" i="19"/>
  <c r="AB475" i="19" s="1"/>
  <c r="Y476" i="19"/>
  <c r="AB476" i="19" s="1"/>
  <c r="Y477" i="19"/>
  <c r="AB477" i="19" s="1"/>
  <c r="Y478" i="19"/>
  <c r="AB478" i="19" s="1"/>
  <c r="Y479" i="19"/>
  <c r="AB479" i="19" s="1"/>
  <c r="Y480" i="19"/>
  <c r="AB480" i="19" s="1"/>
  <c r="Y481" i="19"/>
  <c r="AB481" i="19" s="1"/>
  <c r="Y482" i="19"/>
  <c r="AB482" i="19" s="1"/>
  <c r="Y483" i="19"/>
  <c r="AB483" i="19" s="1"/>
  <c r="Y484" i="19"/>
  <c r="AB484" i="19" s="1"/>
  <c r="Y485" i="19"/>
  <c r="AB485" i="19" s="1"/>
  <c r="Y486" i="19"/>
  <c r="AB486" i="19" s="1"/>
  <c r="Y487" i="19"/>
  <c r="AB487" i="19" s="1"/>
  <c r="Y488" i="19"/>
  <c r="AB488" i="19" s="1"/>
  <c r="Y489" i="19"/>
  <c r="AB489" i="19" s="1"/>
  <c r="Y490" i="19"/>
  <c r="AB490" i="19" s="1"/>
  <c r="Y491" i="19"/>
  <c r="AB491" i="19" s="1"/>
  <c r="Y492" i="19"/>
  <c r="AB492" i="19" s="1"/>
  <c r="Y493" i="19"/>
  <c r="AB493" i="19" s="1"/>
  <c r="Y494" i="19"/>
  <c r="AB494" i="19" s="1"/>
  <c r="Y495" i="19"/>
  <c r="AB495" i="19" s="1"/>
  <c r="Y496" i="19"/>
  <c r="AB496" i="19" s="1"/>
  <c r="Y497" i="19"/>
  <c r="AB497" i="19" s="1"/>
  <c r="Y498" i="19"/>
  <c r="AB498" i="19" s="1"/>
  <c r="Y499" i="19"/>
  <c r="AB499" i="19" s="1"/>
  <c r="Y500" i="19"/>
  <c r="AB500" i="19" s="1"/>
  <c r="Y501" i="19"/>
  <c r="AB501" i="19" s="1"/>
  <c r="Y502" i="19"/>
  <c r="AB502" i="19" s="1"/>
  <c r="Y503" i="19"/>
  <c r="AB503" i="19" s="1"/>
  <c r="Y504" i="19"/>
  <c r="AB504" i="19" s="1"/>
  <c r="Y505" i="19"/>
  <c r="AB505" i="19" s="1"/>
  <c r="Y506" i="19"/>
  <c r="AB506" i="19" s="1"/>
  <c r="Y507" i="19"/>
  <c r="AB507" i="19" s="1"/>
  <c r="Y508" i="19"/>
  <c r="AB508" i="19" s="1"/>
  <c r="Y509" i="19"/>
  <c r="AB509" i="19" s="1"/>
  <c r="Y510" i="19"/>
  <c r="AB510" i="19" s="1"/>
  <c r="Y511" i="19"/>
  <c r="AB511" i="19" s="1"/>
  <c r="Y512" i="19"/>
  <c r="AB512" i="19" s="1"/>
  <c r="Y513" i="19"/>
  <c r="AB513" i="19" s="1"/>
  <c r="Y514" i="19"/>
  <c r="AB514" i="19" s="1"/>
  <c r="Y515" i="19"/>
  <c r="AB515" i="19" s="1"/>
  <c r="Y516" i="19"/>
  <c r="AB516" i="19" s="1"/>
  <c r="Y517" i="19"/>
  <c r="AB517" i="19" s="1"/>
  <c r="Y518" i="19"/>
  <c r="AB518" i="19" s="1"/>
  <c r="Y519" i="19"/>
  <c r="AB519" i="19" s="1"/>
  <c r="Y520" i="19"/>
  <c r="AB520" i="19" s="1"/>
  <c r="Y521" i="19"/>
  <c r="AB521" i="19" s="1"/>
  <c r="Y522" i="19"/>
  <c r="AB522" i="19" s="1"/>
  <c r="Y523" i="19"/>
  <c r="AB523" i="19" s="1"/>
  <c r="Y524" i="19"/>
  <c r="AB524" i="19" s="1"/>
  <c r="Y525" i="19"/>
  <c r="AB525" i="19" s="1"/>
  <c r="Y526" i="19"/>
  <c r="AB526" i="19" s="1"/>
  <c r="Y527" i="19"/>
  <c r="AB527" i="19" s="1"/>
  <c r="Y528" i="19"/>
  <c r="AB528" i="19" s="1"/>
  <c r="Y529" i="19"/>
  <c r="AB529" i="19" s="1"/>
  <c r="Y530" i="19"/>
  <c r="AB530" i="19" s="1"/>
  <c r="Y531" i="19"/>
  <c r="AB531" i="19" s="1"/>
  <c r="Y532" i="19"/>
  <c r="AB532" i="19" s="1"/>
  <c r="Y533" i="19"/>
  <c r="AB533" i="19" s="1"/>
  <c r="Y534" i="19"/>
  <c r="AB534" i="19" s="1"/>
  <c r="Y535" i="19"/>
  <c r="AB535" i="19" s="1"/>
  <c r="Y536" i="19"/>
  <c r="AB536" i="19" s="1"/>
  <c r="Y537" i="19"/>
  <c r="AB537" i="19" s="1"/>
  <c r="Y538" i="19"/>
  <c r="AB538" i="19" s="1"/>
  <c r="Y539" i="19"/>
  <c r="AB539" i="19" s="1"/>
  <c r="Y540" i="19"/>
  <c r="AB540" i="19" s="1"/>
  <c r="Y541" i="19"/>
  <c r="AB541" i="19" s="1"/>
  <c r="Y542" i="19"/>
  <c r="AB542" i="19" s="1"/>
  <c r="Y543" i="19"/>
  <c r="AB543" i="19" s="1"/>
  <c r="Y544" i="19"/>
  <c r="AB544" i="19" s="1"/>
  <c r="Y545" i="19"/>
  <c r="AB545" i="19" s="1"/>
  <c r="Y546" i="19"/>
  <c r="AB546" i="19" s="1"/>
  <c r="Y547" i="19"/>
  <c r="AB547" i="19" s="1"/>
  <c r="Y548" i="19"/>
  <c r="AB548" i="19" s="1"/>
  <c r="Y549" i="19"/>
  <c r="AB549" i="19" s="1"/>
  <c r="Y550" i="19"/>
  <c r="AB550" i="19" s="1"/>
  <c r="Y551" i="19"/>
  <c r="AB551" i="19" s="1"/>
  <c r="Y552" i="19"/>
  <c r="AB552" i="19" s="1"/>
  <c r="Y553" i="19"/>
  <c r="AB553" i="19" s="1"/>
  <c r="Y554" i="19"/>
  <c r="AB554" i="19" s="1"/>
  <c r="Y555" i="19"/>
  <c r="AB555" i="19" s="1"/>
  <c r="Y556" i="19"/>
  <c r="AB556" i="19" s="1"/>
  <c r="Y557" i="19"/>
  <c r="AB557" i="19" s="1"/>
  <c r="Y558" i="19"/>
  <c r="AB558" i="19" s="1"/>
  <c r="Y559" i="19"/>
  <c r="AB559" i="19" s="1"/>
  <c r="Y560" i="19"/>
  <c r="AB560" i="19" s="1"/>
  <c r="Y561" i="19"/>
  <c r="AB561" i="19" s="1"/>
  <c r="Y562" i="19"/>
  <c r="AB562" i="19" s="1"/>
  <c r="Y563" i="19"/>
  <c r="AB563" i="19" s="1"/>
  <c r="Y564" i="19"/>
  <c r="AB564" i="19" s="1"/>
  <c r="Y565" i="19"/>
  <c r="AB565" i="19" s="1"/>
  <c r="Y566" i="19"/>
  <c r="AB566" i="19" s="1"/>
  <c r="Y567" i="19"/>
  <c r="AB567" i="19" s="1"/>
  <c r="Y568" i="19"/>
  <c r="AB568" i="19" s="1"/>
  <c r="Y569" i="19"/>
  <c r="AB569" i="19" s="1"/>
  <c r="Y570" i="19"/>
  <c r="AB570" i="19" s="1"/>
  <c r="Y571" i="19"/>
  <c r="AB571" i="19" s="1"/>
  <c r="Y572" i="19"/>
  <c r="AB572" i="19" s="1"/>
  <c r="Y573" i="19"/>
  <c r="AB573" i="19" s="1"/>
  <c r="Y574" i="19"/>
  <c r="AB574" i="19" s="1"/>
  <c r="Y575" i="19"/>
  <c r="AB575" i="19" s="1"/>
  <c r="Y576" i="19"/>
  <c r="AB576" i="19" s="1"/>
  <c r="Y577" i="19"/>
  <c r="AB577" i="19" s="1"/>
  <c r="Y578" i="19"/>
  <c r="AB578" i="19" s="1"/>
  <c r="Y579" i="19"/>
  <c r="AB579" i="19" s="1"/>
  <c r="Y580" i="19"/>
  <c r="AB580" i="19" s="1"/>
  <c r="Y581" i="19"/>
  <c r="AB581" i="19" s="1"/>
  <c r="Y582" i="19"/>
  <c r="AB582" i="19" s="1"/>
  <c r="Y583" i="19"/>
  <c r="AB583" i="19" s="1"/>
  <c r="Y584" i="19"/>
  <c r="AB584" i="19" s="1"/>
  <c r="Y585" i="19"/>
  <c r="AB585" i="19" s="1"/>
  <c r="Y586" i="19"/>
  <c r="AB586" i="19" s="1"/>
  <c r="Y587" i="19"/>
  <c r="AB587" i="19" s="1"/>
  <c r="Y588" i="19"/>
  <c r="AB588" i="19" s="1"/>
  <c r="Y589" i="19"/>
  <c r="AB589" i="19" s="1"/>
  <c r="Y590" i="19"/>
  <c r="AB590" i="19" s="1"/>
  <c r="Y591" i="19"/>
  <c r="AB591" i="19" s="1"/>
  <c r="Y592" i="19"/>
  <c r="AB592" i="19" s="1"/>
  <c r="Y593" i="19"/>
  <c r="AB593" i="19" s="1"/>
  <c r="Y594" i="19"/>
  <c r="AB594" i="19" s="1"/>
  <c r="Y595" i="19"/>
  <c r="AB595" i="19" s="1"/>
  <c r="Y596" i="19"/>
  <c r="AB596" i="19" s="1"/>
  <c r="Y597" i="19"/>
  <c r="AB597" i="19" s="1"/>
  <c r="Y598" i="19"/>
  <c r="AB598" i="19" s="1"/>
  <c r="Y599" i="19"/>
  <c r="AB599" i="19" s="1"/>
  <c r="Y600" i="19"/>
  <c r="AB600" i="19" s="1"/>
  <c r="Y601" i="19"/>
  <c r="AB601" i="19" s="1"/>
  <c r="Y602" i="19"/>
  <c r="AB602" i="19" s="1"/>
  <c r="Y603" i="19"/>
  <c r="AB603" i="19" s="1"/>
  <c r="Y604" i="19"/>
  <c r="AB604" i="19" s="1"/>
  <c r="Y605" i="19"/>
  <c r="AB605" i="19" s="1"/>
  <c r="Y606" i="19"/>
  <c r="AB606" i="19" s="1"/>
  <c r="Y607" i="19"/>
  <c r="AB607" i="19" s="1"/>
  <c r="Y608" i="19"/>
  <c r="AB608" i="19" s="1"/>
  <c r="Y609" i="19"/>
  <c r="AB609" i="19" s="1"/>
  <c r="Y610" i="19"/>
  <c r="AB610" i="19" s="1"/>
  <c r="Y611" i="19"/>
  <c r="AB611" i="19" s="1"/>
  <c r="Y612" i="19"/>
  <c r="AB612" i="19" s="1"/>
  <c r="Y613" i="19"/>
  <c r="AB613" i="19" s="1"/>
  <c r="Y614" i="19"/>
  <c r="AB614" i="19" s="1"/>
  <c r="Y615" i="19"/>
  <c r="AB615" i="19" s="1"/>
  <c r="Y616" i="19"/>
  <c r="AB616" i="19" s="1"/>
  <c r="Y617" i="19"/>
  <c r="AB617" i="19" s="1"/>
  <c r="Y618" i="19"/>
  <c r="AB618" i="19" s="1"/>
  <c r="Y619" i="19"/>
  <c r="AB619" i="19" s="1"/>
  <c r="Y620" i="19"/>
  <c r="AB620" i="19" s="1"/>
  <c r="Y621" i="19"/>
  <c r="AB621" i="19" s="1"/>
  <c r="Y622" i="19"/>
  <c r="AB622" i="19" s="1"/>
  <c r="Y623" i="19"/>
  <c r="AB623" i="19" s="1"/>
  <c r="Y624" i="19"/>
  <c r="AB624" i="19" s="1"/>
  <c r="Y625" i="19"/>
  <c r="AB625" i="19" s="1"/>
  <c r="Y626" i="19"/>
  <c r="AB626" i="19" s="1"/>
  <c r="Y627" i="19"/>
  <c r="AB627" i="19" s="1"/>
  <c r="Y628" i="19"/>
  <c r="AB628" i="19" s="1"/>
  <c r="Y629" i="19"/>
  <c r="AB629" i="19" s="1"/>
  <c r="Y630" i="19"/>
  <c r="AB630" i="19" s="1"/>
  <c r="Y631" i="19"/>
  <c r="AB631" i="19" s="1"/>
  <c r="Y632" i="19"/>
  <c r="AB632" i="19" s="1"/>
  <c r="Y633" i="19"/>
  <c r="AB633" i="19" s="1"/>
  <c r="Y634" i="19"/>
  <c r="AB634" i="19" s="1"/>
  <c r="Y635" i="19"/>
  <c r="AB635" i="19" s="1"/>
  <c r="Y636" i="19"/>
  <c r="AB636" i="19" s="1"/>
  <c r="Y637" i="19"/>
  <c r="AB637" i="19" s="1"/>
  <c r="Y638" i="19"/>
  <c r="AB638" i="19" s="1"/>
  <c r="Y639" i="19"/>
  <c r="AB639" i="19" s="1"/>
  <c r="Y640" i="19"/>
  <c r="AB640" i="19" s="1"/>
  <c r="Y641" i="19"/>
  <c r="AB641" i="19" s="1"/>
  <c r="Y642" i="19"/>
  <c r="AB642" i="19" s="1"/>
  <c r="Y643" i="19"/>
  <c r="AB643" i="19" s="1"/>
  <c r="Y644" i="19"/>
  <c r="AB644" i="19" s="1"/>
  <c r="Y645" i="19"/>
  <c r="AB645" i="19" s="1"/>
  <c r="Y646" i="19"/>
  <c r="AB646" i="19" s="1"/>
  <c r="Y647" i="19"/>
  <c r="AB647" i="19" s="1"/>
  <c r="Y648" i="19"/>
  <c r="AB648" i="19" s="1"/>
  <c r="Y649" i="19"/>
  <c r="AB649" i="19" s="1"/>
  <c r="Y650" i="19"/>
  <c r="AB650" i="19" s="1"/>
  <c r="Y651" i="19"/>
  <c r="AB651" i="19" s="1"/>
  <c r="Y652" i="19"/>
  <c r="AB652" i="19" s="1"/>
  <c r="Y653" i="19"/>
  <c r="AB653" i="19" s="1"/>
  <c r="Y654" i="19"/>
  <c r="AB654" i="19" s="1"/>
  <c r="Y655" i="19"/>
  <c r="AB655" i="19" s="1"/>
  <c r="Y656" i="19"/>
  <c r="AB656" i="19" s="1"/>
  <c r="Y657" i="19"/>
  <c r="AB657" i="19" s="1"/>
  <c r="Y658" i="19"/>
  <c r="AB658" i="19" s="1"/>
  <c r="Y659" i="19"/>
  <c r="AB659" i="19" s="1"/>
  <c r="Y660" i="19"/>
  <c r="AB660" i="19" s="1"/>
  <c r="Y661" i="19"/>
  <c r="AB661" i="19" s="1"/>
  <c r="Y662" i="19"/>
  <c r="AB662" i="19" s="1"/>
  <c r="Y663" i="19"/>
  <c r="AB663" i="19" s="1"/>
  <c r="Y664" i="19"/>
  <c r="AB664" i="19" s="1"/>
  <c r="Y665" i="19"/>
  <c r="AB665" i="19" s="1"/>
  <c r="Y666" i="19"/>
  <c r="AB666" i="19" s="1"/>
  <c r="Y667" i="19"/>
  <c r="AB667" i="19" s="1"/>
  <c r="Y668" i="19"/>
  <c r="AB668" i="19" s="1"/>
  <c r="Y669" i="19"/>
  <c r="AB669" i="19" s="1"/>
  <c r="Y670" i="19"/>
  <c r="AB670" i="19" s="1"/>
  <c r="Y671" i="19"/>
  <c r="AB671" i="19" s="1"/>
  <c r="Y672" i="19"/>
  <c r="AB672" i="19" s="1"/>
  <c r="Y673" i="19"/>
  <c r="AB673" i="19" s="1"/>
  <c r="Y674" i="19"/>
  <c r="AB674" i="19" s="1"/>
  <c r="Y675" i="19"/>
  <c r="AB675" i="19" s="1"/>
  <c r="Y676" i="19"/>
  <c r="AB676" i="19" s="1"/>
  <c r="Y677" i="19"/>
  <c r="AB677" i="19" s="1"/>
  <c r="Y678" i="19"/>
  <c r="AB678" i="19" s="1"/>
  <c r="Y679" i="19"/>
  <c r="AB679" i="19" s="1"/>
  <c r="Y680" i="19"/>
  <c r="AB680" i="19" s="1"/>
  <c r="Y681" i="19"/>
  <c r="AB681" i="19" s="1"/>
  <c r="Y682" i="19"/>
  <c r="AB682" i="19" s="1"/>
  <c r="Y683" i="19"/>
  <c r="AB683" i="19" s="1"/>
  <c r="Y684" i="19"/>
  <c r="AB684" i="19" s="1"/>
  <c r="Y685" i="19"/>
  <c r="AB685" i="19" s="1"/>
  <c r="Y686" i="19"/>
  <c r="AB686" i="19" s="1"/>
  <c r="Y687" i="19"/>
  <c r="AB687" i="19" s="1"/>
  <c r="Y688" i="19"/>
  <c r="AB688" i="19" s="1"/>
  <c r="Y689" i="19"/>
  <c r="AB689" i="19" s="1"/>
  <c r="Y690" i="19"/>
  <c r="AB690" i="19" s="1"/>
  <c r="Y691" i="19"/>
  <c r="AB691" i="19" s="1"/>
  <c r="Y692" i="19"/>
  <c r="AB692" i="19" s="1"/>
  <c r="Y693" i="19"/>
  <c r="AB693" i="19" s="1"/>
  <c r="Y694" i="19"/>
  <c r="AB694" i="19" s="1"/>
  <c r="Y695" i="19"/>
  <c r="AB695" i="19" s="1"/>
  <c r="Y696" i="19"/>
  <c r="AB696" i="19" s="1"/>
  <c r="Y697" i="19"/>
  <c r="AB697" i="19" s="1"/>
  <c r="Y698" i="19"/>
  <c r="AB698" i="19" s="1"/>
  <c r="Y699" i="19"/>
  <c r="AB699" i="19" s="1"/>
  <c r="Y700" i="19"/>
  <c r="AB700" i="19" s="1"/>
  <c r="Y701" i="19"/>
  <c r="AB701" i="19" s="1"/>
  <c r="Y702" i="19"/>
  <c r="AB702" i="19" s="1"/>
  <c r="Y703" i="19"/>
  <c r="AB703" i="19" s="1"/>
  <c r="Y704" i="19"/>
  <c r="AB704" i="19" s="1"/>
  <c r="Y705" i="19"/>
  <c r="AB705" i="19" s="1"/>
  <c r="Y706" i="19"/>
  <c r="AB706" i="19" s="1"/>
  <c r="Y707" i="19"/>
  <c r="AB707" i="19" s="1"/>
  <c r="Y708" i="19"/>
  <c r="AB708" i="19" s="1"/>
  <c r="Y709" i="19"/>
  <c r="AB709" i="19" s="1"/>
  <c r="Y710" i="19"/>
  <c r="AB710" i="19" s="1"/>
  <c r="Y711" i="19"/>
  <c r="AB711" i="19" s="1"/>
  <c r="Y712" i="19"/>
  <c r="AB712" i="19" s="1"/>
  <c r="Y713" i="19"/>
  <c r="AB713" i="19" s="1"/>
  <c r="Y714" i="19"/>
  <c r="AB714" i="19" s="1"/>
  <c r="Y715" i="19"/>
  <c r="AB715" i="19" s="1"/>
  <c r="Y716" i="19"/>
  <c r="AB716" i="19" s="1"/>
  <c r="Y717" i="19"/>
  <c r="AB717" i="19" s="1"/>
  <c r="Y718" i="19"/>
  <c r="AB718" i="19" s="1"/>
  <c r="Y719" i="19"/>
  <c r="AB719" i="19" s="1"/>
  <c r="Y720" i="19"/>
  <c r="AB720" i="19" s="1"/>
  <c r="Y721" i="19"/>
  <c r="AB721" i="19" s="1"/>
  <c r="Y722" i="19"/>
  <c r="AB722" i="19" s="1"/>
  <c r="Y723" i="19"/>
  <c r="AB723" i="19" s="1"/>
  <c r="Y724" i="19"/>
  <c r="AB724" i="19" s="1"/>
  <c r="Y725" i="19"/>
  <c r="AB725" i="19" s="1"/>
  <c r="Y726" i="19"/>
  <c r="AB726" i="19" s="1"/>
  <c r="Y727" i="19"/>
  <c r="AB727" i="19" s="1"/>
  <c r="Y728" i="19"/>
  <c r="AB728" i="19" s="1"/>
  <c r="Y729" i="19"/>
  <c r="AB729" i="19" s="1"/>
  <c r="Y730" i="19"/>
  <c r="AB730" i="19" s="1"/>
  <c r="Y731" i="19"/>
  <c r="AB731" i="19" s="1"/>
  <c r="Y732" i="19"/>
  <c r="AB732" i="19" s="1"/>
  <c r="Y733" i="19"/>
  <c r="AB733" i="19" s="1"/>
  <c r="Y734" i="19"/>
  <c r="AB734" i="19" s="1"/>
  <c r="Y735" i="19"/>
  <c r="AB735" i="19" s="1"/>
  <c r="Y736" i="19"/>
  <c r="AB736" i="19" s="1"/>
  <c r="Y737" i="19"/>
  <c r="AB737" i="19" s="1"/>
  <c r="Y738" i="19"/>
  <c r="AB738" i="19" s="1"/>
  <c r="Y739" i="19"/>
  <c r="AB739" i="19" s="1"/>
  <c r="Y740" i="19"/>
  <c r="AB740" i="19" s="1"/>
  <c r="Y741" i="19"/>
  <c r="AB741" i="19" s="1"/>
  <c r="Y742" i="19"/>
  <c r="AB742" i="19" s="1"/>
  <c r="Y743" i="19"/>
  <c r="AB743" i="19" s="1"/>
  <c r="Y744" i="19"/>
  <c r="AB744" i="19" s="1"/>
  <c r="Y745" i="19"/>
  <c r="AB745" i="19" s="1"/>
  <c r="Y746" i="19"/>
  <c r="AB746" i="19" s="1"/>
  <c r="Y747" i="19"/>
  <c r="AB747" i="19" s="1"/>
  <c r="Y748" i="19"/>
  <c r="AB748" i="19" s="1"/>
  <c r="Y749" i="19"/>
  <c r="AB749" i="19" s="1"/>
  <c r="Y750" i="19"/>
  <c r="AB750" i="19" s="1"/>
  <c r="Y751" i="19"/>
  <c r="AB751" i="19" s="1"/>
  <c r="Y752" i="19"/>
  <c r="AB752" i="19" s="1"/>
  <c r="Y753" i="19"/>
  <c r="AB753" i="19" s="1"/>
  <c r="Y754" i="19"/>
  <c r="AB754" i="19" s="1"/>
  <c r="Y755" i="19"/>
  <c r="AB755" i="19" s="1"/>
  <c r="Y756" i="19"/>
  <c r="AB756" i="19" s="1"/>
  <c r="Y757" i="19"/>
  <c r="AB757" i="19" s="1"/>
  <c r="Y758" i="19"/>
  <c r="AB758" i="19" s="1"/>
  <c r="Y759" i="19"/>
  <c r="AB759" i="19" s="1"/>
  <c r="Y760" i="19"/>
  <c r="AB760" i="19" s="1"/>
  <c r="Y761" i="19"/>
  <c r="AB761" i="19" s="1"/>
  <c r="Y762" i="19"/>
  <c r="AB762" i="19" s="1"/>
  <c r="Y763" i="19"/>
  <c r="AB763" i="19" s="1"/>
  <c r="Y764" i="19"/>
  <c r="AB764" i="19" s="1"/>
  <c r="Y765" i="19"/>
  <c r="AB765" i="19" s="1"/>
  <c r="Y766" i="19"/>
  <c r="AB766" i="19" s="1"/>
  <c r="Y767" i="19"/>
  <c r="AB767" i="19" s="1"/>
  <c r="Y768" i="19"/>
  <c r="AB768" i="19" s="1"/>
  <c r="Y769" i="19"/>
  <c r="AB769" i="19" s="1"/>
  <c r="Y770" i="19"/>
  <c r="AB770" i="19" s="1"/>
  <c r="Y771" i="19"/>
  <c r="AB771" i="19" s="1"/>
  <c r="Y772" i="19"/>
  <c r="AB772" i="19" s="1"/>
  <c r="Y773" i="19"/>
  <c r="AB773" i="19" s="1"/>
  <c r="Y774" i="19"/>
  <c r="AB774" i="19" s="1"/>
  <c r="Y775" i="19"/>
  <c r="AB775" i="19" s="1"/>
  <c r="Y776" i="19"/>
  <c r="AB776" i="19" s="1"/>
  <c r="Y777" i="19"/>
  <c r="AB777" i="19" s="1"/>
  <c r="Y778" i="19"/>
  <c r="AB778" i="19" s="1"/>
  <c r="Y779" i="19"/>
  <c r="AB779" i="19" s="1"/>
  <c r="Y780" i="19"/>
  <c r="AB780" i="19" s="1"/>
  <c r="Y781" i="19"/>
  <c r="AB781" i="19" s="1"/>
  <c r="Y782" i="19"/>
  <c r="AB782" i="19" s="1"/>
  <c r="Y783" i="19"/>
  <c r="AB783" i="19" s="1"/>
  <c r="Y784" i="19"/>
  <c r="AB784" i="19" s="1"/>
  <c r="Y785" i="19"/>
  <c r="AB785" i="19" s="1"/>
  <c r="Y786" i="19"/>
  <c r="AB786" i="19" s="1"/>
  <c r="Y787" i="19"/>
  <c r="AB787" i="19" s="1"/>
  <c r="Y788" i="19"/>
  <c r="AB788" i="19" s="1"/>
  <c r="Y789" i="19"/>
  <c r="AB789" i="19" s="1"/>
  <c r="Y790" i="19"/>
  <c r="AB790" i="19" s="1"/>
  <c r="Y791" i="19"/>
  <c r="AB791" i="19" s="1"/>
  <c r="Y792" i="19"/>
  <c r="AB792" i="19" s="1"/>
  <c r="Y793" i="19"/>
  <c r="AB793" i="19" s="1"/>
  <c r="Y794" i="19"/>
  <c r="AB794" i="19" s="1"/>
  <c r="Y795" i="19"/>
  <c r="AB795" i="19" s="1"/>
  <c r="Y796" i="19"/>
  <c r="AB796" i="19" s="1"/>
  <c r="Y797" i="19"/>
  <c r="AB797" i="19" s="1"/>
  <c r="Y798" i="19"/>
  <c r="AB798" i="19" s="1"/>
  <c r="Y799" i="19"/>
  <c r="AB799" i="19" s="1"/>
  <c r="Y800" i="19"/>
  <c r="AB800" i="19" s="1"/>
  <c r="Y801" i="19"/>
  <c r="AB801" i="19" s="1"/>
  <c r="Y802" i="19"/>
  <c r="AB802" i="19" s="1"/>
  <c r="Y803" i="19"/>
  <c r="AB803" i="19" s="1"/>
  <c r="Y804" i="19"/>
  <c r="AB804" i="19" s="1"/>
  <c r="Y805" i="19"/>
  <c r="AB805" i="19" s="1"/>
  <c r="Y806" i="19"/>
  <c r="AB806" i="19" s="1"/>
  <c r="Y807" i="19"/>
  <c r="AB807" i="19" s="1"/>
  <c r="Y808" i="19"/>
  <c r="AB808" i="19" s="1"/>
  <c r="Y809" i="19"/>
  <c r="AB809" i="19" s="1"/>
  <c r="Y810" i="19"/>
  <c r="AB810" i="19" s="1"/>
  <c r="Y811" i="19"/>
  <c r="AB811" i="19" s="1"/>
  <c r="Y812" i="19"/>
  <c r="AB812" i="19" s="1"/>
  <c r="Y813" i="19"/>
  <c r="AB813" i="19" s="1"/>
  <c r="Y814" i="19"/>
  <c r="AB814" i="19" s="1"/>
  <c r="Y815" i="19"/>
  <c r="AB815" i="19" s="1"/>
  <c r="Y816" i="19"/>
  <c r="AB816" i="19" s="1"/>
  <c r="Y817" i="19"/>
  <c r="AB817" i="19" s="1"/>
  <c r="Y818" i="19"/>
  <c r="AB818" i="19" s="1"/>
  <c r="Y819" i="19"/>
  <c r="AB819" i="19" s="1"/>
  <c r="Y820" i="19"/>
  <c r="AB820" i="19" s="1"/>
  <c r="Y821" i="19"/>
  <c r="AB821" i="19" s="1"/>
  <c r="Y822" i="19"/>
  <c r="AB822" i="19" s="1"/>
  <c r="Y823" i="19"/>
  <c r="AB823" i="19" s="1"/>
  <c r="Y824" i="19"/>
  <c r="AB824" i="19" s="1"/>
  <c r="Y825" i="19"/>
  <c r="AB825" i="19" s="1"/>
  <c r="Y826" i="19"/>
  <c r="AB826" i="19" s="1"/>
  <c r="Y827" i="19"/>
  <c r="AB827" i="19" s="1"/>
  <c r="Y828" i="19"/>
  <c r="AB828" i="19" s="1"/>
  <c r="Y829" i="19"/>
  <c r="AB829" i="19" s="1"/>
  <c r="Y830" i="19"/>
  <c r="AB830" i="19" s="1"/>
  <c r="Y831" i="19"/>
  <c r="AB831" i="19" s="1"/>
  <c r="Y832" i="19"/>
  <c r="AB832" i="19" s="1"/>
  <c r="Y833" i="19"/>
  <c r="AB833" i="19" s="1"/>
  <c r="Y834" i="19"/>
  <c r="AB834" i="19" s="1"/>
  <c r="Y835" i="19"/>
  <c r="AB835" i="19" s="1"/>
  <c r="Y836" i="19"/>
  <c r="AB836" i="19" s="1"/>
  <c r="Y837" i="19"/>
  <c r="AB837" i="19" s="1"/>
  <c r="Y838" i="19"/>
  <c r="AB838" i="19" s="1"/>
  <c r="Y839" i="19"/>
  <c r="AB839" i="19" s="1"/>
  <c r="Y840" i="19"/>
  <c r="AB840" i="19" s="1"/>
  <c r="Y841" i="19"/>
  <c r="AB841" i="19" s="1"/>
  <c r="Y842" i="19"/>
  <c r="AB842" i="19" s="1"/>
  <c r="Y843" i="19"/>
  <c r="AB843" i="19" s="1"/>
  <c r="Y844" i="19"/>
  <c r="AB844" i="19" s="1"/>
  <c r="Y845" i="19"/>
  <c r="AB845" i="19" s="1"/>
  <c r="Y846" i="19"/>
  <c r="AB846" i="19" s="1"/>
  <c r="Y847" i="19"/>
  <c r="AB847" i="19" s="1"/>
  <c r="Y848" i="19"/>
  <c r="AB848" i="19" s="1"/>
  <c r="Y849" i="19"/>
  <c r="AB849" i="19" s="1"/>
  <c r="Y850" i="19"/>
  <c r="AB850" i="19" s="1"/>
  <c r="Y851" i="19"/>
  <c r="AB851" i="19" s="1"/>
  <c r="Y852" i="19"/>
  <c r="AB852" i="19" s="1"/>
  <c r="Y853" i="19"/>
  <c r="AB853" i="19" s="1"/>
  <c r="Y854" i="19"/>
  <c r="AB854" i="19" s="1"/>
  <c r="Y855" i="19"/>
  <c r="AB855" i="19" s="1"/>
  <c r="Y856" i="19"/>
  <c r="AB856" i="19" s="1"/>
  <c r="Y857" i="19"/>
  <c r="AB857" i="19" s="1"/>
  <c r="Y858" i="19"/>
  <c r="AB858" i="19" s="1"/>
  <c r="Y859" i="19"/>
  <c r="AB859" i="19" s="1"/>
  <c r="Y860" i="19"/>
  <c r="AB860" i="19" s="1"/>
  <c r="Y861" i="19"/>
  <c r="AB861" i="19" s="1"/>
  <c r="Y862" i="19"/>
  <c r="AB862" i="19" s="1"/>
  <c r="Y863" i="19"/>
  <c r="AB863" i="19" s="1"/>
  <c r="Y864" i="19"/>
  <c r="AB864" i="19" s="1"/>
  <c r="Y865" i="19"/>
  <c r="AB865" i="19" s="1"/>
  <c r="Y866" i="19"/>
  <c r="AB866" i="19" s="1"/>
  <c r="Y867" i="19"/>
  <c r="AB867" i="19" s="1"/>
  <c r="Y868" i="19"/>
  <c r="AB868" i="19" s="1"/>
  <c r="Y869" i="19"/>
  <c r="AB869" i="19" s="1"/>
  <c r="Y870" i="19"/>
  <c r="AB870" i="19" s="1"/>
  <c r="Y871" i="19"/>
  <c r="AB871" i="19" s="1"/>
  <c r="Y872" i="19"/>
  <c r="AB872" i="19" s="1"/>
  <c r="Y873" i="19"/>
  <c r="AB873" i="19" s="1"/>
  <c r="Y874" i="19"/>
  <c r="AB874" i="19" s="1"/>
  <c r="Y875" i="19"/>
  <c r="AB875" i="19" s="1"/>
  <c r="Y876" i="19"/>
  <c r="AB876" i="19" s="1"/>
  <c r="Y877" i="19"/>
  <c r="AB877" i="19" s="1"/>
  <c r="Y878" i="19"/>
  <c r="AB878" i="19" s="1"/>
  <c r="Y879" i="19"/>
  <c r="AB879" i="19" s="1"/>
  <c r="Y880" i="19"/>
  <c r="AB880" i="19" s="1"/>
  <c r="Y881" i="19"/>
  <c r="AB881" i="19" s="1"/>
  <c r="Y882" i="19"/>
  <c r="AB882" i="19" s="1"/>
  <c r="Y883" i="19"/>
  <c r="AB883" i="19" s="1"/>
  <c r="Y884" i="19"/>
  <c r="AB884" i="19" s="1"/>
  <c r="Y885" i="19"/>
  <c r="AB885" i="19" s="1"/>
  <c r="Y886" i="19"/>
  <c r="AB886" i="19" s="1"/>
  <c r="Y887" i="19"/>
  <c r="AB887" i="19" s="1"/>
  <c r="Y888" i="19"/>
  <c r="AB888" i="19" s="1"/>
  <c r="Y889" i="19"/>
  <c r="AB889" i="19" s="1"/>
  <c r="Y890" i="19"/>
  <c r="AB890" i="19" s="1"/>
  <c r="Y891" i="19"/>
  <c r="AB891" i="19" s="1"/>
  <c r="Y892" i="19"/>
  <c r="AB892" i="19" s="1"/>
  <c r="Y893" i="19"/>
  <c r="AB893" i="19" s="1"/>
  <c r="Y894" i="19"/>
  <c r="AB894" i="19" s="1"/>
  <c r="Y895" i="19"/>
  <c r="AB895" i="19" s="1"/>
  <c r="Y896" i="19"/>
  <c r="AB896" i="19" s="1"/>
  <c r="Y897" i="19"/>
  <c r="AB897" i="19" s="1"/>
  <c r="Y898" i="19"/>
  <c r="AB898" i="19" s="1"/>
  <c r="Y899" i="19"/>
  <c r="AB899" i="19" s="1"/>
  <c r="Y900" i="19"/>
  <c r="AB900" i="19" s="1"/>
  <c r="Y901" i="19"/>
  <c r="AB901" i="19" s="1"/>
  <c r="Y902" i="19"/>
  <c r="AB902" i="19" s="1"/>
  <c r="Y903" i="19"/>
  <c r="AB903" i="19" s="1"/>
  <c r="Y904" i="19"/>
  <c r="AB904" i="19" s="1"/>
  <c r="Y905" i="19"/>
  <c r="AB905" i="19" s="1"/>
  <c r="Y906" i="19"/>
  <c r="AB906" i="19" s="1"/>
  <c r="Y907" i="19"/>
  <c r="AB907" i="19" s="1"/>
  <c r="Y908" i="19"/>
  <c r="AB908" i="19" s="1"/>
  <c r="Y909" i="19"/>
  <c r="AB909" i="19" s="1"/>
  <c r="Y910" i="19"/>
  <c r="AB910" i="19" s="1"/>
  <c r="Y911" i="19"/>
  <c r="AB911" i="19" s="1"/>
  <c r="Y912" i="19"/>
  <c r="AB912" i="19" s="1"/>
  <c r="Y913" i="19"/>
  <c r="AB913" i="19" s="1"/>
  <c r="Y914" i="19"/>
  <c r="AB914" i="19" s="1"/>
  <c r="Y915" i="19"/>
  <c r="AB915" i="19" s="1"/>
  <c r="Y916" i="19"/>
  <c r="AB916" i="19" s="1"/>
  <c r="Y917" i="19"/>
  <c r="AB917" i="19" s="1"/>
  <c r="Y918" i="19"/>
  <c r="AB918" i="19" s="1"/>
  <c r="Y919" i="19"/>
  <c r="AB919" i="19" s="1"/>
  <c r="Y920" i="19"/>
  <c r="AB920" i="19" s="1"/>
  <c r="Y921" i="19"/>
  <c r="AB921" i="19" s="1"/>
  <c r="Y922" i="19"/>
  <c r="AB922" i="19" s="1"/>
  <c r="Y923" i="19"/>
  <c r="AB923" i="19" s="1"/>
  <c r="Y924" i="19"/>
  <c r="AB924" i="19" s="1"/>
  <c r="Y925" i="19"/>
  <c r="AB925" i="19" s="1"/>
  <c r="Y926" i="19"/>
  <c r="AB926" i="19" s="1"/>
  <c r="Y927" i="19"/>
  <c r="AB927" i="19" s="1"/>
  <c r="Y928" i="19"/>
  <c r="AB928" i="19" s="1"/>
  <c r="Y929" i="19"/>
  <c r="AB929" i="19" s="1"/>
  <c r="Y930" i="19"/>
  <c r="AB930" i="19" s="1"/>
  <c r="Y931" i="19"/>
  <c r="AB931" i="19" s="1"/>
  <c r="Y932" i="19"/>
  <c r="AB932" i="19" s="1"/>
  <c r="Y933" i="19"/>
  <c r="AB933" i="19" s="1"/>
  <c r="Y934" i="19"/>
  <c r="AB934" i="19" s="1"/>
  <c r="Y935" i="19"/>
  <c r="AB935" i="19" s="1"/>
  <c r="Y936" i="19"/>
  <c r="AB936" i="19" s="1"/>
  <c r="Y937" i="19"/>
  <c r="AB937" i="19" s="1"/>
  <c r="Y938" i="19"/>
  <c r="AB938" i="19" s="1"/>
  <c r="Y939" i="19"/>
  <c r="AB939" i="19" s="1"/>
  <c r="Y940" i="19"/>
  <c r="AB940" i="19" s="1"/>
  <c r="Y941" i="19"/>
  <c r="AB941" i="19" s="1"/>
  <c r="Y942" i="19"/>
  <c r="AB942" i="19" s="1"/>
  <c r="Y943" i="19"/>
  <c r="AB943" i="19" s="1"/>
  <c r="Y944" i="19"/>
  <c r="AB944" i="19" s="1"/>
  <c r="Y945" i="19"/>
  <c r="AB945" i="19" s="1"/>
  <c r="Y946" i="19"/>
  <c r="AB946" i="19" s="1"/>
  <c r="Y947" i="19"/>
  <c r="AB947" i="19" s="1"/>
  <c r="Y948" i="19"/>
  <c r="AB948" i="19" s="1"/>
  <c r="Y949" i="19"/>
  <c r="AB949" i="19" s="1"/>
  <c r="Y950" i="19"/>
  <c r="AB950" i="19" s="1"/>
  <c r="Y951" i="19"/>
  <c r="AB951" i="19" s="1"/>
  <c r="Y952" i="19"/>
  <c r="AB952" i="19" s="1"/>
  <c r="Y953" i="19"/>
  <c r="AB953" i="19" s="1"/>
  <c r="Y954" i="19"/>
  <c r="AB954" i="19" s="1"/>
  <c r="Y955" i="19"/>
  <c r="AB955" i="19" s="1"/>
  <c r="Y956" i="19"/>
  <c r="AB956" i="19" s="1"/>
  <c r="Y957" i="19"/>
  <c r="AB957" i="19" s="1"/>
  <c r="Y958" i="19"/>
  <c r="AB958" i="19" s="1"/>
  <c r="Y959" i="19"/>
  <c r="AB959" i="19" s="1"/>
  <c r="Y960" i="19"/>
  <c r="AB960" i="19" s="1"/>
  <c r="Y961" i="19"/>
  <c r="AB961" i="19" s="1"/>
  <c r="Y962" i="19"/>
  <c r="AB962" i="19" s="1"/>
  <c r="Y963" i="19"/>
  <c r="AB963" i="19" s="1"/>
  <c r="Y964" i="19"/>
  <c r="AB964" i="19" s="1"/>
  <c r="Y965" i="19"/>
  <c r="AB965" i="19" s="1"/>
  <c r="Y966" i="19"/>
  <c r="AB966" i="19" s="1"/>
  <c r="Y967" i="19"/>
  <c r="AB967" i="19" s="1"/>
  <c r="Y968" i="19"/>
  <c r="AB968" i="19" s="1"/>
  <c r="Y969" i="19"/>
  <c r="AB969" i="19" s="1"/>
  <c r="Y970" i="19"/>
  <c r="AB970" i="19" s="1"/>
  <c r="Y971" i="19"/>
  <c r="AB971" i="19" s="1"/>
  <c r="Y972" i="19"/>
  <c r="AB972" i="19" s="1"/>
  <c r="Y973" i="19"/>
  <c r="AB973" i="19" s="1"/>
  <c r="Y974" i="19"/>
  <c r="AB974" i="19" s="1"/>
  <c r="Y975" i="19"/>
  <c r="AB975" i="19" s="1"/>
  <c r="Y976" i="19"/>
  <c r="AB976" i="19" s="1"/>
  <c r="Y977" i="19"/>
  <c r="AB977" i="19" s="1"/>
  <c r="Y978" i="19"/>
  <c r="AB978" i="19" s="1"/>
  <c r="Y979" i="19"/>
  <c r="AB979" i="19" s="1"/>
  <c r="Y980" i="19"/>
  <c r="AB980" i="19" s="1"/>
  <c r="Y981" i="19"/>
  <c r="AB981" i="19" s="1"/>
  <c r="Y982" i="19"/>
  <c r="AB982" i="19" s="1"/>
  <c r="Y983" i="19"/>
  <c r="AB983" i="19" s="1"/>
  <c r="Y984" i="19"/>
  <c r="AB984" i="19" s="1"/>
  <c r="Y985" i="19"/>
  <c r="AB985" i="19" s="1"/>
  <c r="Y986" i="19"/>
  <c r="AB986" i="19" s="1"/>
  <c r="Y987" i="19"/>
  <c r="AB987" i="19" s="1"/>
  <c r="Y988" i="19"/>
  <c r="AB988" i="19" s="1"/>
  <c r="Y989" i="19"/>
  <c r="AB989" i="19" s="1"/>
  <c r="Y990" i="19"/>
  <c r="AB990" i="19" s="1"/>
  <c r="Y991" i="19"/>
  <c r="AB991" i="19" s="1"/>
  <c r="Y992" i="19"/>
  <c r="AB992" i="19" s="1"/>
  <c r="Y993" i="19"/>
  <c r="AB993" i="19" s="1"/>
  <c r="Y994" i="19"/>
  <c r="AB994" i="19" s="1"/>
  <c r="Y995" i="19"/>
  <c r="AB995" i="19" s="1"/>
  <c r="Y996" i="19"/>
  <c r="AB996" i="19" s="1"/>
  <c r="Y997" i="19"/>
  <c r="AB997" i="19" s="1"/>
  <c r="Y998" i="19"/>
  <c r="AB998" i="19" s="1"/>
  <c r="Y999" i="19"/>
  <c r="AB999" i="19" s="1"/>
  <c r="Y1000" i="19"/>
  <c r="AB1000" i="19" s="1"/>
  <c r="Y1001" i="19"/>
  <c r="AB1001" i="19" s="1"/>
  <c r="Y1002" i="19"/>
  <c r="AB1002" i="19" s="1"/>
  <c r="Y1003" i="19"/>
  <c r="AB1003" i="19" s="1"/>
  <c r="Y1004" i="19"/>
  <c r="AB1004" i="19" s="1"/>
  <c r="Y1005" i="19"/>
  <c r="AB1005" i="19" s="1"/>
  <c r="Y1006" i="19"/>
  <c r="AB1006" i="19" s="1"/>
  <c r="Y1007" i="19"/>
  <c r="AB1007" i="19" s="1"/>
  <c r="Y1008" i="19"/>
  <c r="AB1008" i="19" s="1"/>
  <c r="Y1009" i="19"/>
  <c r="AB1009" i="19" s="1"/>
  <c r="Y1010" i="19"/>
  <c r="AB1010" i="19" s="1"/>
  <c r="Y1011" i="19"/>
  <c r="AB1011" i="19" s="1"/>
  <c r="Y1012" i="19"/>
  <c r="AB1012" i="19" s="1"/>
  <c r="Y1013" i="19"/>
  <c r="AB1013" i="19" s="1"/>
  <c r="Y1014" i="19"/>
  <c r="AB1014" i="19" s="1"/>
  <c r="Y1015" i="19"/>
  <c r="AB1015" i="19" s="1"/>
  <c r="Y1016" i="19"/>
  <c r="AB1016" i="19" s="1"/>
  <c r="Y1017" i="19"/>
  <c r="AB1017" i="19" s="1"/>
  <c r="Y1018" i="19"/>
  <c r="AB1018" i="19" s="1"/>
  <c r="Y1019" i="19"/>
  <c r="AB1019" i="19" s="1"/>
  <c r="Y1020" i="19"/>
  <c r="AB1020" i="19" s="1"/>
  <c r="Y1021" i="19"/>
  <c r="AB1021" i="19" s="1"/>
  <c r="Y1022" i="19"/>
  <c r="AB1022" i="19" s="1"/>
  <c r="Y1023" i="19"/>
  <c r="AB1023" i="19" s="1"/>
  <c r="Y1024" i="19"/>
  <c r="AB1024" i="19" s="1"/>
  <c r="Y1025" i="19"/>
  <c r="AB1025" i="19" s="1"/>
  <c r="Y1026" i="19"/>
  <c r="AB1026" i="19" s="1"/>
  <c r="Y1027" i="19"/>
  <c r="AB1027" i="19" s="1"/>
  <c r="Y1028" i="19"/>
  <c r="AB1028" i="19" s="1"/>
  <c r="Y1029" i="19"/>
  <c r="AB1029" i="19" s="1"/>
  <c r="Y1030" i="19"/>
  <c r="AB1030" i="19" s="1"/>
  <c r="Y1031" i="19"/>
  <c r="AB1031" i="19" s="1"/>
  <c r="Y1032" i="19"/>
  <c r="AB1032" i="19" s="1"/>
  <c r="Y1033" i="19"/>
  <c r="AB1033" i="19" s="1"/>
  <c r="Y1034" i="19"/>
  <c r="AB1034" i="19" s="1"/>
  <c r="Y1035" i="19"/>
  <c r="AB1035" i="19" s="1"/>
  <c r="Y1036" i="19"/>
  <c r="AB1036" i="19" s="1"/>
  <c r="Y1037" i="19"/>
  <c r="AB1037" i="19" s="1"/>
  <c r="Y1038" i="19"/>
  <c r="AB1038" i="19" s="1"/>
  <c r="Y1039" i="19"/>
  <c r="AB1039" i="19" s="1"/>
  <c r="Y1040" i="19"/>
  <c r="AB1040" i="19" s="1"/>
  <c r="Y1041" i="19"/>
  <c r="AB1041" i="19" s="1"/>
  <c r="Y1042" i="19"/>
  <c r="AB1042" i="19" s="1"/>
  <c r="Y1043" i="19"/>
  <c r="AB1043" i="19" s="1"/>
  <c r="Y1044" i="19"/>
  <c r="AB1044" i="19" s="1"/>
  <c r="Y1045" i="19"/>
  <c r="AB1045" i="19" s="1"/>
  <c r="Y1046" i="19"/>
  <c r="AB1046" i="19" s="1"/>
  <c r="Y1047" i="19"/>
  <c r="AB1047" i="19" s="1"/>
  <c r="Y1048" i="19"/>
  <c r="AB1048" i="19" s="1"/>
  <c r="Y1049" i="19"/>
  <c r="AB1049" i="19" s="1"/>
  <c r="Y1050" i="19"/>
  <c r="AB1050" i="19" s="1"/>
  <c r="Y1051" i="19"/>
  <c r="AB1051" i="19" s="1"/>
  <c r="Y1052" i="19"/>
  <c r="AB1052" i="19" s="1"/>
  <c r="Y1053" i="19"/>
  <c r="AB1053" i="19" s="1"/>
  <c r="Y1054" i="19"/>
  <c r="AB1054" i="19" s="1"/>
  <c r="Y1055" i="19"/>
  <c r="AB1055" i="19" s="1"/>
  <c r="Y1056" i="19"/>
  <c r="AB1056" i="19" s="1"/>
  <c r="Y1057" i="19"/>
  <c r="AB1057" i="19" s="1"/>
  <c r="Y1058" i="19"/>
  <c r="AB1058" i="19" s="1"/>
  <c r="Y1059" i="19"/>
  <c r="AB1059" i="19" s="1"/>
  <c r="Y1060" i="19"/>
  <c r="AB1060" i="19" s="1"/>
  <c r="Y1061" i="19"/>
  <c r="AB1061" i="19" s="1"/>
  <c r="Y1062" i="19"/>
  <c r="AB1062" i="19" s="1"/>
  <c r="Y1063" i="19"/>
  <c r="AB1063" i="19" s="1"/>
  <c r="Y1064" i="19"/>
  <c r="AB1064" i="19" s="1"/>
  <c r="Y1065" i="19"/>
  <c r="AB1065" i="19" s="1"/>
  <c r="Y1066" i="19"/>
  <c r="AB1066" i="19" s="1"/>
  <c r="Y1067" i="19"/>
  <c r="AB1067" i="19" s="1"/>
  <c r="Y1068" i="19"/>
  <c r="AB1068" i="19" s="1"/>
  <c r="Y1069" i="19"/>
  <c r="AB1069" i="19" s="1"/>
  <c r="Y1070" i="19"/>
  <c r="AB1070" i="19" s="1"/>
  <c r="Y1071" i="19"/>
  <c r="AB1071" i="19" s="1"/>
  <c r="Y1072" i="19"/>
  <c r="AB1072" i="19" s="1"/>
  <c r="Y1073" i="19"/>
  <c r="AB1073" i="19" s="1"/>
  <c r="Y1074" i="19"/>
  <c r="AB1074" i="19" s="1"/>
  <c r="Y1075" i="19"/>
  <c r="AB1075" i="19" s="1"/>
  <c r="Y1076" i="19"/>
  <c r="AB1076" i="19" s="1"/>
  <c r="Y1077" i="19"/>
  <c r="AB1077" i="19" s="1"/>
  <c r="Y1078" i="19"/>
  <c r="AB1078" i="19" s="1"/>
  <c r="Y1079" i="19"/>
  <c r="AB1079" i="19" s="1"/>
  <c r="Y1080" i="19"/>
  <c r="AB1080" i="19" s="1"/>
  <c r="Y1081" i="19"/>
  <c r="AB1081" i="19" s="1"/>
  <c r="Y1082" i="19"/>
  <c r="AB1082" i="19" s="1"/>
  <c r="Y1083" i="19"/>
  <c r="AB1083" i="19" s="1"/>
  <c r="Y1084" i="19"/>
  <c r="AB1084" i="19" s="1"/>
  <c r="Y1085" i="19"/>
  <c r="AB1085" i="19" s="1"/>
  <c r="Y1086" i="19"/>
  <c r="AB1086" i="19" s="1"/>
  <c r="Y1087" i="19"/>
  <c r="AB1087" i="19" s="1"/>
  <c r="Y1088" i="19"/>
  <c r="AB1088" i="19" s="1"/>
  <c r="Y1089" i="19"/>
  <c r="AB1089" i="19" s="1"/>
  <c r="Y1090" i="19"/>
  <c r="AB1090" i="19" s="1"/>
  <c r="Y1091" i="19"/>
  <c r="AB1091" i="19" s="1"/>
  <c r="Y1092" i="19"/>
  <c r="AB1092" i="19" s="1"/>
  <c r="Y1093" i="19"/>
  <c r="AB1093" i="19" s="1"/>
  <c r="Y1094" i="19"/>
  <c r="AB1094" i="19" s="1"/>
  <c r="Y1095" i="19"/>
  <c r="AB1095" i="19" s="1"/>
  <c r="Y1096" i="19"/>
  <c r="AB1096" i="19" s="1"/>
  <c r="Y1097" i="19"/>
  <c r="AB1097" i="19" s="1"/>
  <c r="Y1098" i="19"/>
  <c r="AB1098" i="19" s="1"/>
  <c r="Y1099" i="19"/>
  <c r="AB1099" i="19" s="1"/>
  <c r="Y1100" i="19"/>
  <c r="AB1100" i="19" s="1"/>
  <c r="Y1101" i="19"/>
  <c r="AB1101" i="19" s="1"/>
  <c r="Y1102" i="19"/>
  <c r="AB1102" i="19" s="1"/>
  <c r="Y1103" i="19"/>
  <c r="AB1103" i="19" s="1"/>
  <c r="Y1104" i="19"/>
  <c r="AB1104" i="19" s="1"/>
  <c r="Y1105" i="19"/>
  <c r="AB1105" i="19" s="1"/>
  <c r="Y1106" i="19"/>
  <c r="AB1106" i="19" s="1"/>
  <c r="Y1107" i="19"/>
  <c r="AB1107" i="19" s="1"/>
  <c r="Y1108" i="19"/>
  <c r="AB1108" i="19" s="1"/>
  <c r="Y1109" i="19"/>
  <c r="AB1109" i="19" s="1"/>
  <c r="Y1110" i="19"/>
  <c r="AB1110" i="19" s="1"/>
  <c r="Y1111" i="19"/>
  <c r="AB1111" i="19" s="1"/>
  <c r="Y1112" i="19"/>
  <c r="AB1112" i="19" s="1"/>
  <c r="Y1113" i="19"/>
  <c r="AB1113" i="19" s="1"/>
  <c r="Y1114" i="19"/>
  <c r="AB1114" i="19" s="1"/>
  <c r="Y1115" i="19"/>
  <c r="AB1115" i="19" s="1"/>
  <c r="Y1116" i="19"/>
  <c r="AB1116" i="19" s="1"/>
  <c r="V3" i="19"/>
  <c r="V4" i="19"/>
  <c r="V5" i="19"/>
  <c r="V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V94" i="19"/>
  <c r="V95" i="19"/>
  <c r="V96" i="19"/>
  <c r="V97" i="19"/>
  <c r="V98" i="19"/>
  <c r="V99" i="19"/>
  <c r="V100" i="19"/>
  <c r="V101" i="19"/>
  <c r="V102" i="19"/>
  <c r="V103" i="19"/>
  <c r="V104" i="19"/>
  <c r="V105" i="19"/>
  <c r="V106" i="19"/>
  <c r="V107" i="19"/>
  <c r="V108" i="19"/>
  <c r="V109" i="19"/>
  <c r="V110"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V261" i="19"/>
  <c r="V262" i="19"/>
  <c r="V263" i="19"/>
  <c r="V264" i="19"/>
  <c r="V265" i="19"/>
  <c r="V266" i="19"/>
  <c r="V267" i="19"/>
  <c r="V268" i="19"/>
  <c r="V269" i="19"/>
  <c r="V270" i="19"/>
  <c r="V271" i="19"/>
  <c r="V272" i="19"/>
  <c r="V273" i="19"/>
  <c r="V274" i="19"/>
  <c r="V275" i="19"/>
  <c r="V276" i="19"/>
  <c r="V277" i="19"/>
  <c r="V278" i="19"/>
  <c r="V279" i="19"/>
  <c r="V280" i="19"/>
  <c r="V281" i="19"/>
  <c r="V282" i="19"/>
  <c r="V283" i="19"/>
  <c r="V284" i="19"/>
  <c r="V285" i="19"/>
  <c r="V286" i="19"/>
  <c r="V287" i="19"/>
  <c r="V288" i="19"/>
  <c r="V289" i="19"/>
  <c r="V290" i="19"/>
  <c r="V291" i="19"/>
  <c r="V292" i="19"/>
  <c r="V293" i="19"/>
  <c r="V294" i="19"/>
  <c r="V295" i="19"/>
  <c r="V296" i="19"/>
  <c r="V297" i="19"/>
  <c r="V298" i="19"/>
  <c r="V299" i="19"/>
  <c r="V300" i="19"/>
  <c r="V301" i="19"/>
  <c r="V302" i="19"/>
  <c r="V303" i="19"/>
  <c r="V304" i="19"/>
  <c r="V305" i="19"/>
  <c r="V306" i="19"/>
  <c r="V307" i="19"/>
  <c r="V308" i="19"/>
  <c r="V309" i="19"/>
  <c r="V310" i="19"/>
  <c r="V311" i="19"/>
  <c r="V312" i="19"/>
  <c r="V313" i="19"/>
  <c r="V314" i="19"/>
  <c r="V315" i="19"/>
  <c r="V316" i="19"/>
  <c r="V317" i="19"/>
  <c r="V318" i="19"/>
  <c r="V319" i="19"/>
  <c r="V320" i="19"/>
  <c r="V321" i="19"/>
  <c r="V322" i="19"/>
  <c r="V323" i="19"/>
  <c r="V324" i="19"/>
  <c r="V325" i="19"/>
  <c r="V326" i="19"/>
  <c r="V327" i="19"/>
  <c r="V328" i="19"/>
  <c r="V329" i="19"/>
  <c r="V330" i="19"/>
  <c r="V331" i="19"/>
  <c r="V332" i="19"/>
  <c r="V333" i="19"/>
  <c r="V334" i="19"/>
  <c r="V335" i="19"/>
  <c r="V336" i="19"/>
  <c r="V337" i="19"/>
  <c r="V338" i="19"/>
  <c r="V339" i="19"/>
  <c r="V340" i="19"/>
  <c r="V341" i="19"/>
  <c r="V342" i="19"/>
  <c r="V343" i="19"/>
  <c r="V344" i="19"/>
  <c r="V345" i="19"/>
  <c r="V346" i="19"/>
  <c r="V347" i="19"/>
  <c r="V348" i="19"/>
  <c r="V349" i="19"/>
  <c r="V350" i="19"/>
  <c r="V351" i="19"/>
  <c r="V352" i="19"/>
  <c r="V353" i="19"/>
  <c r="V354" i="19"/>
  <c r="V355" i="19"/>
  <c r="V356" i="19"/>
  <c r="V357" i="19"/>
  <c r="V358" i="19"/>
  <c r="V359" i="19"/>
  <c r="V360" i="19"/>
  <c r="V361" i="19"/>
  <c r="V362" i="19"/>
  <c r="V363" i="19"/>
  <c r="V364" i="19"/>
  <c r="V365" i="19"/>
  <c r="V366" i="19"/>
  <c r="V367" i="19"/>
  <c r="V368" i="19"/>
  <c r="V369" i="19"/>
  <c r="V370" i="19"/>
  <c r="V371" i="19"/>
  <c r="V372" i="19"/>
  <c r="V373" i="19"/>
  <c r="V374" i="19"/>
  <c r="V375" i="19"/>
  <c r="V376" i="19"/>
  <c r="V377" i="19"/>
  <c r="V378" i="19"/>
  <c r="V379" i="19"/>
  <c r="V380" i="19"/>
  <c r="V381" i="19"/>
  <c r="V382" i="19"/>
  <c r="V383" i="19"/>
  <c r="V384" i="19"/>
  <c r="V385" i="19"/>
  <c r="V386" i="19"/>
  <c r="V387" i="19"/>
  <c r="V388" i="19"/>
  <c r="V389" i="19"/>
  <c r="V390" i="19"/>
  <c r="V391" i="19"/>
  <c r="V392" i="19"/>
  <c r="V393" i="19"/>
  <c r="V394" i="19"/>
  <c r="V395" i="19"/>
  <c r="V396" i="19"/>
  <c r="V397" i="19"/>
  <c r="V398" i="19"/>
  <c r="V399" i="19"/>
  <c r="V400" i="19"/>
  <c r="V401" i="19"/>
  <c r="V402" i="19"/>
  <c r="V403" i="19"/>
  <c r="V404" i="19"/>
  <c r="V405" i="19"/>
  <c r="V406" i="19"/>
  <c r="V407" i="19"/>
  <c r="V408" i="19"/>
  <c r="V409" i="19"/>
  <c r="V410" i="19"/>
  <c r="V411" i="19"/>
  <c r="V412" i="19"/>
  <c r="V413" i="19"/>
  <c r="V414" i="19"/>
  <c r="V415" i="19"/>
  <c r="V416" i="19"/>
  <c r="V417" i="19"/>
  <c r="V418" i="19"/>
  <c r="V419" i="19"/>
  <c r="V420" i="19"/>
  <c r="V421" i="19"/>
  <c r="V422" i="19"/>
  <c r="V423" i="19"/>
  <c r="V424" i="19"/>
  <c r="V425" i="19"/>
  <c r="V426" i="19"/>
  <c r="V427" i="19"/>
  <c r="V428" i="19"/>
  <c r="V429" i="19"/>
  <c r="V430" i="19"/>
  <c r="V431" i="19"/>
  <c r="V432" i="19"/>
  <c r="V433" i="19"/>
  <c r="V434" i="19"/>
  <c r="V435" i="19"/>
  <c r="V436" i="19"/>
  <c r="V437" i="19"/>
  <c r="V438" i="19"/>
  <c r="V439" i="19"/>
  <c r="V440" i="19"/>
  <c r="V441" i="19"/>
  <c r="V442" i="19"/>
  <c r="V443" i="19"/>
  <c r="V444" i="19"/>
  <c r="V445" i="19"/>
  <c r="V446" i="19"/>
  <c r="V447" i="19"/>
  <c r="V448" i="19"/>
  <c r="V449" i="19"/>
  <c r="V450" i="19"/>
  <c r="V451" i="19"/>
  <c r="V452" i="19"/>
  <c r="V453" i="19"/>
  <c r="V454" i="19"/>
  <c r="V455" i="19"/>
  <c r="V456" i="19"/>
  <c r="V457" i="19"/>
  <c r="V458" i="19"/>
  <c r="V459" i="19"/>
  <c r="V460" i="19"/>
  <c r="V461" i="19"/>
  <c r="V462" i="19"/>
  <c r="V463" i="19"/>
  <c r="V464" i="19"/>
  <c r="V465" i="19"/>
  <c r="V466" i="19"/>
  <c r="V467" i="19"/>
  <c r="V468" i="19"/>
  <c r="V469" i="19"/>
  <c r="V470" i="19"/>
  <c r="V471" i="19"/>
  <c r="V472" i="19"/>
  <c r="V473" i="19"/>
  <c r="V474" i="19"/>
  <c r="V475" i="19"/>
  <c r="V476" i="19"/>
  <c r="V477" i="19"/>
  <c r="V478" i="19"/>
  <c r="V479" i="19"/>
  <c r="V480" i="19"/>
  <c r="V481" i="19"/>
  <c r="V482" i="19"/>
  <c r="V483" i="19"/>
  <c r="V484" i="19"/>
  <c r="V485" i="19"/>
  <c r="V486" i="19"/>
  <c r="V487" i="19"/>
  <c r="V488" i="19"/>
  <c r="V489" i="19"/>
  <c r="V490" i="19"/>
  <c r="V491" i="19"/>
  <c r="V492" i="19"/>
  <c r="V493" i="19"/>
  <c r="V494" i="19"/>
  <c r="V495" i="19"/>
  <c r="V496" i="19"/>
  <c r="V497" i="19"/>
  <c r="V498" i="19"/>
  <c r="V499" i="19"/>
  <c r="V500" i="19"/>
  <c r="V501" i="19"/>
  <c r="V502" i="19"/>
  <c r="V503" i="19"/>
  <c r="V504" i="19"/>
  <c r="V505" i="19"/>
  <c r="V506" i="19"/>
  <c r="V507" i="19"/>
  <c r="V508" i="19"/>
  <c r="V509" i="19"/>
  <c r="V510" i="19"/>
  <c r="V511" i="19"/>
  <c r="V512" i="19"/>
  <c r="V513" i="19"/>
  <c r="V514" i="19"/>
  <c r="V515" i="19"/>
  <c r="V516" i="19"/>
  <c r="V517" i="19"/>
  <c r="V518" i="19"/>
  <c r="V519" i="19"/>
  <c r="V520" i="19"/>
  <c r="V521" i="19"/>
  <c r="V522" i="19"/>
  <c r="V523" i="19"/>
  <c r="V524" i="19"/>
  <c r="V525" i="19"/>
  <c r="V526" i="19"/>
  <c r="V527" i="19"/>
  <c r="V528" i="19"/>
  <c r="V529" i="19"/>
  <c r="V530" i="19"/>
  <c r="V531" i="19"/>
  <c r="V532" i="19"/>
  <c r="V533" i="19"/>
  <c r="V534" i="19"/>
  <c r="V535" i="19"/>
  <c r="V536" i="19"/>
  <c r="V537" i="19"/>
  <c r="V538" i="19"/>
  <c r="V539" i="19"/>
  <c r="V540" i="19"/>
  <c r="V541" i="19"/>
  <c r="V542" i="19"/>
  <c r="V543" i="19"/>
  <c r="V544" i="19"/>
  <c r="V545" i="19"/>
  <c r="V546" i="19"/>
  <c r="V547" i="19"/>
  <c r="V548" i="19"/>
  <c r="V549" i="19"/>
  <c r="V550" i="19"/>
  <c r="V551" i="19"/>
  <c r="V552" i="19"/>
  <c r="V553" i="19"/>
  <c r="V554" i="19"/>
  <c r="V555" i="19"/>
  <c r="V556" i="19"/>
  <c r="V557" i="19"/>
  <c r="V558" i="19"/>
  <c r="V559" i="19"/>
  <c r="V560" i="19"/>
  <c r="V561" i="19"/>
  <c r="V562" i="19"/>
  <c r="V563" i="19"/>
  <c r="V564" i="19"/>
  <c r="V565" i="19"/>
  <c r="V566" i="19"/>
  <c r="V567" i="19"/>
  <c r="V568" i="19"/>
  <c r="V569" i="19"/>
  <c r="V570" i="19"/>
  <c r="V571" i="19"/>
  <c r="V572" i="19"/>
  <c r="V573" i="19"/>
  <c r="V574" i="19"/>
  <c r="V575" i="19"/>
  <c r="V576" i="19"/>
  <c r="V577" i="19"/>
  <c r="V578" i="19"/>
  <c r="V579" i="19"/>
  <c r="V580" i="19"/>
  <c r="V581" i="19"/>
  <c r="V582" i="19"/>
  <c r="V583" i="19"/>
  <c r="V584" i="19"/>
  <c r="V585" i="19"/>
  <c r="V586" i="19"/>
  <c r="V587" i="19"/>
  <c r="V588" i="19"/>
  <c r="V589" i="19"/>
  <c r="V590" i="19"/>
  <c r="V591" i="19"/>
  <c r="V592" i="19"/>
  <c r="V593" i="19"/>
  <c r="V594" i="19"/>
  <c r="V595" i="19"/>
  <c r="V596" i="19"/>
  <c r="V597" i="19"/>
  <c r="V598" i="19"/>
  <c r="V599" i="19"/>
  <c r="V600" i="19"/>
  <c r="V601" i="19"/>
  <c r="V602" i="19"/>
  <c r="V603" i="19"/>
  <c r="V604" i="19"/>
  <c r="V605" i="19"/>
  <c r="V606" i="19"/>
  <c r="V607" i="19"/>
  <c r="V608" i="19"/>
  <c r="V609" i="19"/>
  <c r="V610" i="19"/>
  <c r="V611" i="19"/>
  <c r="V612" i="19"/>
  <c r="V613" i="19"/>
  <c r="V614" i="19"/>
  <c r="V615" i="19"/>
  <c r="V616" i="19"/>
  <c r="V617" i="19"/>
  <c r="V618" i="19"/>
  <c r="V619" i="19"/>
  <c r="V620" i="19"/>
  <c r="V621" i="19"/>
  <c r="V622" i="19"/>
  <c r="V623" i="19"/>
  <c r="V624" i="19"/>
  <c r="V625" i="19"/>
  <c r="V626" i="19"/>
  <c r="V627" i="19"/>
  <c r="V628" i="19"/>
  <c r="V629" i="19"/>
  <c r="V630" i="19"/>
  <c r="V631" i="19"/>
  <c r="V632" i="19"/>
  <c r="V633" i="19"/>
  <c r="V634" i="19"/>
  <c r="V635" i="19"/>
  <c r="V636" i="19"/>
  <c r="V637" i="19"/>
  <c r="V638" i="19"/>
  <c r="V639" i="19"/>
  <c r="V640" i="19"/>
  <c r="V641" i="19"/>
  <c r="V642" i="19"/>
  <c r="V643" i="19"/>
  <c r="V644" i="19"/>
  <c r="V645" i="19"/>
  <c r="V646" i="19"/>
  <c r="V647" i="19"/>
  <c r="V648" i="19"/>
  <c r="V649" i="19"/>
  <c r="V650" i="19"/>
  <c r="V651" i="19"/>
  <c r="V652" i="19"/>
  <c r="V653" i="19"/>
  <c r="V654" i="19"/>
  <c r="V655" i="19"/>
  <c r="V656" i="19"/>
  <c r="V657" i="19"/>
  <c r="V658" i="19"/>
  <c r="V659" i="19"/>
  <c r="V660" i="19"/>
  <c r="V661" i="19"/>
  <c r="V662" i="19"/>
  <c r="V663" i="19"/>
  <c r="V664" i="19"/>
  <c r="V665" i="19"/>
  <c r="V666" i="19"/>
  <c r="V667" i="19"/>
  <c r="V668" i="19"/>
  <c r="V669" i="19"/>
  <c r="V670" i="19"/>
  <c r="V671" i="19"/>
  <c r="V672" i="19"/>
  <c r="V673" i="19"/>
  <c r="V674" i="19"/>
  <c r="V675" i="19"/>
  <c r="V676" i="19"/>
  <c r="V677" i="19"/>
  <c r="V678" i="19"/>
  <c r="V679" i="19"/>
  <c r="V680" i="19"/>
  <c r="V681" i="19"/>
  <c r="V682" i="19"/>
  <c r="V683" i="19"/>
  <c r="V684" i="19"/>
  <c r="V685" i="19"/>
  <c r="V686" i="19"/>
  <c r="V687" i="19"/>
  <c r="V688" i="19"/>
  <c r="V689" i="19"/>
  <c r="V690" i="19"/>
  <c r="V691" i="19"/>
  <c r="V692" i="19"/>
  <c r="V693" i="19"/>
  <c r="V694" i="19"/>
  <c r="V695" i="19"/>
  <c r="V696" i="19"/>
  <c r="V697" i="19"/>
  <c r="V698" i="19"/>
  <c r="V699" i="19"/>
  <c r="V700" i="19"/>
  <c r="V701" i="19"/>
  <c r="V702" i="19"/>
  <c r="V703" i="19"/>
  <c r="V704" i="19"/>
  <c r="V705" i="19"/>
  <c r="V706" i="19"/>
  <c r="V707" i="19"/>
  <c r="V708" i="19"/>
  <c r="V709" i="19"/>
  <c r="V710" i="19"/>
  <c r="V711" i="19"/>
  <c r="V712" i="19"/>
  <c r="V713" i="19"/>
  <c r="V714" i="19"/>
  <c r="V715" i="19"/>
  <c r="V716" i="19"/>
  <c r="V717" i="19"/>
  <c r="V718" i="19"/>
  <c r="V719" i="19"/>
  <c r="V720" i="19"/>
  <c r="V721" i="19"/>
  <c r="V722" i="19"/>
  <c r="V723" i="19"/>
  <c r="V724" i="19"/>
  <c r="V725" i="19"/>
  <c r="V726" i="19"/>
  <c r="V727" i="19"/>
  <c r="V728" i="19"/>
  <c r="V729" i="19"/>
  <c r="V730" i="19"/>
  <c r="V731" i="19"/>
  <c r="V732" i="19"/>
  <c r="V733" i="19"/>
  <c r="V734" i="19"/>
  <c r="V735" i="19"/>
  <c r="V736" i="19"/>
  <c r="V737" i="19"/>
  <c r="V738" i="19"/>
  <c r="V739" i="19"/>
  <c r="V740" i="19"/>
  <c r="V741" i="19"/>
  <c r="V742" i="19"/>
  <c r="V743" i="19"/>
  <c r="V744" i="19"/>
  <c r="V745" i="19"/>
  <c r="V746" i="19"/>
  <c r="V747" i="19"/>
  <c r="V748" i="19"/>
  <c r="V749" i="19"/>
  <c r="V750" i="19"/>
  <c r="V751" i="19"/>
  <c r="V752" i="19"/>
  <c r="V753" i="19"/>
  <c r="V754" i="19"/>
  <c r="V755" i="19"/>
  <c r="V756" i="19"/>
  <c r="V757" i="19"/>
  <c r="V758" i="19"/>
  <c r="V759" i="19"/>
  <c r="V760" i="19"/>
  <c r="V761" i="19"/>
  <c r="V762" i="19"/>
  <c r="V763" i="19"/>
  <c r="V764" i="19"/>
  <c r="V765" i="19"/>
  <c r="V766" i="19"/>
  <c r="V767" i="19"/>
  <c r="V768" i="19"/>
  <c r="V769" i="19"/>
  <c r="V770" i="19"/>
  <c r="V771" i="19"/>
  <c r="V772" i="19"/>
  <c r="V773" i="19"/>
  <c r="V774" i="19"/>
  <c r="V775" i="19"/>
  <c r="V776" i="19"/>
  <c r="V777" i="19"/>
  <c r="V778" i="19"/>
  <c r="V779" i="19"/>
  <c r="V780" i="19"/>
  <c r="V781" i="19"/>
  <c r="V782" i="19"/>
  <c r="V783" i="19"/>
  <c r="V784" i="19"/>
  <c r="V785" i="19"/>
  <c r="V786" i="19"/>
  <c r="V787" i="19"/>
  <c r="V788" i="19"/>
  <c r="V789" i="19"/>
  <c r="V790" i="19"/>
  <c r="V791" i="19"/>
  <c r="V792" i="19"/>
  <c r="V793" i="19"/>
  <c r="V794" i="19"/>
  <c r="V795" i="19"/>
  <c r="V796" i="19"/>
  <c r="V797" i="19"/>
  <c r="V798" i="19"/>
  <c r="V799" i="19"/>
  <c r="V800" i="19"/>
  <c r="V801" i="19"/>
  <c r="V802" i="19"/>
  <c r="V803" i="19"/>
  <c r="V804" i="19"/>
  <c r="V805" i="19"/>
  <c r="V806" i="19"/>
  <c r="V807" i="19"/>
  <c r="V808" i="19"/>
  <c r="V809" i="19"/>
  <c r="V810" i="19"/>
  <c r="V811" i="19"/>
  <c r="V812" i="19"/>
  <c r="V813" i="19"/>
  <c r="V814" i="19"/>
  <c r="V815" i="19"/>
  <c r="V816" i="19"/>
  <c r="V817" i="19"/>
  <c r="V818" i="19"/>
  <c r="V819" i="19"/>
  <c r="V820" i="19"/>
  <c r="V821" i="19"/>
  <c r="V822" i="19"/>
  <c r="V823" i="19"/>
  <c r="V824" i="19"/>
  <c r="V825" i="19"/>
  <c r="V826" i="19"/>
  <c r="V827" i="19"/>
  <c r="V828" i="19"/>
  <c r="V829" i="19"/>
  <c r="V830" i="19"/>
  <c r="V831" i="19"/>
  <c r="V832" i="19"/>
  <c r="V833" i="19"/>
  <c r="V834" i="19"/>
  <c r="V835" i="19"/>
  <c r="V836" i="19"/>
  <c r="V837" i="19"/>
  <c r="V838" i="19"/>
  <c r="V839" i="19"/>
  <c r="V840" i="19"/>
  <c r="V841" i="19"/>
  <c r="V842" i="19"/>
  <c r="V843" i="19"/>
  <c r="V844" i="19"/>
  <c r="V845" i="19"/>
  <c r="V846" i="19"/>
  <c r="V847" i="19"/>
  <c r="V848" i="19"/>
  <c r="V849" i="19"/>
  <c r="V850" i="19"/>
  <c r="V851" i="19"/>
  <c r="V852" i="19"/>
  <c r="V853" i="19"/>
  <c r="V854" i="19"/>
  <c r="V855" i="19"/>
  <c r="V856" i="19"/>
  <c r="V857" i="19"/>
  <c r="V858" i="19"/>
  <c r="V859" i="19"/>
  <c r="V860" i="19"/>
  <c r="V861" i="19"/>
  <c r="V862" i="19"/>
  <c r="V863" i="19"/>
  <c r="V864" i="19"/>
  <c r="V865" i="19"/>
  <c r="V866" i="19"/>
  <c r="V867" i="19"/>
  <c r="V868" i="19"/>
  <c r="V869" i="19"/>
  <c r="V870" i="19"/>
  <c r="V871" i="19"/>
  <c r="V872" i="19"/>
  <c r="V873" i="19"/>
  <c r="V874" i="19"/>
  <c r="V875" i="19"/>
  <c r="V876" i="19"/>
  <c r="V877" i="19"/>
  <c r="V878" i="19"/>
  <c r="V879" i="19"/>
  <c r="V880" i="19"/>
  <c r="V881" i="19"/>
  <c r="V882" i="19"/>
  <c r="V883" i="19"/>
  <c r="V884" i="19"/>
  <c r="V885" i="19"/>
  <c r="V886" i="19"/>
  <c r="V887" i="19"/>
  <c r="V888" i="19"/>
  <c r="V889" i="19"/>
  <c r="V890" i="19"/>
  <c r="V891" i="19"/>
  <c r="V892" i="19"/>
  <c r="V893" i="19"/>
  <c r="V894" i="19"/>
  <c r="V895" i="19"/>
  <c r="V896" i="19"/>
  <c r="V897" i="19"/>
  <c r="V898" i="19"/>
  <c r="V899" i="19"/>
  <c r="V900" i="19"/>
  <c r="V901" i="19"/>
  <c r="V902" i="19"/>
  <c r="V903" i="19"/>
  <c r="V904" i="19"/>
  <c r="V905" i="19"/>
  <c r="V906" i="19"/>
  <c r="V907" i="19"/>
  <c r="V908" i="19"/>
  <c r="V909" i="19"/>
  <c r="V910" i="19"/>
  <c r="V911" i="19"/>
  <c r="V912" i="19"/>
  <c r="V913" i="19"/>
  <c r="V914" i="19"/>
  <c r="V915" i="19"/>
  <c r="V916" i="19"/>
  <c r="V917" i="19"/>
  <c r="V918" i="19"/>
  <c r="V919" i="19"/>
  <c r="V920" i="19"/>
  <c r="V921" i="19"/>
  <c r="V922" i="19"/>
  <c r="V923" i="19"/>
  <c r="V924" i="19"/>
  <c r="V925" i="19"/>
  <c r="V926" i="19"/>
  <c r="V927" i="19"/>
  <c r="V928" i="19"/>
  <c r="V929" i="19"/>
  <c r="V930" i="19"/>
  <c r="V931" i="19"/>
  <c r="V932" i="19"/>
  <c r="V933" i="19"/>
  <c r="V934" i="19"/>
  <c r="V935" i="19"/>
  <c r="V936" i="19"/>
  <c r="V937" i="19"/>
  <c r="V938" i="19"/>
  <c r="V939" i="19"/>
  <c r="V940" i="19"/>
  <c r="V941" i="19"/>
  <c r="V942" i="19"/>
  <c r="V943" i="19"/>
  <c r="V944" i="19"/>
  <c r="V945" i="19"/>
  <c r="V946" i="19"/>
  <c r="V947" i="19"/>
  <c r="V948" i="19"/>
  <c r="V949" i="19"/>
  <c r="V950" i="19"/>
  <c r="V951" i="19"/>
  <c r="V952" i="19"/>
  <c r="V953" i="19"/>
  <c r="V954" i="19"/>
  <c r="V955" i="19"/>
  <c r="V956" i="19"/>
  <c r="V957" i="19"/>
  <c r="V958" i="19"/>
  <c r="V959" i="19"/>
  <c r="V960" i="19"/>
  <c r="V961" i="19"/>
  <c r="V962" i="19"/>
  <c r="V963" i="19"/>
  <c r="V964" i="19"/>
  <c r="V965" i="19"/>
  <c r="V966" i="19"/>
  <c r="V967" i="19"/>
  <c r="V968" i="19"/>
  <c r="V969" i="19"/>
  <c r="V970" i="19"/>
  <c r="V971" i="19"/>
  <c r="V972" i="19"/>
  <c r="V973" i="19"/>
  <c r="V974" i="19"/>
  <c r="V975" i="19"/>
  <c r="V976" i="19"/>
  <c r="V977" i="19"/>
  <c r="V978" i="19"/>
  <c r="V979" i="19"/>
  <c r="V980" i="19"/>
  <c r="V981" i="19"/>
  <c r="V982" i="19"/>
  <c r="V983" i="19"/>
  <c r="V984" i="19"/>
  <c r="V985" i="19"/>
  <c r="V986" i="19"/>
  <c r="V987" i="19"/>
  <c r="V988" i="19"/>
  <c r="V989" i="19"/>
  <c r="V990" i="19"/>
  <c r="V991" i="19"/>
  <c r="V992" i="19"/>
  <c r="V993" i="19"/>
  <c r="V994" i="19"/>
  <c r="V995" i="19"/>
  <c r="V996" i="19"/>
  <c r="V997" i="19"/>
  <c r="V998" i="19"/>
  <c r="V999" i="19"/>
  <c r="V1000" i="19"/>
  <c r="V1001" i="19"/>
  <c r="V1002" i="19"/>
  <c r="V1003" i="19"/>
  <c r="V1004" i="19"/>
  <c r="V1005" i="19"/>
  <c r="V1006" i="19"/>
  <c r="V1007" i="19"/>
  <c r="V1008" i="19"/>
  <c r="V1009" i="19"/>
  <c r="V1010" i="19"/>
  <c r="V1011" i="19"/>
  <c r="V1012" i="19"/>
  <c r="V1013" i="19"/>
  <c r="V1014" i="19"/>
  <c r="V1015" i="19"/>
  <c r="V1016" i="19"/>
  <c r="V1017" i="19"/>
  <c r="V1018" i="19"/>
  <c r="V1019" i="19"/>
  <c r="V1020" i="19"/>
  <c r="V1021" i="19"/>
  <c r="V1022" i="19"/>
  <c r="V1023" i="19"/>
  <c r="V1024" i="19"/>
  <c r="V1025" i="19"/>
  <c r="V1026" i="19"/>
  <c r="V1027" i="19"/>
  <c r="V1028" i="19"/>
  <c r="V1029" i="19"/>
  <c r="V1030" i="19"/>
  <c r="V1031" i="19"/>
  <c r="V1032" i="19"/>
  <c r="V1033" i="19"/>
  <c r="V1034" i="19"/>
  <c r="V1035" i="19"/>
  <c r="V1036" i="19"/>
  <c r="V1037" i="19"/>
  <c r="V1038" i="19"/>
  <c r="V1039" i="19"/>
  <c r="V1040" i="19"/>
  <c r="V1041" i="19"/>
  <c r="V1042" i="19"/>
  <c r="V1043" i="19"/>
  <c r="V1044" i="19"/>
  <c r="V1045" i="19"/>
  <c r="V1046" i="19"/>
  <c r="V1047" i="19"/>
  <c r="V1048" i="19"/>
  <c r="V1049" i="19"/>
  <c r="V1050" i="19"/>
  <c r="V1051" i="19"/>
  <c r="V1052" i="19"/>
  <c r="V1053" i="19"/>
  <c r="V1054" i="19"/>
  <c r="V1055" i="19"/>
  <c r="V1056" i="19"/>
  <c r="V1057" i="19"/>
  <c r="V1058" i="19"/>
  <c r="V1059" i="19"/>
  <c r="V1060" i="19"/>
  <c r="V1061" i="19"/>
  <c r="V1062" i="19"/>
  <c r="V1063" i="19"/>
  <c r="V1064" i="19"/>
  <c r="V1065" i="19"/>
  <c r="V1066" i="19"/>
  <c r="V1067" i="19"/>
  <c r="V1068" i="19"/>
  <c r="V1069" i="19"/>
  <c r="V1070" i="19"/>
  <c r="V1071" i="19"/>
  <c r="V1072" i="19"/>
  <c r="V1073" i="19"/>
  <c r="V1074" i="19"/>
  <c r="V1075" i="19"/>
  <c r="V1076" i="19"/>
  <c r="V1077" i="19"/>
  <c r="V1078" i="19"/>
  <c r="V1079" i="19"/>
  <c r="V1080" i="19"/>
  <c r="V1081" i="19"/>
  <c r="V1082" i="19"/>
  <c r="V1083" i="19"/>
  <c r="V1084" i="19"/>
  <c r="V1085" i="19"/>
  <c r="V1086" i="19"/>
  <c r="V1087" i="19"/>
  <c r="V1088" i="19"/>
  <c r="V1089" i="19"/>
  <c r="V1090" i="19"/>
  <c r="V1091" i="19"/>
  <c r="V1092" i="19"/>
  <c r="V1093" i="19"/>
  <c r="V1094" i="19"/>
  <c r="V1095" i="19"/>
  <c r="V1096" i="19"/>
  <c r="V1097" i="19"/>
  <c r="V1098" i="19"/>
  <c r="V1099" i="19"/>
  <c r="V1100" i="19"/>
  <c r="V1101" i="19"/>
  <c r="V1102" i="19"/>
  <c r="V1103" i="19"/>
  <c r="V1104" i="19"/>
  <c r="V1105" i="19"/>
  <c r="V1106" i="19"/>
  <c r="V1107" i="19"/>
  <c r="V1108" i="19"/>
  <c r="V1109" i="19"/>
  <c r="V1110" i="19"/>
  <c r="V1111" i="19"/>
  <c r="V1112" i="19"/>
  <c r="V1113" i="19"/>
  <c r="V1114" i="19"/>
  <c r="V1115" i="19"/>
  <c r="V1116" i="19"/>
  <c r="AA1116" i="19" l="1"/>
  <c r="AA1115" i="19"/>
  <c r="AA1114" i="19"/>
  <c r="AA1113" i="19"/>
  <c r="AA1112" i="19"/>
  <c r="AA1111" i="19"/>
  <c r="AA1110" i="19"/>
  <c r="AA1109" i="19"/>
  <c r="AA1108" i="19"/>
  <c r="AA1107" i="19"/>
  <c r="AA1106" i="19"/>
  <c r="AA1105" i="19"/>
  <c r="AA1104" i="19"/>
  <c r="AA1103" i="19"/>
  <c r="AA1102" i="19"/>
  <c r="AA1101" i="19"/>
  <c r="AA1100" i="19"/>
  <c r="AA1099" i="19"/>
  <c r="AA1098" i="19"/>
  <c r="AA1097" i="19"/>
  <c r="AA1096" i="19"/>
  <c r="AA1095" i="19"/>
  <c r="AA1094" i="19"/>
  <c r="AA1093" i="19"/>
  <c r="AA1092" i="19"/>
  <c r="AA1091" i="19"/>
  <c r="AA1090" i="19"/>
  <c r="AA1089" i="19"/>
  <c r="AA1088" i="19"/>
  <c r="AA1087" i="19"/>
  <c r="AA1086" i="19"/>
  <c r="AA1085" i="19"/>
  <c r="AA1084" i="19"/>
  <c r="AA1083" i="19"/>
  <c r="AA1082" i="19"/>
  <c r="AA1081" i="19"/>
  <c r="AA1080" i="19"/>
  <c r="AA1079" i="19"/>
  <c r="AA1078" i="19"/>
  <c r="AA1077" i="19"/>
  <c r="AA1076" i="19"/>
  <c r="AA1075" i="19"/>
  <c r="AA1074" i="19"/>
  <c r="AA1073" i="19"/>
  <c r="AA1072" i="19"/>
  <c r="AA1071" i="19"/>
  <c r="AA1070" i="19"/>
  <c r="AA1069" i="19"/>
  <c r="AA1068" i="19"/>
  <c r="AA1067" i="19"/>
  <c r="AA1066" i="19"/>
  <c r="AA1065" i="19"/>
  <c r="AA1064" i="19"/>
  <c r="AA1063" i="19"/>
  <c r="AA1062" i="19"/>
  <c r="AA1061" i="19"/>
  <c r="AA1060" i="19"/>
  <c r="AA1059" i="19"/>
  <c r="AA1058" i="19"/>
  <c r="AA1057" i="19"/>
  <c r="AA1056" i="19"/>
  <c r="AA1055" i="19"/>
  <c r="AA1054" i="19"/>
  <c r="AA1053" i="19"/>
  <c r="AA1052" i="19"/>
  <c r="AA1051" i="19"/>
  <c r="AA1050" i="19"/>
  <c r="AA1049" i="19"/>
  <c r="AA1048" i="19"/>
  <c r="AA1047" i="19"/>
  <c r="AA1046" i="19"/>
  <c r="AA1045" i="19"/>
  <c r="AA1044" i="19"/>
  <c r="AA1043" i="19"/>
  <c r="AA1042" i="19"/>
  <c r="AA1041" i="19"/>
  <c r="AA1040" i="19"/>
  <c r="AA1039" i="19"/>
  <c r="AA1038" i="19"/>
  <c r="AA1037" i="19"/>
  <c r="AA1036" i="19"/>
  <c r="AA1035" i="19"/>
  <c r="AA1034" i="19"/>
  <c r="AA1033" i="19"/>
  <c r="AA1032" i="19"/>
  <c r="AA1031" i="19"/>
  <c r="AA1030" i="19"/>
  <c r="AA1029" i="19"/>
  <c r="AA1028" i="19"/>
  <c r="AA1027" i="19"/>
  <c r="AA1026" i="19"/>
  <c r="AA1025" i="19"/>
  <c r="AA1024" i="19"/>
  <c r="AA1023" i="19"/>
  <c r="AA1022" i="19"/>
  <c r="AA1021" i="19"/>
  <c r="AA1020" i="19"/>
  <c r="AA1019" i="19"/>
  <c r="AA1018" i="19"/>
  <c r="AA1017" i="19"/>
  <c r="AA1016" i="19"/>
  <c r="AA1015" i="19"/>
  <c r="AA1014" i="19"/>
  <c r="AA1013" i="19"/>
  <c r="AA1012" i="19"/>
  <c r="AA1011" i="19"/>
  <c r="AA1010" i="19"/>
  <c r="AA1009" i="19"/>
  <c r="AA1008" i="19"/>
  <c r="AA1007" i="19"/>
  <c r="AA1006" i="19"/>
  <c r="AA1005" i="19"/>
  <c r="AA1004" i="19"/>
  <c r="AA1003" i="19"/>
  <c r="AA1002" i="19"/>
  <c r="AA1001" i="19"/>
  <c r="AA1000" i="19"/>
  <c r="AA999" i="19"/>
  <c r="AA998" i="19"/>
  <c r="AA997" i="19"/>
  <c r="AA996" i="19"/>
  <c r="AA995" i="19"/>
  <c r="AA994" i="19"/>
  <c r="AA993" i="19"/>
  <c r="AA992" i="19"/>
  <c r="AA991" i="19"/>
  <c r="AA990" i="19"/>
  <c r="AA989" i="19"/>
  <c r="AA988" i="19"/>
  <c r="AA987" i="19"/>
  <c r="AA986" i="19"/>
  <c r="AA985" i="19"/>
  <c r="AA984" i="19"/>
  <c r="AA983" i="19"/>
  <c r="AA982" i="19"/>
  <c r="AA981" i="19"/>
  <c r="AA980" i="19"/>
  <c r="AA979" i="19"/>
  <c r="AA978" i="19"/>
  <c r="AA977" i="19"/>
  <c r="AA976" i="19"/>
  <c r="AA975" i="19"/>
  <c r="AA974" i="19"/>
  <c r="AA973" i="19"/>
  <c r="AA972" i="19"/>
  <c r="AA971" i="19"/>
  <c r="AA970" i="19"/>
  <c r="AA969" i="19"/>
  <c r="AA968" i="19"/>
  <c r="AA967" i="19"/>
  <c r="AA966" i="19"/>
  <c r="AA965" i="19"/>
  <c r="AA964" i="19"/>
  <c r="AA963" i="19"/>
  <c r="AA962" i="19"/>
  <c r="AA961" i="19"/>
  <c r="AA960" i="19"/>
  <c r="AA959" i="19"/>
  <c r="AA958" i="19"/>
  <c r="AA957" i="19"/>
  <c r="AA956" i="19"/>
  <c r="AA955" i="19"/>
  <c r="AA954" i="19"/>
  <c r="AA953" i="19"/>
  <c r="AA952" i="19"/>
  <c r="AA951" i="19"/>
  <c r="AA950" i="19"/>
  <c r="AA949" i="19"/>
  <c r="AA948" i="19"/>
  <c r="AA947" i="19"/>
  <c r="AA946" i="19"/>
  <c r="AA945" i="19"/>
  <c r="AA944" i="19"/>
  <c r="AA943" i="19"/>
  <c r="AA942" i="19"/>
  <c r="AA941" i="19"/>
  <c r="AA940" i="19"/>
  <c r="AA939" i="19"/>
  <c r="AA938" i="19"/>
  <c r="AA937" i="19"/>
  <c r="AA936" i="19"/>
  <c r="AA935" i="19"/>
  <c r="AA934" i="19"/>
  <c r="AA933" i="19"/>
  <c r="AA932" i="19"/>
  <c r="AA931" i="19"/>
  <c r="AA930" i="19"/>
  <c r="AA929" i="19"/>
  <c r="AA928" i="19"/>
  <c r="AA927" i="19"/>
  <c r="AA926" i="19"/>
  <c r="AA925" i="19"/>
  <c r="AA924" i="19"/>
  <c r="AA923" i="19"/>
  <c r="AA922" i="19"/>
  <c r="AA921" i="19"/>
  <c r="AA920" i="19"/>
  <c r="AA919" i="19"/>
  <c r="AA918" i="19"/>
  <c r="AA917" i="19"/>
  <c r="AA916" i="19"/>
  <c r="AA915" i="19"/>
  <c r="AA914" i="19"/>
  <c r="AA913" i="19"/>
  <c r="AA912" i="19"/>
  <c r="AA911" i="19"/>
  <c r="AA910" i="19"/>
  <c r="AA909" i="19"/>
  <c r="AA908" i="19"/>
  <c r="AA907" i="19"/>
  <c r="AA906" i="19"/>
  <c r="AA905" i="19"/>
  <c r="AA904" i="19"/>
  <c r="AA903" i="19"/>
  <c r="AA902" i="19"/>
  <c r="AA901" i="19"/>
  <c r="AA900" i="19"/>
  <c r="AA899" i="19"/>
  <c r="AA898" i="19"/>
  <c r="AA897" i="19"/>
  <c r="AA896" i="19"/>
  <c r="AA895" i="19"/>
  <c r="AA894" i="19"/>
  <c r="AA893" i="19"/>
  <c r="AA892" i="19"/>
  <c r="AA891" i="19"/>
  <c r="AA890" i="19"/>
  <c r="AA889" i="19"/>
  <c r="AA888" i="19"/>
  <c r="AA887" i="19"/>
  <c r="AA886" i="19"/>
  <c r="AA885" i="19"/>
  <c r="AA884" i="19"/>
  <c r="AA883" i="19"/>
  <c r="AA882" i="19"/>
  <c r="AA881" i="19"/>
  <c r="AA880" i="19"/>
  <c r="AA879" i="19"/>
  <c r="AA878" i="19"/>
  <c r="AA877" i="19"/>
  <c r="AA876" i="19"/>
  <c r="AA875" i="19"/>
  <c r="AA874" i="19"/>
  <c r="AA873" i="19"/>
  <c r="AA872" i="19"/>
  <c r="AA871" i="19"/>
  <c r="AA870" i="19"/>
  <c r="AA869" i="19"/>
  <c r="AA868" i="19"/>
  <c r="AA867" i="19"/>
  <c r="AA866" i="19"/>
  <c r="AA865" i="19"/>
  <c r="AA864" i="19"/>
  <c r="AA863" i="19"/>
  <c r="AA862" i="19"/>
  <c r="AA861" i="19"/>
  <c r="AA860" i="19"/>
  <c r="AA859" i="19"/>
  <c r="AA858" i="19"/>
  <c r="AA857" i="19"/>
  <c r="AA856" i="19"/>
  <c r="AA855" i="19"/>
  <c r="AA854" i="19"/>
  <c r="AA853" i="19"/>
  <c r="AA852" i="19"/>
  <c r="AA851" i="19"/>
  <c r="AA850" i="19"/>
  <c r="AA849" i="19"/>
  <c r="AA848" i="19"/>
  <c r="AA847" i="19"/>
  <c r="AA846" i="19"/>
  <c r="AA845" i="19"/>
  <c r="AA844" i="19"/>
  <c r="AA843" i="19"/>
  <c r="AA842" i="19"/>
  <c r="AA841" i="19"/>
  <c r="AA840" i="19"/>
  <c r="AA839" i="19"/>
  <c r="AA838" i="19"/>
  <c r="AA837" i="19"/>
  <c r="AA836" i="19"/>
  <c r="AA835" i="19"/>
  <c r="AA834" i="19"/>
  <c r="AA833" i="19"/>
  <c r="AA832" i="19"/>
  <c r="AA831" i="19"/>
  <c r="AA830" i="19"/>
  <c r="AA829" i="19"/>
  <c r="AA828" i="19"/>
  <c r="AA827" i="19"/>
  <c r="AA826" i="19"/>
  <c r="AA825" i="19"/>
  <c r="AA824" i="19"/>
  <c r="AA823" i="19"/>
  <c r="AA822" i="19"/>
  <c r="AA821" i="19"/>
  <c r="AA820" i="19"/>
  <c r="AA819" i="19"/>
  <c r="AA818" i="19"/>
  <c r="AA817" i="19"/>
  <c r="AA816" i="19"/>
  <c r="AA815" i="19"/>
  <c r="AA814" i="19"/>
  <c r="AA813" i="19"/>
  <c r="AA812" i="19"/>
  <c r="AA811" i="19"/>
  <c r="AA810" i="19"/>
  <c r="AA809" i="19"/>
  <c r="AA808" i="19"/>
  <c r="AA807" i="19"/>
  <c r="AA806" i="19"/>
  <c r="AA805" i="19"/>
  <c r="AA804" i="19"/>
  <c r="AA803" i="19"/>
  <c r="AA802" i="19"/>
  <c r="AA801" i="19"/>
  <c r="AA800" i="19"/>
  <c r="AA799" i="19"/>
  <c r="AA798" i="19"/>
  <c r="AA797" i="19"/>
  <c r="AA796" i="19"/>
  <c r="AA795" i="19"/>
  <c r="AA794" i="19"/>
  <c r="AA793" i="19"/>
  <c r="AA792" i="19"/>
  <c r="AA791" i="19"/>
  <c r="AA790" i="19"/>
  <c r="AA789" i="19"/>
  <c r="AA788" i="19"/>
  <c r="AA787" i="19"/>
  <c r="AA786" i="19"/>
  <c r="AA785" i="19"/>
  <c r="AA784" i="19"/>
  <c r="AA783" i="19"/>
  <c r="AA782" i="19"/>
  <c r="AA781" i="19"/>
  <c r="AA780" i="19"/>
  <c r="AA779" i="19"/>
  <c r="AA778" i="19"/>
  <c r="AA777" i="19"/>
  <c r="AA776" i="19"/>
  <c r="AA775" i="19"/>
  <c r="AA774" i="19"/>
  <c r="AA773" i="19"/>
  <c r="AA772" i="19"/>
  <c r="AA771" i="19"/>
  <c r="AA770" i="19"/>
  <c r="AA769" i="19"/>
  <c r="AA768" i="19"/>
  <c r="AA767" i="19"/>
  <c r="AA766" i="19"/>
  <c r="AA765" i="19"/>
  <c r="AA764" i="19"/>
  <c r="AA763" i="19"/>
  <c r="AA762" i="19"/>
  <c r="AA761" i="19"/>
  <c r="AA760" i="19"/>
  <c r="AA759" i="19"/>
  <c r="AA758" i="19"/>
  <c r="AA757" i="19"/>
  <c r="AA756" i="19"/>
  <c r="AA755" i="19"/>
  <c r="AA754" i="19"/>
  <c r="AA753" i="19"/>
  <c r="AA752" i="19"/>
  <c r="AA751" i="19"/>
  <c r="AA750" i="19"/>
  <c r="AA749" i="19"/>
  <c r="AA748" i="19"/>
  <c r="AA747" i="19"/>
  <c r="AA746" i="19"/>
  <c r="AA745" i="19"/>
  <c r="AA744" i="19"/>
  <c r="AA743" i="19"/>
  <c r="AA742" i="19"/>
  <c r="AA741" i="19"/>
  <c r="AA740" i="19"/>
  <c r="AA739" i="19"/>
  <c r="AA738" i="19"/>
  <c r="AA737" i="19"/>
  <c r="AA736" i="19"/>
  <c r="AA735" i="19"/>
  <c r="AA734" i="19"/>
  <c r="AA733" i="19"/>
  <c r="AA732" i="19"/>
  <c r="AA731" i="19"/>
  <c r="AA730" i="19"/>
  <c r="AA729" i="19"/>
  <c r="AA728" i="19"/>
  <c r="AA727" i="19"/>
  <c r="AA726" i="19"/>
  <c r="AA725" i="19"/>
  <c r="AA724" i="19"/>
  <c r="AA723" i="19"/>
  <c r="AA722" i="19"/>
  <c r="AA721" i="19"/>
  <c r="AA720" i="19"/>
  <c r="AA719" i="19"/>
  <c r="AA718" i="19"/>
  <c r="AA717" i="19"/>
  <c r="AA716" i="19"/>
  <c r="AA715" i="19"/>
  <c r="AA714" i="19"/>
  <c r="AA713" i="19"/>
  <c r="AA712" i="19"/>
  <c r="AA711" i="19"/>
  <c r="AA710" i="19"/>
  <c r="AA709" i="19"/>
  <c r="AA708" i="19"/>
  <c r="AA707" i="19"/>
  <c r="AA706" i="19"/>
  <c r="AA705" i="19"/>
  <c r="AA704" i="19"/>
  <c r="AA703" i="19"/>
  <c r="AA702" i="19"/>
  <c r="AA701" i="19"/>
  <c r="AA700" i="19"/>
  <c r="AA699" i="19"/>
  <c r="AA698" i="19"/>
  <c r="AA697" i="19"/>
  <c r="AA696" i="19"/>
  <c r="AA695" i="19"/>
  <c r="AA694" i="19"/>
  <c r="AA693" i="19"/>
  <c r="AA692" i="19"/>
  <c r="AA691" i="19"/>
  <c r="AA690" i="19"/>
  <c r="AA689" i="19"/>
  <c r="AA688" i="19"/>
  <c r="AA687" i="19"/>
  <c r="AA686" i="19"/>
  <c r="AA685" i="19"/>
  <c r="AA684" i="19"/>
  <c r="AA683" i="19"/>
  <c r="AA682" i="19"/>
  <c r="AA681" i="19"/>
  <c r="AA680" i="19"/>
  <c r="AA679" i="19"/>
  <c r="AA678" i="19"/>
  <c r="AA677" i="19"/>
  <c r="AA676" i="19"/>
  <c r="AA675" i="19"/>
  <c r="AA674" i="19"/>
  <c r="AA673" i="19"/>
  <c r="AA672" i="19"/>
  <c r="AA671" i="19"/>
  <c r="AA670" i="19"/>
  <c r="AA669" i="19"/>
  <c r="AA668" i="19"/>
  <c r="AA667" i="19"/>
  <c r="AA666" i="19"/>
  <c r="AA665" i="19"/>
  <c r="AA664" i="19"/>
  <c r="AA663" i="19"/>
  <c r="AA662" i="19"/>
  <c r="AA661" i="19"/>
  <c r="AA660" i="19"/>
  <c r="AA659" i="19"/>
  <c r="AA658" i="19"/>
  <c r="AA657" i="19"/>
  <c r="AA656" i="19"/>
  <c r="AA655" i="19"/>
  <c r="AA654" i="19"/>
  <c r="AA653" i="19"/>
  <c r="AA652" i="19"/>
  <c r="AA651" i="19"/>
  <c r="AA650" i="19"/>
  <c r="AA649" i="19"/>
  <c r="AA648" i="19"/>
  <c r="AA647" i="19"/>
  <c r="AA646" i="19"/>
  <c r="AA645" i="19"/>
  <c r="AA644" i="19"/>
  <c r="AA643" i="19"/>
  <c r="AA642" i="19"/>
  <c r="AA641" i="19"/>
  <c r="AA640" i="19"/>
  <c r="AA639" i="19"/>
  <c r="AA638" i="19"/>
  <c r="AA637" i="19"/>
  <c r="AA636" i="19"/>
  <c r="AA635" i="19"/>
  <c r="AA634" i="19"/>
  <c r="AA633" i="19"/>
  <c r="AA632" i="19"/>
  <c r="AA631" i="19"/>
  <c r="AA630" i="19"/>
  <c r="AA629" i="19"/>
  <c r="AA628" i="19"/>
  <c r="AA627" i="19"/>
  <c r="AA626" i="19"/>
  <c r="AA625" i="19"/>
  <c r="AA624" i="19"/>
  <c r="AA623" i="19"/>
  <c r="AA622" i="19"/>
  <c r="AA621" i="19"/>
  <c r="AA620" i="19"/>
  <c r="AA619" i="19"/>
  <c r="AA618" i="19"/>
  <c r="AA617" i="19"/>
  <c r="AA616" i="19"/>
  <c r="AA615" i="19"/>
  <c r="AA614" i="19"/>
  <c r="AA613" i="19"/>
  <c r="AA612" i="19"/>
  <c r="AA611" i="19"/>
  <c r="AA610" i="19"/>
  <c r="AA609" i="19"/>
  <c r="AA608" i="19"/>
  <c r="AA607" i="19"/>
  <c r="AA606" i="19"/>
  <c r="AA605" i="19"/>
  <c r="AA604" i="19"/>
  <c r="AA603" i="19"/>
  <c r="AA602" i="19"/>
  <c r="AA601" i="19"/>
  <c r="AA600" i="19"/>
  <c r="AA599" i="19"/>
  <c r="AA598" i="19"/>
  <c r="AA597" i="19"/>
  <c r="AA596" i="19"/>
  <c r="AA595" i="19"/>
  <c r="AA594" i="19"/>
  <c r="AA593" i="19"/>
  <c r="AA592" i="19"/>
  <c r="AA591" i="19"/>
  <c r="AA590" i="19"/>
  <c r="AA589" i="19"/>
  <c r="AA588" i="19"/>
  <c r="AA587" i="19"/>
  <c r="AA586" i="19"/>
  <c r="AA585" i="19"/>
  <c r="AA584" i="19"/>
  <c r="AA583" i="19"/>
  <c r="AA582" i="19"/>
  <c r="AA581" i="19"/>
  <c r="AA580" i="19"/>
  <c r="AA579" i="19"/>
  <c r="AA578" i="19"/>
  <c r="AA577" i="19"/>
  <c r="AA576" i="19"/>
  <c r="AA575" i="19"/>
  <c r="AA574" i="19"/>
  <c r="AA573" i="19"/>
  <c r="AA572" i="19"/>
  <c r="AA571" i="19"/>
  <c r="AA570" i="19"/>
  <c r="AA569" i="19"/>
  <c r="AA568" i="19"/>
  <c r="AA567" i="19"/>
  <c r="AA566" i="19"/>
  <c r="AA565" i="19"/>
  <c r="AA564" i="19"/>
  <c r="AA563" i="19"/>
  <c r="AA562" i="19"/>
  <c r="AA561" i="19"/>
  <c r="AA560" i="19"/>
  <c r="AA559" i="19"/>
  <c r="AA558" i="19"/>
  <c r="AA557" i="19"/>
  <c r="AA556" i="19"/>
  <c r="AA555" i="19"/>
  <c r="AA554" i="19"/>
  <c r="AA553" i="19"/>
  <c r="AA552" i="19"/>
  <c r="AA551" i="19"/>
  <c r="AA550" i="19"/>
  <c r="AA549" i="19"/>
  <c r="AA548" i="19"/>
  <c r="AA547" i="19"/>
  <c r="AA546" i="19"/>
  <c r="AA545" i="19"/>
  <c r="AA544" i="19"/>
  <c r="AA543" i="19"/>
  <c r="AA542" i="19"/>
  <c r="AA541" i="19"/>
  <c r="AA540" i="19"/>
  <c r="AA539" i="19"/>
  <c r="AA538" i="19"/>
  <c r="AA537" i="19"/>
  <c r="AA536" i="19"/>
  <c r="AA535" i="19"/>
  <c r="AA534" i="19"/>
  <c r="AA533" i="19"/>
  <c r="AA532" i="19"/>
  <c r="AA531" i="19"/>
  <c r="AA530" i="19"/>
  <c r="AA529" i="19"/>
  <c r="AA528" i="19"/>
  <c r="AA527" i="19"/>
  <c r="AA526" i="19"/>
  <c r="AA525" i="19"/>
  <c r="AA524" i="19"/>
  <c r="AA523" i="19"/>
  <c r="AA522" i="19"/>
  <c r="AA521" i="19"/>
  <c r="AA520" i="19"/>
  <c r="AA519" i="19"/>
  <c r="AA518" i="19"/>
  <c r="AA517" i="19"/>
  <c r="AA516" i="19"/>
  <c r="AA515" i="19"/>
  <c r="AA514" i="19"/>
  <c r="AA513" i="19"/>
  <c r="AA512" i="19"/>
  <c r="AA511" i="19"/>
  <c r="AA510" i="19"/>
  <c r="AA509" i="19"/>
  <c r="AA508" i="19"/>
  <c r="AA507" i="19"/>
  <c r="AA506" i="19"/>
  <c r="AA505" i="19"/>
  <c r="AA504" i="19"/>
  <c r="AA503" i="19"/>
  <c r="AA502" i="19"/>
  <c r="AA501" i="19"/>
  <c r="AA500" i="19"/>
  <c r="AA499" i="19"/>
  <c r="AA498" i="19"/>
  <c r="AA497" i="19"/>
  <c r="AA496" i="19"/>
  <c r="AA495" i="19"/>
  <c r="AA494" i="19"/>
  <c r="AA493" i="19"/>
  <c r="AA492" i="19"/>
  <c r="AA491" i="19"/>
  <c r="AA490" i="19"/>
  <c r="AA489" i="19"/>
  <c r="AA488" i="19"/>
  <c r="AA487" i="19"/>
  <c r="AA486" i="19"/>
  <c r="AA485" i="19"/>
  <c r="AA484" i="19"/>
  <c r="AA483" i="19"/>
  <c r="AA482" i="19"/>
  <c r="AA481" i="19"/>
  <c r="AA480" i="19"/>
  <c r="AA479" i="19"/>
  <c r="AA478" i="19"/>
  <c r="AA477" i="19"/>
  <c r="AA476" i="19"/>
  <c r="AA475" i="19"/>
  <c r="AA474" i="19"/>
  <c r="AA473" i="19"/>
  <c r="AA472" i="19"/>
  <c r="AA471" i="19"/>
  <c r="AA470" i="19"/>
  <c r="AA469" i="19"/>
  <c r="AA468" i="19"/>
  <c r="AA467" i="19"/>
  <c r="AA466" i="19"/>
  <c r="AA465" i="19"/>
  <c r="AA464" i="19"/>
  <c r="AA463" i="19"/>
  <c r="AA462" i="19"/>
  <c r="AA461" i="19"/>
  <c r="AA460" i="19"/>
  <c r="AA459" i="19"/>
  <c r="AA458" i="19"/>
  <c r="AA457" i="19"/>
  <c r="AA456" i="19"/>
  <c r="AA455" i="19"/>
  <c r="AA454" i="19"/>
  <c r="AA453" i="19"/>
  <c r="AA452" i="19"/>
  <c r="AA451" i="19"/>
  <c r="AA450" i="19"/>
  <c r="AA449" i="19"/>
  <c r="AA448" i="19"/>
  <c r="AA447" i="19"/>
  <c r="AA446" i="19"/>
  <c r="AA445" i="19"/>
  <c r="AA444" i="19"/>
  <c r="AA443" i="19"/>
  <c r="AA442" i="19"/>
  <c r="AA441" i="19"/>
  <c r="AA440" i="19"/>
  <c r="AA439" i="19"/>
  <c r="AA438" i="19"/>
  <c r="AA437" i="19"/>
  <c r="AA436" i="19"/>
  <c r="AA435" i="19"/>
  <c r="AA434" i="19"/>
  <c r="AA433" i="19"/>
  <c r="AA432" i="19"/>
  <c r="AA431" i="19"/>
  <c r="AA430" i="19"/>
  <c r="AA429" i="19"/>
  <c r="AA428" i="19"/>
  <c r="AA427" i="19"/>
  <c r="AA426" i="19"/>
  <c r="AA425" i="19"/>
  <c r="AA424" i="19"/>
  <c r="AA423" i="19"/>
  <c r="AA422" i="19"/>
  <c r="AA421" i="19"/>
  <c r="AA420" i="19"/>
  <c r="AA419" i="19"/>
  <c r="AA418" i="19"/>
  <c r="AA417" i="19"/>
  <c r="AA416" i="19"/>
  <c r="AA415" i="19"/>
  <c r="AA414" i="19"/>
  <c r="AA413" i="19"/>
  <c r="AA412" i="19"/>
  <c r="AA411" i="19"/>
  <c r="AA410" i="19"/>
  <c r="AA409" i="19"/>
  <c r="AA408" i="19"/>
  <c r="AA407" i="19"/>
  <c r="AA406" i="19"/>
  <c r="AA405" i="19"/>
  <c r="AA404" i="19"/>
  <c r="AA403" i="19"/>
  <c r="AA402" i="19"/>
  <c r="AA401" i="19"/>
  <c r="AA400" i="19"/>
  <c r="AA399" i="19"/>
  <c r="AA398" i="19"/>
  <c r="AA397" i="19"/>
  <c r="AA396" i="19"/>
  <c r="AA395" i="19"/>
  <c r="AA394" i="19"/>
  <c r="AA393" i="19"/>
  <c r="AA392" i="19"/>
  <c r="AA391" i="19"/>
  <c r="AA390" i="19"/>
  <c r="AA389" i="19"/>
  <c r="AA388" i="19"/>
  <c r="AA387" i="19"/>
  <c r="AA386" i="19"/>
  <c r="AA385" i="19"/>
  <c r="AA384" i="19"/>
  <c r="AA383" i="19"/>
  <c r="AA382" i="19"/>
  <c r="AA381" i="19"/>
  <c r="AA380" i="19"/>
  <c r="AA379" i="19"/>
  <c r="AA378" i="19"/>
  <c r="AA377" i="19"/>
  <c r="AA376" i="19"/>
  <c r="AA375" i="19"/>
  <c r="AA374" i="19"/>
  <c r="AA373" i="19"/>
  <c r="AA372" i="19"/>
  <c r="AA371" i="19"/>
  <c r="AA370" i="19"/>
  <c r="AA369" i="19"/>
  <c r="AA368" i="19"/>
  <c r="AA367" i="19"/>
  <c r="AA366" i="19"/>
  <c r="AA365" i="19"/>
  <c r="AA364" i="19"/>
  <c r="AA363" i="19"/>
  <c r="AA362" i="19"/>
  <c r="AA361" i="19"/>
  <c r="AA360" i="19"/>
  <c r="AA359" i="19"/>
  <c r="AA358" i="19"/>
  <c r="AA357" i="19"/>
  <c r="AA356" i="19"/>
  <c r="AA355" i="19"/>
  <c r="AA354" i="19"/>
  <c r="AA353" i="19"/>
  <c r="AA352" i="19"/>
  <c r="AA351" i="19"/>
  <c r="AA350" i="19"/>
  <c r="AA349" i="19"/>
  <c r="AA348" i="19"/>
  <c r="AA347" i="19"/>
  <c r="AA346" i="19"/>
  <c r="AA345" i="19"/>
  <c r="AA344" i="19"/>
  <c r="AA343" i="19"/>
  <c r="AA342" i="19"/>
  <c r="AA341" i="19"/>
  <c r="AA340" i="19"/>
  <c r="AA339" i="19"/>
  <c r="AA338" i="19"/>
  <c r="AA337" i="19"/>
  <c r="AA336" i="19"/>
  <c r="AA335" i="19"/>
  <c r="AA334" i="19"/>
  <c r="AA333" i="19"/>
  <c r="AA332" i="19"/>
  <c r="AA331" i="19"/>
  <c r="AA330" i="19"/>
  <c r="AA329" i="19"/>
  <c r="AA328" i="19"/>
  <c r="AA327" i="19"/>
  <c r="AA326" i="19"/>
  <c r="AA325" i="19"/>
  <c r="AA324" i="19"/>
  <c r="AA323" i="19"/>
  <c r="AA322" i="19"/>
  <c r="AA321" i="19"/>
  <c r="AA320" i="19"/>
  <c r="AA319" i="19"/>
  <c r="AA318" i="19"/>
  <c r="AA317" i="19"/>
  <c r="AA316" i="19"/>
  <c r="AA315" i="19"/>
  <c r="AA314" i="19"/>
  <c r="AA313" i="19"/>
  <c r="AA312" i="19"/>
  <c r="AA311" i="19"/>
  <c r="AA310" i="19"/>
  <c r="AA309" i="19"/>
  <c r="AA308" i="19"/>
  <c r="AA307" i="19"/>
  <c r="AA306" i="19"/>
  <c r="AA305" i="19"/>
  <c r="AA304" i="19"/>
  <c r="AA303" i="19"/>
  <c r="AA302" i="19"/>
  <c r="AA301" i="19"/>
  <c r="AA300" i="19"/>
  <c r="AA299" i="19"/>
  <c r="AA298" i="19"/>
  <c r="AA297" i="19"/>
  <c r="AA296" i="19"/>
  <c r="AA295" i="19"/>
  <c r="AA294" i="19"/>
  <c r="AA293" i="19"/>
  <c r="AA292" i="19"/>
  <c r="AA291" i="19"/>
  <c r="AA290" i="19"/>
  <c r="AA289" i="19"/>
  <c r="AA288" i="19"/>
  <c r="AA287" i="19"/>
  <c r="AA286" i="19"/>
  <c r="AA285" i="19"/>
  <c r="AA284" i="19"/>
  <c r="AA283" i="19"/>
  <c r="AA282" i="19"/>
  <c r="AA281" i="19"/>
  <c r="AA280" i="19"/>
  <c r="AA279" i="19"/>
  <c r="AA278" i="19"/>
  <c r="AA277" i="19"/>
  <c r="AA276" i="19"/>
  <c r="AA275" i="19"/>
  <c r="AA274" i="19"/>
  <c r="AA273" i="19"/>
  <c r="AA272" i="19"/>
  <c r="AA271" i="19"/>
  <c r="AA270" i="19"/>
  <c r="AA269" i="19"/>
  <c r="AA268" i="19"/>
  <c r="AA267" i="19"/>
  <c r="AA266" i="19"/>
  <c r="AA265" i="19"/>
  <c r="AA264" i="19"/>
  <c r="AA263" i="19"/>
  <c r="AA262" i="19"/>
  <c r="AA261" i="19"/>
  <c r="AA260" i="19"/>
  <c r="AA259" i="19"/>
  <c r="AA258" i="19"/>
  <c r="AA257" i="19"/>
  <c r="AA256" i="19"/>
  <c r="AA255" i="19"/>
  <c r="AA254" i="19"/>
  <c r="AA253" i="19"/>
  <c r="AA252" i="19"/>
  <c r="AA251" i="19"/>
  <c r="AA250" i="19"/>
  <c r="AA249" i="19"/>
  <c r="AA248" i="19"/>
  <c r="AA247" i="19"/>
  <c r="AA246" i="19"/>
  <c r="AA245" i="19"/>
  <c r="AA244" i="19"/>
  <c r="AA243" i="19"/>
  <c r="AA242" i="19"/>
  <c r="AA241" i="19"/>
  <c r="AA240" i="19"/>
  <c r="AA239" i="19"/>
  <c r="AA238" i="19"/>
  <c r="AA237" i="19"/>
  <c r="AA236" i="19"/>
  <c r="AA235" i="19"/>
  <c r="AA234" i="19"/>
  <c r="AA233" i="19"/>
  <c r="AA232" i="19"/>
  <c r="AA231" i="19"/>
  <c r="AA230" i="19"/>
  <c r="AA229" i="19"/>
  <c r="AA228" i="19"/>
  <c r="AA227" i="19"/>
  <c r="AA226" i="19"/>
  <c r="AA225" i="19"/>
  <c r="AA224" i="19"/>
  <c r="AA223" i="19"/>
  <c r="AA222" i="19"/>
  <c r="AA221" i="19"/>
  <c r="AA220" i="19"/>
  <c r="AA219" i="19"/>
  <c r="AA218" i="19"/>
  <c r="AA217" i="19"/>
  <c r="AA216" i="19"/>
  <c r="AA215" i="19"/>
  <c r="AA214" i="19"/>
  <c r="AA213" i="19"/>
  <c r="AA212" i="19"/>
  <c r="AA211" i="19"/>
  <c r="AA210" i="19"/>
  <c r="AA209" i="19"/>
  <c r="AA208" i="19"/>
  <c r="AA207" i="19"/>
  <c r="AA206" i="19"/>
  <c r="AA205" i="19"/>
  <c r="AA204" i="19"/>
  <c r="AA203" i="19"/>
  <c r="AA202" i="19"/>
  <c r="AA201" i="19"/>
  <c r="AA200" i="19"/>
  <c r="AA199" i="19"/>
  <c r="AA198" i="19"/>
  <c r="AA197" i="19"/>
  <c r="AA196" i="19"/>
  <c r="AA195" i="19"/>
  <c r="AA194" i="19"/>
  <c r="AA193" i="19"/>
  <c r="AA192" i="19"/>
  <c r="AA191" i="19"/>
  <c r="AA190" i="19"/>
  <c r="AA189" i="19"/>
  <c r="AA188" i="19"/>
  <c r="AA187" i="19"/>
  <c r="AA186" i="19"/>
  <c r="AA185" i="19"/>
  <c r="AA184" i="19"/>
  <c r="AA183" i="19"/>
  <c r="AA182" i="19"/>
  <c r="AA181" i="19"/>
  <c r="AA180" i="19"/>
  <c r="AA179" i="19"/>
  <c r="AA178" i="19"/>
  <c r="AA177" i="19"/>
  <c r="AA176" i="19"/>
  <c r="AA175" i="19"/>
  <c r="AA174" i="19"/>
  <c r="AA173" i="19"/>
  <c r="AA172" i="19"/>
  <c r="AA171" i="19"/>
  <c r="AA170" i="19"/>
  <c r="AA169" i="19"/>
  <c r="AA168" i="19"/>
  <c r="AA167" i="19"/>
  <c r="AA166" i="19"/>
  <c r="AA165" i="19"/>
  <c r="AA164" i="19"/>
  <c r="AA163" i="19"/>
  <c r="AA162" i="19"/>
  <c r="AA161" i="19"/>
  <c r="AA160" i="19"/>
  <c r="AA159" i="19"/>
  <c r="AA158" i="19"/>
  <c r="AA157" i="19"/>
  <c r="AA156" i="19"/>
  <c r="AA155" i="19"/>
  <c r="AA154" i="19"/>
  <c r="AA153" i="19"/>
  <c r="AA152" i="19"/>
  <c r="AA151" i="19"/>
  <c r="AA150" i="19"/>
  <c r="AA149" i="19"/>
  <c r="AA148" i="19"/>
  <c r="AA147" i="19"/>
  <c r="AA146" i="19"/>
  <c r="AA145" i="19"/>
  <c r="AA144" i="19"/>
  <c r="AA143" i="19"/>
  <c r="AA142" i="19"/>
  <c r="AA141" i="19"/>
  <c r="AA140" i="19"/>
  <c r="AA139" i="19"/>
  <c r="AA138" i="19"/>
  <c r="AA137" i="19"/>
  <c r="AA136" i="19"/>
  <c r="AA135" i="19"/>
  <c r="AA134" i="19"/>
  <c r="AA133" i="19"/>
  <c r="AA132" i="19"/>
  <c r="AA131" i="19"/>
  <c r="AA130" i="19"/>
  <c r="AA129" i="19"/>
  <c r="AA128" i="19"/>
  <c r="AA127" i="19"/>
  <c r="AA126" i="19"/>
  <c r="AA125" i="19"/>
  <c r="AA124" i="19"/>
  <c r="AA123" i="19"/>
  <c r="AA122" i="19"/>
  <c r="AA121" i="19"/>
  <c r="AA120" i="19"/>
  <c r="AA119" i="19"/>
  <c r="AA118" i="19"/>
  <c r="AA117" i="19"/>
  <c r="AA116" i="19"/>
  <c r="AA115" i="19"/>
  <c r="AA114" i="19"/>
  <c r="AA113" i="19"/>
  <c r="AA112" i="19"/>
  <c r="AA111" i="19"/>
  <c r="AA110" i="19"/>
  <c r="AA109" i="19"/>
  <c r="AA108" i="19"/>
  <c r="AA107" i="19"/>
  <c r="AA106" i="19"/>
  <c r="AA105" i="19"/>
  <c r="AA104" i="19"/>
  <c r="AA103" i="19"/>
  <c r="AA102" i="19"/>
  <c r="AA101" i="19"/>
  <c r="AA100" i="19"/>
  <c r="AA99" i="19"/>
  <c r="AA98" i="19"/>
  <c r="AA97" i="19"/>
  <c r="AA96" i="19"/>
  <c r="AA95" i="19"/>
  <c r="AA94" i="19"/>
  <c r="AA93" i="19"/>
  <c r="AA92" i="19"/>
  <c r="AA91" i="19"/>
  <c r="AA90" i="19"/>
  <c r="AA89" i="19"/>
  <c r="AA88" i="19"/>
  <c r="AA87" i="19"/>
  <c r="AA86" i="19"/>
  <c r="AA85" i="19"/>
  <c r="AA84" i="19"/>
  <c r="AA83" i="19"/>
  <c r="AA82" i="19"/>
  <c r="AA81" i="19"/>
  <c r="AA80" i="19"/>
  <c r="AA79" i="19"/>
  <c r="AA78" i="19"/>
  <c r="AA77" i="19"/>
  <c r="AA76" i="19"/>
  <c r="AA75" i="19"/>
  <c r="AA74" i="19"/>
  <c r="AA73" i="19"/>
  <c r="AA72" i="19"/>
  <c r="AA71" i="19"/>
  <c r="AA70" i="19"/>
  <c r="AA69" i="19"/>
  <c r="AA68" i="19"/>
  <c r="AA67" i="19"/>
  <c r="AA66" i="19"/>
  <c r="AA65" i="19"/>
  <c r="AA64" i="19"/>
  <c r="AA63" i="19"/>
  <c r="AA62" i="19"/>
  <c r="AA61" i="19"/>
  <c r="AA60" i="19"/>
  <c r="AA59" i="19"/>
  <c r="AA58" i="19"/>
  <c r="AA57" i="19"/>
  <c r="AA56" i="19"/>
  <c r="AA55" i="19"/>
  <c r="AA54" i="19"/>
  <c r="AA53" i="19"/>
  <c r="AA52" i="19"/>
  <c r="AA51" i="19"/>
  <c r="AA50" i="19"/>
  <c r="AA49" i="19"/>
  <c r="AA48" i="19"/>
  <c r="AA47" i="19"/>
  <c r="AA46" i="19"/>
  <c r="AA45" i="19"/>
  <c r="AA44" i="19"/>
  <c r="AA43" i="19"/>
  <c r="AA42" i="19"/>
  <c r="AA41" i="19"/>
  <c r="AA40" i="19"/>
  <c r="AA39" i="19"/>
  <c r="AA38" i="19"/>
  <c r="AA37" i="19"/>
  <c r="AA36" i="19"/>
  <c r="AA35" i="19"/>
  <c r="AA34" i="19"/>
  <c r="AA33" i="19"/>
  <c r="AA32" i="19"/>
  <c r="AA31" i="19"/>
  <c r="AA30" i="19"/>
  <c r="AA29" i="19"/>
  <c r="AA28" i="19"/>
  <c r="AA27" i="19"/>
  <c r="AA26" i="19"/>
  <c r="AA25" i="19"/>
  <c r="AA24" i="19"/>
  <c r="AA23" i="19"/>
  <c r="AA22" i="19"/>
  <c r="AA21" i="19"/>
  <c r="AA20" i="19"/>
  <c r="AA19" i="19"/>
  <c r="AA18" i="19"/>
  <c r="AA17" i="19"/>
  <c r="AA16" i="19"/>
  <c r="AA15" i="19"/>
  <c r="AA14" i="19"/>
  <c r="AA13" i="19"/>
  <c r="AA12" i="19"/>
  <c r="AA11" i="19"/>
  <c r="AA10" i="19"/>
  <c r="AA9" i="19"/>
  <c r="AA8" i="19"/>
  <c r="AA7" i="19"/>
  <c r="AA6" i="19"/>
  <c r="AA5" i="19"/>
  <c r="AA4" i="19"/>
  <c r="AA3" i="19"/>
  <c r="AC1116" i="19" l="1"/>
  <c r="W1116" i="19"/>
  <c r="AC1115" i="19"/>
  <c r="W1115" i="19"/>
  <c r="AC1114" i="19"/>
  <c r="W1114" i="19"/>
  <c r="AC1113" i="19"/>
  <c r="W1113" i="19"/>
  <c r="AC1112" i="19"/>
  <c r="W1112" i="19"/>
  <c r="AC1111" i="19"/>
  <c r="W1111" i="19"/>
  <c r="AC1110" i="19"/>
  <c r="W1110" i="19"/>
  <c r="AC1109" i="19"/>
  <c r="W1109" i="19"/>
  <c r="AC1108" i="19"/>
  <c r="W1108" i="19"/>
  <c r="AC1107" i="19"/>
  <c r="W1107" i="19"/>
  <c r="AC1106" i="19"/>
  <c r="W1106" i="19"/>
  <c r="AC1105" i="19"/>
  <c r="W1105" i="19"/>
  <c r="AC1104" i="19"/>
  <c r="W1104" i="19"/>
  <c r="AC1103" i="19"/>
  <c r="W1103" i="19"/>
  <c r="AC1102" i="19"/>
  <c r="W1102" i="19"/>
  <c r="AC1101" i="19"/>
  <c r="W1101" i="19"/>
  <c r="AC1100" i="19"/>
  <c r="W1100" i="19"/>
  <c r="AC1099" i="19"/>
  <c r="W1099" i="19"/>
  <c r="AC1098" i="19"/>
  <c r="W1098" i="19"/>
  <c r="AC1097" i="19"/>
  <c r="W1097" i="19"/>
  <c r="AC1096" i="19"/>
  <c r="W1096" i="19"/>
  <c r="AC1095" i="19"/>
  <c r="W1095" i="19"/>
  <c r="AC1094" i="19"/>
  <c r="W1094" i="19"/>
  <c r="AC1093" i="19"/>
  <c r="W1093" i="19"/>
  <c r="AC1092" i="19"/>
  <c r="W1092" i="19"/>
  <c r="AC1091" i="19"/>
  <c r="W1091" i="19"/>
  <c r="AC1090" i="19"/>
  <c r="W1090" i="19"/>
  <c r="AC1089" i="19"/>
  <c r="W1089" i="19"/>
  <c r="AC1088" i="19"/>
  <c r="W1088" i="19"/>
  <c r="AC1087" i="19"/>
  <c r="W1087" i="19"/>
  <c r="AC1086" i="19"/>
  <c r="W1086" i="19"/>
  <c r="AC1085" i="19"/>
  <c r="W1085" i="19"/>
  <c r="AC1084" i="19"/>
  <c r="W1084" i="19"/>
  <c r="AC1083" i="19"/>
  <c r="W1083" i="19"/>
  <c r="AC1082" i="19"/>
  <c r="W1082" i="19"/>
  <c r="AC1081" i="19"/>
  <c r="W1081" i="19"/>
  <c r="AC1080" i="19"/>
  <c r="W1080" i="19"/>
  <c r="AC1079" i="19"/>
  <c r="W1079" i="19"/>
  <c r="AC1078" i="19"/>
  <c r="W1078" i="19"/>
  <c r="AC1077" i="19"/>
  <c r="W1077" i="19"/>
  <c r="AC1076" i="19"/>
  <c r="W1076" i="19"/>
  <c r="AC1075" i="19"/>
  <c r="W1075" i="19"/>
  <c r="AC1074" i="19"/>
  <c r="W1074" i="19"/>
  <c r="AC1073" i="19"/>
  <c r="W1073" i="19"/>
  <c r="AC1072" i="19"/>
  <c r="W1072" i="19"/>
  <c r="AC1071" i="19"/>
  <c r="W1071" i="19"/>
  <c r="AC1070" i="19"/>
  <c r="W1070" i="19"/>
  <c r="AC1069" i="19"/>
  <c r="W1069" i="19"/>
  <c r="AC1068" i="19"/>
  <c r="W1068" i="19"/>
  <c r="AC1067" i="19"/>
  <c r="W1067" i="19"/>
  <c r="AC1066" i="19"/>
  <c r="W1066" i="19"/>
  <c r="AC1065" i="19"/>
  <c r="W1065" i="19"/>
  <c r="AC1064" i="19"/>
  <c r="W1064" i="19"/>
  <c r="AC1063" i="19"/>
  <c r="W1063" i="19"/>
  <c r="AC1062" i="19"/>
  <c r="W1062" i="19"/>
  <c r="AC1061" i="19"/>
  <c r="W1061" i="19"/>
  <c r="AC1060" i="19"/>
  <c r="W1060" i="19"/>
  <c r="AC1059" i="19"/>
  <c r="W1059" i="19"/>
  <c r="AC1058" i="19"/>
  <c r="W1058" i="19"/>
  <c r="AC1057" i="19"/>
  <c r="W1057" i="19"/>
  <c r="AC1056" i="19"/>
  <c r="W1056" i="19"/>
  <c r="AC1055" i="19"/>
  <c r="W1055" i="19"/>
  <c r="AC1054" i="19"/>
  <c r="W1054" i="19"/>
  <c r="AC1053" i="19"/>
  <c r="W1053" i="19"/>
  <c r="AC1052" i="19"/>
  <c r="W1052" i="19"/>
  <c r="AC1051" i="19"/>
  <c r="W1051" i="19"/>
  <c r="AC1050" i="19"/>
  <c r="W1050" i="19"/>
  <c r="AC1049" i="19"/>
  <c r="W1049" i="19"/>
  <c r="AC1048" i="19"/>
  <c r="W1048" i="19"/>
  <c r="AC1047" i="19"/>
  <c r="W1047" i="19"/>
  <c r="AC1046" i="19"/>
  <c r="W1046" i="19"/>
  <c r="AC1045" i="19"/>
  <c r="W1045" i="19"/>
  <c r="AC1044" i="19"/>
  <c r="W1044" i="19"/>
  <c r="AC1043" i="19"/>
  <c r="W1043" i="19"/>
  <c r="AC1042" i="19"/>
  <c r="W1042" i="19"/>
  <c r="AC1041" i="19"/>
  <c r="W1041" i="19"/>
  <c r="AC1040" i="19"/>
  <c r="W1040" i="19"/>
  <c r="AC1039" i="19"/>
  <c r="W1039" i="19"/>
  <c r="AC1038" i="19"/>
  <c r="W1038" i="19"/>
  <c r="AC1037" i="19"/>
  <c r="W1037" i="19"/>
  <c r="AC1036" i="19"/>
  <c r="W1036" i="19"/>
  <c r="AC1035" i="19"/>
  <c r="W1035" i="19"/>
  <c r="AC1034" i="19"/>
  <c r="W1034" i="19"/>
  <c r="AC1033" i="19"/>
  <c r="W1033" i="19"/>
  <c r="AC1032" i="19"/>
  <c r="W1032" i="19"/>
  <c r="AC1031" i="19"/>
  <c r="W1031" i="19"/>
  <c r="AC1030" i="19"/>
  <c r="W1030" i="19"/>
  <c r="AC1029" i="19"/>
  <c r="W1029" i="19"/>
  <c r="AC1028" i="19"/>
  <c r="W1028" i="19"/>
  <c r="AC1027" i="19"/>
  <c r="W1027" i="19"/>
  <c r="AC1026" i="19"/>
  <c r="W1026" i="19"/>
  <c r="AC1025" i="19"/>
  <c r="W1025" i="19"/>
  <c r="AC1024" i="19"/>
  <c r="W1024" i="19"/>
  <c r="AC1023" i="19"/>
  <c r="W1023" i="19"/>
  <c r="AC1022" i="19"/>
  <c r="W1022" i="19"/>
  <c r="AC1021" i="19"/>
  <c r="W1021" i="19"/>
  <c r="AC1020" i="19"/>
  <c r="W1020" i="19"/>
  <c r="AC1019" i="19"/>
  <c r="W1019" i="19"/>
  <c r="AC1018" i="19"/>
  <c r="W1018" i="19"/>
  <c r="AC1017" i="19"/>
  <c r="W1017" i="19"/>
  <c r="AC1016" i="19"/>
  <c r="W1016" i="19"/>
  <c r="AC1015" i="19"/>
  <c r="W1015" i="19"/>
  <c r="AC1014" i="19"/>
  <c r="W1014" i="19"/>
  <c r="AC1013" i="19"/>
  <c r="W1013" i="19"/>
  <c r="AC1012" i="19"/>
  <c r="W1012" i="19"/>
  <c r="AC1011" i="19"/>
  <c r="W1011" i="19"/>
  <c r="AC1010" i="19"/>
  <c r="W1010" i="19"/>
  <c r="AC1009" i="19"/>
  <c r="W1009" i="19"/>
  <c r="AC1008" i="19"/>
  <c r="W1008" i="19"/>
  <c r="AC1007" i="19"/>
  <c r="W1007" i="19"/>
  <c r="AC1006" i="19"/>
  <c r="W1006" i="19"/>
  <c r="AC1005" i="19"/>
  <c r="W1005" i="19"/>
  <c r="AC1004" i="19"/>
  <c r="W1004" i="19"/>
  <c r="AC1003" i="19"/>
  <c r="W1003" i="19"/>
  <c r="AC1002" i="19"/>
  <c r="W1002" i="19"/>
  <c r="AC1001" i="19"/>
  <c r="W1001" i="19"/>
  <c r="AC1000" i="19"/>
  <c r="W1000" i="19"/>
  <c r="AC999" i="19"/>
  <c r="W999" i="19"/>
  <c r="AC998" i="19"/>
  <c r="W998" i="19"/>
  <c r="AC997" i="19"/>
  <c r="W997" i="19"/>
  <c r="AC996" i="19"/>
  <c r="W996" i="19"/>
  <c r="AC995" i="19"/>
  <c r="W995" i="19"/>
  <c r="AC994" i="19"/>
  <c r="W994" i="19"/>
  <c r="AC993" i="19"/>
  <c r="W993" i="19"/>
  <c r="AC992" i="19"/>
  <c r="W992" i="19"/>
  <c r="AC991" i="19"/>
  <c r="W991" i="19"/>
  <c r="AC990" i="19"/>
  <c r="W990" i="19"/>
  <c r="AC989" i="19"/>
  <c r="W989" i="19"/>
  <c r="AC988" i="19"/>
  <c r="W988" i="19"/>
  <c r="AC987" i="19"/>
  <c r="W987" i="19"/>
  <c r="AC986" i="19"/>
  <c r="W986" i="19"/>
  <c r="AC985" i="19"/>
  <c r="W985" i="19"/>
  <c r="AC984" i="19"/>
  <c r="W984" i="19"/>
  <c r="AC983" i="19"/>
  <c r="W983" i="19"/>
  <c r="AC982" i="19"/>
  <c r="W982" i="19"/>
  <c r="AC981" i="19"/>
  <c r="W981" i="19"/>
  <c r="AC980" i="19"/>
  <c r="W980" i="19"/>
  <c r="AC979" i="19"/>
  <c r="W979" i="19"/>
  <c r="AC978" i="19"/>
  <c r="W978" i="19"/>
  <c r="AC977" i="19"/>
  <c r="W977" i="19"/>
  <c r="AC976" i="19"/>
  <c r="W976" i="19"/>
  <c r="AC975" i="19"/>
  <c r="W975" i="19"/>
  <c r="AC974" i="19"/>
  <c r="W974" i="19"/>
  <c r="AC973" i="19"/>
  <c r="W973" i="19"/>
  <c r="AC972" i="19"/>
  <c r="W972" i="19"/>
  <c r="AC971" i="19"/>
  <c r="W971" i="19"/>
  <c r="AC970" i="19"/>
  <c r="W970" i="19"/>
  <c r="AC969" i="19"/>
  <c r="W969" i="19"/>
  <c r="AC968" i="19"/>
  <c r="W968" i="19"/>
  <c r="AC967" i="19"/>
  <c r="W967" i="19"/>
  <c r="AC966" i="19"/>
  <c r="W966" i="19"/>
  <c r="AC965" i="19"/>
  <c r="W965" i="19"/>
  <c r="AC964" i="19"/>
  <c r="W964" i="19"/>
  <c r="AC963" i="19"/>
  <c r="W963" i="19"/>
  <c r="AC962" i="19"/>
  <c r="W962" i="19"/>
  <c r="AC961" i="19"/>
  <c r="W961" i="19"/>
  <c r="AC960" i="19"/>
  <c r="W960" i="19"/>
  <c r="AC959" i="19"/>
  <c r="W959" i="19"/>
  <c r="AC958" i="19"/>
  <c r="W958" i="19"/>
  <c r="AC957" i="19"/>
  <c r="W957" i="19"/>
  <c r="AC956" i="19"/>
  <c r="W956" i="19"/>
  <c r="AC955" i="19"/>
  <c r="W955" i="19"/>
  <c r="AC954" i="19"/>
  <c r="W954" i="19"/>
  <c r="AC953" i="19"/>
  <c r="W953" i="19"/>
  <c r="AC952" i="19"/>
  <c r="W952" i="19"/>
  <c r="AC951" i="19"/>
  <c r="W951" i="19"/>
  <c r="AC950" i="19"/>
  <c r="W950" i="19"/>
  <c r="AC949" i="19"/>
  <c r="W949" i="19"/>
  <c r="AC948" i="19"/>
  <c r="W948" i="19"/>
  <c r="AC947" i="19"/>
  <c r="W947" i="19"/>
  <c r="AC946" i="19"/>
  <c r="W946" i="19"/>
  <c r="AC945" i="19"/>
  <c r="W945" i="19"/>
  <c r="AC944" i="19"/>
  <c r="W944" i="19"/>
  <c r="AC943" i="19"/>
  <c r="W943" i="19"/>
  <c r="AC942" i="19"/>
  <c r="W942" i="19"/>
  <c r="AC941" i="19"/>
  <c r="W941" i="19"/>
  <c r="AC940" i="19"/>
  <c r="W940" i="19"/>
  <c r="AC939" i="19"/>
  <c r="W939" i="19"/>
  <c r="AC938" i="19"/>
  <c r="W938" i="19"/>
  <c r="AC937" i="19"/>
  <c r="W937" i="19"/>
  <c r="AC936" i="19"/>
  <c r="W936" i="19"/>
  <c r="AC935" i="19"/>
  <c r="W935" i="19"/>
  <c r="AC934" i="19"/>
  <c r="W934" i="19"/>
  <c r="AC933" i="19"/>
  <c r="W933" i="19"/>
  <c r="AC932" i="19"/>
  <c r="W932" i="19"/>
  <c r="AC931" i="19"/>
  <c r="W931" i="19"/>
  <c r="AC930" i="19"/>
  <c r="W930" i="19"/>
  <c r="AC929" i="19"/>
  <c r="W929" i="19"/>
  <c r="AC928" i="19"/>
  <c r="W928" i="19"/>
  <c r="AC927" i="19"/>
  <c r="W927" i="19"/>
  <c r="AC926" i="19"/>
  <c r="W926" i="19"/>
  <c r="AC925" i="19"/>
  <c r="W925" i="19"/>
  <c r="AC924" i="19"/>
  <c r="W924" i="19"/>
  <c r="AC923" i="19"/>
  <c r="W923" i="19"/>
  <c r="AC922" i="19"/>
  <c r="W922" i="19"/>
  <c r="AC921" i="19"/>
  <c r="W921" i="19"/>
  <c r="AC920" i="19"/>
  <c r="W920" i="19"/>
  <c r="AC919" i="19"/>
  <c r="W919" i="19"/>
  <c r="AC918" i="19"/>
  <c r="W918" i="19"/>
  <c r="AC917" i="19"/>
  <c r="W917" i="19"/>
  <c r="AC916" i="19"/>
  <c r="W916" i="19"/>
  <c r="AC915" i="19"/>
  <c r="W915" i="19"/>
  <c r="AC914" i="19"/>
  <c r="W914" i="19"/>
  <c r="AC913" i="19"/>
  <c r="W913" i="19"/>
  <c r="AC912" i="19"/>
  <c r="W912" i="19"/>
  <c r="AC911" i="19"/>
  <c r="W911" i="19"/>
  <c r="AC910" i="19"/>
  <c r="W910" i="19"/>
  <c r="AC909" i="19"/>
  <c r="W909" i="19"/>
  <c r="AC908" i="19"/>
  <c r="W908" i="19"/>
  <c r="AC907" i="19"/>
  <c r="W907" i="19"/>
  <c r="AC906" i="19"/>
  <c r="W906" i="19"/>
  <c r="AC905" i="19"/>
  <c r="W905" i="19"/>
  <c r="AC904" i="19"/>
  <c r="W904" i="19"/>
  <c r="AC903" i="19"/>
  <c r="W903" i="19"/>
  <c r="AC902" i="19"/>
  <c r="W902" i="19"/>
  <c r="AC901" i="19"/>
  <c r="W901" i="19"/>
  <c r="AC900" i="19"/>
  <c r="W900" i="19"/>
  <c r="AC899" i="19"/>
  <c r="W899" i="19"/>
  <c r="AC898" i="19"/>
  <c r="W898" i="19"/>
  <c r="AC897" i="19"/>
  <c r="W897" i="19"/>
  <c r="AC896" i="19"/>
  <c r="W896" i="19"/>
  <c r="AC895" i="19"/>
  <c r="W895" i="19"/>
  <c r="AC894" i="19"/>
  <c r="W894" i="19"/>
  <c r="AC893" i="19"/>
  <c r="W893" i="19"/>
  <c r="AC892" i="19"/>
  <c r="W892" i="19"/>
  <c r="AC891" i="19"/>
  <c r="W891" i="19"/>
  <c r="AC890" i="19"/>
  <c r="W890" i="19"/>
  <c r="AC889" i="19"/>
  <c r="W889" i="19"/>
  <c r="AC888" i="19"/>
  <c r="W888" i="19"/>
  <c r="AC887" i="19"/>
  <c r="W887" i="19"/>
  <c r="AC886" i="19"/>
  <c r="W886" i="19"/>
  <c r="AC885" i="19"/>
  <c r="W885" i="19"/>
  <c r="AC884" i="19"/>
  <c r="W884" i="19"/>
  <c r="AC883" i="19"/>
  <c r="W883" i="19"/>
  <c r="AC882" i="19"/>
  <c r="W882" i="19"/>
  <c r="AC881" i="19"/>
  <c r="W881" i="19"/>
  <c r="AC880" i="19"/>
  <c r="W880" i="19"/>
  <c r="AC879" i="19"/>
  <c r="W879" i="19"/>
  <c r="AC878" i="19"/>
  <c r="W878" i="19"/>
  <c r="AC877" i="19"/>
  <c r="W877" i="19"/>
  <c r="AC876" i="19"/>
  <c r="W876" i="19"/>
  <c r="AC875" i="19"/>
  <c r="W875" i="19"/>
  <c r="AC874" i="19"/>
  <c r="W874" i="19"/>
  <c r="AC873" i="19"/>
  <c r="W873" i="19"/>
  <c r="AC872" i="19"/>
  <c r="W872" i="19"/>
  <c r="AC871" i="19"/>
  <c r="W871" i="19"/>
  <c r="AC870" i="19"/>
  <c r="W870" i="19"/>
  <c r="AC869" i="19"/>
  <c r="W869" i="19"/>
  <c r="AC868" i="19"/>
  <c r="W868" i="19"/>
  <c r="AC867" i="19"/>
  <c r="W867" i="19"/>
  <c r="AC866" i="19"/>
  <c r="W866" i="19"/>
  <c r="AC865" i="19"/>
  <c r="W865" i="19"/>
  <c r="AC864" i="19"/>
  <c r="W864" i="19"/>
  <c r="AC863" i="19"/>
  <c r="W863" i="19"/>
  <c r="AC862" i="19"/>
  <c r="W862" i="19"/>
  <c r="AC861" i="19"/>
  <c r="W861" i="19"/>
  <c r="AC860" i="19"/>
  <c r="W860" i="19"/>
  <c r="AC859" i="19"/>
  <c r="W859" i="19"/>
  <c r="AC858" i="19"/>
  <c r="W858" i="19"/>
  <c r="AC857" i="19"/>
  <c r="W857" i="19"/>
  <c r="AC856" i="19"/>
  <c r="W856" i="19"/>
  <c r="AC855" i="19"/>
  <c r="W855" i="19"/>
  <c r="AC854" i="19"/>
  <c r="W854" i="19"/>
  <c r="AC853" i="19"/>
  <c r="W853" i="19"/>
  <c r="AC852" i="19"/>
  <c r="W852" i="19"/>
  <c r="AC851" i="19"/>
  <c r="W851" i="19"/>
  <c r="AC850" i="19"/>
  <c r="W850" i="19"/>
  <c r="AC849" i="19"/>
  <c r="W849" i="19"/>
  <c r="AC848" i="19"/>
  <c r="W848" i="19"/>
  <c r="AC847" i="19"/>
  <c r="W847" i="19"/>
  <c r="AC846" i="19"/>
  <c r="W846" i="19"/>
  <c r="AC845" i="19"/>
  <c r="W845" i="19"/>
  <c r="AC844" i="19"/>
  <c r="W844" i="19"/>
  <c r="AC843" i="19"/>
  <c r="W843" i="19"/>
  <c r="AC842" i="19"/>
  <c r="W842" i="19"/>
  <c r="AC841" i="19"/>
  <c r="W841" i="19"/>
  <c r="AC840" i="19"/>
  <c r="W840" i="19"/>
  <c r="AC839" i="19"/>
  <c r="W839" i="19"/>
  <c r="AC838" i="19"/>
  <c r="W838" i="19"/>
  <c r="AC837" i="19"/>
  <c r="W837" i="19"/>
  <c r="AC836" i="19"/>
  <c r="W836" i="19"/>
  <c r="AC835" i="19"/>
  <c r="W835" i="19"/>
  <c r="AC834" i="19"/>
  <c r="W834" i="19"/>
  <c r="AC833" i="19"/>
  <c r="W833" i="19"/>
  <c r="AC832" i="19"/>
  <c r="W832" i="19"/>
  <c r="AC831" i="19"/>
  <c r="W831" i="19"/>
  <c r="AC830" i="19"/>
  <c r="W830" i="19"/>
  <c r="AC829" i="19"/>
  <c r="W829" i="19"/>
  <c r="AC828" i="19"/>
  <c r="W828" i="19"/>
  <c r="AC827" i="19"/>
  <c r="W827" i="19"/>
  <c r="AC826" i="19"/>
  <c r="W826" i="19"/>
  <c r="AC825" i="19"/>
  <c r="W825" i="19"/>
  <c r="AC824" i="19"/>
  <c r="W824" i="19"/>
  <c r="AC823" i="19"/>
  <c r="W823" i="19"/>
  <c r="AC822" i="19"/>
  <c r="W822" i="19"/>
  <c r="AC821" i="19"/>
  <c r="W821" i="19"/>
  <c r="AC820" i="19"/>
  <c r="W820" i="19"/>
  <c r="AC819" i="19"/>
  <c r="W819" i="19"/>
  <c r="AC818" i="19"/>
  <c r="W818" i="19"/>
  <c r="AC817" i="19"/>
  <c r="W817" i="19"/>
  <c r="AC816" i="19"/>
  <c r="W816" i="19"/>
  <c r="AC815" i="19"/>
  <c r="W815" i="19"/>
  <c r="AC814" i="19"/>
  <c r="W814" i="19"/>
  <c r="AC813" i="19"/>
  <c r="W813" i="19"/>
  <c r="AC812" i="19"/>
  <c r="W812" i="19"/>
  <c r="AC811" i="19"/>
  <c r="W811" i="19"/>
  <c r="AC810" i="19"/>
  <c r="W810" i="19"/>
  <c r="AC809" i="19"/>
  <c r="W809" i="19"/>
  <c r="AC808" i="19"/>
  <c r="W808" i="19"/>
  <c r="AC807" i="19"/>
  <c r="W807" i="19"/>
  <c r="AC806" i="19"/>
  <c r="W806" i="19"/>
  <c r="AC805" i="19"/>
  <c r="W805" i="19"/>
  <c r="AC804" i="19"/>
  <c r="W804" i="19"/>
  <c r="AC803" i="19"/>
  <c r="W803" i="19"/>
  <c r="AC802" i="19"/>
  <c r="W802" i="19"/>
  <c r="AC801" i="19"/>
  <c r="W801" i="19"/>
  <c r="AC800" i="19"/>
  <c r="W800" i="19"/>
  <c r="AC799" i="19"/>
  <c r="W799" i="19"/>
  <c r="AC798" i="19"/>
  <c r="W798" i="19"/>
  <c r="AC797" i="19"/>
  <c r="W797" i="19"/>
  <c r="AC796" i="19"/>
  <c r="W796" i="19"/>
  <c r="AC795" i="19"/>
  <c r="W795" i="19"/>
  <c r="AC794" i="19"/>
  <c r="W794" i="19"/>
  <c r="AC793" i="19"/>
  <c r="W793" i="19"/>
  <c r="AC792" i="19"/>
  <c r="W792" i="19"/>
  <c r="AC791" i="19"/>
  <c r="W791" i="19"/>
  <c r="AC790" i="19"/>
  <c r="W790" i="19"/>
  <c r="AC789" i="19"/>
  <c r="W789" i="19"/>
  <c r="AC788" i="19"/>
  <c r="W788" i="19"/>
  <c r="AC787" i="19"/>
  <c r="W787" i="19"/>
  <c r="AC786" i="19"/>
  <c r="W786" i="19"/>
  <c r="AC785" i="19"/>
  <c r="W785" i="19"/>
  <c r="AC784" i="19"/>
  <c r="W784" i="19"/>
  <c r="AC783" i="19"/>
  <c r="W783" i="19"/>
  <c r="AC782" i="19"/>
  <c r="W782" i="19"/>
  <c r="AC781" i="19"/>
  <c r="W781" i="19"/>
  <c r="AC780" i="19"/>
  <c r="W780" i="19"/>
  <c r="AC779" i="19"/>
  <c r="W779" i="19"/>
  <c r="AC778" i="19"/>
  <c r="W778" i="19"/>
  <c r="AC777" i="19"/>
  <c r="W777" i="19"/>
  <c r="AC776" i="19"/>
  <c r="W776" i="19"/>
  <c r="AC775" i="19"/>
  <c r="W775" i="19"/>
  <c r="AC774" i="19"/>
  <c r="W774" i="19"/>
  <c r="AC773" i="19"/>
  <c r="W773" i="19"/>
  <c r="AC772" i="19"/>
  <c r="W772" i="19"/>
  <c r="AC771" i="19"/>
  <c r="W771" i="19"/>
  <c r="AC770" i="19"/>
  <c r="W770" i="19"/>
  <c r="AC769" i="19"/>
  <c r="W769" i="19"/>
  <c r="AC768" i="19"/>
  <c r="W768" i="19"/>
  <c r="AC767" i="19"/>
  <c r="W767" i="19"/>
  <c r="AC766" i="19"/>
  <c r="W766" i="19"/>
  <c r="AC765" i="19"/>
  <c r="W765" i="19"/>
  <c r="AC764" i="19"/>
  <c r="W764" i="19"/>
  <c r="AC763" i="19"/>
  <c r="W763" i="19"/>
  <c r="AC762" i="19"/>
  <c r="W762" i="19"/>
  <c r="AC761" i="19"/>
  <c r="W761" i="19"/>
  <c r="AC760" i="19"/>
  <c r="W760" i="19"/>
  <c r="AC759" i="19"/>
  <c r="W759" i="19"/>
  <c r="AC758" i="19"/>
  <c r="W758" i="19"/>
  <c r="AC757" i="19"/>
  <c r="W757" i="19"/>
  <c r="AC756" i="19"/>
  <c r="W756" i="19"/>
  <c r="AC755" i="19"/>
  <c r="W755" i="19"/>
  <c r="AC754" i="19"/>
  <c r="W754" i="19"/>
  <c r="AC753" i="19"/>
  <c r="W753" i="19"/>
  <c r="AC752" i="19"/>
  <c r="W752" i="19"/>
  <c r="AC751" i="19"/>
  <c r="W751" i="19"/>
  <c r="AC750" i="19"/>
  <c r="W750" i="19"/>
  <c r="AC749" i="19"/>
  <c r="W749" i="19"/>
  <c r="AC748" i="19"/>
  <c r="W748" i="19"/>
  <c r="AC747" i="19"/>
  <c r="W747" i="19"/>
  <c r="AC746" i="19"/>
  <c r="W746" i="19"/>
  <c r="AC745" i="19"/>
  <c r="W745" i="19"/>
  <c r="AC744" i="19"/>
  <c r="W744" i="19"/>
  <c r="AC743" i="19"/>
  <c r="W743" i="19"/>
  <c r="AC742" i="19"/>
  <c r="W742" i="19"/>
  <c r="AC741" i="19"/>
  <c r="W741" i="19"/>
  <c r="AC740" i="19"/>
  <c r="W740" i="19"/>
  <c r="AC739" i="19"/>
  <c r="W739" i="19"/>
  <c r="AC738" i="19"/>
  <c r="W738" i="19"/>
  <c r="AC737" i="19"/>
  <c r="W737" i="19"/>
  <c r="AC736" i="19"/>
  <c r="W736" i="19"/>
  <c r="AC735" i="19"/>
  <c r="W735" i="19"/>
  <c r="AC734" i="19"/>
  <c r="W734" i="19"/>
  <c r="AC733" i="19"/>
  <c r="W733" i="19"/>
  <c r="AC732" i="19"/>
  <c r="W732" i="19"/>
  <c r="AC731" i="19"/>
  <c r="W731" i="19"/>
  <c r="AC730" i="19"/>
  <c r="W730" i="19"/>
  <c r="AC729" i="19"/>
  <c r="W729" i="19"/>
  <c r="AC728" i="19"/>
  <c r="W728" i="19"/>
  <c r="AC727" i="19"/>
  <c r="W727" i="19"/>
  <c r="AC726" i="19"/>
  <c r="W726" i="19"/>
  <c r="AC725" i="19"/>
  <c r="W725" i="19"/>
  <c r="AC724" i="19"/>
  <c r="W724" i="19"/>
  <c r="AC723" i="19"/>
  <c r="W723" i="19"/>
  <c r="AC722" i="19"/>
  <c r="W722" i="19"/>
  <c r="AC721" i="19"/>
  <c r="W721" i="19"/>
  <c r="AC720" i="19"/>
  <c r="W720" i="19"/>
  <c r="AC719" i="19"/>
  <c r="W719" i="19"/>
  <c r="AC718" i="19"/>
  <c r="W718" i="19"/>
  <c r="AC717" i="19"/>
  <c r="W717" i="19"/>
  <c r="AC716" i="19"/>
  <c r="W716" i="19"/>
  <c r="AC715" i="19"/>
  <c r="W715" i="19"/>
  <c r="AC714" i="19"/>
  <c r="W714" i="19"/>
  <c r="AC713" i="19"/>
  <c r="W713" i="19"/>
  <c r="AC712" i="19"/>
  <c r="W712" i="19"/>
  <c r="AC711" i="19"/>
  <c r="W711" i="19"/>
  <c r="AC710" i="19"/>
  <c r="W710" i="19"/>
  <c r="AC709" i="19"/>
  <c r="W709" i="19"/>
  <c r="AC708" i="19"/>
  <c r="W708" i="19"/>
  <c r="AC707" i="19"/>
  <c r="W707" i="19"/>
  <c r="AC706" i="19"/>
  <c r="W706" i="19"/>
  <c r="AC705" i="19"/>
  <c r="W705" i="19"/>
  <c r="AC704" i="19"/>
  <c r="W704" i="19"/>
  <c r="AC703" i="19"/>
  <c r="W703" i="19"/>
  <c r="AC702" i="19"/>
  <c r="W702" i="19"/>
  <c r="AC701" i="19"/>
  <c r="W701" i="19"/>
  <c r="AC700" i="19"/>
  <c r="W700" i="19"/>
  <c r="AC699" i="19"/>
  <c r="W699" i="19"/>
  <c r="AC698" i="19"/>
  <c r="W698" i="19"/>
  <c r="AC697" i="19"/>
  <c r="W697" i="19"/>
  <c r="AC696" i="19"/>
  <c r="W696" i="19"/>
  <c r="AC695" i="19"/>
  <c r="W695" i="19"/>
  <c r="AC694" i="19"/>
  <c r="W694" i="19"/>
  <c r="AC693" i="19"/>
  <c r="W693" i="19"/>
  <c r="AC692" i="19"/>
  <c r="W692" i="19"/>
  <c r="AC691" i="19"/>
  <c r="W691" i="19"/>
  <c r="AC690" i="19"/>
  <c r="W690" i="19"/>
  <c r="AC689" i="19"/>
  <c r="W689" i="19"/>
  <c r="AC688" i="19"/>
  <c r="W688" i="19"/>
  <c r="AC687" i="19"/>
  <c r="W687" i="19"/>
  <c r="AC686" i="19"/>
  <c r="W686" i="19"/>
  <c r="AC685" i="19"/>
  <c r="W685" i="19"/>
  <c r="AC684" i="19"/>
  <c r="W684" i="19"/>
  <c r="AC683" i="19"/>
  <c r="W683" i="19"/>
  <c r="AC682" i="19"/>
  <c r="W682" i="19"/>
  <c r="AC681" i="19"/>
  <c r="W681" i="19"/>
  <c r="AC680" i="19"/>
  <c r="W680" i="19"/>
  <c r="AC679" i="19"/>
  <c r="W679" i="19"/>
  <c r="AC678" i="19"/>
  <c r="W678" i="19"/>
  <c r="AC677" i="19"/>
  <c r="W677" i="19"/>
  <c r="AC676" i="19"/>
  <c r="W676" i="19"/>
  <c r="AC675" i="19"/>
  <c r="W675" i="19"/>
  <c r="AC674" i="19"/>
  <c r="W674" i="19"/>
  <c r="AC673" i="19"/>
  <c r="W673" i="19"/>
  <c r="AC672" i="19"/>
  <c r="W672" i="19"/>
  <c r="AC671" i="19"/>
  <c r="W671" i="19"/>
  <c r="AC670" i="19"/>
  <c r="W670" i="19"/>
  <c r="AC669" i="19"/>
  <c r="W669" i="19"/>
  <c r="AC668" i="19"/>
  <c r="W668" i="19"/>
  <c r="AC667" i="19"/>
  <c r="W667" i="19"/>
  <c r="AC666" i="19"/>
  <c r="W666" i="19"/>
  <c r="AC665" i="19"/>
  <c r="W665" i="19"/>
  <c r="AC664" i="19"/>
  <c r="W664" i="19"/>
  <c r="AC663" i="19"/>
  <c r="W663" i="19"/>
  <c r="AC662" i="19"/>
  <c r="W662" i="19"/>
  <c r="AC661" i="19"/>
  <c r="W661" i="19"/>
  <c r="AC660" i="19"/>
  <c r="W660" i="19"/>
  <c r="AC659" i="19"/>
  <c r="W659" i="19"/>
  <c r="AC658" i="19"/>
  <c r="W658" i="19"/>
  <c r="AC657" i="19"/>
  <c r="W657" i="19"/>
  <c r="AC656" i="19"/>
  <c r="W656" i="19"/>
  <c r="AC655" i="19"/>
  <c r="W655" i="19"/>
  <c r="AC654" i="19"/>
  <c r="W654" i="19"/>
  <c r="AC653" i="19"/>
  <c r="W653" i="19"/>
  <c r="AC652" i="19"/>
  <c r="W652" i="19"/>
  <c r="AC651" i="19"/>
  <c r="W651" i="19"/>
  <c r="AC650" i="19"/>
  <c r="W650" i="19"/>
  <c r="AC649" i="19"/>
  <c r="W649" i="19"/>
  <c r="AC648" i="19"/>
  <c r="W648" i="19"/>
  <c r="AC647" i="19"/>
  <c r="W647" i="19"/>
  <c r="AC646" i="19"/>
  <c r="W646" i="19"/>
  <c r="AC645" i="19"/>
  <c r="W645" i="19"/>
  <c r="AC644" i="19"/>
  <c r="W644" i="19"/>
  <c r="AC643" i="19"/>
  <c r="W643" i="19"/>
  <c r="AC642" i="19"/>
  <c r="W642" i="19"/>
  <c r="AC641" i="19"/>
  <c r="W641" i="19"/>
  <c r="AC640" i="19"/>
  <c r="W640" i="19"/>
  <c r="AC639" i="19"/>
  <c r="W639" i="19"/>
  <c r="AC638" i="19"/>
  <c r="W638" i="19"/>
  <c r="AC637" i="19"/>
  <c r="W637" i="19"/>
  <c r="AC636" i="19"/>
  <c r="W636" i="19"/>
  <c r="AC635" i="19"/>
  <c r="W635" i="19"/>
  <c r="AC634" i="19"/>
  <c r="W634" i="19"/>
  <c r="AC633" i="19"/>
  <c r="W633" i="19"/>
  <c r="AC632" i="19"/>
  <c r="W632" i="19"/>
  <c r="AC631" i="19"/>
  <c r="W631" i="19"/>
  <c r="AC630" i="19"/>
  <c r="W630" i="19"/>
  <c r="AC629" i="19"/>
  <c r="W629" i="19"/>
  <c r="AC628" i="19"/>
  <c r="W628" i="19"/>
  <c r="AC627" i="19"/>
  <c r="W627" i="19"/>
  <c r="AC626" i="19"/>
  <c r="W626" i="19"/>
  <c r="AC625" i="19"/>
  <c r="W625" i="19"/>
  <c r="AC624" i="19"/>
  <c r="W624" i="19"/>
  <c r="AC623" i="19"/>
  <c r="W623" i="19"/>
  <c r="AC622" i="19"/>
  <c r="W622" i="19"/>
  <c r="AC621" i="19"/>
  <c r="W621" i="19"/>
  <c r="AC620" i="19"/>
  <c r="W620" i="19"/>
  <c r="AC619" i="19"/>
  <c r="W619" i="19"/>
  <c r="AC618" i="19"/>
  <c r="W618" i="19"/>
  <c r="AC617" i="19"/>
  <c r="W617" i="19"/>
  <c r="AC616" i="19"/>
  <c r="W616" i="19"/>
  <c r="AC615" i="19"/>
  <c r="W615" i="19"/>
  <c r="AC614" i="19"/>
  <c r="W614" i="19"/>
  <c r="AC613" i="19"/>
  <c r="W613" i="19"/>
  <c r="AC612" i="19"/>
  <c r="W612" i="19"/>
  <c r="AC611" i="19"/>
  <c r="W611" i="19"/>
  <c r="AC610" i="19"/>
  <c r="W610" i="19"/>
  <c r="AC609" i="19"/>
  <c r="W609" i="19"/>
  <c r="AC608" i="19"/>
  <c r="W608" i="19"/>
  <c r="AC607" i="19"/>
  <c r="W607" i="19"/>
  <c r="AC606" i="19"/>
  <c r="W606" i="19"/>
  <c r="AC605" i="19"/>
  <c r="W605" i="19"/>
  <c r="AC604" i="19"/>
  <c r="W604" i="19"/>
  <c r="AC603" i="19"/>
  <c r="W603" i="19"/>
  <c r="AC602" i="19"/>
  <c r="W602" i="19"/>
  <c r="AC601" i="19"/>
  <c r="W601" i="19"/>
  <c r="AC600" i="19"/>
  <c r="W600" i="19"/>
  <c r="AC599" i="19"/>
  <c r="W599" i="19"/>
  <c r="AC598" i="19"/>
  <c r="W598" i="19"/>
  <c r="AC597" i="19"/>
  <c r="W597" i="19"/>
  <c r="AC596" i="19"/>
  <c r="W596" i="19"/>
  <c r="AC595" i="19"/>
  <c r="W595" i="19"/>
  <c r="AC594" i="19"/>
  <c r="W594" i="19"/>
  <c r="AC593" i="19"/>
  <c r="W593" i="19"/>
  <c r="AC592" i="19"/>
  <c r="W592" i="19"/>
  <c r="AC591" i="19"/>
  <c r="W591" i="19"/>
  <c r="AC590" i="19"/>
  <c r="W590" i="19"/>
  <c r="AC589" i="19"/>
  <c r="W589" i="19"/>
  <c r="AC588" i="19"/>
  <c r="W588" i="19"/>
  <c r="AC587" i="19"/>
  <c r="W587" i="19"/>
  <c r="AC586" i="19"/>
  <c r="W586" i="19"/>
  <c r="AC585" i="19"/>
  <c r="W585" i="19"/>
  <c r="AC584" i="19"/>
  <c r="W584" i="19"/>
  <c r="AC583" i="19"/>
  <c r="W583" i="19"/>
  <c r="AC582" i="19"/>
  <c r="W582" i="19"/>
  <c r="AC581" i="19"/>
  <c r="W581" i="19"/>
  <c r="AC580" i="19"/>
  <c r="W580" i="19"/>
  <c r="AC579" i="19"/>
  <c r="W579" i="19"/>
  <c r="AC578" i="19"/>
  <c r="W578" i="19"/>
  <c r="AC577" i="19"/>
  <c r="W577" i="19"/>
  <c r="AC576" i="19"/>
  <c r="W576" i="19"/>
  <c r="AC575" i="19"/>
  <c r="W575" i="19"/>
  <c r="AC574" i="19"/>
  <c r="W574" i="19"/>
  <c r="AC573" i="19"/>
  <c r="W573" i="19"/>
  <c r="AC572" i="19"/>
  <c r="W572" i="19"/>
  <c r="AC571" i="19"/>
  <c r="W571" i="19"/>
  <c r="AC570" i="19"/>
  <c r="W570" i="19"/>
  <c r="AC569" i="19"/>
  <c r="W569" i="19"/>
  <c r="AC568" i="19"/>
  <c r="W568" i="19"/>
  <c r="AC567" i="19"/>
  <c r="W567" i="19"/>
  <c r="AC566" i="19"/>
  <c r="W566" i="19"/>
  <c r="AC565" i="19"/>
  <c r="W565" i="19"/>
  <c r="AC564" i="19"/>
  <c r="W564" i="19"/>
  <c r="AC563" i="19"/>
  <c r="W563" i="19"/>
  <c r="AC562" i="19"/>
  <c r="W562" i="19"/>
  <c r="AC561" i="19"/>
  <c r="W561" i="19"/>
  <c r="AC560" i="19"/>
  <c r="W560" i="19"/>
  <c r="AC559" i="19"/>
  <c r="W559" i="19"/>
  <c r="AC558" i="19"/>
  <c r="W558" i="19"/>
  <c r="AC557" i="19"/>
  <c r="W557" i="19"/>
  <c r="AC556" i="19"/>
  <c r="W556" i="19"/>
  <c r="AC555" i="19"/>
  <c r="W555" i="19"/>
  <c r="AC554" i="19"/>
  <c r="W554" i="19"/>
  <c r="AC553" i="19"/>
  <c r="W553" i="19"/>
  <c r="AC552" i="19"/>
  <c r="W552" i="19"/>
  <c r="AC551" i="19"/>
  <c r="W551" i="19"/>
  <c r="AC550" i="19"/>
  <c r="W550" i="19"/>
  <c r="AC549" i="19"/>
  <c r="W549" i="19"/>
  <c r="AC548" i="19"/>
  <c r="W548" i="19"/>
  <c r="AC547" i="19"/>
  <c r="W547" i="19"/>
  <c r="AC546" i="19"/>
  <c r="W546" i="19"/>
  <c r="AC545" i="19"/>
  <c r="W545" i="19"/>
  <c r="AC544" i="19"/>
  <c r="W544" i="19"/>
  <c r="AC543" i="19"/>
  <c r="W543" i="19"/>
  <c r="AC542" i="19"/>
  <c r="W542" i="19"/>
  <c r="AC541" i="19"/>
  <c r="W541" i="19"/>
  <c r="AC540" i="19"/>
  <c r="W540" i="19"/>
  <c r="AC539" i="19"/>
  <c r="W539" i="19"/>
  <c r="AC538" i="19"/>
  <c r="W538" i="19"/>
  <c r="AC537" i="19"/>
  <c r="W537" i="19"/>
  <c r="AC536" i="19"/>
  <c r="W536" i="19"/>
  <c r="AC535" i="19"/>
  <c r="W535" i="19"/>
  <c r="AC534" i="19"/>
  <c r="W534" i="19"/>
  <c r="AC533" i="19"/>
  <c r="W533" i="19"/>
  <c r="AC532" i="19"/>
  <c r="W532" i="19"/>
  <c r="AC531" i="19"/>
  <c r="W531" i="19"/>
  <c r="AC530" i="19"/>
  <c r="W530" i="19"/>
  <c r="AC529" i="19"/>
  <c r="W529" i="19"/>
  <c r="AC528" i="19"/>
  <c r="W528" i="19"/>
  <c r="AC527" i="19"/>
  <c r="W527" i="19"/>
  <c r="AC526" i="19"/>
  <c r="W526" i="19"/>
  <c r="AC525" i="19"/>
  <c r="W525" i="19"/>
  <c r="AC524" i="19"/>
  <c r="W524" i="19"/>
  <c r="AC523" i="19"/>
  <c r="W523" i="19"/>
  <c r="AC522" i="19"/>
  <c r="W522" i="19"/>
  <c r="AC521" i="19"/>
  <c r="W521" i="19"/>
  <c r="AC520" i="19"/>
  <c r="W520" i="19"/>
  <c r="AC519" i="19"/>
  <c r="W519" i="19"/>
  <c r="AC518" i="19"/>
  <c r="W518" i="19"/>
  <c r="AC517" i="19"/>
  <c r="W517" i="19"/>
  <c r="AC516" i="19"/>
  <c r="W516" i="19"/>
  <c r="AC515" i="19"/>
  <c r="W515" i="19"/>
  <c r="AC514" i="19"/>
  <c r="W514" i="19"/>
  <c r="AC513" i="19"/>
  <c r="W513" i="19"/>
  <c r="AC512" i="19"/>
  <c r="W512" i="19"/>
  <c r="AC511" i="19"/>
  <c r="W511" i="19"/>
  <c r="AC510" i="19"/>
  <c r="W510" i="19"/>
  <c r="AC509" i="19"/>
  <c r="W509" i="19"/>
  <c r="AC508" i="19"/>
  <c r="W508" i="19"/>
  <c r="AC507" i="19"/>
  <c r="W507" i="19"/>
  <c r="AC506" i="19"/>
  <c r="W506" i="19"/>
  <c r="AC505" i="19"/>
  <c r="W505" i="19"/>
  <c r="AC504" i="19"/>
  <c r="W504" i="19"/>
  <c r="AC503" i="19"/>
  <c r="W503" i="19"/>
  <c r="AC502" i="19"/>
  <c r="W502" i="19"/>
  <c r="AC501" i="19"/>
  <c r="W501" i="19"/>
  <c r="AC500" i="19"/>
  <c r="W500" i="19"/>
  <c r="AC499" i="19"/>
  <c r="W499" i="19"/>
  <c r="AC498" i="19"/>
  <c r="W498" i="19"/>
  <c r="AC497" i="19"/>
  <c r="W497" i="19"/>
  <c r="AC496" i="19"/>
  <c r="W496" i="19"/>
  <c r="AC495" i="19"/>
  <c r="W495" i="19"/>
  <c r="AC494" i="19"/>
  <c r="W494" i="19"/>
  <c r="AC493" i="19"/>
  <c r="W493" i="19"/>
  <c r="AC492" i="19"/>
  <c r="W492" i="19"/>
  <c r="AC491" i="19"/>
  <c r="W491" i="19"/>
  <c r="AC490" i="19"/>
  <c r="W490" i="19"/>
  <c r="AC489" i="19"/>
  <c r="W489" i="19"/>
  <c r="AC488" i="19"/>
  <c r="W488" i="19"/>
  <c r="AC487" i="19"/>
  <c r="W487" i="19"/>
  <c r="AC486" i="19"/>
  <c r="W486" i="19"/>
  <c r="AC485" i="19"/>
  <c r="W485" i="19"/>
  <c r="AC484" i="19"/>
  <c r="W484" i="19"/>
  <c r="AC483" i="19"/>
  <c r="W483" i="19"/>
  <c r="AC482" i="19"/>
  <c r="W482" i="19"/>
  <c r="AC481" i="19"/>
  <c r="W481" i="19"/>
  <c r="AC480" i="19"/>
  <c r="W480" i="19"/>
  <c r="AC479" i="19"/>
  <c r="W479" i="19"/>
  <c r="AC478" i="19"/>
  <c r="W478" i="19"/>
  <c r="AC477" i="19"/>
  <c r="W477" i="19"/>
  <c r="AC476" i="19"/>
  <c r="W476" i="19"/>
  <c r="AC475" i="19"/>
  <c r="W475" i="19"/>
  <c r="AC474" i="19"/>
  <c r="W474" i="19"/>
  <c r="AC473" i="19"/>
  <c r="W473" i="19"/>
  <c r="AC472" i="19"/>
  <c r="W472" i="19"/>
  <c r="AC471" i="19"/>
  <c r="W471" i="19"/>
  <c r="AC470" i="19"/>
  <c r="W470" i="19"/>
  <c r="AC469" i="19"/>
  <c r="W469" i="19"/>
  <c r="AC468" i="19"/>
  <c r="W468" i="19"/>
  <c r="AC467" i="19"/>
  <c r="W467" i="19"/>
  <c r="AC466" i="19"/>
  <c r="W466" i="19"/>
  <c r="AC465" i="19"/>
  <c r="W465" i="19"/>
  <c r="AC464" i="19"/>
  <c r="W464" i="19"/>
  <c r="AC463" i="19"/>
  <c r="W463" i="19"/>
  <c r="AC462" i="19"/>
  <c r="W462" i="19"/>
  <c r="AC461" i="19"/>
  <c r="W461" i="19"/>
  <c r="AC460" i="19"/>
  <c r="W460" i="19"/>
  <c r="AC459" i="19"/>
  <c r="W459" i="19"/>
  <c r="AC458" i="19"/>
  <c r="W458" i="19"/>
  <c r="AC457" i="19"/>
  <c r="W457" i="19"/>
  <c r="AC456" i="19"/>
  <c r="W456" i="19"/>
  <c r="AC455" i="19"/>
  <c r="W455" i="19"/>
  <c r="AC454" i="19"/>
  <c r="W454" i="19"/>
  <c r="AC453" i="19"/>
  <c r="W453" i="19"/>
  <c r="AC452" i="19"/>
  <c r="W452" i="19"/>
  <c r="AC451" i="19"/>
  <c r="W451" i="19"/>
  <c r="AC450" i="19"/>
  <c r="W450" i="19"/>
  <c r="AC449" i="19"/>
  <c r="W449" i="19"/>
  <c r="AC448" i="19"/>
  <c r="W448" i="19"/>
  <c r="AC447" i="19"/>
  <c r="W447" i="19"/>
  <c r="AC446" i="19"/>
  <c r="W446" i="19"/>
  <c r="AC445" i="19"/>
  <c r="W445" i="19"/>
  <c r="AC444" i="19"/>
  <c r="W444" i="19"/>
  <c r="AC443" i="19"/>
  <c r="W443" i="19"/>
  <c r="AC442" i="19"/>
  <c r="W442" i="19"/>
  <c r="AC441" i="19"/>
  <c r="W441" i="19"/>
  <c r="AC440" i="19"/>
  <c r="W440" i="19"/>
  <c r="AC439" i="19"/>
  <c r="W439" i="19"/>
  <c r="AC438" i="19"/>
  <c r="W438" i="19"/>
  <c r="AC437" i="19"/>
  <c r="W437" i="19"/>
  <c r="AC436" i="19"/>
  <c r="W436" i="19"/>
  <c r="AC435" i="19"/>
  <c r="W435" i="19"/>
  <c r="AC434" i="19"/>
  <c r="W434" i="19"/>
  <c r="AC433" i="19"/>
  <c r="W433" i="19"/>
  <c r="AC432" i="19"/>
  <c r="W432" i="19"/>
  <c r="AC431" i="19"/>
  <c r="W431" i="19"/>
  <c r="AC430" i="19"/>
  <c r="W430" i="19"/>
  <c r="AC429" i="19"/>
  <c r="W429" i="19"/>
  <c r="AC428" i="19"/>
  <c r="W428" i="19"/>
  <c r="AC427" i="19"/>
  <c r="W427" i="19"/>
  <c r="AC426" i="19"/>
  <c r="W426" i="19"/>
  <c r="AC425" i="19"/>
  <c r="W425" i="19"/>
  <c r="AC424" i="19"/>
  <c r="W424" i="19"/>
  <c r="AC423" i="19"/>
  <c r="W423" i="19"/>
  <c r="AC422" i="19"/>
  <c r="W422" i="19"/>
  <c r="AC421" i="19"/>
  <c r="W421" i="19"/>
  <c r="AC420" i="19"/>
  <c r="W420" i="19"/>
  <c r="AC419" i="19"/>
  <c r="W419" i="19"/>
  <c r="AC418" i="19"/>
  <c r="W418" i="19"/>
  <c r="AC417" i="19"/>
  <c r="W417" i="19"/>
  <c r="AC416" i="19"/>
  <c r="W416" i="19"/>
  <c r="AC415" i="19"/>
  <c r="W415" i="19"/>
  <c r="AC414" i="19"/>
  <c r="W414" i="19"/>
  <c r="AC413" i="19"/>
  <c r="W413" i="19"/>
  <c r="AC412" i="19"/>
  <c r="W412" i="19"/>
  <c r="AC411" i="19"/>
  <c r="W411" i="19"/>
  <c r="AC410" i="19"/>
  <c r="W410" i="19"/>
  <c r="AC409" i="19"/>
  <c r="W409" i="19"/>
  <c r="AC408" i="19"/>
  <c r="W408" i="19"/>
  <c r="AC407" i="19"/>
  <c r="W407" i="19"/>
  <c r="AC406" i="19"/>
  <c r="W406" i="19"/>
  <c r="AC405" i="19"/>
  <c r="W405" i="19"/>
  <c r="AC404" i="19"/>
  <c r="W404" i="19"/>
  <c r="AC403" i="19"/>
  <c r="W403" i="19"/>
  <c r="AC402" i="19"/>
  <c r="W402" i="19"/>
  <c r="AC401" i="19"/>
  <c r="W401" i="19"/>
  <c r="AC400" i="19"/>
  <c r="W400" i="19"/>
  <c r="AC399" i="19"/>
  <c r="W399" i="19"/>
  <c r="AC398" i="19"/>
  <c r="W398" i="19"/>
  <c r="AC397" i="19"/>
  <c r="W397" i="19"/>
  <c r="AC396" i="19"/>
  <c r="W396" i="19"/>
  <c r="AC395" i="19"/>
  <c r="W395" i="19"/>
  <c r="AC394" i="19"/>
  <c r="W394" i="19"/>
  <c r="AC393" i="19"/>
  <c r="W393" i="19"/>
  <c r="AC392" i="19"/>
  <c r="W392" i="19"/>
  <c r="AC391" i="19"/>
  <c r="W391" i="19"/>
  <c r="AC390" i="19"/>
  <c r="W390" i="19"/>
  <c r="AC389" i="19"/>
  <c r="W389" i="19"/>
  <c r="AC388" i="19"/>
  <c r="W388" i="19"/>
  <c r="AC387" i="19"/>
  <c r="W387" i="19"/>
  <c r="AC386" i="19"/>
  <c r="W386" i="19"/>
  <c r="AC385" i="19"/>
  <c r="W385" i="19"/>
  <c r="AC384" i="19"/>
  <c r="W384" i="19"/>
  <c r="AC383" i="19"/>
  <c r="W383" i="19"/>
  <c r="AC382" i="19"/>
  <c r="W382" i="19"/>
  <c r="AC381" i="19"/>
  <c r="W381" i="19"/>
  <c r="AC380" i="19"/>
  <c r="W380" i="19"/>
  <c r="AC379" i="19"/>
  <c r="W379" i="19"/>
  <c r="AC378" i="19"/>
  <c r="W378" i="19"/>
  <c r="AC377" i="19"/>
  <c r="W377" i="19"/>
  <c r="AC376" i="19"/>
  <c r="W376" i="19"/>
  <c r="AC375" i="19"/>
  <c r="W375" i="19"/>
  <c r="AC374" i="19"/>
  <c r="W374" i="19"/>
  <c r="AC373" i="19"/>
  <c r="W373" i="19"/>
  <c r="AC372" i="19"/>
  <c r="W372" i="19"/>
  <c r="AC371" i="19"/>
  <c r="W371" i="19"/>
  <c r="AC370" i="19"/>
  <c r="W370" i="19"/>
  <c r="AC369" i="19"/>
  <c r="W369" i="19"/>
  <c r="AC368" i="19"/>
  <c r="W368" i="19"/>
  <c r="AC367" i="19"/>
  <c r="W367" i="19"/>
  <c r="AC366" i="19"/>
  <c r="W366" i="19"/>
  <c r="AC365" i="19"/>
  <c r="W365" i="19"/>
  <c r="AC364" i="19"/>
  <c r="W364" i="19"/>
  <c r="AC363" i="19"/>
  <c r="W363" i="19"/>
  <c r="AC362" i="19"/>
  <c r="W362" i="19"/>
  <c r="AC361" i="19"/>
  <c r="W361" i="19"/>
  <c r="AC360" i="19"/>
  <c r="W360" i="19"/>
  <c r="AC359" i="19"/>
  <c r="W359" i="19"/>
  <c r="AC358" i="19"/>
  <c r="W358" i="19"/>
  <c r="AC357" i="19"/>
  <c r="W357" i="19"/>
  <c r="AC356" i="19"/>
  <c r="W356" i="19"/>
  <c r="AC355" i="19"/>
  <c r="W355" i="19"/>
  <c r="AC354" i="19"/>
  <c r="W354" i="19"/>
  <c r="AC353" i="19"/>
  <c r="W353" i="19"/>
  <c r="AC352" i="19"/>
  <c r="W352" i="19"/>
  <c r="AC351" i="19"/>
  <c r="W351" i="19"/>
  <c r="AC350" i="19"/>
  <c r="W350" i="19"/>
  <c r="AC349" i="19"/>
  <c r="W349" i="19"/>
  <c r="AC348" i="19"/>
  <c r="W348" i="19"/>
  <c r="AC347" i="19"/>
  <c r="W347" i="19"/>
  <c r="AC346" i="19"/>
  <c r="W346" i="19"/>
  <c r="AC345" i="19"/>
  <c r="W345" i="19"/>
  <c r="AC344" i="19"/>
  <c r="W344" i="19"/>
  <c r="AC343" i="19"/>
  <c r="W343" i="19"/>
  <c r="AC342" i="19"/>
  <c r="W342" i="19"/>
  <c r="AC341" i="19"/>
  <c r="W341" i="19"/>
  <c r="AC340" i="19"/>
  <c r="W340" i="19"/>
  <c r="AC339" i="19"/>
  <c r="W339" i="19"/>
  <c r="AC338" i="19"/>
  <c r="W338" i="19"/>
  <c r="AC337" i="19"/>
  <c r="W337" i="19"/>
  <c r="AC336" i="19"/>
  <c r="W336" i="19"/>
  <c r="AC335" i="19"/>
  <c r="W335" i="19"/>
  <c r="AC334" i="19"/>
  <c r="W334" i="19"/>
  <c r="AC333" i="19"/>
  <c r="W333" i="19"/>
  <c r="AC332" i="19"/>
  <c r="W332" i="19"/>
  <c r="AC331" i="19"/>
  <c r="W331" i="19"/>
  <c r="AC330" i="19"/>
  <c r="W330" i="19"/>
  <c r="AC329" i="19"/>
  <c r="W329" i="19"/>
  <c r="AC328" i="19"/>
  <c r="W328" i="19"/>
  <c r="AC327" i="19"/>
  <c r="W327" i="19"/>
  <c r="AC326" i="19"/>
  <c r="W326" i="19"/>
  <c r="AC325" i="19"/>
  <c r="W325" i="19"/>
  <c r="AC324" i="19"/>
  <c r="W324" i="19"/>
  <c r="AC323" i="19"/>
  <c r="W323" i="19"/>
  <c r="AC322" i="19"/>
  <c r="W322" i="19"/>
  <c r="AC321" i="19"/>
  <c r="W321" i="19"/>
  <c r="AC320" i="19"/>
  <c r="W320" i="19"/>
  <c r="AC319" i="19"/>
  <c r="W319" i="19"/>
  <c r="AC318" i="19"/>
  <c r="W318" i="19"/>
  <c r="AC317" i="19"/>
  <c r="W317" i="19"/>
  <c r="AC316" i="19"/>
  <c r="W316" i="19"/>
  <c r="AC315" i="19"/>
  <c r="W315" i="19"/>
  <c r="AC314" i="19"/>
  <c r="W314" i="19"/>
  <c r="AC313" i="19"/>
  <c r="W313" i="19"/>
  <c r="AC312" i="19"/>
  <c r="W312" i="19"/>
  <c r="AC311" i="19"/>
  <c r="W311" i="19"/>
  <c r="AC310" i="19"/>
  <c r="W310" i="19"/>
  <c r="AC309" i="19"/>
  <c r="W309" i="19"/>
  <c r="AC308" i="19"/>
  <c r="W308" i="19"/>
  <c r="AC307" i="19"/>
  <c r="W307" i="19"/>
  <c r="AC306" i="19"/>
  <c r="W306" i="19"/>
  <c r="AC305" i="19"/>
  <c r="W305" i="19"/>
  <c r="AC304" i="19"/>
  <c r="W304" i="19"/>
  <c r="AC303" i="19"/>
  <c r="W303" i="19"/>
  <c r="AC302" i="19"/>
  <c r="W302" i="19"/>
  <c r="AC301" i="19"/>
  <c r="W301" i="19"/>
  <c r="AC300" i="19"/>
  <c r="W300" i="19"/>
  <c r="AC299" i="19"/>
  <c r="W299" i="19"/>
  <c r="AC298" i="19"/>
  <c r="W298" i="19"/>
  <c r="AC297" i="19"/>
  <c r="W297" i="19"/>
  <c r="AC296" i="19"/>
  <c r="W296" i="19"/>
  <c r="AC295" i="19"/>
  <c r="W295" i="19"/>
  <c r="AC294" i="19"/>
  <c r="W294" i="19"/>
  <c r="AC293" i="19"/>
  <c r="W293" i="19"/>
  <c r="AC292" i="19"/>
  <c r="W292" i="19"/>
  <c r="AC291" i="19"/>
  <c r="W291" i="19"/>
  <c r="AC290" i="19"/>
  <c r="W290" i="19"/>
  <c r="AC289" i="19"/>
  <c r="W289" i="19"/>
  <c r="AC288" i="19"/>
  <c r="W288" i="19"/>
  <c r="AC287" i="19"/>
  <c r="W287" i="19"/>
  <c r="AC286" i="19"/>
  <c r="W286" i="19"/>
  <c r="AC285" i="19"/>
  <c r="W285" i="19"/>
  <c r="AC284" i="19"/>
  <c r="W284" i="19"/>
  <c r="AC283" i="19"/>
  <c r="W283" i="19"/>
  <c r="AC282" i="19"/>
  <c r="W282" i="19"/>
  <c r="AC281" i="19"/>
  <c r="W281" i="19"/>
  <c r="AC280" i="19"/>
  <c r="W280" i="19"/>
  <c r="AC279" i="19"/>
  <c r="W279" i="19"/>
  <c r="AC278" i="19"/>
  <c r="W278" i="19"/>
  <c r="AC277" i="19"/>
  <c r="W277" i="19"/>
  <c r="AC276" i="19"/>
  <c r="W276" i="19"/>
  <c r="AC275" i="19"/>
  <c r="W275" i="19"/>
  <c r="AC274" i="19"/>
  <c r="W274" i="19"/>
  <c r="AC273" i="19"/>
  <c r="W273" i="19"/>
  <c r="AC272" i="19"/>
  <c r="W272" i="19"/>
  <c r="AC271" i="19"/>
  <c r="W271" i="19"/>
  <c r="AC270" i="19"/>
  <c r="W270" i="19"/>
  <c r="AC269" i="19"/>
  <c r="W269" i="19"/>
  <c r="AC268" i="19"/>
  <c r="W268" i="19"/>
  <c r="AC267" i="19"/>
  <c r="W267" i="19"/>
  <c r="AC266" i="19"/>
  <c r="W266" i="19"/>
  <c r="AC265" i="19"/>
  <c r="W265" i="19"/>
  <c r="AC264" i="19"/>
  <c r="W264" i="19"/>
  <c r="AC263" i="19"/>
  <c r="W263" i="19"/>
  <c r="AC262" i="19"/>
  <c r="W262" i="19"/>
  <c r="AC261" i="19"/>
  <c r="W261" i="19"/>
  <c r="AC260" i="19"/>
  <c r="W260" i="19"/>
  <c r="AC259" i="19"/>
  <c r="W259" i="19"/>
  <c r="AC258" i="19"/>
  <c r="W258" i="19"/>
  <c r="AC257" i="19"/>
  <c r="W257" i="19"/>
  <c r="AC256" i="19"/>
  <c r="W256" i="19"/>
  <c r="AC255" i="19"/>
  <c r="W255" i="19"/>
  <c r="AC254" i="19"/>
  <c r="W254" i="19"/>
  <c r="AC253" i="19"/>
  <c r="W253" i="19"/>
  <c r="AC252" i="19"/>
  <c r="W252" i="19"/>
  <c r="AC251" i="19"/>
  <c r="W251" i="19"/>
  <c r="AC250" i="19"/>
  <c r="W250" i="19"/>
  <c r="AC249" i="19"/>
  <c r="W249" i="19"/>
  <c r="AC248" i="19"/>
  <c r="W248" i="19"/>
  <c r="AC247" i="19"/>
  <c r="W247" i="19"/>
  <c r="AC246" i="19"/>
  <c r="W246" i="19"/>
  <c r="AC245" i="19"/>
  <c r="W245" i="19"/>
  <c r="AC244" i="19"/>
  <c r="W244" i="19"/>
  <c r="AC243" i="19"/>
  <c r="W243" i="19"/>
  <c r="AC242" i="19"/>
  <c r="W242" i="19"/>
  <c r="AC241" i="19"/>
  <c r="W241" i="19"/>
  <c r="AC240" i="19"/>
  <c r="W240" i="19"/>
  <c r="AC239" i="19"/>
  <c r="W239" i="19"/>
  <c r="AC238" i="19"/>
  <c r="W238" i="19"/>
  <c r="AC237" i="19"/>
  <c r="W237" i="19"/>
  <c r="AC236" i="19"/>
  <c r="W236" i="19"/>
  <c r="AC235" i="19"/>
  <c r="W235" i="19"/>
  <c r="AC234" i="19"/>
  <c r="W234" i="19"/>
  <c r="AC233" i="19"/>
  <c r="W233" i="19"/>
  <c r="AC232" i="19"/>
  <c r="W232" i="19"/>
  <c r="AC231" i="19"/>
  <c r="W231" i="19"/>
  <c r="AC230" i="19"/>
  <c r="W230" i="19"/>
  <c r="AC229" i="19"/>
  <c r="W229" i="19"/>
  <c r="AC228" i="19"/>
  <c r="W228" i="19"/>
  <c r="AC227" i="19"/>
  <c r="W227" i="19"/>
  <c r="AC226" i="19"/>
  <c r="W226" i="19"/>
  <c r="AC225" i="19"/>
  <c r="W225" i="19"/>
  <c r="AC224" i="19"/>
  <c r="W224" i="19"/>
  <c r="AC223" i="19"/>
  <c r="W223" i="19"/>
  <c r="AC222" i="19"/>
  <c r="W222" i="19"/>
  <c r="AC221" i="19"/>
  <c r="W221" i="19"/>
  <c r="AC220" i="19"/>
  <c r="W220" i="19"/>
  <c r="AC219" i="19"/>
  <c r="W219" i="19"/>
  <c r="AC218" i="19"/>
  <c r="W218" i="19"/>
  <c r="AC217" i="19"/>
  <c r="W217" i="19"/>
  <c r="AC216" i="19"/>
  <c r="W216" i="19"/>
  <c r="AC215" i="19"/>
  <c r="W215" i="19"/>
  <c r="AC214" i="19"/>
  <c r="W214" i="19"/>
  <c r="AC213" i="19"/>
  <c r="W213" i="19"/>
  <c r="AC212" i="19"/>
  <c r="W212" i="19"/>
  <c r="AC211" i="19"/>
  <c r="W211" i="19"/>
  <c r="AC210" i="19"/>
  <c r="W210" i="19"/>
  <c r="AC209" i="19"/>
  <c r="W209" i="19"/>
  <c r="AC208" i="19"/>
  <c r="W208" i="19"/>
  <c r="AC207" i="19"/>
  <c r="W207" i="19"/>
  <c r="AC206" i="19"/>
  <c r="W206" i="19"/>
  <c r="AC205" i="19"/>
  <c r="W205" i="19"/>
  <c r="AC204" i="19"/>
  <c r="W204" i="19"/>
  <c r="AC203" i="19"/>
  <c r="W203" i="19"/>
  <c r="AC202" i="19"/>
  <c r="W202" i="19"/>
  <c r="AC201" i="19"/>
  <c r="W201" i="19"/>
  <c r="AC200" i="19"/>
  <c r="W200" i="19"/>
  <c r="AC199" i="19"/>
  <c r="W199" i="19"/>
  <c r="AC198" i="19"/>
  <c r="W198" i="19"/>
  <c r="AC197" i="19"/>
  <c r="W197" i="19"/>
  <c r="AC196" i="19"/>
  <c r="W196" i="19"/>
  <c r="AC195" i="19"/>
  <c r="W195" i="19"/>
  <c r="AC194" i="19"/>
  <c r="W194" i="19"/>
  <c r="AC193" i="19"/>
  <c r="W193" i="19"/>
  <c r="AC192" i="19"/>
  <c r="W192" i="19"/>
  <c r="AC191" i="19"/>
  <c r="W191" i="19"/>
  <c r="AC190" i="19"/>
  <c r="W190" i="19"/>
  <c r="AC189" i="19"/>
  <c r="W189" i="19"/>
  <c r="AC188" i="19"/>
  <c r="W188" i="19"/>
  <c r="AC187" i="19"/>
  <c r="W187" i="19"/>
  <c r="AC186" i="19"/>
  <c r="W186" i="19"/>
  <c r="AC185" i="19"/>
  <c r="W185" i="19"/>
  <c r="AC184" i="19"/>
  <c r="W184" i="19"/>
  <c r="AC183" i="19"/>
  <c r="W183" i="19"/>
  <c r="AC182" i="19"/>
  <c r="W182" i="19"/>
  <c r="AC181" i="19"/>
  <c r="W181" i="19"/>
  <c r="AC180" i="19"/>
  <c r="W180" i="19"/>
  <c r="AC179" i="19"/>
  <c r="W179" i="19"/>
  <c r="AC178" i="19"/>
  <c r="W178" i="19"/>
  <c r="AC177" i="19"/>
  <c r="W177" i="19"/>
  <c r="AC176" i="19"/>
  <c r="W176" i="19"/>
  <c r="AC175" i="19"/>
  <c r="W175" i="19"/>
  <c r="AC174" i="19"/>
  <c r="W174" i="19"/>
  <c r="AC173" i="19"/>
  <c r="W173" i="19"/>
  <c r="AC172" i="19"/>
  <c r="W172" i="19"/>
  <c r="AC171" i="19"/>
  <c r="W171" i="19"/>
  <c r="AC170" i="19"/>
  <c r="W170" i="19"/>
  <c r="AC169" i="19"/>
  <c r="W169" i="19"/>
  <c r="AC168" i="19"/>
  <c r="W168" i="19"/>
  <c r="AC167" i="19"/>
  <c r="W167" i="19"/>
  <c r="AC166" i="19"/>
  <c r="W166" i="19"/>
  <c r="AC165" i="19"/>
  <c r="W165" i="19"/>
  <c r="AC164" i="19"/>
  <c r="W164" i="19"/>
  <c r="AC163" i="19"/>
  <c r="W163" i="19"/>
  <c r="AC162" i="19"/>
  <c r="W162" i="19"/>
  <c r="AC161" i="19"/>
  <c r="W161" i="19"/>
  <c r="AC160" i="19"/>
  <c r="W160" i="19"/>
  <c r="AC159" i="19"/>
  <c r="W159" i="19"/>
  <c r="AC158" i="19"/>
  <c r="W158" i="19"/>
  <c r="AC157" i="19"/>
  <c r="W157" i="19"/>
  <c r="AC156" i="19"/>
  <c r="W156" i="19"/>
  <c r="AC155" i="19"/>
  <c r="W155" i="19"/>
  <c r="AC154" i="19"/>
  <c r="W154" i="19"/>
  <c r="AC153" i="19"/>
  <c r="W153" i="19"/>
  <c r="AC152" i="19"/>
  <c r="W152" i="19"/>
  <c r="AC151" i="19"/>
  <c r="W151" i="19"/>
  <c r="AC150" i="19"/>
  <c r="W150" i="19"/>
  <c r="AC149" i="19"/>
  <c r="W149" i="19"/>
  <c r="AC148" i="19"/>
  <c r="W148" i="19"/>
  <c r="AC147" i="19"/>
  <c r="W147" i="19"/>
  <c r="AC146" i="19"/>
  <c r="W146" i="19"/>
  <c r="AC145" i="19"/>
  <c r="W145" i="19"/>
  <c r="AC144" i="19"/>
  <c r="W144" i="19"/>
  <c r="AC143" i="19"/>
  <c r="W143" i="19"/>
  <c r="AC142" i="19"/>
  <c r="W142" i="19"/>
  <c r="AC141" i="19"/>
  <c r="W141" i="19"/>
  <c r="AC140" i="19"/>
  <c r="W140" i="19"/>
  <c r="AC139" i="19"/>
  <c r="W139" i="19"/>
  <c r="AC138" i="19"/>
  <c r="W138" i="19"/>
  <c r="AC137" i="19"/>
  <c r="W137" i="19"/>
  <c r="AC136" i="19"/>
  <c r="W136" i="19"/>
  <c r="AC135" i="19"/>
  <c r="W135" i="19"/>
  <c r="AC134" i="19"/>
  <c r="W134" i="19"/>
  <c r="AC133" i="19"/>
  <c r="W133" i="19"/>
  <c r="AC132" i="19"/>
  <c r="W132" i="19"/>
  <c r="AC131" i="19"/>
  <c r="W131" i="19"/>
  <c r="AC130" i="19"/>
  <c r="W130" i="19"/>
  <c r="AC129" i="19"/>
  <c r="W129" i="19"/>
  <c r="AC128" i="19"/>
  <c r="W128" i="19"/>
  <c r="AC127" i="19"/>
  <c r="W127" i="19"/>
  <c r="AC126" i="19"/>
  <c r="W126" i="19"/>
  <c r="AC125" i="19"/>
  <c r="W125" i="19"/>
  <c r="AC124" i="19"/>
  <c r="W124" i="19"/>
  <c r="AC123" i="19"/>
  <c r="W123" i="19"/>
  <c r="AC122" i="19"/>
  <c r="W122" i="19"/>
  <c r="AC121" i="19"/>
  <c r="W121" i="19"/>
  <c r="AC120" i="19"/>
  <c r="W120" i="19"/>
  <c r="AC119" i="19"/>
  <c r="W119" i="19"/>
  <c r="AC118" i="19"/>
  <c r="W118" i="19"/>
  <c r="AC117" i="19"/>
  <c r="W117" i="19"/>
  <c r="AC116" i="19"/>
  <c r="W116" i="19"/>
  <c r="AC115" i="19"/>
  <c r="W115" i="19"/>
  <c r="AC114" i="19"/>
  <c r="W114" i="19"/>
  <c r="AC113" i="19"/>
  <c r="W113" i="19"/>
  <c r="AC112" i="19"/>
  <c r="W112" i="19"/>
  <c r="AC111" i="19"/>
  <c r="W111" i="19"/>
  <c r="AC110" i="19"/>
  <c r="W110" i="19"/>
  <c r="AC109" i="19"/>
  <c r="W109" i="19"/>
  <c r="AC108" i="19"/>
  <c r="W108" i="19"/>
  <c r="AC107" i="19"/>
  <c r="W107" i="19"/>
  <c r="AC106" i="19"/>
  <c r="W106" i="19"/>
  <c r="AC105" i="19"/>
  <c r="W105" i="19"/>
  <c r="AC104" i="19"/>
  <c r="W104" i="19"/>
  <c r="AC103" i="19"/>
  <c r="W103" i="19"/>
  <c r="AC102" i="19"/>
  <c r="W102" i="19"/>
  <c r="AC101" i="19"/>
  <c r="W101" i="19"/>
  <c r="AC100" i="19"/>
  <c r="W100" i="19"/>
  <c r="AC99" i="19"/>
  <c r="W99" i="19"/>
  <c r="AC98" i="19"/>
  <c r="W98" i="19"/>
  <c r="AC97" i="19"/>
  <c r="W97" i="19"/>
  <c r="AC96" i="19"/>
  <c r="W96" i="19"/>
  <c r="AC95" i="19"/>
  <c r="W95" i="19"/>
  <c r="AC94" i="19"/>
  <c r="W94" i="19"/>
  <c r="AC93" i="19"/>
  <c r="W93" i="19"/>
  <c r="AC92" i="19"/>
  <c r="W92" i="19"/>
  <c r="AC91" i="19"/>
  <c r="W91" i="19"/>
  <c r="AC90" i="19"/>
  <c r="W90" i="19"/>
  <c r="AC89" i="19"/>
  <c r="W89" i="19"/>
  <c r="AC88" i="19"/>
  <c r="W88" i="19"/>
  <c r="AC87" i="19"/>
  <c r="W87" i="19"/>
  <c r="AC86" i="19"/>
  <c r="W86" i="19"/>
  <c r="AC85" i="19"/>
  <c r="W85" i="19"/>
  <c r="AC84" i="19"/>
  <c r="W84" i="19"/>
  <c r="AC83" i="19"/>
  <c r="W83" i="19"/>
  <c r="AC82" i="19"/>
  <c r="W82" i="19"/>
  <c r="AC81" i="19"/>
  <c r="W81" i="19"/>
  <c r="AC80" i="19"/>
  <c r="W80" i="19"/>
  <c r="AC79" i="19"/>
  <c r="W79" i="19"/>
  <c r="AC78" i="19"/>
  <c r="W78" i="19"/>
  <c r="AC77" i="19"/>
  <c r="W77" i="19"/>
  <c r="AC76" i="19"/>
  <c r="W76" i="19"/>
  <c r="AC75" i="19"/>
  <c r="W75" i="19"/>
  <c r="AC74" i="19"/>
  <c r="W74" i="19"/>
  <c r="AC73" i="19"/>
  <c r="W73" i="19"/>
  <c r="AC72" i="19"/>
  <c r="W72" i="19"/>
  <c r="AC71" i="19"/>
  <c r="W71" i="19"/>
  <c r="AC70" i="19"/>
  <c r="W70" i="19"/>
  <c r="AC69" i="19"/>
  <c r="W69" i="19"/>
  <c r="AC68" i="19"/>
  <c r="W68" i="19"/>
  <c r="AC67" i="19"/>
  <c r="W67" i="19"/>
  <c r="AC66" i="19"/>
  <c r="W66" i="19"/>
  <c r="AC65" i="19"/>
  <c r="W65" i="19"/>
  <c r="AC64" i="19"/>
  <c r="W64" i="19"/>
  <c r="AC63" i="19"/>
  <c r="W63" i="19"/>
  <c r="AC62" i="19"/>
  <c r="W62" i="19"/>
  <c r="AC61" i="19"/>
  <c r="W61" i="19"/>
  <c r="AC60" i="19"/>
  <c r="W60" i="19"/>
  <c r="AC59" i="19"/>
  <c r="W59" i="19"/>
  <c r="AC58" i="19"/>
  <c r="W58" i="19"/>
  <c r="AC57" i="19"/>
  <c r="W57" i="19"/>
  <c r="AC56" i="19"/>
  <c r="W56" i="19"/>
  <c r="AC55" i="19"/>
  <c r="W55" i="19"/>
  <c r="AC54" i="19"/>
  <c r="W54" i="19"/>
  <c r="AC53" i="19"/>
  <c r="W53" i="19"/>
  <c r="AC52" i="19"/>
  <c r="W52" i="19"/>
  <c r="AC51" i="19"/>
  <c r="W51" i="19"/>
  <c r="AC50" i="19"/>
  <c r="W50" i="19"/>
  <c r="AC49" i="19"/>
  <c r="W49" i="19"/>
  <c r="AC48" i="19"/>
  <c r="W48" i="19"/>
  <c r="AC47" i="19"/>
  <c r="W47" i="19"/>
  <c r="AC46" i="19"/>
  <c r="W46" i="19"/>
  <c r="AC45" i="19"/>
  <c r="W45" i="19"/>
  <c r="AC44" i="19"/>
  <c r="W44" i="19"/>
  <c r="AC43" i="19"/>
  <c r="W43" i="19"/>
  <c r="AC42" i="19"/>
  <c r="W42" i="19"/>
  <c r="AC41" i="19"/>
  <c r="W41" i="19"/>
  <c r="AC40" i="19"/>
  <c r="W40" i="19"/>
  <c r="AC39" i="19"/>
  <c r="W39" i="19"/>
  <c r="AC38" i="19"/>
  <c r="W38" i="19"/>
  <c r="AC37" i="19"/>
  <c r="W37" i="19"/>
  <c r="AC36" i="19"/>
  <c r="W36" i="19"/>
  <c r="AC35" i="19"/>
  <c r="W35" i="19"/>
  <c r="AC34" i="19"/>
  <c r="W34" i="19"/>
  <c r="AC33" i="19"/>
  <c r="W33" i="19"/>
  <c r="AC32" i="19"/>
  <c r="W32" i="19"/>
  <c r="AC31" i="19"/>
  <c r="W31" i="19"/>
  <c r="AC30" i="19"/>
  <c r="W30" i="19"/>
  <c r="AC29" i="19"/>
  <c r="W29" i="19"/>
  <c r="AC28" i="19"/>
  <c r="W28" i="19"/>
  <c r="AC27" i="19"/>
  <c r="W27" i="19"/>
  <c r="AC26" i="19"/>
  <c r="W26" i="19"/>
  <c r="AC25" i="19"/>
  <c r="W25" i="19"/>
  <c r="AC24" i="19"/>
  <c r="W24" i="19"/>
  <c r="AC23" i="19"/>
  <c r="W23" i="19"/>
  <c r="AC22" i="19"/>
  <c r="W22" i="19"/>
  <c r="AC21" i="19"/>
  <c r="W21" i="19"/>
  <c r="AC20" i="19"/>
  <c r="W20" i="19"/>
  <c r="AC19" i="19"/>
  <c r="W19" i="19"/>
  <c r="AC18" i="19"/>
  <c r="W18" i="19"/>
  <c r="AC17" i="19"/>
  <c r="W17" i="19"/>
  <c r="AC16" i="19"/>
  <c r="W16" i="19"/>
  <c r="AC15" i="19"/>
  <c r="W15" i="19"/>
  <c r="AC14" i="19"/>
  <c r="W14" i="19"/>
  <c r="AC13" i="19"/>
  <c r="W13" i="19"/>
  <c r="AC12" i="19"/>
  <c r="W12" i="19"/>
  <c r="AC11" i="19"/>
  <c r="W11" i="19"/>
  <c r="AC10" i="19"/>
  <c r="W10" i="19"/>
  <c r="AC9" i="19"/>
  <c r="W9" i="19"/>
  <c r="AC8" i="19"/>
  <c r="W8" i="19"/>
  <c r="AC7" i="19"/>
  <c r="W7" i="19"/>
  <c r="AC6" i="19"/>
  <c r="W6" i="19"/>
  <c r="AC5" i="19"/>
  <c r="W5" i="19"/>
  <c r="AC4" i="19"/>
  <c r="W4" i="19"/>
  <c r="AC3" i="19"/>
  <c r="W3" i="19"/>
  <c r="D33" i="15" l="1"/>
  <c r="D3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G Kranz Jr</author>
  </authors>
  <commentList>
    <comment ref="H3650" authorId="0" shapeId="0" xr:uid="{B7278835-BA62-4F1F-99A3-641A7C609461}">
      <text>
        <r>
          <rPr>
            <b/>
            <sz val="9"/>
            <color indexed="81"/>
            <rFont val="Tahoma"/>
            <family val="2"/>
          </rPr>
          <t>Robert G Kranz Jr:</t>
        </r>
        <r>
          <rPr>
            <sz val="9"/>
            <color indexed="81"/>
            <rFont val="Tahoma"/>
            <family val="2"/>
          </rPr>
          <t xml:space="preserve">
updated 4/26/18</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<sst xmlns="http://schemas.openxmlformats.org/spreadsheetml/2006/main" count="56101" uniqueCount="1432">
  <si>
    <t>/7 /8</t>
  </si>
  <si>
    <t>/9</t>
  </si>
  <si>
    <t>(Dollars in Thousands)</t>
  </si>
  <si>
    <t>Bonds</t>
  </si>
  <si>
    <t xml:space="preserve">-.- </t>
  </si>
  <si>
    <t>2000</t>
  </si>
  <si>
    <t>2001</t>
  </si>
  <si>
    <t>2002</t>
  </si>
  <si>
    <t>2003</t>
  </si>
  <si>
    <t>TRANSPORTATION AIDS</t>
  </si>
  <si>
    <t>General Transportation Aids</t>
  </si>
  <si>
    <t>-.-</t>
  </si>
  <si>
    <t>/1</t>
  </si>
  <si>
    <t>Transit Aids</t>
  </si>
  <si>
    <t>State Funds</t>
  </si>
  <si>
    <t>Federal</t>
  </si>
  <si>
    <t>Elderly and Disabled Aids</t>
  </si>
  <si>
    <t>Local Funds</t>
  </si>
  <si>
    <t>Special Transportation Aids</t>
  </si>
  <si>
    <t>/2</t>
  </si>
  <si>
    <t>/3</t>
  </si>
  <si>
    <t>LOCAL TRANSPORTATION CAPITAL ASSISTANCE</t>
  </si>
  <si>
    <t>/4</t>
  </si>
  <si>
    <t>/5</t>
  </si>
  <si>
    <t>/6</t>
  </si>
  <si>
    <t>Harbor Assistance &amp; Rail Passenger Assistance</t>
  </si>
  <si>
    <t>Bond Funds</t>
  </si>
  <si>
    <t>Aeronautics Assistance</t>
  </si>
  <si>
    <t>Multimodal Grants and Activities</t>
  </si>
  <si>
    <t>STATE HIGHWAY FACILITIES</t>
  </si>
  <si>
    <t>Major Highway Development</t>
  </si>
  <si>
    <t>/7</t>
  </si>
  <si>
    <t>DOT STATE OPERATIONS</t>
  </si>
  <si>
    <t>State Patrol</t>
  </si>
  <si>
    <t>2004</t>
  </si>
  <si>
    <t>Program</t>
  </si>
  <si>
    <t>/8</t>
  </si>
  <si>
    <t>2005</t>
  </si>
  <si>
    <t>GPR</t>
  </si>
  <si>
    <t>2006</t>
  </si>
  <si>
    <t>2007</t>
  </si>
  <si>
    <t>/10</t>
  </si>
  <si>
    <t>/11</t>
  </si>
  <si>
    <t>Other</t>
  </si>
  <si>
    <t>2008</t>
  </si>
  <si>
    <t>2009</t>
  </si>
  <si>
    <t>2010</t>
  </si>
  <si>
    <t>2011</t>
  </si>
  <si>
    <t>/3 /4</t>
  </si>
  <si>
    <t>Southeast Wisconsin Freeway Rehabilitation</t>
  </si>
  <si>
    <t>State Highway Rehabilitation</t>
  </si>
  <si>
    <t>Highway Maintenance, Repair and Traffic Operations</t>
  </si>
  <si>
    <t>/14</t>
  </si>
  <si>
    <t>/5 /6</t>
  </si>
  <si>
    <t>/12 /18</t>
  </si>
  <si>
    <t>2012</t>
  </si>
  <si>
    <t>2013</t>
  </si>
  <si>
    <t>/12</t>
  </si>
  <si>
    <t>/15 /20</t>
  </si>
  <si>
    <t>/13</t>
  </si>
  <si>
    <t>/13/16/17/20</t>
  </si>
  <si>
    <t>/22</t>
  </si>
  <si>
    <t>/7 /12</t>
  </si>
  <si>
    <t>/15/21/22/23/24</t>
  </si>
  <si>
    <t>2014</t>
  </si>
  <si>
    <t>2015</t>
  </si>
  <si>
    <t>/7 /10</t>
  </si>
  <si>
    <t>/8 /13</t>
  </si>
  <si>
    <t>/9 /11 /13</t>
  </si>
  <si>
    <t>/7 /9</t>
  </si>
  <si>
    <t>/8 /12</t>
  </si>
  <si>
    <t>/8 /9</t>
  </si>
  <si>
    <t>/10 /11</t>
  </si>
  <si>
    <t>/11 /13</t>
  </si>
  <si>
    <t>/25</t>
  </si>
  <si>
    <t>/15</t>
  </si>
  <si>
    <t>/26</t>
  </si>
  <si>
    <t>/27</t>
  </si>
  <si>
    <t>2016</t>
  </si>
  <si>
    <t>2017</t>
  </si>
  <si>
    <t>Major Interstate and High Cost Bridge Construction</t>
  </si>
  <si>
    <t>2018</t>
  </si>
  <si>
    <t>2019</t>
  </si>
  <si>
    <t>/29</t>
  </si>
  <si>
    <t>Program Revenue Fds</t>
  </si>
  <si>
    <t>/16</t>
  </si>
  <si>
    <t>/14/15</t>
  </si>
  <si>
    <t>2020</t>
  </si>
  <si>
    <t>2021</t>
  </si>
  <si>
    <t>/17</t>
  </si>
  <si>
    <t>/18</t>
  </si>
  <si>
    <t>/30</t>
  </si>
  <si>
    <t>Appr</t>
  </si>
  <si>
    <t>ProgramNum</t>
  </si>
  <si>
    <t>SubprogramNum</t>
  </si>
  <si>
    <t>FundSource</t>
  </si>
  <si>
    <t>ApprType</t>
  </si>
  <si>
    <t>DIN</t>
  </si>
  <si>
    <t>DINName</t>
  </si>
  <si>
    <t>ChangeAuth</t>
  </si>
  <si>
    <t>Statute</t>
  </si>
  <si>
    <t>Amount</t>
  </si>
  <si>
    <t>ProgramName</t>
  </si>
  <si>
    <t>ApprName</t>
  </si>
  <si>
    <t>Version</t>
  </si>
  <si>
    <t>FundNum</t>
  </si>
  <si>
    <t>FY</t>
  </si>
  <si>
    <t>01</t>
  </si>
  <si>
    <t>07</t>
  </si>
  <si>
    <t>SEG</t>
  </si>
  <si>
    <t>11</t>
  </si>
  <si>
    <t>A</t>
  </si>
  <si>
    <t>S</t>
  </si>
  <si>
    <t>Full Funding of Continuing Position Salaries and Fringe Benefits</t>
  </si>
  <si>
    <t>1B</t>
  </si>
  <si>
    <t>Adjusted Base Funding Level</t>
  </si>
  <si>
    <t>1A</t>
  </si>
  <si>
    <t>02</t>
  </si>
  <si>
    <t>C</t>
  </si>
  <si>
    <t>72</t>
  </si>
  <si>
    <t>09</t>
  </si>
  <si>
    <t>PR</t>
  </si>
  <si>
    <t>3A</t>
  </si>
  <si>
    <t>04</t>
  </si>
  <si>
    <t>Turnover Reduction</t>
  </si>
  <si>
    <t>4A</t>
  </si>
  <si>
    <t>03</t>
  </si>
  <si>
    <t>05</t>
  </si>
  <si>
    <t>06</t>
  </si>
  <si>
    <t>08</t>
  </si>
  <si>
    <t>B</t>
  </si>
  <si>
    <t>Transportation Employment and Mobility</t>
  </si>
  <si>
    <t>10</t>
  </si>
  <si>
    <t>16</t>
  </si>
  <si>
    <t>87</t>
  </si>
  <si>
    <t>Overtime</t>
  </si>
  <si>
    <t>Night and Weekend Differential Pay</t>
  </si>
  <si>
    <t>Full Funding of Lease and Directed Moves Costs</t>
  </si>
  <si>
    <t>Debt Service Reestimate</t>
  </si>
  <si>
    <t>AIDS</t>
  </si>
  <si>
    <t>Agency</t>
  </si>
  <si>
    <t>LOCAL TRANSPORTATION ASSISTANCE</t>
  </si>
  <si>
    <t>GENERAL TRANSPORTATION OPERATIONS</t>
  </si>
  <si>
    <t>MOTOR VEHICLE SERVICES AND ENFORCEMENT</t>
  </si>
  <si>
    <t>DEBT SERVICES</t>
  </si>
  <si>
    <t>GENERAL PROVISIONS</t>
  </si>
  <si>
    <t>Final</t>
  </si>
  <si>
    <t>3C</t>
  </si>
  <si>
    <t>2022</t>
  </si>
  <si>
    <t>Sub program</t>
  </si>
  <si>
    <t>Bullet</t>
  </si>
  <si>
    <t>Element</t>
  </si>
  <si>
    <t>NumericName</t>
  </si>
  <si>
    <t>FundCode</t>
  </si>
  <si>
    <t>DeptService</t>
  </si>
  <si>
    <t>ExpType</t>
  </si>
  <si>
    <t>FederalService</t>
  </si>
  <si>
    <t>NumericCode</t>
  </si>
  <si>
    <t>Line</t>
  </si>
  <si>
    <t>Unit</t>
  </si>
  <si>
    <t>FTE</t>
  </si>
  <si>
    <t>B2year</t>
  </si>
  <si>
    <t>Statue Combo</t>
  </si>
  <si>
    <t>rank</t>
  </si>
  <si>
    <t>fndty</t>
  </si>
  <si>
    <t/>
  </si>
  <si>
    <t>Supp trans aid towns state fnd</t>
  </si>
  <si>
    <t>av</t>
  </si>
  <si>
    <t>96</t>
  </si>
  <si>
    <t>01 Permanent Position Salaries</t>
  </si>
  <si>
    <t>$</t>
  </si>
  <si>
    <t>Removal of Noncontinuing Elements from the Base</t>
  </si>
  <si>
    <t>05 Fringe Benefits</t>
  </si>
  <si>
    <t xml:space="preserve">Transit and other transportation-related aids, local funds                 </t>
  </si>
  <si>
    <t>L</t>
  </si>
  <si>
    <t>bv</t>
  </si>
  <si>
    <t>06 Supplies and Service</t>
  </si>
  <si>
    <t xml:space="preserve">Transit and other transportation-related aids, federal funds               </t>
  </si>
  <si>
    <t>F</t>
  </si>
  <si>
    <t>bx</t>
  </si>
  <si>
    <t>82</t>
  </si>
  <si>
    <t xml:space="preserve">Professional football stadium maintenance and operating costs, state funds </t>
  </si>
  <si>
    <t>ig</t>
  </si>
  <si>
    <t>79</t>
  </si>
  <si>
    <t xml:space="preserve">Child abuse and neglect prevention, state funds                            </t>
  </si>
  <si>
    <t>ih</t>
  </si>
  <si>
    <t>80</t>
  </si>
  <si>
    <t xml:space="preserve">Transportation aids to counties, state funds                               </t>
  </si>
  <si>
    <t>as</t>
  </si>
  <si>
    <t>90</t>
  </si>
  <si>
    <t>09 Aids to Individuals</t>
  </si>
  <si>
    <t xml:space="preserve">Transportation aids to municipalities, state funds                         </t>
  </si>
  <si>
    <t>at</t>
  </si>
  <si>
    <t>91</t>
  </si>
  <si>
    <t xml:space="preserve">Aeronautics assistance, state funds                                        </t>
  </si>
  <si>
    <t>dq</t>
  </si>
  <si>
    <t>64</t>
  </si>
  <si>
    <t>16 Line 16</t>
  </si>
  <si>
    <t>Tribal elderly transportation grants</t>
  </si>
  <si>
    <t>Tribal Elderly Transportation Grants</t>
  </si>
  <si>
    <t>ck</t>
  </si>
  <si>
    <t>20</t>
  </si>
  <si>
    <t xml:space="preserve">Tribal eldrly trans grnts SEG </t>
  </si>
  <si>
    <t>ct</t>
  </si>
  <si>
    <t>71</t>
  </si>
  <si>
    <t xml:space="preserve">Aeronautics assistance, federal funds                                      </t>
  </si>
  <si>
    <t>dx</t>
  </si>
  <si>
    <t>84</t>
  </si>
  <si>
    <t xml:space="preserve">Elderly and disabled capital aids, state funds                             </t>
  </si>
  <si>
    <t>cq</t>
  </si>
  <si>
    <t>67</t>
  </si>
  <si>
    <t>Specialized Transit Assistance Program</t>
  </si>
  <si>
    <t xml:space="preserve">Elderly and disabled county aids, state funds                              </t>
  </si>
  <si>
    <t>cr</t>
  </si>
  <si>
    <t>68</t>
  </si>
  <si>
    <t>10 Local Assistance</t>
  </si>
  <si>
    <t xml:space="preserve">Local bridge improvement assistance, federal funds                         </t>
  </si>
  <si>
    <t>ex</t>
  </si>
  <si>
    <t>85</t>
  </si>
  <si>
    <t xml:space="preserve">Local transportation facility improvement assistance, federal funds        </t>
  </si>
  <si>
    <t>fx</t>
  </si>
  <si>
    <t>86</t>
  </si>
  <si>
    <t xml:space="preserve">Tier A-1 transit operating aids, state funds                               </t>
  </si>
  <si>
    <t>ht</t>
  </si>
  <si>
    <t>93</t>
  </si>
  <si>
    <t xml:space="preserve">Transportation employment and mobility, state funds                        </t>
  </si>
  <si>
    <t>bs</t>
  </si>
  <si>
    <t>69</t>
  </si>
  <si>
    <t xml:space="preserve">Rail service assistance, state funds                                       </t>
  </si>
  <si>
    <t>bq</t>
  </si>
  <si>
    <t>62</t>
  </si>
  <si>
    <t>Transit capital assistance gra</t>
  </si>
  <si>
    <t>Transit Capital Assistance Grants</t>
  </si>
  <si>
    <t>bt</t>
  </si>
  <si>
    <t>SE WI Megaprojects, state</t>
  </si>
  <si>
    <t>aq</t>
  </si>
  <si>
    <t>74</t>
  </si>
  <si>
    <t xml:space="preserve">Tier B transit operating aids, state funds                                 </t>
  </si>
  <si>
    <t>Increase to Mass Transit Operating Aids</t>
  </si>
  <si>
    <t>hr</t>
  </si>
  <si>
    <t>76</t>
  </si>
  <si>
    <t xml:space="preserve">Tier C transit operating aids, state funds                                 </t>
  </si>
  <si>
    <t>hs</t>
  </si>
  <si>
    <t>77</t>
  </si>
  <si>
    <t>SE WI Megaprojects, fed</t>
  </si>
  <si>
    <t>ax</t>
  </si>
  <si>
    <t>78</t>
  </si>
  <si>
    <t xml:space="preserve">Major highway development, state funds                                     </t>
  </si>
  <si>
    <t xml:space="preserve">Tier A-2 transit operating aids, state funds                               </t>
  </si>
  <si>
    <t>hu</t>
  </si>
  <si>
    <t>94</t>
  </si>
  <si>
    <t xml:space="preserve">Highway safety, local assistance, federal funds                            </t>
  </si>
  <si>
    <t xml:space="preserve">Connecting highways aids, state funds                                      </t>
  </si>
  <si>
    <t>fq</t>
  </si>
  <si>
    <t>Disaster damage aids, st fds</t>
  </si>
  <si>
    <t>fs</t>
  </si>
  <si>
    <t xml:space="preserve">Lift bridge aids, state funds                                              </t>
  </si>
  <si>
    <t>ft</t>
  </si>
  <si>
    <t xml:space="preserve">County forest road aids, state funds                                       </t>
  </si>
  <si>
    <t>fu</t>
  </si>
  <si>
    <t>70</t>
  </si>
  <si>
    <t xml:space="preserve">Major highway development, federal funds                                   </t>
  </si>
  <si>
    <t xml:space="preserve">Expressway policing aids, state funds                                      </t>
  </si>
  <si>
    <t>gq</t>
  </si>
  <si>
    <t>61</t>
  </si>
  <si>
    <t>Paratransit aids</t>
  </si>
  <si>
    <t xml:space="preserve">Paratransit Aids </t>
  </si>
  <si>
    <t>hq</t>
  </si>
  <si>
    <t>75</t>
  </si>
  <si>
    <t xml:space="preserve">State highway rehabilitation, state funds                                  </t>
  </si>
  <si>
    <t>63</t>
  </si>
  <si>
    <t xml:space="preserve">State highway rehabilitation, federal funds                                </t>
  </si>
  <si>
    <t>cx</t>
  </si>
  <si>
    <t>83</t>
  </si>
  <si>
    <t>15 Line 15</t>
  </si>
  <si>
    <t xml:space="preserve">Elderly and disabled aids, local funds                                     </t>
  </si>
  <si>
    <t>cv</t>
  </si>
  <si>
    <t>73</t>
  </si>
  <si>
    <t xml:space="preserve">Elderly and disabled aids, federal funds                                   </t>
  </si>
  <si>
    <t xml:space="preserve">Hwy system mgmt, op, st fds  </t>
  </si>
  <si>
    <t>eq</t>
  </si>
  <si>
    <t>65</t>
  </si>
  <si>
    <t>Transpr alternatives, st fds</t>
  </si>
  <si>
    <t>Transportation Alternatives Program</t>
  </si>
  <si>
    <t>js</t>
  </si>
  <si>
    <t>25</t>
  </si>
  <si>
    <t>17</t>
  </si>
  <si>
    <t>Local supplement</t>
  </si>
  <si>
    <t>Local Supplement Program</t>
  </si>
  <si>
    <t>Traffic sys mgt &amp; ops, st fnds</t>
  </si>
  <si>
    <t>et</t>
  </si>
  <si>
    <t>52</t>
  </si>
  <si>
    <t xml:space="preserve">Transportation infrastructure loans, state funds                           </t>
  </si>
  <si>
    <t>pq</t>
  </si>
  <si>
    <t>51</t>
  </si>
  <si>
    <t>14 Line 14</t>
  </si>
  <si>
    <t xml:space="preserve">Rail service assistance, local funds                                       </t>
  </si>
  <si>
    <t xml:space="preserve">Freight rail assistance loan repayments, local funds                       </t>
  </si>
  <si>
    <t>bw</t>
  </si>
  <si>
    <t>92</t>
  </si>
  <si>
    <t xml:space="preserve">Harbor assistance, state funds                                             </t>
  </si>
  <si>
    <t xml:space="preserve">Rail passenger service, state funds                                        </t>
  </si>
  <si>
    <t>66</t>
  </si>
  <si>
    <t xml:space="preserve">Aeronautics assistance, local funds                                        </t>
  </si>
  <si>
    <t>dv</t>
  </si>
  <si>
    <t xml:space="preserve">Highway and local bridge improvement assistance, state funds               </t>
  </si>
  <si>
    <t>Loc. bridge impr assist, local</t>
  </si>
  <si>
    <t>ev</t>
  </si>
  <si>
    <t xml:space="preserve">Local roads improvement program, state funds                               </t>
  </si>
  <si>
    <t>fr</t>
  </si>
  <si>
    <t xml:space="preserve">Local roads improvement program; discretionary grants, state funds         </t>
  </si>
  <si>
    <t xml:space="preserve">Local transportation facility improvement assistance, local funds          </t>
  </si>
  <si>
    <t>fv</t>
  </si>
  <si>
    <t xml:space="preserve">Railroad crossing improvement and protection maintenance, state funds      </t>
  </si>
  <si>
    <t xml:space="preserve">Railroad crossing improvement and protection installation, state funds     </t>
  </si>
  <si>
    <t>gr</t>
  </si>
  <si>
    <t>99</t>
  </si>
  <si>
    <t xml:space="preserve">Railroad crossing repair assistance, state funds                           </t>
  </si>
  <si>
    <t>gs</t>
  </si>
  <si>
    <t xml:space="preserve">Railroad crossing improvement, federal funds                               </t>
  </si>
  <si>
    <t>gx</t>
  </si>
  <si>
    <t xml:space="preserve">Transportation facilities economic assistance and development, state funds </t>
  </si>
  <si>
    <t>iq</t>
  </si>
  <si>
    <t>60</t>
  </si>
  <si>
    <t xml:space="preserve">Transportation facilities economic assistance and development, local funds </t>
  </si>
  <si>
    <t>iv</t>
  </si>
  <si>
    <t>Transpr alternatives, loc fds</t>
  </si>
  <si>
    <t>jv</t>
  </si>
  <si>
    <t>26</t>
  </si>
  <si>
    <t>Transpr alternatives, fed fds</t>
  </si>
  <si>
    <t>jx</t>
  </si>
  <si>
    <t>27</t>
  </si>
  <si>
    <t xml:space="preserve">Congestion mitigation and air quality improvement, local funds             </t>
  </si>
  <si>
    <t>kv</t>
  </si>
  <si>
    <t xml:space="preserve">Congestion mitigation and air quality improvement, federal funds           </t>
  </si>
  <si>
    <t>kx</t>
  </si>
  <si>
    <t>89</t>
  </si>
  <si>
    <t xml:space="preserve">Hwy system mgmt oper, fed fds </t>
  </si>
  <si>
    <t xml:space="preserve">Aviation career education, state funds                                     </t>
  </si>
  <si>
    <t>ds</t>
  </si>
  <si>
    <t>38</t>
  </si>
  <si>
    <t xml:space="preserve">Administration and planning, state funds                                   </t>
  </si>
  <si>
    <t xml:space="preserve">Administration and planning, federal funds                                 </t>
  </si>
  <si>
    <t>ix</t>
  </si>
  <si>
    <t xml:space="preserve">Departmental management and operations, state funds                        </t>
  </si>
  <si>
    <t xml:space="preserve">Veh. reg., insp. &amp; maint., driver licensing &amp; aircraft reg., state funds   </t>
  </si>
  <si>
    <t>Supplement from sponsorship...</t>
  </si>
  <si>
    <t>eg</t>
  </si>
  <si>
    <t>45</t>
  </si>
  <si>
    <t xml:space="preserve">Vehicle inspection, traffic enforcement and radio management, state funds  </t>
  </si>
  <si>
    <t>Hwy system mgmt oper, loc fds</t>
  </si>
  <si>
    <t>Specific Information Sign Program Changes</t>
  </si>
  <si>
    <t>Surveying ref station system</t>
  </si>
  <si>
    <t>jg</t>
  </si>
  <si>
    <t>40</t>
  </si>
  <si>
    <t xml:space="preserve">Utility facilities within highway rights-of-way, state funds               </t>
  </si>
  <si>
    <t>jh</t>
  </si>
  <si>
    <t>Damage claims</t>
  </si>
  <si>
    <t>jj</t>
  </si>
  <si>
    <t>50</t>
  </si>
  <si>
    <t>13 Line 13</t>
  </si>
  <si>
    <t xml:space="preserve">Highways, bridges and local transportation assistance clearing account     </t>
  </si>
  <si>
    <t>qh</t>
  </si>
  <si>
    <t>02 Turnover</t>
  </si>
  <si>
    <t xml:space="preserve">SE Mega Program </t>
  </si>
  <si>
    <t xml:space="preserve">Hwys., bridges &amp; local transp. assist. clearing acct., fed. funded pos.    </t>
  </si>
  <si>
    <t>qj</t>
  </si>
  <si>
    <t>81</t>
  </si>
  <si>
    <t>Major Program Funding</t>
  </si>
  <si>
    <t xml:space="preserve">Major highway development, service funds                                   </t>
  </si>
  <si>
    <t>br</t>
  </si>
  <si>
    <t>Maintain State Highway Rehabilitation Program Funding</t>
  </si>
  <si>
    <t xml:space="preserve">State highway rehabilitation, local funds                                  </t>
  </si>
  <si>
    <t>Hoan Bridge Fencing</t>
  </si>
  <si>
    <t>Salt Funding</t>
  </si>
  <si>
    <t xml:space="preserve">State-owned lift bridge operations and maintenance, state funds            </t>
  </si>
  <si>
    <t>er</t>
  </si>
  <si>
    <t>Routine maintenance, st fds</t>
  </si>
  <si>
    <t>es</t>
  </si>
  <si>
    <t>Reorganization Alignment</t>
  </si>
  <si>
    <t xml:space="preserve">Departmental management and operations, federal funds                      </t>
  </si>
  <si>
    <t>Demand management</t>
  </si>
  <si>
    <t xml:space="preserve">Data processing services, service funds                                    </t>
  </si>
  <si>
    <t xml:space="preserve">Fleet operations, service funds                                            </t>
  </si>
  <si>
    <t>03 Project Position Salaries</t>
  </si>
  <si>
    <t>04 LTE/Misc. Salaries</t>
  </si>
  <si>
    <t xml:space="preserve">Other department services, operations, service funds                       </t>
  </si>
  <si>
    <t>Transit safety oversight, stat</t>
  </si>
  <si>
    <t xml:space="preserve">Transit safety oversight, fed </t>
  </si>
  <si>
    <t>ay</t>
  </si>
  <si>
    <t>New Customer Service Center Locations</t>
  </si>
  <si>
    <t>07 Permanent Property</t>
  </si>
  <si>
    <t>Maintenance of Department Facilities</t>
  </si>
  <si>
    <t>Airport sound mitigation grant</t>
  </si>
  <si>
    <t>Airport Sound Mitigation Grants</t>
  </si>
  <si>
    <t>fa</t>
  </si>
  <si>
    <t xml:space="preserve">Capital building projects, service funds                                   </t>
  </si>
  <si>
    <t>Capital Building Program Funding</t>
  </si>
  <si>
    <t>On-line Driver's License and Wisconsin ID Renewal</t>
  </si>
  <si>
    <t xml:space="preserve">Departmental management and operations, local funds                        </t>
  </si>
  <si>
    <t>19 Classified Positions Authorized</t>
  </si>
  <si>
    <t>20 Unclassified Positions Authorized</t>
  </si>
  <si>
    <t>Skills-Test Waiver Pilot Program</t>
  </si>
  <si>
    <t xml:space="preserve">Vehicle registration and driver licensing, federal funds                   </t>
  </si>
  <si>
    <t xml:space="preserve">Escort, security and traffic enforcement services, state funds             </t>
  </si>
  <si>
    <t>dg</t>
  </si>
  <si>
    <t xml:space="preserve">Chemical testing training and services, state funds                        </t>
  </si>
  <si>
    <t>di</t>
  </si>
  <si>
    <t>28</t>
  </si>
  <si>
    <t xml:space="preserve">Public safety radio management, service funds                              </t>
  </si>
  <si>
    <t>dk</t>
  </si>
  <si>
    <t>24</t>
  </si>
  <si>
    <t xml:space="preserve">Transportation safety, state funds                                         </t>
  </si>
  <si>
    <t>dr</t>
  </si>
  <si>
    <t xml:space="preserve">Vehicle inspection and traffic enforcement, federal funds                  </t>
  </si>
  <si>
    <t xml:space="preserve">Transportation safety, federal funds                                       </t>
  </si>
  <si>
    <t>dy</t>
  </si>
  <si>
    <t xml:space="preserve">Convenience fees, state funds                                              </t>
  </si>
  <si>
    <t>cg</t>
  </si>
  <si>
    <t xml:space="preserve">Repaired salvage vehicle examinations, state funds                         </t>
  </si>
  <si>
    <t>ch</t>
  </si>
  <si>
    <t>23</t>
  </si>
  <si>
    <t xml:space="preserve">Breath screening instruments, state funds                                  </t>
  </si>
  <si>
    <t>ci</t>
  </si>
  <si>
    <t>Automatic Voter Registration</t>
  </si>
  <si>
    <t>System Modernization Survey</t>
  </si>
  <si>
    <t>License Plate Replacement</t>
  </si>
  <si>
    <t>REAL ID Funding</t>
  </si>
  <si>
    <t>Surcharge for Mailed Notice</t>
  </si>
  <si>
    <t xml:space="preserve">Traffic academy tuition payments, state funds                              </t>
  </si>
  <si>
    <t>dh</t>
  </si>
  <si>
    <t xml:space="preserve">Public safety radio management, state funds                                </t>
  </si>
  <si>
    <t>dL</t>
  </si>
  <si>
    <t>29</t>
  </si>
  <si>
    <t>Payments to the Wisconsin Lions Foundation</t>
  </si>
  <si>
    <t>34</t>
  </si>
  <si>
    <t xml:space="preserve">Motorcycle safety program supplement, state funds                          </t>
  </si>
  <si>
    <t>eh</t>
  </si>
  <si>
    <t>35</t>
  </si>
  <si>
    <t xml:space="preserve">Baseball plate licensing fees, state funds                                 </t>
  </si>
  <si>
    <t>ej</t>
  </si>
  <si>
    <t>36</t>
  </si>
  <si>
    <t>Safe-ride grant program; state funds</t>
  </si>
  <si>
    <t>ek</t>
  </si>
  <si>
    <t>31</t>
  </si>
  <si>
    <t>Payment certain special plates</t>
  </si>
  <si>
    <t>eL</t>
  </si>
  <si>
    <t>Payments Boy Scouts</t>
  </si>
  <si>
    <t>fg</t>
  </si>
  <si>
    <t>39</t>
  </si>
  <si>
    <t>Payments Whitetails Unlimited</t>
  </si>
  <si>
    <t>fh</t>
  </si>
  <si>
    <t>Payments WI Rocky Mntn Elk</t>
  </si>
  <si>
    <t>fi</t>
  </si>
  <si>
    <t>41</t>
  </si>
  <si>
    <t>Payments WI Org Nurse Execs</t>
  </si>
  <si>
    <t>fj</t>
  </si>
  <si>
    <t>42</t>
  </si>
  <si>
    <t>Basketball plate Bucks</t>
  </si>
  <si>
    <t>gg</t>
  </si>
  <si>
    <t>43</t>
  </si>
  <si>
    <t>Payment to MAACC fund</t>
  </si>
  <si>
    <t>gh</t>
  </si>
  <si>
    <t>44</t>
  </si>
  <si>
    <t>Mtr veh emission inspec &amp; maint prog; cntractr csts &amp; equp grnts; state fds</t>
  </si>
  <si>
    <t>Communication Tower Sites Funding</t>
  </si>
  <si>
    <t>Body Cameras for State Patrol</t>
  </si>
  <si>
    <t>Replacement of Personal Protective Equipment</t>
  </si>
  <si>
    <t>08 Unalloted Reserve</t>
  </si>
  <si>
    <t>Statewide Microwave Radio Emergency Network Upgrade</t>
  </si>
  <si>
    <t>12 Debt Service</t>
  </si>
  <si>
    <t>In-Squad Video Cameras</t>
  </si>
  <si>
    <t>18 Project Positions Authorized</t>
  </si>
  <si>
    <t>Principal repay int SE WI mega</t>
  </si>
  <si>
    <t>D</t>
  </si>
  <si>
    <t>ad</t>
  </si>
  <si>
    <t xml:space="preserve">Prncpl repay intrst Contngnt </t>
  </si>
  <si>
    <t>ae</t>
  </si>
  <si>
    <t xml:space="preserve">Prin. rpmt. &amp; int., transit, local rds, major hwy &amp; rehab., state funds    </t>
  </si>
  <si>
    <t>af</t>
  </si>
  <si>
    <t xml:space="preserve">Prin. rpmt. &amp; int., trans. facilities, major hwy &amp; rehab., state funds     </t>
  </si>
  <si>
    <t>Freight Rail Preservation Program Bonding</t>
  </si>
  <si>
    <t>Harbor Assistance Program Bonding</t>
  </si>
  <si>
    <t xml:space="preserve">Principal repayment and interest, buildings, state funds                   </t>
  </si>
  <si>
    <t>ar</t>
  </si>
  <si>
    <t xml:space="preserve">Prin pmt &amp; int, Marq interch &amp; I94 n-s corridor reconst proj, state funds  </t>
  </si>
  <si>
    <t>au</t>
  </si>
  <si>
    <t>Prncpl repay hwy contingency</t>
  </si>
  <si>
    <t>Human Resources Shared Services Position Corrections</t>
  </si>
  <si>
    <t>One-time transit decrease</t>
  </si>
  <si>
    <t>Adjust certain transp limit</t>
  </si>
  <si>
    <t>GTA Adjustment Payment</t>
  </si>
  <si>
    <t>aw</t>
  </si>
  <si>
    <t>2021-23</t>
  </si>
  <si>
    <t>Fund code</t>
  </si>
  <si>
    <t>Fund Number</t>
  </si>
  <si>
    <t>Rank</t>
  </si>
  <si>
    <t>Governor's</t>
  </si>
  <si>
    <t>JCF</t>
  </si>
  <si>
    <t>Assembly</t>
  </si>
  <si>
    <t>Veto</t>
  </si>
  <si>
    <t>Chg code</t>
  </si>
  <si>
    <t>Disc</t>
  </si>
  <si>
    <t>New</t>
  </si>
  <si>
    <t>Adjusted Base</t>
  </si>
  <si>
    <t>Requested Change from base</t>
  </si>
  <si>
    <t>Governor's recommendations</t>
  </si>
  <si>
    <t>Legislative change</t>
  </si>
  <si>
    <t>4A1</t>
  </si>
  <si>
    <t>Assembly's actions</t>
  </si>
  <si>
    <t>4A2</t>
  </si>
  <si>
    <t>Senate</t>
  </si>
  <si>
    <t>Senate's actions</t>
  </si>
  <si>
    <t>4A3</t>
  </si>
  <si>
    <t>Governor's Veto</t>
  </si>
  <si>
    <t xml:space="preserve">Full Funding </t>
  </si>
  <si>
    <t>Maintain SHR Program Funding</t>
  </si>
  <si>
    <t>New Customer Service Center Locations: Madison-South and Green Bay</t>
  </si>
  <si>
    <t>Online Driver License and Wisconsin ID Renewal</t>
  </si>
  <si>
    <t>HAP Bonding</t>
  </si>
  <si>
    <t>FRPP Bonding</t>
  </si>
  <si>
    <t>Appr Name</t>
  </si>
  <si>
    <t>Title</t>
  </si>
  <si>
    <t>Transp.Aids toMunicipalities (1) (at)</t>
  </si>
  <si>
    <t>Correctionsof Transp.Aids (1) (ar)</t>
  </si>
  <si>
    <t>Transp. Operating Aids, State Funds 
Tier A-2 (1) (hu)</t>
  </si>
  <si>
    <t>Transp. Operating Aids, State Funds 
Tier A-3 (1) (hw)</t>
  </si>
  <si>
    <t>2023</t>
  </si>
  <si>
    <t>ConnectingHighwayAids (1) (fq)</t>
  </si>
  <si>
    <t>LiftBridgeAids (1) (ft)</t>
  </si>
  <si>
    <t>ExpresswayPolicingAids (1) (gq)</t>
  </si>
  <si>
    <t>County ForestRoad Aids (1) (fu)</t>
  </si>
  <si>
    <t>RR XingImpr &amp; Prot.Maintenance (2) (gq)</t>
  </si>
  <si>
    <t>RailroadCrossingRepair Asst (2) ( gs)</t>
  </si>
  <si>
    <t>RR XingImpr &amp; Prot.Installation (2) (gr)</t>
  </si>
  <si>
    <t>Transp. InfrastructureLoans (Fd 87) (2) (pq)</t>
  </si>
  <si>
    <t>Fund type</t>
  </si>
  <si>
    <t>MultimodalTransportationStudies, (2) (hq)</t>
  </si>
  <si>
    <t>AirportDevelopment, (2) (dx)</t>
  </si>
  <si>
    <t>AirportDevelopment, (2) (dv)</t>
  </si>
  <si>
    <t>AviationCareer Ed., (2) (ds)</t>
  </si>
  <si>
    <t>AeronauticsAssistance, (2) (dq)</t>
  </si>
  <si>
    <t>Transp.Employment&amp; Mobility, (1) (bs)</t>
  </si>
  <si>
    <t>Intercity BusAssistanceProgram, (1) (bq)</t>
  </si>
  <si>
    <t>Transit &amp; Transp.Employment &amp;Mobility Aids, (1) (bv)</t>
  </si>
  <si>
    <t>Transit &amp; Transp.Employment &amp;Mobility Aids, (1) (bx)</t>
  </si>
  <si>
    <t xml:space="preserve">Transit forSoutheast Wisconsin, </t>
  </si>
  <si>
    <t>E &amp; DCapital Aids (1) (cq)</t>
  </si>
  <si>
    <t>E &amp; DCounty Aids (1) (cr)</t>
  </si>
  <si>
    <t>Tribal ElderlyTranspr. Grants, (1) (ck)</t>
  </si>
  <si>
    <t>Soo LocksImprovements, (1) (gt)</t>
  </si>
  <si>
    <t>HighwaySafety, LocalAssistance, (1) (ex)</t>
  </si>
  <si>
    <t>Hwy &amp; LocalBridge Impr., (2) (eq)</t>
  </si>
  <si>
    <t>Accel. LocalBridge Assist., (2) (aq)</t>
  </si>
  <si>
    <t>Local BridgeImpr Assist., (2) (ev)</t>
  </si>
  <si>
    <t>Accel. LocalBridge Assist., (2) (ax)</t>
  </si>
  <si>
    <t>Local BridgeImpr Assist., (2) (ex)</t>
  </si>
  <si>
    <t>Local RoadsImprovementProgram, (2) (fr)</t>
  </si>
  <si>
    <t>Local RoadImprove. Progr.,Discr. Grants, (2) (ft)</t>
  </si>
  <si>
    <t>RailPassengerService, (2) (cx)</t>
  </si>
  <si>
    <t>HarborAssistance, (2) (cs)</t>
  </si>
  <si>
    <t>Loc. Transp.Fac. Impr.Assistance, (2) (fv)</t>
  </si>
  <si>
    <t>Loc. Transp.Fac. Impr.Assistance, (2) (fx)</t>
  </si>
  <si>
    <t>Rail ServiceAssistance, (2) (bq)</t>
  </si>
  <si>
    <t>Freight RailInfrastructureImprovements (2) (bu)</t>
  </si>
  <si>
    <t>Rail ServiceAssistance, (2) (bv)</t>
  </si>
  <si>
    <t>Freight RailAssist. LoanRepayments, (2) (bw)</t>
  </si>
  <si>
    <t>RailServiceAssist., (2) (bx)</t>
  </si>
  <si>
    <t>RailroadCrossingImprov., (2) (gx)</t>
  </si>
  <si>
    <t>Freight RailPreservation (2) (bt)</t>
  </si>
  <si>
    <t>HarborAssistance, (2) (cq)</t>
  </si>
  <si>
    <t>Rail PassengerService, (2) (cr)</t>
  </si>
  <si>
    <t>PassengerRail Development(2)(br)</t>
  </si>
  <si>
    <t>Major HighwayDevelopment, (3) (bq)</t>
  </si>
  <si>
    <t>Major HighwayDevelopment, (3) (bv)</t>
  </si>
  <si>
    <t>Major HighwayDevelopment, (3) (bx)</t>
  </si>
  <si>
    <t>/7 /8/9/10</t>
  </si>
  <si>
    <t>/9/10</t>
  </si>
  <si>
    <t>State HwyRehab., (3) (cq)</t>
  </si>
  <si>
    <t>StateHwy Rehab, (3) (cx)</t>
  </si>
  <si>
    <t>Southeast WIFreeway Rehab, (3) (cr)</t>
  </si>
  <si>
    <t>Southeast WIFreeway Megaprojects, (3) (aq)</t>
  </si>
  <si>
    <t>Southeast WIFreeway Rehab, (3) (cw)</t>
  </si>
  <si>
    <t>Southeast WIFreeway Megaprojects, (3) (av)</t>
  </si>
  <si>
    <t>Southeast WIFreeway Rehab, (3) (cy)</t>
  </si>
  <si>
    <t>Southeast WIFreeway Megaprojects, (3) (ax)</t>
  </si>
  <si>
    <t>Southeast WIFreeway Rehab,</t>
  </si>
  <si>
    <t>/1/2</t>
  </si>
  <si>
    <t>2024</t>
  </si>
  <si>
    <t>Major Interstate Bridge Construction (3) ((dq), (dv), ((dx)</t>
  </si>
  <si>
    <t>High-Cost State Highway Bridge Projects (3) (dr), (dw), (dy)</t>
  </si>
  <si>
    <t>HighwayMaintenance, (3) (eq)</t>
  </si>
  <si>
    <t>State-OwnedLift Bridge, (3) (er)</t>
  </si>
  <si>
    <t>ITS &amp; TrafficControl Signals, (3) (et)</t>
  </si>
  <si>
    <t>Routine Maint.Activities, (3) (es)</t>
  </si>
  <si>
    <t>HighwayMaintenance, (3) (ev)</t>
  </si>
  <si>
    <t>HighwayMaintenance, (3) (ex)</t>
  </si>
  <si>
    <t>/6 /7</t>
  </si>
  <si>
    <t>Disad. Busi.Mobiliz. Asst., (3) (ir)</t>
  </si>
  <si>
    <t>Admin. &amp;Planning,Highways, (3) (ix)</t>
  </si>
  <si>
    <t>Dept'l Mgmt &amp;Operations, (4) (aq)</t>
  </si>
  <si>
    <t>Minor Constr.Projects, (4) (ar)</t>
  </si>
  <si>
    <t>Transit SafetyOversight (4) (as)</t>
  </si>
  <si>
    <t>Demand Mgt (4) (dq)(PetroleumInspectionFee (Fd 72))</t>
  </si>
  <si>
    <t>Dept'l Mgmt &amp;Operations, (4) (av)</t>
  </si>
  <si>
    <t>Dept'l Mgmt &amp;Operations, (4) (ax)</t>
  </si>
  <si>
    <t>CapitalBuildingProjects (4) (at)</t>
  </si>
  <si>
    <t>TransitSafetyOversight (4) (ay)</t>
  </si>
  <si>
    <t>Bullets table</t>
  </si>
  <si>
    <t>slash table</t>
  </si>
  <si>
    <t>Breath Screening Instruments (5) (ci)</t>
  </si>
  <si>
    <t>Revenue Bonds</t>
  </si>
  <si>
    <t>Major Hwys &amp; Rehab. Proj.</t>
  </si>
  <si>
    <t>OTHER</t>
  </si>
  <si>
    <t>Other Agencies</t>
  </si>
  <si>
    <t>General Equalization Aids (DPI)</t>
  </si>
  <si>
    <t>DOC-Admin.of Mobile Homes</t>
  </si>
  <si>
    <t>Transfersto General Fund</t>
  </si>
  <si>
    <t>20.855 (1) (rm) Payment of Cancelled Drafts</t>
  </si>
  <si>
    <t>Shared Revenue &amp; County &amp; Municipal Aid</t>
  </si>
  <si>
    <t>20.566 (1) (u) DOR-Mtr Fuel Tax Admin.</t>
  </si>
  <si>
    <t>20.566 (2) (q)DOR-RR &amp; Air Carrier Tax Admin.</t>
  </si>
  <si>
    <t>20.566 (1) (qm)DOR-RentalVehicle Fee Admin.</t>
  </si>
  <si>
    <t>20.855 (4) (q) Terminal Tax Distribution</t>
  </si>
  <si>
    <t>Transfer to Conservation Fund 20.855 Motorboat Formulas. 855 (4)(s)</t>
  </si>
  <si>
    <t>Transfer to Conservation Fund 20.855 Snowmobile Formulas. 855(4)(t)</t>
  </si>
  <si>
    <t>Transfer to Conservation Fund 20.855 All-Terrain Vehicle Formulas. 855(4)(u)</t>
  </si>
  <si>
    <t>Transfer to Conservation Fund 20.855 Utility Terrain Vehicle Formulas. 855(4)(v)</t>
  </si>
  <si>
    <t>Tourism-Tourism Marketing 20.380 (1)(w)</t>
  </si>
  <si>
    <t>JFC Supplemental Appropriation</t>
  </si>
  <si>
    <t>Years</t>
  </si>
  <si>
    <t>Appr:</t>
  </si>
  <si>
    <t>Principle repayment of highway contingent bonding</t>
  </si>
  <si>
    <t>Transportation revenue</t>
  </si>
  <si>
    <t>Sales tax payable</t>
  </si>
  <si>
    <t>Harbors (G.O. Bonds)</t>
  </si>
  <si>
    <t>Rail acquisitions and improvements  (G.O. Bonds)</t>
  </si>
  <si>
    <t>I-94 north-south corridor reconstruction (G.O. Bonds)</t>
  </si>
  <si>
    <t>State highway rehabilitation (G.O. Bonds)</t>
  </si>
  <si>
    <t>State highway rehabilitation - restricted (G.O. Bonds)</t>
  </si>
  <si>
    <t>Cash/Reserve for encumbrances (11-395)</t>
  </si>
  <si>
    <t>Major highway development (G.O. Bonds)</t>
  </si>
  <si>
    <t>Major interstate bridge construction (G.O. Bonds)</t>
  </si>
  <si>
    <t>Zoo Interchange (G.O. Bonds)</t>
  </si>
  <si>
    <t>High-cost bridge - Hoan Bridge (G.O. Bonds)</t>
  </si>
  <si>
    <t>SHR Contingent Bonding (Tfund)</t>
  </si>
  <si>
    <t>Majors Contingent Bonding (Tfund)</t>
  </si>
  <si>
    <t>Freewy land disposal reimbursement clearing account</t>
  </si>
  <si>
    <t>Motor vehicle financial responsibility</t>
  </si>
  <si>
    <t>Hwys, bridges &amp; local transpor assist clearing account</t>
  </si>
  <si>
    <t>Surplus property sales clearing account</t>
  </si>
  <si>
    <t>Bonds temporary funding of projects</t>
  </si>
  <si>
    <t>Rejected payroll-ACH returns</t>
  </si>
  <si>
    <t>Accounts payable (11-395)</t>
  </si>
  <si>
    <t>Accounts receivable-Sales to others (11-395)</t>
  </si>
  <si>
    <t>Accounts payable-System generated (11-395)</t>
  </si>
  <si>
    <t>Hwys., bridges &amp; local transp. Assist. Clearing acct., fed. funded pos.</t>
  </si>
  <si>
    <t>Travel advances</t>
  </si>
  <si>
    <t>Bad checks/NSF fees</t>
  </si>
  <si>
    <t>Deferred bond withholdings</t>
  </si>
  <si>
    <t>Accounts payable (72-395)</t>
  </si>
  <si>
    <t>Cash/Reserve for encumbrances (72-395)</t>
  </si>
  <si>
    <t>Infrastructure loans--state revenues</t>
  </si>
  <si>
    <t>Transportation infrastructure loans, Local Funds</t>
  </si>
  <si>
    <t>Transportation infrastructure loans, Service Funds</t>
  </si>
  <si>
    <t>Transportation infrastructure loans, Gifts &amp; Grants</t>
  </si>
  <si>
    <t>Transportation infrastructure loans, State Funds</t>
  </si>
  <si>
    <t>Transportation infrastructure loans, Federal Funds</t>
  </si>
  <si>
    <t>Accounts payable (87-395)</t>
  </si>
  <si>
    <t>Cash/Reserve for encumbrances (87-395)</t>
  </si>
  <si>
    <t>Pro football stadium maint &amp; oper costs, State Funds</t>
  </si>
  <si>
    <t>Child abuse and neglect prevention, State Funds</t>
  </si>
  <si>
    <t>Local Supplement</t>
  </si>
  <si>
    <t>Local roads for job preservation, State Funds</t>
  </si>
  <si>
    <t>West canal street reconstruction and extension, Service Funds</t>
  </si>
  <si>
    <t>Surveying reference station system</t>
  </si>
  <si>
    <t>Supplement from sponsorship agreements, State Funds</t>
  </si>
  <si>
    <t>Utility facilities within highway rights-of-way, State Funds</t>
  </si>
  <si>
    <t>State traffic patrol equipment, general fund</t>
  </si>
  <si>
    <t>Vehicle reg, special group plates, State Funds</t>
  </si>
  <si>
    <t>Football plate licensing fees, State Funds</t>
  </si>
  <si>
    <t>Repaired salvage vehicle examinations, State Funds</t>
  </si>
  <si>
    <t>Public safety radio management, Service Funds</t>
  </si>
  <si>
    <t>Convenience fees, State Funds</t>
  </si>
  <si>
    <t>Escort, security and traffic enforce serv, State Funds</t>
  </si>
  <si>
    <t>Breath screening instruments, State Funds</t>
  </si>
  <si>
    <t>Chemical testing training &amp; services, State Funds</t>
  </si>
  <si>
    <t>Public safety radio management, State Funds</t>
  </si>
  <si>
    <t>Safe-ride grant program, State Funds</t>
  </si>
  <si>
    <t>Motorcycle safety program supplement, State Funds</t>
  </si>
  <si>
    <t>Baseball plate licensing fees, State Funds</t>
  </si>
  <si>
    <t>Payments to Trout Unlimited</t>
  </si>
  <si>
    <t>Payments from issuance of certain special plates</t>
  </si>
  <si>
    <t>Payments to the Boy Scouts of America National Foundation</t>
  </si>
  <si>
    <t>Payments to Whiltails Unlimited</t>
  </si>
  <si>
    <t>Payments to the Wisconsin Rocky Mountain Elk Foundation</t>
  </si>
  <si>
    <t>Payments to Wisconsin Organization of nurse executives</t>
  </si>
  <si>
    <t>Basketball plate payments to the Milwaukee Bicks Foundation</t>
  </si>
  <si>
    <t>Payment to Midwest athlestes against childhood cancer</t>
  </si>
  <si>
    <t>Payments to Wisconsin Womens Health Foundation</t>
  </si>
  <si>
    <t>Payments to Donate Life Wisconsin</t>
  </si>
  <si>
    <t>Payments to Wisconsin Law Enforcement Memorial, Inc.</t>
  </si>
  <si>
    <t>Payments to the National Law Enforcement Officers Memorial Fund</t>
  </si>
  <si>
    <t>Baseball plate deposits to direct maintenance and capital improvements fund</t>
  </si>
  <si>
    <t>Traffic academy tuition payments, State Funds</t>
  </si>
  <si>
    <t>Prin repay &amp; int, contingent funding of SE WI freeway megaprojects</t>
  </si>
  <si>
    <t>Prin repay &amp; int, local rds, maj hwy &amp; rehab, SE mega, SF</t>
  </si>
  <si>
    <t>Principle repayment of interest, contingent bonding</t>
  </si>
  <si>
    <t>Accounts payable (02-395)</t>
  </si>
  <si>
    <t>Rail passenger route development (G.O. Bonds)(GPR-funded debt service)</t>
  </si>
  <si>
    <t>Cash/Reserve for Encumbrances (02-395)</t>
  </si>
  <si>
    <t>SE megaprojects (G.O. Bonds) (GPR-funded debt srvc)</t>
  </si>
  <si>
    <t>SHR Contingent Bonding (GPR)</t>
  </si>
  <si>
    <t>Majors Contingent Bonding (GPR)</t>
  </si>
  <si>
    <t>Southeast WI Freeway Megaprojects Subject to Contingency</t>
  </si>
  <si>
    <t>Soo Locks improvements, State Funds</t>
  </si>
  <si>
    <t>Expressway policing aids, State Funds</t>
  </si>
  <si>
    <t>Connecting highways aids, State Funds</t>
  </si>
  <si>
    <t>Lift bridge aids, State Funds</t>
  </si>
  <si>
    <t>Intercity bus assistance, State Funds</t>
  </si>
  <si>
    <t>Seniors and individuals with disabilities specialized transportation aids, State Funds</t>
  </si>
  <si>
    <t>Seniors and individuals with disabilities specialized transportation county aids, State Funds</t>
  </si>
  <si>
    <t>Transportation employment and mobility, State Funds</t>
  </si>
  <si>
    <t>County forest road aids, State Funds</t>
  </si>
  <si>
    <t>Transit &amp; other transportation-related aids, Local Fds</t>
  </si>
  <si>
    <t>Seniors and individuals with disabilities specialized transportation aids, local Funds</t>
  </si>
  <si>
    <t>Disaster damage aids, State Funds</t>
  </si>
  <si>
    <t>Paratransit aids, State Funds</t>
  </si>
  <si>
    <t>Tier B transit operating aids, State Funds</t>
  </si>
  <si>
    <t>Tier C transit operating aids, State Funds</t>
  </si>
  <si>
    <t>Correction of transportation aid payments</t>
  </si>
  <si>
    <t>Transit &amp; other transportation-related aids, Fed. Fds</t>
  </si>
  <si>
    <t>Seniors and individuals with disabilities specialized transportation aids, Federal Funds</t>
  </si>
  <si>
    <t>Highway safety, local assistance, Federal Funds</t>
  </si>
  <si>
    <t>Transportation aids to counties, State Funds</t>
  </si>
  <si>
    <t>Adjustments for certain transportation aid limitations</t>
  </si>
  <si>
    <t>Transportation aids to municipalities, State Funds</t>
  </si>
  <si>
    <t>Tier A-1 transit operating aids, State Funds</t>
  </si>
  <si>
    <t>Tier A-2 transit operating aids, State Funds</t>
  </si>
  <si>
    <t>Tier A-3 transit operating aids, State Funds</t>
  </si>
  <si>
    <t>Supplemental transportation aid to towns, State Funds</t>
  </si>
  <si>
    <t>Passenger Rail Development, State Funds</t>
  </si>
  <si>
    <t>Transportation alternatives program, State Funds</t>
  </si>
  <si>
    <t>Transportation alternatives program, Local Funds</t>
  </si>
  <si>
    <t>Transportation alternatives program, Federal Funds</t>
  </si>
  <si>
    <t>Harbor assistance, Federal Funds</t>
  </si>
  <si>
    <t>Pass. RR station imprvmt &amp; comm rail trns sys grnts, St</t>
  </si>
  <si>
    <t>Pass. RR station imprvmt &amp; comm rail trns sys grnts, Loc</t>
  </si>
  <si>
    <t>Aviation career education, State Funds</t>
  </si>
  <si>
    <t>Astronautics assistance, state funds</t>
  </si>
  <si>
    <t>Astronautics assistance, federal funds</t>
  </si>
  <si>
    <t>Astronautics assistance, local funds</t>
  </si>
  <si>
    <t>Local roads for job preservation, Federal Funds</t>
  </si>
  <si>
    <t>Railroad crossing protection install. &amp; maint., State Fd</t>
  </si>
  <si>
    <t>Rail passenger service, Local Funds</t>
  </si>
  <si>
    <t>Rail passenger service, Federal Funds</t>
  </si>
  <si>
    <t>Transportation facilities econ assist &amp; dev, State Fds</t>
  </si>
  <si>
    <t>Accelerated local bridge improve assist, State Funds</t>
  </si>
  <si>
    <t>Rail service assistance, State Funds</t>
  </si>
  <si>
    <t>Harbor assistance, State Funds</t>
  </si>
  <si>
    <t>Aeronautics assistance, State Funds</t>
  </si>
  <si>
    <t>Hwy &amp; local bridge improvement assist, State Funds</t>
  </si>
  <si>
    <t>Rail passenger service, State Funds</t>
  </si>
  <si>
    <t>Railroad cross improve &amp; protection maint, State Fds</t>
  </si>
  <si>
    <t>Multimodal transportation studies, State Funds</t>
  </si>
  <si>
    <t>Railroad crossing repair assistance, State Funds</t>
  </si>
  <si>
    <t>Local roads improve prog; discretionary grants, St Fds</t>
  </si>
  <si>
    <t>Accelerated local bridge improve assist, Local Funds</t>
  </si>
  <si>
    <t>Rail service assistance, Local Funds</t>
  </si>
  <si>
    <t>Transportation facilities econ assist &amp; dev, Local Fds</t>
  </si>
  <si>
    <t>Aeronautics assistance, Local Funds</t>
  </si>
  <si>
    <t>Local bridge improvement assistance, Local Fds</t>
  </si>
  <si>
    <t>Local transp facility improve assistance, Local Fds</t>
  </si>
  <si>
    <t>Railroad crossing improvement, Local Funds</t>
  </si>
  <si>
    <t>Local roads improvement program, State Funds</t>
  </si>
  <si>
    <t>Congestion mitigation &amp; air quality improve, Local Fds</t>
  </si>
  <si>
    <t>Accelerated local bridge improve assist, Federal Fds</t>
  </si>
  <si>
    <t>Rail service assistance, Federal Funds</t>
  </si>
  <si>
    <t>Transportation facilities econ assist &amp; dev, Federal Fds</t>
  </si>
  <si>
    <t>Aeronautics assistance, Federal Funds</t>
  </si>
  <si>
    <t>Local bridge improvement assistance, Federal Funds</t>
  </si>
  <si>
    <t>Local transp facility improve assistance, Federal Funds</t>
  </si>
  <si>
    <t>Railroad crossing improvement, Federal Funds</t>
  </si>
  <si>
    <t>Multimodal transportation studies, Federal Funds</t>
  </si>
  <si>
    <t>Congestion mitigation &amp; air quality improv, Federal Fds</t>
  </si>
  <si>
    <t>Transportation facility improvement loans, Local Funds</t>
  </si>
  <si>
    <t>Freight rail infrastructure improvements, State Funds</t>
  </si>
  <si>
    <t>Freight rail assistance loan repayments, Local Funds</t>
  </si>
  <si>
    <t>Freight rail preservation, State Funds</t>
  </si>
  <si>
    <t>Harbor assistance, Local Funds</t>
  </si>
  <si>
    <t>Grant for CRH "LS" relocation, State Funds</t>
  </si>
  <si>
    <t>Railroad crossing improve &amp; protect install, State Funds</t>
  </si>
  <si>
    <t>Intelligent transport systems &amp; traffic control signals, SF</t>
  </si>
  <si>
    <t>Telecommunications services, Service Funds</t>
  </si>
  <si>
    <t>Intelligent transport systems &amp; traffic control signals, LF</t>
  </si>
  <si>
    <t>Owner controlled insurance program, Serv Fds</t>
  </si>
  <si>
    <t>Intelligent transport systems &amp; traffic control signals, FF</t>
  </si>
  <si>
    <t>High-cost state highway bridge projects, State Funds</t>
  </si>
  <si>
    <t>High-cost state highway bridge projects, Local Funds</t>
  </si>
  <si>
    <t>High-cost state highway bridge projects, Federal Funds</t>
  </si>
  <si>
    <t>Disadvantaged business mobilization asst, State Funds</t>
  </si>
  <si>
    <t>Southwest Wisconsin freeway rehabilitation, State Funds</t>
  </si>
  <si>
    <t>Major highway development, State Funds</t>
  </si>
  <si>
    <t>State highway rehabilitation, State Funds</t>
  </si>
  <si>
    <t>Highway system mgmt &amp; operations, State Funds</t>
  </si>
  <si>
    <t>State-owned lift bridge operations &amp; maint, State Funds</t>
  </si>
  <si>
    <t>Major interstate bridge construction, State Funds</t>
  </si>
  <si>
    <t>Routine maintenance  activities, State Funds</t>
  </si>
  <si>
    <t>Administration and planning, State Funds</t>
  </si>
  <si>
    <t>Routine maintenance activities, Local Funds</t>
  </si>
  <si>
    <t>Southeast Wisconsin freeway rehabilitation, local funds</t>
  </si>
  <si>
    <t>Major highway development, Local Funds</t>
  </si>
  <si>
    <t>State highway rehabilitation, Local Funds</t>
  </si>
  <si>
    <t>Southeast WI freeway megaprojects, State Funds</t>
  </si>
  <si>
    <t>Highway system mgmt &amp; operations, Local Funds</t>
  </si>
  <si>
    <t>Southeast WI freeway megaprojects, Local Funds</t>
  </si>
  <si>
    <t>Major interstate bridge construction, Local Funds</t>
  </si>
  <si>
    <t>Southeast WI freeway megaprojects, Fed. Funds</t>
  </si>
  <si>
    <t>Administration and planning, Local Funds</t>
  </si>
  <si>
    <t>Routine maintenance activities, Federal Funds</t>
  </si>
  <si>
    <t>Southeast Wisconsin freeway rehabilitation, federal funds</t>
  </si>
  <si>
    <t>Major highway development, Federal Funds</t>
  </si>
  <si>
    <t>State highway rehabilitation, Federal Funds</t>
  </si>
  <si>
    <t>Highway system mgmt &amp; operations, Fed Funds</t>
  </si>
  <si>
    <t>Major interstate bridge construction, Federal Funds</t>
  </si>
  <si>
    <t>Administration and planning, Federal Funds</t>
  </si>
  <si>
    <t>Major highway development, Service Funds</t>
  </si>
  <si>
    <t>Southeast Wisconsin freeway rehabilitation, Federal Funds</t>
  </si>
  <si>
    <t>Gifts and grants</t>
  </si>
  <si>
    <t>Transit safety oversight, State Funds</t>
  </si>
  <si>
    <t>Departmental management and ops, State Funds</t>
  </si>
  <si>
    <t>Minor construction projects, State Funds</t>
  </si>
  <si>
    <t>Capital building projects, Service Funds</t>
  </si>
  <si>
    <t>Data processing services, Service Funds</t>
  </si>
  <si>
    <t>Fleet operations, Service Funds</t>
  </si>
  <si>
    <t>Other department services, operations, Service Funds</t>
  </si>
  <si>
    <t>Operating budget supplements, State Funds</t>
  </si>
  <si>
    <t>Departmental management &amp; operations, Local Funds</t>
  </si>
  <si>
    <t>Departmental management &amp; operations, Fed Funds</t>
  </si>
  <si>
    <t>Transit safety oversight, Federal Funds</t>
  </si>
  <si>
    <t>Transportation safety, State Funds</t>
  </si>
  <si>
    <t>Veh reg, inspec &amp; maint, drver lic, &amp; aircraft reg, State Fd</t>
  </si>
  <si>
    <t>Veh inspection, traffic enforc &amp; radio mgmt, State Funds</t>
  </si>
  <si>
    <t>Municipal and county registration fee, Local Funds</t>
  </si>
  <si>
    <t>Transportation safety, Federal Funds</t>
  </si>
  <si>
    <t>Vehicle registration and driver licensing, Federal Funds</t>
  </si>
  <si>
    <t>Vehicle inspection &amp; traffic enforcement, Federal Funds</t>
  </si>
  <si>
    <t>Motor vehicle emission inspect &amp; maint prog, Fed Fds</t>
  </si>
  <si>
    <t>Motor veh emiss insp &amp; maint prg, contr cost, State Fds</t>
  </si>
  <si>
    <t xml:space="preserve">Prin repay &amp; int, transp facil, maj hwy &amp; rehab, St Fnds </t>
  </si>
  <si>
    <t>Principal repayment &amp; interest, buildings, State Funds</t>
  </si>
  <si>
    <t>Prin. &amp; intrst, SE rehab, SE mega, high-cost bridge, St Fds</t>
  </si>
  <si>
    <t>1ck</t>
  </si>
  <si>
    <t>1ig</t>
  </si>
  <si>
    <t>1ih</t>
  </si>
  <si>
    <t>2fc</t>
  </si>
  <si>
    <t>2fb</t>
  </si>
  <si>
    <t>3ck</t>
  </si>
  <si>
    <t>3jg</t>
  </si>
  <si>
    <t>3eg</t>
  </si>
  <si>
    <t>3jj</t>
  </si>
  <si>
    <t>3jh</t>
  </si>
  <si>
    <t>5da</t>
  </si>
  <si>
    <t>5cj</t>
  </si>
  <si>
    <t>5cl</t>
  </si>
  <si>
    <t>5ch</t>
  </si>
  <si>
    <t>5dk</t>
  </si>
  <si>
    <t>5cg</t>
  </si>
  <si>
    <t>5dg</t>
  </si>
  <si>
    <t>5ci</t>
  </si>
  <si>
    <t>5di</t>
  </si>
  <si>
    <t>5dl</t>
  </si>
  <si>
    <t>5ek</t>
  </si>
  <si>
    <t>5eg</t>
  </si>
  <si>
    <t>5eh</t>
  </si>
  <si>
    <t>5ej</t>
  </si>
  <si>
    <t>5ei</t>
  </si>
  <si>
    <t>5eL</t>
  </si>
  <si>
    <t>5fg</t>
  </si>
  <si>
    <t>5fh</t>
  </si>
  <si>
    <t>5fi</t>
  </si>
  <si>
    <t>5fj</t>
  </si>
  <si>
    <t>5gg</t>
  </si>
  <si>
    <t>5gh</t>
  </si>
  <si>
    <t>5gi</t>
  </si>
  <si>
    <t>5gj</t>
  </si>
  <si>
    <t>5hi</t>
  </si>
  <si>
    <t>5hj</t>
  </si>
  <si>
    <t>5ij</t>
  </si>
  <si>
    <t>5dh</t>
  </si>
  <si>
    <t>6ad</t>
  </si>
  <si>
    <t>6af</t>
  </si>
  <si>
    <t>6ae</t>
  </si>
  <si>
    <t>Non-Budget</t>
  </si>
  <si>
    <t>2up</t>
  </si>
  <si>
    <t>2uum</t>
  </si>
  <si>
    <t>2uuu-g</t>
  </si>
  <si>
    <t xml:space="preserve">2uuu-z </t>
  </si>
  <si>
    <t>1gt</t>
  </si>
  <si>
    <t>1gq</t>
  </si>
  <si>
    <t>1fq</t>
  </si>
  <si>
    <t>1ft</t>
  </si>
  <si>
    <t>1bq</t>
  </si>
  <si>
    <t>1cq</t>
  </si>
  <si>
    <t>1cr</t>
  </si>
  <si>
    <t>1bs</t>
  </si>
  <si>
    <t>1fu</t>
  </si>
  <si>
    <t>1bv</t>
  </si>
  <si>
    <t>1cv</t>
  </si>
  <si>
    <t>1fs</t>
  </si>
  <si>
    <t>1hq</t>
  </si>
  <si>
    <t>1hr</t>
  </si>
  <si>
    <t>1hs</t>
  </si>
  <si>
    <t>1ar</t>
  </si>
  <si>
    <t>1bx</t>
  </si>
  <si>
    <t>1cx</t>
  </si>
  <si>
    <t>1ex</t>
  </si>
  <si>
    <t>1as</t>
  </si>
  <si>
    <t>1aw</t>
  </si>
  <si>
    <t>1at</t>
  </si>
  <si>
    <t>1ht</t>
  </si>
  <si>
    <t>1hu</t>
  </si>
  <si>
    <t>1hw</t>
  </si>
  <si>
    <t>1av</t>
  </si>
  <si>
    <t>2br</t>
  </si>
  <si>
    <t>2fq</t>
  </si>
  <si>
    <t>2js</t>
  </si>
  <si>
    <t>2jv</t>
  </si>
  <si>
    <t>2jx</t>
  </si>
  <si>
    <t>2cs</t>
  </si>
  <si>
    <t>2ct</t>
  </si>
  <si>
    <t>2cu</t>
  </si>
  <si>
    <t>2ds</t>
  </si>
  <si>
    <t>2mq</t>
  </si>
  <si>
    <t>2mx</t>
  </si>
  <si>
    <t>2mv</t>
  </si>
  <si>
    <t>2fz</t>
  </si>
  <si>
    <t>2gj</t>
  </si>
  <si>
    <t>2cv</t>
  </si>
  <si>
    <t>2cx</t>
  </si>
  <si>
    <t>2iq</t>
  </si>
  <si>
    <t>2aq</t>
  </si>
  <si>
    <t>2bq</t>
  </si>
  <si>
    <t>2cq</t>
  </si>
  <si>
    <t>2dq</t>
  </si>
  <si>
    <t>2eq</t>
  </si>
  <si>
    <t>2cr</t>
  </si>
  <si>
    <t>2gq</t>
  </si>
  <si>
    <t>2hq</t>
  </si>
  <si>
    <t>2gs</t>
  </si>
  <si>
    <t>2ft</t>
  </si>
  <si>
    <t>2av</t>
  </si>
  <si>
    <t>2bv</t>
  </si>
  <si>
    <t>2iv</t>
  </si>
  <si>
    <t>2dv</t>
  </si>
  <si>
    <t>2ev</t>
  </si>
  <si>
    <t>2fv</t>
  </si>
  <si>
    <t>2gv</t>
  </si>
  <si>
    <t>2fr</t>
  </si>
  <si>
    <t>2kv</t>
  </si>
  <si>
    <t>2ax</t>
  </si>
  <si>
    <t>2bx</t>
  </si>
  <si>
    <t>2ix</t>
  </si>
  <si>
    <t>2dx</t>
  </si>
  <si>
    <t>2ex</t>
  </si>
  <si>
    <t>2fx</t>
  </si>
  <si>
    <t>2gx</t>
  </si>
  <si>
    <t>2hx</t>
  </si>
  <si>
    <t>2kx</t>
  </si>
  <si>
    <t>2iw</t>
  </si>
  <si>
    <t>2bu</t>
  </si>
  <si>
    <t>2bw</t>
  </si>
  <si>
    <t>2bt</t>
  </si>
  <si>
    <t>2cw</t>
  </si>
  <si>
    <t>2fs</t>
  </si>
  <si>
    <t>2gr</t>
  </si>
  <si>
    <t>3et</t>
  </si>
  <si>
    <t>3js</t>
  </si>
  <si>
    <t>3eu</t>
  </si>
  <si>
    <t>3ct</t>
  </si>
  <si>
    <t>3ez</t>
  </si>
  <si>
    <t>3dr</t>
  </si>
  <si>
    <t>3dw</t>
  </si>
  <si>
    <t>3dy</t>
  </si>
  <si>
    <t>3ir</t>
  </si>
  <si>
    <t>3cr</t>
  </si>
  <si>
    <t>3bq</t>
  </si>
  <si>
    <t>3cq</t>
  </si>
  <si>
    <t>3eq</t>
  </si>
  <si>
    <t>3er</t>
  </si>
  <si>
    <t>3dq</t>
  </si>
  <si>
    <t>3es</t>
  </si>
  <si>
    <t>3iq</t>
  </si>
  <si>
    <t>3ew</t>
  </si>
  <si>
    <t>3cw</t>
  </si>
  <si>
    <t>3bv</t>
  </si>
  <si>
    <t>3cv</t>
  </si>
  <si>
    <t>3aq</t>
  </si>
  <si>
    <t>3ev</t>
  </si>
  <si>
    <t>3av</t>
  </si>
  <si>
    <t>3dv</t>
  </si>
  <si>
    <t>3ax</t>
  </si>
  <si>
    <t>3iv</t>
  </si>
  <si>
    <t>3ey</t>
  </si>
  <si>
    <t>3cy</t>
  </si>
  <si>
    <t>3bx</t>
  </si>
  <si>
    <t>3cx</t>
  </si>
  <si>
    <t>3ex</t>
  </si>
  <si>
    <t>3dx</t>
  </si>
  <si>
    <t>3ix</t>
  </si>
  <si>
    <t>3br</t>
  </si>
  <si>
    <t>4ch</t>
  </si>
  <si>
    <t>4as</t>
  </si>
  <si>
    <t>4aq</t>
  </si>
  <si>
    <t>4ar</t>
  </si>
  <si>
    <t>4at</t>
  </si>
  <si>
    <t>4eq</t>
  </si>
  <si>
    <t>4er</t>
  </si>
  <si>
    <t>4es</t>
  </si>
  <si>
    <t>4ew</t>
  </si>
  <si>
    <t>4av</t>
  </si>
  <si>
    <t>4ax</t>
  </si>
  <si>
    <t>4ay</t>
  </si>
  <si>
    <t>5dr</t>
  </si>
  <si>
    <t>5cq</t>
  </si>
  <si>
    <t>5dq</t>
  </si>
  <si>
    <t>5iv</t>
  </si>
  <si>
    <t>5dy</t>
  </si>
  <si>
    <t>5cx</t>
  </si>
  <si>
    <t>5dx</t>
  </si>
  <si>
    <t>5hx</t>
  </si>
  <si>
    <t>5hq</t>
  </si>
  <si>
    <t>6aq</t>
  </si>
  <si>
    <t>6ar</t>
  </si>
  <si>
    <t>6au</t>
  </si>
  <si>
    <t>6av</t>
  </si>
  <si>
    <t>2uv</t>
  </si>
  <si>
    <t>2uw</t>
  </si>
  <si>
    <t>2uup</t>
  </si>
  <si>
    <t>2uur</t>
  </si>
  <si>
    <t>2uut</t>
  </si>
  <si>
    <t>2uus</t>
  </si>
  <si>
    <t>2ugm</t>
  </si>
  <si>
    <t>2uuu-s</t>
  </si>
  <si>
    <t>2uuz</t>
  </si>
  <si>
    <t>9qd</t>
  </si>
  <si>
    <t>9qn</t>
  </si>
  <si>
    <t>9qh</t>
  </si>
  <si>
    <t>9th</t>
  </si>
  <si>
    <t>9qj</t>
  </si>
  <si>
    <t>4dq</t>
  </si>
  <si>
    <t>2pv</t>
  </si>
  <si>
    <t>2pu</t>
  </si>
  <si>
    <t>2ph</t>
  </si>
  <si>
    <t>2pq</t>
  </si>
  <si>
    <t>2px</t>
  </si>
  <si>
    <t>Statute:</t>
  </si>
  <si>
    <t>Numeric:</t>
  </si>
  <si>
    <t>&lt;== please select</t>
  </si>
  <si>
    <t xml:space="preserve">     WISCONSIN DEPARTMENT OF TRANSPORTATION BUDGET TRENDS</t>
  </si>
  <si>
    <t xml:space="preserve">    WISCONSIN DEPARTMENT OF TRANSPORTATION BUDGET TRENDS</t>
  </si>
  <si>
    <t>Sub Program:</t>
  </si>
  <si>
    <t>Program:</t>
  </si>
  <si>
    <t>&lt;==Please select</t>
  </si>
  <si>
    <t>CTRL + SHIFT + WIN + B</t>
  </si>
  <si>
    <t>State Fiscal Year</t>
  </si>
  <si>
    <t>CPI            (1982-84=100)</t>
  </si>
  <si>
    <t>Annual % Change</t>
  </si>
  <si>
    <t>Converted    (FY 21 $)</t>
  </si>
  <si>
    <t>2025</t>
  </si>
  <si>
    <t>2026</t>
  </si>
  <si>
    <t>Nominal</t>
  </si>
  <si>
    <t>Inflation</t>
  </si>
  <si>
    <t>Year</t>
  </si>
  <si>
    <t>Slash</t>
  </si>
  <si>
    <t>Column1</t>
  </si>
  <si>
    <t>Telecommunications(3) (eg)</t>
  </si>
  <si>
    <t>Telecommunications(3) (jh)</t>
  </si>
  <si>
    <t>Telecommunications(3) (jj)</t>
  </si>
  <si>
    <t>Grants to LocalProfessionalFootball StadiumDistricts(1) (gr)</t>
  </si>
  <si>
    <t>State funds</t>
  </si>
  <si>
    <t>Temporary Grants, St. FdsVillage ofBellevue(2) (jq)</t>
  </si>
  <si>
    <t>Transit Operating Aids</t>
  </si>
  <si>
    <t>Miscellaneous Local Aids</t>
  </si>
  <si>
    <t>Special Plates &amp;Payments to Others</t>
  </si>
  <si>
    <t>Professional Football Stadium maintenance and Operating cost(1) (ig)</t>
  </si>
  <si>
    <t>Child abuse and neglect provention(1) (ih)</t>
  </si>
  <si>
    <t>Highway Safety Aids</t>
  </si>
  <si>
    <t>Supplemental Transportation Aid to towns(1) (av)</t>
  </si>
  <si>
    <t>order</t>
  </si>
  <si>
    <t>1</t>
  </si>
  <si>
    <t>2</t>
  </si>
  <si>
    <t>3</t>
  </si>
  <si>
    <t>4</t>
  </si>
  <si>
    <t>5</t>
  </si>
  <si>
    <t>6</t>
  </si>
  <si>
    <t>7</t>
  </si>
  <si>
    <t>8</t>
  </si>
  <si>
    <t>9</t>
  </si>
  <si>
    <t>12</t>
  </si>
  <si>
    <t>13</t>
  </si>
  <si>
    <t>14</t>
  </si>
  <si>
    <t>15</t>
  </si>
  <si>
    <t>18</t>
  </si>
  <si>
    <t>19</t>
  </si>
  <si>
    <t>21</t>
  </si>
  <si>
    <t>22</t>
  </si>
  <si>
    <t>30</t>
  </si>
  <si>
    <t>32</t>
  </si>
  <si>
    <t>33</t>
  </si>
  <si>
    <t>37</t>
  </si>
  <si>
    <t>notes</t>
  </si>
  <si>
    <t>Main</t>
  </si>
  <si>
    <t>nominal</t>
  </si>
  <si>
    <t>constant</t>
  </si>
  <si>
    <t>Local supplement(2) (fc)</t>
  </si>
  <si>
    <t>Local Transportation Facility Improvement Assistance</t>
  </si>
  <si>
    <t>Local Roadsfor JobPreservation, (2) (fb)</t>
  </si>
  <si>
    <t>Accelerated Local Bridge Improvement Assistance</t>
  </si>
  <si>
    <t>Accel. LocalBridge Assist., (2)(av)</t>
  </si>
  <si>
    <t>Rail Service Assistance</t>
  </si>
  <si>
    <t>Harbor &amp; Rail Passenger Assistance</t>
  </si>
  <si>
    <t>GO Bond</t>
  </si>
  <si>
    <t>Rail acquisitions and improvements(2) (uw)</t>
  </si>
  <si>
    <t>Local trans Facilty Improv Asst,(2) (fv)</t>
  </si>
  <si>
    <t>Passenger Transit  StationImpr and commuter rail Grants, (2) (ct)</t>
  </si>
  <si>
    <t>Passenger Transit  StationImpr and commuter rail Grants, (2) (cu)</t>
  </si>
  <si>
    <t>Rail Passenger Route  Development,(2) (up)</t>
  </si>
  <si>
    <t>Special Legistrative Projects</t>
  </si>
  <si>
    <t>Transportation Infrastructure Loans</t>
  </si>
  <si>
    <t>Transportation Facilities Economic Assistance and Development</t>
  </si>
  <si>
    <t>Multimodal Transportation Studies</t>
  </si>
  <si>
    <t>Congestion Mitigation and Air Quality Improvement</t>
  </si>
  <si>
    <t>Congestion Mitigation and Air Quality (2) (kv)</t>
  </si>
  <si>
    <t>Congestion Mitigation and Air Quality (2) (kx)</t>
  </si>
  <si>
    <t>Surface Transportation Grants</t>
  </si>
  <si>
    <t>Surface Transp. Grants(2) (jv)</t>
  </si>
  <si>
    <t>Surface Transp. Grants(2) (jx)</t>
  </si>
  <si>
    <t>Transportation Enhancement Activities</t>
  </si>
  <si>
    <t>Transp. Enhancement Activities(2) (nv)</t>
  </si>
  <si>
    <t>Transp. Enhancement Activities(2) (nx)</t>
  </si>
  <si>
    <t>Milwaukee Lakeshore Walkway(2) (ny)</t>
  </si>
  <si>
    <t>Railroad Crossing Improvement, Protection and Repair Assistance</t>
  </si>
  <si>
    <t>RR XingImpr &amp; Prot.Installation and Maint (2) (gj)</t>
  </si>
  <si>
    <t>RR XingImpr (2) (gv)</t>
  </si>
  <si>
    <t>Transportation facility improvement loans(2) (iw)</t>
  </si>
  <si>
    <t>Transportation facility economic assistance and development(2) (ix)</t>
  </si>
  <si>
    <t>Astronautics Assistance</t>
  </si>
  <si>
    <t>Astronautics Assistance (2) (mq)</t>
  </si>
  <si>
    <t>Astronautics Assistance (2) (mv)</t>
  </si>
  <si>
    <t>Astronautics Assistance (2) (mx)</t>
  </si>
  <si>
    <t>Transportation Alternatives</t>
  </si>
  <si>
    <t>Transportation Alternatices program(2) (js)</t>
  </si>
  <si>
    <t>Transportation Alternatices program(2) (jv)</t>
  </si>
  <si>
    <t>HarborAssistance(2) (uv)</t>
  </si>
  <si>
    <t>Highway and Local Bridge Improvement Assistance</t>
  </si>
  <si>
    <t>Harbor Assistance(2) (cw)</t>
  </si>
  <si>
    <t>Rail Passenger Service(2) (cv)</t>
  </si>
  <si>
    <t>Local roads for job Perservation(2) (fz)</t>
  </si>
  <si>
    <t>Damage Claims and Telecommunications</t>
  </si>
  <si>
    <t>Surveying referense station system(3) (jg)</t>
  </si>
  <si>
    <t>W Canal St Reconstr(3) (ck)</t>
  </si>
  <si>
    <t>State Highway Facilities</t>
  </si>
  <si>
    <t>Program#</t>
  </si>
  <si>
    <t>name</t>
  </si>
  <si>
    <t>Southeast Wisconsin Freeway Mega Projects</t>
  </si>
  <si>
    <t>Owner controlled Insurance Program(3) (ct)</t>
  </si>
  <si>
    <t>Service</t>
  </si>
  <si>
    <t>Administration and Planning</t>
  </si>
  <si>
    <t>Administration and planning(3) (iv)</t>
  </si>
  <si>
    <t>Admin. &amp;Planning, (3) (iq)</t>
  </si>
  <si>
    <t>Telecommunications Services(3) (js)</t>
  </si>
  <si>
    <t>IT systems and traffic control signals, (3) (eu)</t>
  </si>
  <si>
    <t>Routine Maintenance activies, (3) (ew)</t>
  </si>
  <si>
    <t>Routine Maintenance activies, (3) (ey)</t>
  </si>
  <si>
    <t>IT systems and traffic control signals, (3) (ez)</t>
  </si>
  <si>
    <t>Major Interstate Bridge Construction</t>
  </si>
  <si>
    <t>Demand Management</t>
  </si>
  <si>
    <t>Departmental Management and Operations</t>
  </si>
  <si>
    <t>Vehicle Inspection, traffic enforcement and Radio Management</t>
  </si>
  <si>
    <t>Escort, Security and Traffic Enforcement Services(5) (dg)</t>
  </si>
  <si>
    <t>Safety and other Programs</t>
  </si>
  <si>
    <t>Safe-Ride Grant Programs(5) (ek)</t>
  </si>
  <si>
    <t>Payments to the Wisconsin Lions Foundation(5) (eg)</t>
  </si>
  <si>
    <t>Motorcycle Safety Program Supplement(5) (eh)</t>
  </si>
  <si>
    <t>Baseball Plate Licensing Fees(5) (ej)</t>
  </si>
  <si>
    <t>Payments from Issuance of Certain Special Plates(5) (eL)</t>
  </si>
  <si>
    <t>Payments to the Boy Scouts of America(5) (fg)</t>
  </si>
  <si>
    <t>Payments to Whitetails Unlimited(5) (fh)</t>
  </si>
  <si>
    <t>Payments to The Wisconsin Rocky Mountain Elk Foundation(5) (fi)</t>
  </si>
  <si>
    <t>Payments to Wisconsin Organization of Nurse Executives(5) (fj)</t>
  </si>
  <si>
    <t>Basketball Plate Payments to the Milwaukee Bucks Foundation(5) (gg)</t>
  </si>
  <si>
    <t>Payment to Midwest Athletics against Childhood Cancer(5) (gh)</t>
  </si>
  <si>
    <t>Veh. Registration, Inspec and Maint., Driver licen. And Aircraft Reg(5) (cq)</t>
  </si>
  <si>
    <t>Vehicle Registration and Driver Licensing</t>
  </si>
  <si>
    <t>Vehicle Registration and Driver Licensing (5) (cx)</t>
  </si>
  <si>
    <t>Motor Vehicle Inspection and Maintenance</t>
  </si>
  <si>
    <t>Motor Vehicle Emission and Maintenance Programs(5) (hx)</t>
  </si>
  <si>
    <t>Motor Vehicle Emission inspection and Maintenance Programs, Contractor Costs(5) (hq)</t>
  </si>
  <si>
    <t>Payment to Wisconsin Trout Unlimited(5) (ei)</t>
  </si>
  <si>
    <t>Traffic Academy Tuition Payments(5) (dh)</t>
  </si>
  <si>
    <t>Chemical Testing Training and Services(5) (di)</t>
  </si>
  <si>
    <t>Public safety Radio Management(5) (dk)</t>
  </si>
  <si>
    <t>Public safety Radio Management(5) (dL)</t>
  </si>
  <si>
    <t>Vehicle Inspection, traffic enforcement and Radio Management(5) (dq)</t>
  </si>
  <si>
    <t>Transportation Safety(5) (dr)</t>
  </si>
  <si>
    <t>Vehicle Inspection and traffic enforcement(5) (dx)</t>
  </si>
  <si>
    <t>Transportation Safety(5) (dy)</t>
  </si>
  <si>
    <t>Gifts and Grants</t>
  </si>
  <si>
    <t>Gifts and Grants(4) (ch)</t>
  </si>
  <si>
    <t>Deparmental Service Centers</t>
  </si>
  <si>
    <t>Data Processing Servicess(4) (eq)</t>
  </si>
  <si>
    <t>Fleet Operations(4) (er)</t>
  </si>
  <si>
    <t>Other Deparment Services, Operations(4) (es)</t>
  </si>
  <si>
    <t>Equipment Acquisition(4) (et)</t>
  </si>
  <si>
    <t>Operating Busget Supplements(4) (ew)</t>
  </si>
  <si>
    <t>Payments to Wisconsin Law Enforcement Memorial Inc(5) (hi)</t>
  </si>
  <si>
    <t>Payments to National Law Enforcement Memorial Fund(5) (hj)</t>
  </si>
  <si>
    <t>Baseball Plates Deposits to Direct Maintenance and Capital Improvements Fund(5) (ij)</t>
  </si>
  <si>
    <t>State Traffic Patrol Equipment(5) (da)</t>
  </si>
  <si>
    <t>Pretrial Intoxicated Driver Intervention Grants(5) (jr)</t>
  </si>
  <si>
    <t>Pretrial Intoxicated Driver Intervention Grants</t>
  </si>
  <si>
    <t>#</t>
  </si>
  <si>
    <t xml:space="preserve">Pricinple Repayments and Interest, Contingent Funding of SE WI Freeway Mega Projects(6) (ad) </t>
  </si>
  <si>
    <t>Pricinple Repayments and Transportation Facilities, State Highway Rehabiliation, Major Highway Projects(6) (aq)</t>
  </si>
  <si>
    <t>Pricinple Repayments and Interest, Buildings(6) (ar)</t>
  </si>
  <si>
    <t>Pricinple Repayments and Interest, SE Rehab Projects, SE Mega Projects, and High Cost Bridge Projects (6) (au)</t>
  </si>
  <si>
    <t>Pricinple Repayments and Interest, Local Roads for Job Preservation Program, Major Highway and Rehab Projects, SE MegaProjects (6) (af)</t>
  </si>
  <si>
    <t>Pricinple Repayments and Interest Contingent Principle Repayment and Interest, Contingent Funding of Major Highway and Rehab Projects(6) (ae)</t>
  </si>
  <si>
    <t>Pricinple Repayments and Interest, Contingent Funding of Major Highway and Rehab Projects(6) (av)</t>
  </si>
  <si>
    <t>Revnue Bond Debt Servive</t>
  </si>
  <si>
    <t>Adjustments for certain transportation AID limitations(1) (aw)</t>
  </si>
  <si>
    <t>Transp. InfrastructureLoans (Fd 87) (2) (pv)</t>
  </si>
  <si>
    <t>Transp. InfrastructureLoans (Fd 87) (2) (pu)</t>
  </si>
  <si>
    <t>Transp. InfrastructureLoans (Fd 87) (2) (ph)</t>
  </si>
  <si>
    <t>Transp. InfrastructureLoans (Fd 87) (2) (px)</t>
  </si>
  <si>
    <t>Transportation Facilities EconomicAssistance and Development (2) (iq)</t>
  </si>
  <si>
    <t>Transportation Facilities EconomicAssistance and Development (2) (iv)</t>
  </si>
  <si>
    <t>Southeast Wisconin freeway rehabilitation, federal stimulus funds(3) (cy)</t>
  </si>
  <si>
    <t>State Highway Rehabilitation, federal stimulus suballocations funds(3) (cx)</t>
  </si>
  <si>
    <t>Major highway development, federal stimulus funds(3) (bx)</t>
  </si>
  <si>
    <t>State Highway Rehabilitation, federal stimulus funds(3) (cx)</t>
  </si>
  <si>
    <t>Vechicle registration, special group plates, state funds(5) (cj)</t>
  </si>
  <si>
    <t>Football plate licensing fees, state funds(5) (cL)</t>
  </si>
  <si>
    <t>Repaired salavage vehicle examinations, state funds(5) (ch)</t>
  </si>
  <si>
    <t>Convenience fees, state funds(5) (cg)</t>
  </si>
  <si>
    <t>Payments to Donate Life Wisconsin(5) (gj)</t>
  </si>
  <si>
    <t>Payments to Wisconsin Womens Health Foundation(5) (gi)</t>
  </si>
  <si>
    <t>Municipal and county registration fees, local funds(5) (iv)</t>
  </si>
  <si>
    <t>Senoirs and Individuals with Disabilities Specialize Transportion Aids(1) (cv)</t>
  </si>
  <si>
    <t>Disaster Damage Aids(1) (fs)</t>
  </si>
  <si>
    <t>Paratransit Aids(1) ( hq)</t>
  </si>
  <si>
    <t>Tier B Transit Operating Aids(1) (hr)</t>
  </si>
  <si>
    <t>Tier C Transit Operating Aids(1) (hs)</t>
  </si>
  <si>
    <t>Senior and Individuals with Disabilities Specialized Transportation Aids (1) (cx)</t>
  </si>
  <si>
    <t>Transportation Aids to Counties (1) (as)</t>
  </si>
  <si>
    <t>Transp. Operating Aids, State Funds Tier A-1 (1) (ht)</t>
  </si>
  <si>
    <t>Southeast WIFreeway Rehab 20.866(2) (uuz)</t>
  </si>
  <si>
    <t>Transportation; southeast rehabilitation projects, southeast megaprojects, and high-cost bridge projects 20.866(2) (uup)</t>
  </si>
  <si>
    <t>Transportation; state highway rehabilitation projects, southeast megaprojects(2) (uur)</t>
  </si>
  <si>
    <t>Transportation; major highway and rehabilitation projects subject to joint committee on finance approval (State Highway Rehab)(2) (uuu-g)</t>
  </si>
  <si>
    <t>Transportation; major highway and rehabilitation projects subject to joint committee on finance approval (State Highway Rehab)(2) (uuu-s)</t>
  </si>
  <si>
    <t>Transportation; major highway and rehabilitation projects subject to joint committee on finance approval (Majors)(2) (uuu-g)</t>
  </si>
  <si>
    <t>Transportation; major highway and rehabilitation projects subject to joint committee on finance approval (Majors)(2) (uuu-s)</t>
  </si>
  <si>
    <t>Marquette</t>
  </si>
  <si>
    <t>SE mega</t>
  </si>
  <si>
    <t>SE mega(uup)</t>
  </si>
  <si>
    <t>SE mega (uup)</t>
  </si>
  <si>
    <t>Major Interstate Bridge Construction (2) (ugm)</t>
  </si>
  <si>
    <t>SE mega(2) (uup)</t>
  </si>
  <si>
    <t>Major HighwayDevelopment,(2) (uus)</t>
  </si>
  <si>
    <t>SE mega (2) (uup)</t>
  </si>
  <si>
    <t>High Cost Bridge(2) (uup)</t>
  </si>
  <si>
    <t>SE mega pay for by GPR</t>
  </si>
  <si>
    <t>Keep</t>
  </si>
  <si>
    <t>Further Review</t>
  </si>
  <si>
    <t>Link (JCF Minutes)</t>
  </si>
  <si>
    <t>/2  See Joint Committee on Finance Meeting Minutes dated June 28, 2004, for additional action.  (https://doa.wi.gov/Pages/StateFinances/JointFinanceCommittee13-10.aspx)</t>
  </si>
  <si>
    <t>/1  See Joint Committee on Finance Meeting Minutes dated December 18, 2001, for additional action.  (https://doa.wi.gov/Pages/StateFinances/JointFinanceCommittee13-10.aspx)</t>
  </si>
  <si>
    <t>/3  See Joint Committee on Finance Meeting Minutes dated June 29, 2005, for additional action.  (https://doa.wi.gov/Pages/StateFinances/JointFinanceCommittee13-10.aspx)</t>
  </si>
  <si>
    <t>/4  See Joint Committee on Finance Meeting Minutes dated June 24, 2008, for additional action.  (https://doa.wi.gov/Pages/StateFinances/JointFinanceCommittee13-10.aspx)</t>
  </si>
  <si>
    <t>/3  See Joint Committee on Finance Meeting Minutes dated May 7, 2007, for additional action.  (https://doa.wi.gov/Pages/StateFinances/JointFinanceCommittee13-10.aspx)</t>
  </si>
  <si>
    <t>/2  See Joint Committee on Finance Meeting Minutes dated December 18, 2001, for additional action.  (https://doa.wi.gov/Pages/StateFinances/JointFinanceCommittee13-10.aspx)</t>
  </si>
  <si>
    <t>/3  See Joint Committee on Finance Meeting Minutes dated June 28, 2004, for additional action.  (https://doa.wi.gov/Pages/StateFinances/JointFinanceCommittee13-10.aspx)</t>
  </si>
  <si>
    <t>/4  See Joint Committee on Finance Meeting Minutes dated April 21, 2009, and June 30, 2009, for additional action.  (https://doa.wi.gov/Pages/StateFinances/JointFinanceCommittee13-10.aspx)</t>
  </si>
  <si>
    <t>/5  See Joint Committee on Finance Meeting Minutes dated August 27, 2009, for additional action.  (https://doa.wi.gov/Pages/StateFinances/JointFinanceCommittee13-10.aspx)</t>
  </si>
  <si>
    <t>/6  See Joint Committee on Finance Meeting Minutes dated October 13, 2009, for additional action.  (https://doa.wi.gov/Pages/StateFinances/JointFinanceCommittee13-10.aspx)</t>
  </si>
  <si>
    <t>/5  See Joint Committee on Finance Meeting Minutes dated June 24, 2008, for additional action.  (https://doa.wi.gov/Pages/StateFinances/JointFinanceCommittee13-10.aspx)</t>
  </si>
  <si>
    <t>/7  See Joint Committee on Finance Meeting Minutes dated August 27, 2009, for additional action.  (https://doa.wi.gov/Pages/StateFinances/JointFinanceCommittee13-10.aspx)</t>
  </si>
  <si>
    <t>/9  See Joint Committee on Finance Meeting Minutes dated July 1, 2010, for additional action.  (https://doa.wi.gov/Pages/StateFinances/JointFinanceCommittee13-10.aspx)</t>
  </si>
  <si>
    <t>/4  See Joint Committee on Finance Meeting Minutes dated May 7, 2007, for additional action.  (https://doa.wi.gov/Pages/StateFinances/JointFinanceCommittee13-10.aspx)</t>
  </si>
  <si>
    <t>/6  See Joint Committee on Finance Meeting Minutes dated May 19, 2009, for additional action.  (https://doa.wi.gov/Pages/StateFinances/JointFinanceCommittee13-10.aspx)</t>
  </si>
  <si>
    <t>/8  See Joint Committee on Finance Meeting Minutes dated February 16, 2010, for additional action.  (https://doa.wi.gov/Pages/StateFinances/JointFinanceCommittee13-10.aspx)</t>
  </si>
  <si>
    <t>/11  See Joint Committee on Finance Meeting Minutes dated July 19, 2011, for additional action.  (https://doa.wi.gov/Pages/StateFinances/JointFinanceCommittee13-10.aspx)</t>
  </si>
  <si>
    <t>/12  See Joint Committee on Finance Meeting Minutes dated February 16, 2004, for additional action.  (https://doa.wi.gov/Pages/StateFinances/JointFinanceCommittee13-10.aspx)</t>
  </si>
  <si>
    <t>/3  See Joint Committee on Finance Meeting Minutes dated December 18, 2001, for additional action.  (https://doa.wi.gov/Pages/StateFinances/JointFinanceCommittee13-10.aspx)</t>
  </si>
  <si>
    <t>/16 See Joint Committee on Finance Meeting Minutes dated June 14, 2018, for additional action.  (https://doa.wi.gov/Pages/StateFinances/JointFinanceCommittee13-10.aspx)</t>
  </si>
  <si>
    <t>/4  See Joint Committee on Finance Meeting Minutes dated June 28, 2004, for additional action.  (https://doa.wi.gov/Pages/StateFinances/JointFinanceCommittee13-10.aspx)</t>
  </si>
  <si>
    <t>/5  See Joint Committee on Finance Meeting Minutes dated June 29, 2005, for additional action.  (https://doa.wi.gov/Pages/StateFinances/JointFinanceCommittee13-10.aspx)</t>
  </si>
  <si>
    <t>/6  See Joint Committee on Finance Meeting Minutes dated May 7, 2007, for additional action.  (https://doa.wi.gov/Pages/StateFinances/JointFinanceCommittee13-10.aspx)</t>
  </si>
  <si>
    <t>/7  See Joint Committee on Finance Meeting Minutes dated May 19, 2009, for additional action.  (https://doa.wi.gov/Pages/StateFinances/JointFinanceCommittee13-10.aspx)</t>
  </si>
  <si>
    <t>/10  See Joint Committee on Finance Meeting Minutes dated March 17, 2009, for additional action.  (https://doa.wi.gov/Pages/StateFinances/JointFinanceCommittee13-10.aspx)</t>
  </si>
  <si>
    <t>/11  See Joint Committee on Finance Meeting Minutes dated June 23, 2010, for additional action.  (https://doa.wi.gov/Pages/StateFinances/JointFinanceCommittee13-10.aspx)</t>
  </si>
  <si>
    <t>/13  See Joint Committee on Finance Meeting Minutes dated July 1, 2010, for additional action.  (https://doa.wi.gov/Pages/StateFinances/JointFinanceCommittee13-10.aspx)</t>
  </si>
  <si>
    <t>/8  See Joint Committee on Finance Meeting Minutes dated January 14, 2009, for additional action.  (https://doa.wi.gov/Pages/StateFinances/JointFinanceCommittee13-10.aspx)</t>
  </si>
  <si>
    <t>/12  See Joint Committee on Finance Meeting Minutes dated March 17, 2009, for additional action.  (https://doa.wi.gov/Pages/StateFinances/JointFinanceCommittee13-10.aspx)</t>
  </si>
  <si>
    <t>/1  See Joint Committee on Finance Meeting Minutes dated June 28, 2004, for additional action.  (https://doa.wi.gov/Pages/StateFinances/JointFinanceCommittee13-10.aspx)</t>
  </si>
  <si>
    <t>/2  See Joint Committee on Finance Meeting Minutes dated June 29, 2005, for additional action.  (https://doa.wi.gov/Pages/StateFinances/JointFinanceCommittee13-10.aspx)</t>
  </si>
  <si>
    <t>/7  See Joint Committee on Finance Meeting Minutes dated July 19, 2011, for additional action.  (https://doa.wi.gov/Pages/StateFinances/JointFinanceCommittee13-10.aspx)</t>
  </si>
  <si>
    <t>/9  See Joint Committee on Finance Meeting Minutes dated July 18, 2013, for additional action.  (https://doa.wi.gov/Pages/StateFinances/JointFinanceCommittee13-10.aspx)</t>
  </si>
  <si>
    <t>/10  See Joint Committee on Finance Meeting Minutes dated May 6, 2014, for additional action.  (https://doa.wi.gov/Pages/StateFinances/JointFinanceCommittee13-10.aspx)</t>
  </si>
  <si>
    <t>/11  See Joint Committee on Finance Meeting Minutes dated July 16, 2015, for additional action.  (https://doa.wi.gov/Pages/StateFinances/JointFinanceCommittee13-10.aspx)</t>
  </si>
  <si>
    <t>/5  See Joint Committee on Finance Meeting Minutes dated July 1, 2010, for additional action.  (https://doa.wi.gov/Pages/StateFinances/JointFinanceCommittee13-10.aspx)</t>
  </si>
  <si>
    <t>/12  See Joint Committee on Finance Meeting Minutes dated February 4, 2016, for additional action.  (https://doa.wi.gov/Pages/StateFinances/JointFinanceCommittee13-10.aspx)</t>
  </si>
  <si>
    <t>/11  See Joint Committee on Finance Meeting Minutes dated July 6, 2011, for additional action.  (https://doa.wi.gov/Pages/StateFinances/JointFinanceCommittee13-10.aspx)</t>
  </si>
  <si>
    <t>/10  See Joint Committee on Finance Meeting Minutes dated July 1, 2010, for additional action.  (https://doa.wi.gov/Pages/StateFinances/JointFinanceCommittee13-10.aspx)</t>
  </si>
  <si>
    <t>/12 See Joint Committee on Finance Meeting Minutes dated July 6, 2011, for additional action.  (https://doa.wi.gov/Pages/StateFinances/JointFinanceCommittee13-10.aspx)</t>
  </si>
  <si>
    <t>/1  See Joint Committee on Finance Meeting Minutes dated August 27, 2009, for additional action.  (https://doa.wi.gov/Pages/StateFinances/JointFinanceCommittee13-10.aspx)</t>
  </si>
  <si>
    <t>/18 See Joint Committee on Finance Meeting Minutes dated June 14, 2018, for additional action.  (https://doa.wi.gov/Pages/StateFinances/JointFinanceCommittee13-10.aspx)</t>
  </si>
  <si>
    <t>/2  See Joint Committee on Finance Meeting Minutes dated December 17, 2002, for additional action.  (https://doa.wi.gov/Pages/StateFinances/JointFinanceCommittee13-10.aspx)</t>
  </si>
  <si>
    <t>/5  See Joint Committee on Finance Meeting Minutes dated May 19, 2009, for additional action.  (https://doa.wi.gov/Pages/StateFinances/JointFinanceCommittee13-10.aspx)</t>
  </si>
  <si>
    <t>/12  See Joint Committee on Finance Meeting Minutes dated July 1, 2010, for additional action.  (https://doa.wi.gov/Pages/StateFinances/JointFinanceCommittee13-10.aspx)</t>
  </si>
  <si>
    <t>/13  See Joint Committee on Finance Meeting Minutes dated July 6, 2011, for additional action.  (https://doa.wi.gov/Pages/StateFinances/JointFinanceCommittee13-10.aspx)</t>
  </si>
  <si>
    <t>/7 See Joint Committee on Finance Meeting Minutes dated February 16, 2005, and July 26, 2005,for additional action.  (https://doa.wi.gov/Pages/StateFinances/JointFinanceCommittee13-10.aspx)</t>
  </si>
  <si>
    <t>/8  See Joint Committee on Finance Meeting Minutes dated June 29, 2005, for additional action.  (https://doa.wi.gov/Pages/StateFinances/JointFinanceCommittee13-10.aspx)</t>
  </si>
  <si>
    <t>/15  See Joint Committee on Finance Meeting Minutes dated August 27, 2009, for additional action.  (https://doa.wi.gov/Pages/StateFinances/JointFinanceCommittee13-10.aspx)</t>
  </si>
  <si>
    <t>/20  See Joint Committee on Finance Meeting Minutes dated July 1, 2010, for additional action.  (https://doa.wi.gov/Pages/StateFinances/JointFinanceCommittee13-10.aspx)</t>
  </si>
  <si>
    <t>/21  See Joint Committee on Finance Meeting Minutes dated July 6, 2011, for additional action.  (https://doa.wi.gov/Pages/StateFinances/JointFinanceCommittee13-10.aspx)</t>
  </si>
  <si>
    <t>/22  See Joint Committee on Finance Meeting Minutes dated July 6, 2011, for additional action.  (https://doa.wi.gov/Pages/StateFinances/JointFinanceCommittee13-10.aspx)</t>
  </si>
  <si>
    <t>/23  See Joint Committee on Finance Meeting Minutes dated July 19, 2011, for additional action.  (https://doa.wi.gov/Pages/StateFinances/JointFinanceCommittee13-10.aspx)</t>
  </si>
  <si>
    <t>/25  See Joint Committee on Finance Meeting Minutes dated July 18, 2013, for additional action.  (https://doa.wi.gov/Pages/StateFinances/JointFinanceCommittee13-10.aspx)</t>
  </si>
  <si>
    <t>/30 See Joint Committee on Finance Meeting Minutes dated June 14, 2018, for additional action.  (https://doa.wi.gov/Pages/StateFinances/JointFinanceCommittee13-10.aspx)</t>
  </si>
  <si>
    <t>/9  See Joint Committee on Finance Meeting Minutes dated May 7, 2007, for additional action.  (https://doa.wi.gov/Pages/StateFinances/JointFinanceCommittee13-10.aspx)</t>
  </si>
  <si>
    <t>/12  See Joint Committee on Finance Meeting Minutes dated May 19, 2009, for additional action.  (https://doa.wi.gov/Pages/StateFinances/JointFinanceCommittee13-10.aspx)</t>
  </si>
  <si>
    <t>/16  See Joint Committee on Finance Meeting Minutes dated January 14, 2009, for additional action.  (https://doa.wi.gov/Pages/StateFinances/JointFinanceCommittee13-10.aspx)</t>
  </si>
  <si>
    <t>/17  See Joint Committee on Finance Meeting Minutes dated August 27, 2009, for additional action.  (https://doa.wi.gov/Pages/StateFinances/JointFinanceCommittee13-10.aspx)</t>
  </si>
  <si>
    <t>/29  See Joint Committee on Finance Meeting Minutes dated February 4, 2016, for additional action.  (https://doa.wi.gov/Pages/StateFinances/JointFinanceCommittee13-10.aspx)</t>
  </si>
  <si>
    <t>/3  See Joint Committee on Finance Meeting Minutes dated December 17, 2002, for additional action.  (https://doa.wi.gov/Pages/StateFinances/JointFinanceCommittee13-10.aspx)</t>
  </si>
  <si>
    <t>/3  See Joint Committee on Finance Meeting Minutes dated April 21, 2009, for additional action.  (https://doa.wi.gov/Pages/StateFinances/JointFinanceCommittee13-10.aspx)</t>
  </si>
  <si>
    <t>/4  See Joint Committee on Finance Meeting Minutes dated December 17, 2009, for additional action.  (https://doa.wi.gov/Pages/StateFinances/JointFinanceCommittee13-10.aspx)</t>
  </si>
  <si>
    <t>/2  See Joint Committee on Finance Meeting Minutes dated February 16, 2005, and July 26, 2005, for additional action.  (https://doa.wi.gov/Pages/StateFinances/JointFinanceCommittee13-10.aspx)</t>
  </si>
  <si>
    <t>/6  See Joint Committee on Finance Meeting Minutes dated July 6, 2011, for additional action.  (https://doa.wi.gov/Pages/StateFinances/JointFinanceCommittee13-10.aspx)</t>
  </si>
  <si>
    <t>/1  FY 2001 Federal Funding Plan reduced SEG local bridge assistance $136,600 and increased FED local bridge assistance $136,600.</t>
  </si>
  <si>
    <t>/4  See 2009 WI Acts 2 and 28 (SB 62)</t>
  </si>
  <si>
    <t>/5  See 2009 Wisconsin Acts 2 and 28 as amended by 2011 Wisconsin Act 13 (SB 12)</t>
  </si>
  <si>
    <t>/2  See 2011 WI Act 143 (AB 29)</t>
  </si>
  <si>
    <t>/3  See 2007 WI Act 107 (AB 442)</t>
  </si>
  <si>
    <t xml:space="preserve">/5  See 2009 WI Act 2 (SB 62) and 2009 WI Act 28 (AB 75).        </t>
  </si>
  <si>
    <t>/6 See 2009 Wisconsin Acts 2 and 28 as amended by 2011 Wisconsin Act 13 (SB 12)</t>
  </si>
  <si>
    <t>/5  See 2009 Wisconsin Acts 2 and 28 (AB 75)</t>
  </si>
  <si>
    <t>/6  See 2009 Wisconsin Acts 2 and 28 as amended by 2011 Wisconsin Act 13 (SB 12)</t>
  </si>
  <si>
    <t xml:space="preserve">/1 See 2005 WI Act 25 (AB 100) </t>
  </si>
  <si>
    <t>/2  See 2009 Wisconsin Acts 2 and 28 (AB75)</t>
  </si>
  <si>
    <t>/3  See 2009 Wisconsin Acts 2 and 28 as amended by 2011 Wisconsin Act 13 (SB 12)</t>
  </si>
  <si>
    <t>/2  See 2009 Wisconsin Acts 2 and 28 (AB 75)</t>
  </si>
  <si>
    <t>/1  See 1999 WI Act 9 (AB 133)</t>
  </si>
  <si>
    <t>Modified Note</t>
  </si>
  <si>
    <t xml:space="preserve">/7  Decreased SEG aeronautics assistance  $5,000,000 as part of FY 2011 Deficit Reduction Plan.      </t>
  </si>
  <si>
    <t>/8  See 2009 WI Acts 2 and 28 as amended by 2011 WI Act 13 (SB 12)</t>
  </si>
  <si>
    <t>/11 See Minutes, Joint Committee on Finance, dated July 19, 2011.</t>
  </si>
  <si>
    <t>/10  See 2009 WI Acts 2 and 28 as amended by 2011 WI Act 13 (SB 12)</t>
  </si>
  <si>
    <t>/9  See Joint Committee on Finance Meeting Minutes dated August 27, 2009, for additional action.  (https://doa.wi.gov/Pages/StateFinances/JointFinanceCommittee13-10.aspx)</t>
  </si>
  <si>
    <t>/14  See 2013 WI Act 49 (AB 356).  Created a new appropriation for a grant for CTH "LS" relocation project</t>
  </si>
  <si>
    <t>/15  See 2019 WI Act 9 (AB 56).  Created a new appropriation for local roads imrpovement discretionary supplement.</t>
  </si>
  <si>
    <t>/7  See 2009 WI Act 2 (SB 62)</t>
  </si>
  <si>
    <t>/1  See 2009 WI Acts 2 and 28 as amended by 2011 WI Act 13 (SB 12)</t>
  </si>
  <si>
    <t>/3  See 2009 WI Acts 2 and 28 as amended by 2011 WI Act 13 (SB 12)</t>
  </si>
  <si>
    <t xml:space="preserve">/4  See 2007 Wisconsin Act 226 (AB 1) </t>
  </si>
  <si>
    <t>/5  See Act 20, Act 226, and 2009 WI Act 2 (SB 62)</t>
  </si>
  <si>
    <t>/6  See 2007 WI Act 226 (AB 1)</t>
  </si>
  <si>
    <t>/13 See 2009 WI Acts 2 and 28 as amended by 2011 WI Act 13</t>
  </si>
  <si>
    <t>/7  See Joint Committee on Finance Meeting Minutes dated May 12, 2009, for additional action.  (https://doa.wi.gov/Pages/StateFinances/JointFinanceCommittee13-10.aspx)</t>
  </si>
  <si>
    <t>/8  See 2009 WI Act 2 (SB 62)</t>
  </si>
  <si>
    <t>/9  See 2009 WI Act 28 (AB 75)</t>
  </si>
  <si>
    <t xml:space="preserve">/14  See 2009 WI Acts 2 and 28 as amended by 2011 WI Act 13 (SB 12)      </t>
  </si>
  <si>
    <t>/6  See 2009 WI Act 2 (SB 62)</t>
  </si>
  <si>
    <t>/10 See 2007 WI Act 20, Act 226, and 2009 Act 2 (SB 40)</t>
  </si>
  <si>
    <t>/24  See 2009 Wisconsin Acts 2 and 28 as amended by 2011 Wisconsin Act 13.</t>
  </si>
  <si>
    <t>/27  See 2013 Wisconsin Act 141 (AB 704)</t>
  </si>
  <si>
    <t>/11 See 2007 Wisconsin Act 226 (AB 1)</t>
  </si>
  <si>
    <t>/18  See 2009 WI Act 2 (SB 62)</t>
  </si>
  <si>
    <t>/2 See 2009 WI Act 2 (SB 62)</t>
  </si>
  <si>
    <t>/5  See 2009 WI Acts 2 and 28 (AB 75)</t>
  </si>
  <si>
    <t>Temporary Grants, St. FdsVillage of Footville(2) (jr)</t>
  </si>
  <si>
    <t xml:space="preserve">Local Roads Impr Prog; agricultural roads (2)(fu)  </t>
  </si>
  <si>
    <t>Rev. Bond Fds</t>
  </si>
  <si>
    <t>Major HighwayDevelopment,  (3) (br)</t>
  </si>
  <si>
    <t>Not on summary</t>
  </si>
  <si>
    <t>Bond</t>
  </si>
  <si>
    <t>bond</t>
  </si>
  <si>
    <t xml:space="preserve">Tier A-2 transit operating aids, state funds (1)(he)  </t>
  </si>
  <si>
    <t xml:space="preserve">Tier B transit operating aids, state funds (1)(hb)  </t>
  </si>
  <si>
    <t xml:space="preserve">Tier C transit operating aids, state funds (1)(hc)  </t>
  </si>
  <si>
    <t xml:space="preserve">Local supplement (2)(fq)  </t>
  </si>
  <si>
    <t>Freight Rail Bond</t>
  </si>
  <si>
    <t>Added double check not a dup</t>
  </si>
  <si>
    <t>Harbor Assistance</t>
  </si>
  <si>
    <t>Passenger Rail Route Development</t>
  </si>
  <si>
    <t>294 old</t>
  </si>
  <si>
    <t>295 old</t>
  </si>
  <si>
    <t xml:space="preserve">Local transportation facility improvement assistance, state funds (2)(fw)  </t>
  </si>
  <si>
    <t>Multimodal Transportation Studies Bicycle &amp; Pedestrian Facilities (2) (hx)</t>
  </si>
  <si>
    <t>Transportation Alternatives program(2) (jx)</t>
  </si>
  <si>
    <t>Bonds, check if this is in the right place</t>
  </si>
  <si>
    <t>373 old</t>
  </si>
  <si>
    <t>Impr. Of State Bridges (3) (cv)</t>
  </si>
  <si>
    <t>State Hwy Rehab, (3) (cv)</t>
  </si>
  <si>
    <t>State Highway Rehabilitation Projects</t>
  </si>
  <si>
    <t>I-535 Blatnik Bridge 20.866 (2)ugm)</t>
  </si>
  <si>
    <t>Converted    (FY 23 $)</t>
  </si>
  <si>
    <t>/7  2023-25 Wisconsin Act 19 changed the funding from SEG to GPR (see (1)(hb) thru (1)(he)</t>
  </si>
  <si>
    <t>/18 See December 15, 2023 letter to Joint Committee on Finance</t>
  </si>
  <si>
    <t>/13 2023-25 ACT 19 replaced bonding with GPR/SEG (see (2) (cq) the $30M in 2024)</t>
  </si>
  <si>
    <t>/13 See December 15, 2023 letter to Joint Committee on Finance</t>
  </si>
  <si>
    <t>/16 2023-25 ACT 19 replaced bonding with GPR/SEG (see (3) (bq))</t>
  </si>
  <si>
    <t>/32  See December 15, 2023 letter to Joint Committee on Finanace</t>
  </si>
  <si>
    <t>/32</t>
  </si>
  <si>
    <t>/19 2023-25 replaced bonding with GPR/SEG (see (3) (aq))</t>
  </si>
  <si>
    <t>/19</t>
  </si>
  <si>
    <t>/4 I-535 Blatnik Bridge 20.866 (2)ugm)</t>
  </si>
  <si>
    <t>/6 2023-25 Removed as part of the governor's buget request</t>
  </si>
  <si>
    <t>/7 See December 15, 2023 letter to Joint Committee on Finanace</t>
  </si>
  <si>
    <t>/3 2023-25 Act 10, DNR requested s.855(4)(v) and s.855(4)(u) be combined under s.855(4)(u)</t>
  </si>
  <si>
    <t>/2 In FY 2010, includes reverted amounts.</t>
  </si>
  <si>
    <t>/1 In FY 2008 and FY 2009, includes reverted amounts.</t>
  </si>
  <si>
    <t xml:space="preserve">/3 Appr. 174 (1)(fs) name changed from FLOOD DAMAGE AIDS to DISASTER DAMAGE AIDS, STATE FUNDS.    </t>
  </si>
  <si>
    <t>/1 See Joint Committee on Finance Meeting Minutes dated June 28, 2004, for additional action.  (https://doa.wi.gov/Pages/StateFinances/JointFinanceCommittee13-10.aspx)</t>
  </si>
  <si>
    <t>/2 See 2007 Wisconsin Act 226 (SB 456)</t>
  </si>
  <si>
    <t>/4 See 2003 WI Act 33 (SB 44)  Repealed one time funding.</t>
  </si>
  <si>
    <t xml:space="preserve">I-535 Blatnik Bridge 20.866 </t>
  </si>
  <si>
    <t>Constant (2025 Dollars)</t>
  </si>
  <si>
    <t>Constant (2025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</si>
</sst>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_);\(#,##0.0\)"/>
    <numFmt numFmtId="165" formatCode="0_);\(0\)"/>
    <numFmt numFmtId="166" formatCode="0_)"/>
    <numFmt numFmtId="167" formatCode=";;;"/>
    <numFmt numFmtId="168" formatCode="0.000"/>
    <numFmt numFmtId="169" formatCode="0.0%"/>
    <numFmt numFmtId="170" formatCode="_(* #,##0.000_);_(* \(#,##0.000\);_(* &quot;-&quot;??_);_(@_)"/>
  </numFmts>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8"/>
      <name val="Arial"/>
      <family val="2"/>
    </font>
    <font>
      <b/>
      <sz val="8"/>
      <name val="Arial"/>
      <family val="2"/>
    </font>
    <font>
      <u/>
      <sz val="8"/>
      <name val="Arial"/>
      <family val="2"/>
    </font>
    <font>
      <i/>
      <sz val="8"/>
      <name val="Arial"/>
      <family val="2"/>
    </font>
    <font>
      <i/>
      <u/>
      <sz val="8"/>
      <name val="Arial"/>
      <family val="2"/>
    </font>
    <font>
      <sz val="10"/>
      <name val="Arial"/>
      <family val="2"/>
    </font>
    <font>
      <b/>
      <sz val="10"/>
      <name val="Arial"/>
      <family val="2"/>
    </font>
    <font>
      <b/>
      <u/>
      <sz val="8"/>
      <name val="Arial"/>
      <family val="2"/>
    </font>
    <font>
      <sz val="7"/>
      <name val="Arial"/>
      <family val="2"/>
    </font>
    <font>
      <sz val="9"/>
      <color indexed="81"/>
      <name val="Tahoma"/>
      <family val="2"/>
    </font>
    <font>
      <b/>
      <sz val="9"/>
      <color indexed="81"/>
      <name val="Tahoma"/>
      <family val="2"/>
    </font>
    <font>
      <b/>
      <sz val="8"/>
      <color theme="0"/>
      <name val="Arial"/>
      <family val="2"/>
    </font>
    <font>
      <sz val="10"/>
      <name val="Helv"/>
    </font>
    <font>
      <b/>
      <sz val="10"/>
      <color theme="0"/>
      <name val="Arial"/>
      <family val="2"/>
    </font>
    <font>
      <b/>
      <sz val="16"/>
      <name val="Arial"/>
      <family val="2"/>
    </font>
    <font>
      <sz val="8"/>
      <color theme="1"/>
      <name val="Arial"/>
      <family val="2"/>
    </font>
    <font>
      <sz val="10"/>
      <color rgb="FF0A0101"/>
      <name val="Arial"/>
      <family val="2"/>
    </font>
    <font>
      <sz val="10"/>
      <color theme="0"/>
      <name val="Arial"/>
      <family val="2"/>
    </font>
    <font>
      <i/>
      <sz val="12"/>
      <name val="Arial"/>
      <family val="2"/>
    </font>
    <font>
      <sz val="10"/>
      <name val="Calibri"/>
      <family val="2"/>
      <scheme val="minor"/>
    </font>
    <font>
      <strike/>
      <sz val="10"/>
      <name val="Calibri"/>
      <family val="2"/>
      <scheme val="minor"/>
    </font>
    <font>
      <sz val="7"/>
      <name val="Calibri"/>
      <family val="2"/>
      <scheme val="minor"/>
    </font>
    <font>
      <sz val="11"/>
      <color rgb="FF000000"/>
      <name val="Segoe UI"/>
      <family val="2"/>
    </font>
    <font>
      <sz val="10"/>
      <color theme="1"/>
      <name val="Calibri"/>
      <family val="2"/>
      <scheme val="minor"/>
    </font>
    <font>
      <b/>
      <sz val="11"/>
      <name val="Calibri"/>
      <family val="2"/>
      <scheme val="minor"/>
    </font>
    <font>
      <sz val="10"/>
      <color theme="1"/>
      <name val="Arial"/>
      <family val="2"/>
    </font>
    <font>
      <b/>
      <sz val="11"/>
      <color theme="0"/>
      <name val="Calibri"/>
      <family val="2"/>
      <scheme val="minor"/>
    </font>
    <font>
      <sz val="8"/>
      <name val="Calibri"/>
      <family val="2"/>
      <scheme val="minor"/>
    </font>
    <font>
      <sz val="8"/>
      <color theme="0"/>
      <name val="Arial"/>
      <family val="2"/>
    </font>
    <font>
      <sz val="11"/>
      <name val="Calibri"/>
      <family val="2"/>
      <scheme val="minor"/>
    </font>
    <font>
      <b/>
      <sz val="9"/>
      <name val="Arial"/>
      <family val="2"/>
    </font>
    <font>
      <sz val="9"/>
      <color rgb="FF0A0101"/>
      <name val="Arial"/>
      <family val="2"/>
    </font>
    <font>
      <u/>
      <sz val="10"/>
      <color theme="10"/>
      <name val="Arial"/>
      <family val="2"/>
    </font>
    <font>
      <b/>
      <u/>
      <sz val="8"/>
      <color theme="0"/>
      <name val="Arial"/>
      <family val="2"/>
    </font>
    <font>
      <b/>
      <i/>
      <sz val="12"/>
      <color theme="0"/>
      <name val="Arial"/>
      <family val="2"/>
    </font>
    <font>
      <i/>
      <sz val="12"/>
      <color theme="0"/>
      <name val="Arial"/>
      <family val="2"/>
    </font>
    <font>
      <u/>
      <sz val="8"/>
      <color theme="10"/>
      <name val="Arial"/>
      <family val="2"/>
    </font>
    <font>
      <i/>
      <sz val="8"/>
      <color rgb="FFFF0000"/>
      <name val="Arial"/>
      <family val="2"/>
    </font>
    <font>
      <sz val="8"/>
      <color rgb="FFFF0000"/>
      <name val="Arial"/>
      <family val="2"/>
    </font>
    <font>
      <i/>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rgb="FF000000"/>
      </patternFill>
    </fill>
    <fill>
      <patternFill patternType="solid">
        <fgColor theme="4" tint="0.59999389629810485"/>
        <bgColor theme="4" tint="0.59999389629810485"/>
      </patternFill>
    </fill>
    <fill>
      <patternFill patternType="solid">
        <fgColor rgb="FFFF0000"/>
        <bgColor indexed="64"/>
      </patternFill>
    </fill>
    <fill>
      <patternFill patternType="solid">
        <fgColor theme="3" tint="0.39997558519241921"/>
        <bgColor indexed="64"/>
      </patternFill>
    </fill>
    <fill>
      <patternFill patternType="solid">
        <fgColor rgb="FFC40000"/>
        <bgColor indexed="64"/>
      </patternFill>
    </fill>
    <fill>
      <patternFill patternType="solid">
        <fgColor rgb="FF538DD5"/>
        <bgColor indexed="64"/>
      </patternFill>
    </fill>
    <fill>
      <patternFill patternType="solid">
        <fgColor theme="0" tint="-0.14999847407452621"/>
        <bgColor indexed="64"/>
      </patternFill>
    </fill>
  </fills>
  <borders count="41">
    <border>
      <left/>
      <right/>
      <top/>
      <bottom/>
      <diagonal/>
    </border>
    <border>
      <left style="medium">
        <color indexed="64"/>
      </left>
      <right/>
      <top/>
      <bottom/>
      <diagonal/>
    </border>
    <border>
      <left/>
      <right/>
      <top/>
      <bottom style="dotted">
        <color indexed="64"/>
      </bottom>
      <diagonal/>
    </border>
    <border>
      <left/>
      <right style="medium">
        <color auto="1"/>
      </right>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bottom style="thick">
        <color theme="0"/>
      </bottom>
      <diagonal/>
    </border>
    <border>
      <left/>
      <right style="thin">
        <color theme="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dotted">
        <color indexed="64"/>
      </bottom>
      <diagonal/>
    </border>
    <border>
      <left style="thin">
        <color theme="0"/>
      </left>
      <right style="thin">
        <color theme="0"/>
      </right>
      <top style="dotted">
        <color indexed="64"/>
      </top>
      <bottom style="thin">
        <color theme="0"/>
      </bottom>
      <diagonal/>
    </border>
    <border>
      <left style="dotted">
        <color indexed="64"/>
      </left>
      <right style="thin">
        <color theme="0"/>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diagonal/>
    </border>
    <border>
      <left style="medium">
        <color indexed="64"/>
      </left>
      <right/>
      <top/>
      <bottom style="medium">
        <color indexed="64"/>
      </bottom>
      <diagonal/>
    </border>
  </borders>
  <cellStyleXfs count="9">
    <xf numFmtId="164" fontId="0" fillId="0" borderId="0"/>
    <xf numFmtId="37" fontId="10" fillId="0" borderId="0"/>
    <xf numFmtId="0" fontId="17" fillId="0" borderId="0"/>
    <xf numFmtId="0" fontId="3" fillId="0" borderId="0"/>
    <xf numFmtId="37" fontId="10"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164" fontId="37" fillId="0" borderId="0" applyNumberFormat="0" applyFill="0" applyBorder="0" applyAlignment="0" applyProtection="0"/>
  </cellStyleXfs>
  <cellXfs count="346">
    <xf numFmtId="164" fontId="0" fillId="0" borderId="0" xfId="0"/>
    <xf numFmtId="164" fontId="4" fillId="0" borderId="0" xfId="0" applyFont="1"/>
    <xf numFmtId="164" fontId="5" fillId="0" borderId="0" xfId="0" applyNumberFormat="1" applyFont="1" applyAlignment="1" applyProtection="1">
      <alignment horizontal="left"/>
    </xf>
    <xf numFmtId="164" fontId="5" fillId="0" borderId="0" xfId="0" applyNumberFormat="1" applyFont="1" applyAlignment="1" applyProtection="1">
      <alignment horizontal="center"/>
    </xf>
    <xf numFmtId="164" fontId="5" fillId="0" borderId="0" xfId="0" applyFont="1" applyBorder="1"/>
    <xf numFmtId="164" fontId="5" fillId="0" borderId="0" xfId="0" quotePrefix="1" applyNumberFormat="1" applyFont="1" applyBorder="1" applyAlignment="1" applyProtection="1">
      <alignment horizontal="center"/>
    </xf>
    <xf numFmtId="164" fontId="5" fillId="0" borderId="0" xfId="0" applyNumberFormat="1" applyFont="1" applyBorder="1" applyProtection="1"/>
    <xf numFmtId="164" fontId="5" fillId="0" borderId="0" xfId="0" applyNumberFormat="1" applyFont="1" applyBorder="1" applyAlignment="1" applyProtection="1">
      <alignment horizontal="right"/>
    </xf>
    <xf numFmtId="164" fontId="6" fillId="0" borderId="0" xfId="0" applyFont="1"/>
    <xf numFmtId="164" fontId="5" fillId="0" borderId="0" xfId="0" applyFont="1" applyFill="1" applyBorder="1"/>
    <xf numFmtId="164" fontId="6" fillId="0" borderId="0" xfId="0" applyNumberFormat="1" applyFont="1" applyBorder="1" applyAlignment="1" applyProtection="1">
      <alignment horizontal="left"/>
    </xf>
    <xf numFmtId="164" fontId="8" fillId="0" borderId="0" xfId="0" applyFont="1" applyBorder="1"/>
    <xf numFmtId="164" fontId="5" fillId="0" borderId="0" xfId="0" applyNumberFormat="1" applyFont="1" applyFill="1" applyBorder="1" applyAlignment="1" applyProtection="1">
      <alignment horizontal="right"/>
    </xf>
    <xf numFmtId="164" fontId="8" fillId="0" borderId="0" xfId="0" quotePrefix="1" applyNumberFormat="1" applyFont="1" applyFill="1" applyBorder="1" applyAlignment="1" applyProtection="1">
      <alignment horizontal="center"/>
    </xf>
    <xf numFmtId="164" fontId="5" fillId="0" borderId="0" xfId="0" applyFont="1" applyAlignment="1">
      <alignment horizontal="left"/>
    </xf>
    <xf numFmtId="0" fontId="0" fillId="0" borderId="0" xfId="0" applyNumberFormat="1"/>
    <xf numFmtId="49" fontId="10" fillId="0" borderId="0" xfId="1" applyNumberFormat="1"/>
    <xf numFmtId="3" fontId="10" fillId="0" borderId="0" xfId="1" applyNumberFormat="1"/>
    <xf numFmtId="37" fontId="10" fillId="0" borderId="0" xfId="1"/>
    <xf numFmtId="49" fontId="11" fillId="3" borderId="0" xfId="1" applyNumberFormat="1" applyFont="1" applyFill="1"/>
    <xf numFmtId="0" fontId="3" fillId="0" borderId="0" xfId="3"/>
    <xf numFmtId="49" fontId="10" fillId="4" borderId="4" xfId="1" applyNumberFormat="1" applyFill="1" applyBorder="1"/>
    <xf numFmtId="49" fontId="10" fillId="0" borderId="4" xfId="1" applyNumberFormat="1" applyBorder="1"/>
    <xf numFmtId="165" fontId="5" fillId="0" borderId="0" xfId="0" applyNumberFormat="1" applyFont="1"/>
    <xf numFmtId="49" fontId="11" fillId="0" borderId="0" xfId="1" applyNumberFormat="1" applyFont="1"/>
    <xf numFmtId="3" fontId="11" fillId="0" borderId="0" xfId="1" applyNumberFormat="1" applyFont="1"/>
    <xf numFmtId="49" fontId="11" fillId="3" borderId="0" xfId="2" applyNumberFormat="1" applyFont="1" applyFill="1"/>
    <xf numFmtId="0" fontId="0" fillId="0" borderId="0" xfId="2" applyFont="1"/>
    <xf numFmtId="0" fontId="2" fillId="4" borderId="4" xfId="1" applyNumberFormat="1" applyFont="1" applyFill="1" applyBorder="1"/>
    <xf numFmtId="0" fontId="2" fillId="0" borderId="0" xfId="1" applyNumberFormat="1" applyFont="1"/>
    <xf numFmtId="0" fontId="2" fillId="4" borderId="0" xfId="1" applyNumberFormat="1" applyFont="1" applyFill="1"/>
    <xf numFmtId="164" fontId="0" fillId="0" borderId="0" xfId="0" applyAlignment="1">
      <alignment horizontal="right"/>
    </xf>
    <xf numFmtId="0" fontId="2" fillId="0" borderId="0" xfId="3" applyFont="1"/>
    <xf numFmtId="0" fontId="3" fillId="0" borderId="0" xfId="3" applyAlignment="1">
      <alignment horizontal="right"/>
    </xf>
    <xf numFmtId="49" fontId="18" fillId="3" borderId="6" xfId="1" applyNumberFormat="1" applyFont="1" applyFill="1" applyBorder="1"/>
    <xf numFmtId="166" fontId="20" fillId="0" borderId="5" xfId="0" applyNumberFormat="1" applyFont="1" applyBorder="1"/>
    <xf numFmtId="0" fontId="2" fillId="0" borderId="5" xfId="3" applyFont="1" applyBorder="1"/>
    <xf numFmtId="166" fontId="20" fillId="0" borderId="5" xfId="0" quotePrefix="1" applyNumberFormat="1" applyFont="1" applyBorder="1"/>
    <xf numFmtId="166" fontId="20" fillId="0" borderId="4" xfId="0" applyNumberFormat="1" applyFont="1" applyBorder="1"/>
    <xf numFmtId="0" fontId="2" fillId="0" borderId="4" xfId="3" applyFont="1" applyBorder="1"/>
    <xf numFmtId="0" fontId="0" fillId="0" borderId="0" xfId="2" applyNumberFormat="1" applyFont="1"/>
    <xf numFmtId="37" fontId="6" fillId="0" borderId="0" xfId="4" applyFont="1"/>
    <xf numFmtId="37" fontId="13" fillId="0" borderId="0" xfId="4" applyFont="1"/>
    <xf numFmtId="37" fontId="5" fillId="0" borderId="0" xfId="0" applyNumberFormat="1" applyFont="1" applyFill="1"/>
    <xf numFmtId="37" fontId="5" fillId="0" borderId="0" xfId="0" applyNumberFormat="1" applyFont="1" applyFill="1" applyBorder="1"/>
    <xf numFmtId="37" fontId="5" fillId="0" borderId="0" xfId="0" quotePrefix="1" applyNumberFormat="1" applyFont="1" applyFill="1" applyBorder="1"/>
    <xf numFmtId="164" fontId="5" fillId="0" borderId="0" xfId="0" applyNumberFormat="1" applyFont="1" applyFill="1" applyAlignment="1" applyProtection="1"/>
    <xf numFmtId="164" fontId="5" fillId="0" borderId="0" xfId="0" quotePrefix="1" applyNumberFormat="1" applyFont="1" applyFill="1" applyBorder="1" applyAlignment="1" applyProtection="1">
      <alignment horizontal="right"/>
    </xf>
    <xf numFmtId="164" fontId="8" fillId="0" borderId="0" xfId="0" quotePrefix="1" applyNumberFormat="1" applyFont="1" applyFill="1" applyBorder="1" applyProtection="1"/>
    <xf numFmtId="164" fontId="5" fillId="0" borderId="0" xfId="0" applyFont="1" applyFill="1" applyBorder="1" applyAlignment="1">
      <alignment horizontal="left"/>
    </xf>
    <xf numFmtId="164" fontId="0" fillId="0" borderId="0" xfId="0" applyBorder="1"/>
    <xf numFmtId="9" fontId="5" fillId="0" borderId="0" xfId="5" applyFont="1" applyBorder="1" applyProtection="1"/>
    <xf numFmtId="165" fontId="16" fillId="3" borderId="13" xfId="0" quotePrefix="1" applyNumberFormat="1" applyFont="1" applyFill="1" applyBorder="1" applyAlignment="1">
      <alignment horizontal="center"/>
    </xf>
    <xf numFmtId="164" fontId="0" fillId="0" borderId="0" xfId="0"/>
    <xf numFmtId="164" fontId="5" fillId="0" borderId="0" xfId="0" applyFont="1"/>
    <xf numFmtId="164" fontId="5" fillId="0" borderId="0" xfId="0" applyFont="1" applyFill="1"/>
    <xf numFmtId="164" fontId="5" fillId="0" borderId="0" xfId="0" applyNumberFormat="1" applyFont="1" applyFill="1" applyAlignment="1" applyProtection="1">
      <alignment horizontal="center"/>
    </xf>
    <xf numFmtId="164" fontId="5" fillId="0" borderId="0" xfId="0" quotePrefix="1" applyNumberFormat="1" applyFont="1" applyFill="1" applyBorder="1" applyAlignment="1" applyProtection="1">
      <alignment horizontal="center"/>
    </xf>
    <xf numFmtId="164" fontId="5" fillId="0" borderId="0" xfId="0" applyNumberFormat="1" applyFont="1" applyFill="1" applyBorder="1" applyProtection="1"/>
    <xf numFmtId="164" fontId="5" fillId="0" borderId="0" xfId="0" applyNumberFormat="1" applyFont="1" applyFill="1" applyAlignment="1" applyProtection="1">
      <alignment horizontal="left"/>
    </xf>
    <xf numFmtId="164" fontId="8" fillId="0" borderId="0" xfId="0" quotePrefix="1" applyNumberFormat="1" applyFont="1" applyFill="1" applyBorder="1" applyAlignment="1" applyProtection="1">
      <alignment horizontal="center"/>
    </xf>
    <xf numFmtId="165" fontId="5" fillId="0" borderId="0" xfId="0" quotePrefix="1" applyNumberFormat="1" applyFont="1" applyFill="1" applyAlignment="1" applyProtection="1">
      <alignment horizontal="center"/>
    </xf>
    <xf numFmtId="0" fontId="5" fillId="0" borderId="0" xfId="0" applyNumberFormat="1" applyFont="1" applyBorder="1" applyProtection="1"/>
    <xf numFmtId="164" fontId="9" fillId="0" borderId="0" xfId="0" quotePrefix="1" applyNumberFormat="1" applyFont="1" applyFill="1" applyBorder="1" applyAlignment="1" applyProtection="1">
      <alignment horizontal="left"/>
    </xf>
    <xf numFmtId="164" fontId="19" fillId="0" borderId="0" xfId="0" applyFont="1" applyAlignment="1">
      <alignment horizontal="left"/>
    </xf>
    <xf numFmtId="164" fontId="6" fillId="0" borderId="0" xfId="0" applyFont="1" applyFill="1"/>
    <xf numFmtId="164" fontId="0" fillId="0" borderId="0" xfId="0" applyFill="1"/>
    <xf numFmtId="164" fontId="6" fillId="0" borderId="0" xfId="0" applyNumberFormat="1" applyFont="1" applyFill="1" applyAlignment="1" applyProtection="1">
      <alignment horizontal="left"/>
    </xf>
    <xf numFmtId="0" fontId="5" fillId="0" borderId="0" xfId="0" applyNumberFormat="1" applyFont="1" applyFill="1" applyBorder="1" applyProtection="1"/>
    <xf numFmtId="0" fontId="13" fillId="0" borderId="0" xfId="0" applyNumberFormat="1" applyFont="1" applyFill="1" applyBorder="1" applyProtection="1"/>
    <xf numFmtId="9" fontId="5" fillId="0" borderId="0" xfId="5" applyFont="1" applyFill="1" applyBorder="1" applyProtection="1"/>
    <xf numFmtId="9" fontId="7" fillId="0" borderId="0" xfId="5" applyFont="1" applyFill="1" applyBorder="1" applyProtection="1"/>
    <xf numFmtId="164" fontId="7" fillId="0" borderId="0" xfId="0" applyNumberFormat="1" applyFont="1" applyFill="1" applyBorder="1" applyProtection="1"/>
    <xf numFmtId="164" fontId="23" fillId="0" borderId="0" xfId="0" quotePrefix="1" applyNumberFormat="1" applyFont="1" applyFill="1" applyBorder="1" applyAlignment="1" applyProtection="1"/>
    <xf numFmtId="164" fontId="6" fillId="0" borderId="0" xfId="0" applyFont="1" applyFill="1" applyAlignment="1"/>
    <xf numFmtId="167" fontId="5" fillId="0" borderId="0" xfId="0" applyNumberFormat="1" applyFont="1" applyFill="1" applyBorder="1" applyProtection="1"/>
    <xf numFmtId="164" fontId="5" fillId="0" borderId="9" xfId="0" applyFont="1" applyFill="1" applyBorder="1"/>
    <xf numFmtId="164" fontId="5" fillId="0" borderId="8" xfId="0" applyFont="1" applyFill="1" applyBorder="1" applyAlignment="1">
      <alignment horizontal="left"/>
    </xf>
    <xf numFmtId="164" fontId="5" fillId="0" borderId="8" xfId="0" applyFont="1" applyFill="1" applyBorder="1"/>
    <xf numFmtId="164" fontId="5" fillId="0" borderId="10" xfId="0" applyFont="1" applyFill="1" applyBorder="1"/>
    <xf numFmtId="164" fontId="5" fillId="0" borderId="10" xfId="0" applyFont="1" applyFill="1" applyBorder="1" applyAlignment="1">
      <alignment horizontal="left"/>
    </xf>
    <xf numFmtId="0" fontId="21" fillId="0" borderId="0" xfId="0" applyNumberFormat="1" applyFont="1" applyFill="1" applyBorder="1" applyAlignment="1"/>
    <xf numFmtId="164" fontId="19" fillId="0" borderId="0" xfId="0" applyFont="1" applyAlignment="1">
      <alignment horizontal="left"/>
    </xf>
    <xf numFmtId="0" fontId="21" fillId="0" borderId="0" xfId="0" applyNumberFormat="1" applyFont="1" applyFill="1" applyBorder="1" applyAlignment="1"/>
    <xf numFmtId="164" fontId="5" fillId="0" borderId="0" xfId="0" applyNumberFormat="1" applyFont="1" applyFill="1" applyAlignment="1" applyProtection="1">
      <alignment vertical="center" wrapText="1"/>
    </xf>
    <xf numFmtId="164" fontId="5" fillId="0" borderId="0" xfId="0" applyNumberFormat="1" applyFont="1" applyFill="1" applyAlignment="1" applyProtection="1">
      <alignment wrapText="1"/>
    </xf>
    <xf numFmtId="164" fontId="6" fillId="0" borderId="0" xfId="0" applyNumberFormat="1" applyFont="1" applyFill="1" applyAlignment="1" applyProtection="1"/>
    <xf numFmtId="164" fontId="5" fillId="0" borderId="0" xfId="0" applyNumberFormat="1" applyFont="1" applyFill="1" applyBorder="1" applyAlignment="1" applyProtection="1">
      <alignment horizontal="center"/>
    </xf>
    <xf numFmtId="0" fontId="22" fillId="0" borderId="0" xfId="0" applyNumberFormat="1" applyFont="1" applyFill="1" applyAlignment="1">
      <alignment horizontal="left"/>
    </xf>
    <xf numFmtId="164" fontId="12" fillId="0" borderId="0" xfId="0" applyNumberFormat="1" applyFont="1" applyFill="1" applyAlignment="1" applyProtection="1">
      <alignment horizontal="center"/>
    </xf>
    <xf numFmtId="1" fontId="24" fillId="0" borderId="15" xfId="0" applyNumberFormat="1" applyFont="1" applyBorder="1" applyAlignment="1">
      <alignment horizontal="center"/>
    </xf>
    <xf numFmtId="1" fontId="24" fillId="0" borderId="15" xfId="0" applyNumberFormat="1" applyFont="1" applyBorder="1" applyAlignment="1">
      <alignment horizontal="centerContinuous"/>
    </xf>
    <xf numFmtId="1" fontId="24" fillId="0" borderId="17" xfId="0" applyNumberFormat="1" applyFont="1" applyBorder="1" applyAlignment="1">
      <alignment horizontal="center"/>
    </xf>
    <xf numFmtId="1" fontId="24" fillId="0" borderId="16" xfId="0" applyNumberFormat="1" applyFont="1" applyBorder="1" applyAlignment="1">
      <alignment horizontal="center"/>
    </xf>
    <xf numFmtId="0" fontId="0" fillId="0" borderId="0" xfId="0" applyNumberFormat="1" applyFont="1" applyFill="1" applyAlignment="1">
      <alignment horizontal="left"/>
    </xf>
    <xf numFmtId="37" fontId="26" fillId="0" borderId="19" xfId="4" applyFont="1" applyFill="1" applyBorder="1" applyAlignment="1">
      <alignment horizontal="left"/>
    </xf>
    <xf numFmtId="37" fontId="26" fillId="0" borderId="20" xfId="4" applyFont="1" applyFill="1" applyBorder="1" applyAlignment="1">
      <alignment horizontal="left"/>
    </xf>
    <xf numFmtId="37" fontId="26" fillId="0" borderId="21" xfId="4" applyFont="1" applyFill="1" applyBorder="1" applyAlignment="1">
      <alignment horizontal="left"/>
    </xf>
    <xf numFmtId="164" fontId="24" fillId="0" borderId="0" xfId="0" applyFont="1" applyBorder="1" applyAlignment="1">
      <alignment horizontal="centerContinuous"/>
    </xf>
    <xf numFmtId="37" fontId="26" fillId="0" borderId="22" xfId="4" applyFont="1" applyFill="1" applyBorder="1" applyAlignment="1">
      <alignment horizontal="center"/>
    </xf>
    <xf numFmtId="37" fontId="26" fillId="0" borderId="23" xfId="4" applyFont="1" applyFill="1" applyBorder="1" applyAlignment="1">
      <alignment horizontal="center"/>
    </xf>
    <xf numFmtId="37" fontId="26" fillId="0" borderId="24" xfId="4" applyFont="1" applyFill="1" applyBorder="1" applyAlignment="1">
      <alignment horizontal="center"/>
    </xf>
    <xf numFmtId="2" fontId="0" fillId="0" borderId="0" xfId="0" applyNumberFormat="1"/>
    <xf numFmtId="2" fontId="6" fillId="0" borderId="0" xfId="0" applyNumberFormat="1" applyFont="1" applyFill="1" applyAlignment="1" applyProtection="1"/>
    <xf numFmtId="2" fontId="24" fillId="0" borderId="0" xfId="0" applyNumberFormat="1" applyFont="1" applyAlignment="1">
      <alignment horizontal="centerContinuous"/>
    </xf>
    <xf numFmtId="2" fontId="0" fillId="0" borderId="0" xfId="0" applyNumberFormat="1" applyAlignment="1">
      <alignment horizontal="center"/>
    </xf>
    <xf numFmtId="164" fontId="24" fillId="0" borderId="0" xfId="0" applyFont="1" applyBorder="1" applyAlignment="1">
      <alignment horizontal="center"/>
    </xf>
    <xf numFmtId="2" fontId="24" fillId="0" borderId="0" xfId="0" applyNumberFormat="1" applyFont="1" applyAlignment="1">
      <alignment horizontal="center"/>
    </xf>
    <xf numFmtId="164" fontId="0" fillId="0" borderId="0" xfId="0" applyAlignment="1"/>
    <xf numFmtId="164" fontId="19" fillId="0" borderId="0" xfId="0" applyFont="1" applyAlignment="1"/>
    <xf numFmtId="0" fontId="21" fillId="0" borderId="0" xfId="0" applyNumberFormat="1" applyFont="1" applyFill="1" applyBorder="1" applyAlignment="1">
      <alignment wrapText="1"/>
    </xf>
    <xf numFmtId="37" fontId="0" fillId="0" borderId="0" xfId="0" applyNumberFormat="1"/>
    <xf numFmtId="164" fontId="5" fillId="0" borderId="0" xfId="0" applyFont="1" applyFill="1" applyAlignment="1"/>
    <xf numFmtId="164" fontId="5" fillId="0" borderId="0" xfId="0" quotePrefix="1" applyFont="1" applyFill="1"/>
    <xf numFmtId="164" fontId="19" fillId="0" borderId="0" xfId="0" applyFont="1" applyAlignment="1">
      <alignment vertical="center"/>
    </xf>
    <xf numFmtId="164" fontId="27" fillId="0" borderId="0" xfId="0" applyFont="1"/>
    <xf numFmtId="164" fontId="29" fillId="5" borderId="29" xfId="0" applyFont="1" applyFill="1" applyBorder="1" applyAlignment="1" applyProtection="1">
      <alignment horizontal="center" vertical="center" wrapText="1"/>
      <protection locked="0"/>
    </xf>
    <xf numFmtId="164" fontId="29" fillId="5" borderId="30" xfId="0" applyFont="1" applyFill="1" applyBorder="1" applyAlignment="1" applyProtection="1">
      <alignment horizontal="center" vertical="center" wrapText="1"/>
      <protection locked="0"/>
    </xf>
    <xf numFmtId="164" fontId="29" fillId="5" borderId="31" xfId="0" applyFont="1" applyFill="1" applyBorder="1" applyAlignment="1" applyProtection="1">
      <alignment horizontal="center" vertical="center" wrapText="1"/>
      <protection locked="0"/>
    </xf>
    <xf numFmtId="168" fontId="28" fillId="0" borderId="0" xfId="0" applyNumberFormat="1" applyFont="1"/>
    <xf numFmtId="169" fontId="28" fillId="0" borderId="0" xfId="5" applyNumberFormat="1" applyFont="1" applyBorder="1"/>
    <xf numFmtId="170" fontId="28" fillId="0" borderId="3" xfId="7" applyNumberFormat="1" applyFont="1" applyBorder="1"/>
    <xf numFmtId="168" fontId="28" fillId="0" borderId="32" xfId="0" applyNumberFormat="1" applyFont="1" applyBorder="1"/>
    <xf numFmtId="169" fontId="28" fillId="0" borderId="32" xfId="5" applyNumberFormat="1" applyFont="1" applyBorder="1"/>
    <xf numFmtId="170" fontId="28" fillId="0" borderId="33" xfId="7" applyNumberFormat="1" applyFont="1" applyBorder="1"/>
    <xf numFmtId="0" fontId="28" fillId="0" borderId="1" xfId="0" quotePrefix="1" applyNumberFormat="1" applyFont="1" applyBorder="1"/>
    <xf numFmtId="164" fontId="11" fillId="0" borderId="0" xfId="0" applyFont="1" applyFill="1"/>
    <xf numFmtId="164" fontId="20" fillId="0" borderId="0" xfId="0" applyFont="1" applyFill="1" applyBorder="1"/>
    <xf numFmtId="0" fontId="0" fillId="0" borderId="0" xfId="0" applyNumberFormat="1" applyFill="1"/>
    <xf numFmtId="9" fontId="20" fillId="0" borderId="8" xfId="5" applyFont="1" applyFill="1" applyBorder="1" applyAlignment="1">
      <alignment horizontal="center"/>
    </xf>
    <xf numFmtId="9" fontId="20" fillId="0" borderId="34" xfId="5" applyNumberFormat="1" applyFont="1" applyFill="1" applyBorder="1" applyAlignment="1">
      <alignment horizontal="center"/>
    </xf>
    <xf numFmtId="9" fontId="5" fillId="0" borderId="14" xfId="5" applyFont="1" applyFill="1" applyBorder="1" applyAlignment="1">
      <alignment horizontal="center"/>
    </xf>
    <xf numFmtId="164" fontId="8" fillId="0" borderId="0" xfId="0" quotePrefix="1" applyNumberFormat="1" applyFont="1" applyFill="1" applyProtection="1"/>
    <xf numFmtId="167" fontId="6" fillId="0" borderId="0" xfId="0" applyNumberFormat="1" applyFont="1" applyFill="1"/>
    <xf numFmtId="164" fontId="5" fillId="0" borderId="8" xfId="0" applyNumberFormat="1" applyFont="1" applyFill="1" applyBorder="1" applyAlignment="1" applyProtection="1">
      <alignment horizontal="left"/>
    </xf>
    <xf numFmtId="37" fontId="5" fillId="0" borderId="8" xfId="0" applyNumberFormat="1" applyFont="1" applyFill="1" applyBorder="1"/>
    <xf numFmtId="37" fontId="5" fillId="0" borderId="8" xfId="0" quotePrefix="1" applyNumberFormat="1" applyFont="1" applyFill="1" applyBorder="1"/>
    <xf numFmtId="164" fontId="5" fillId="0" borderId="8" xfId="0" applyNumberFormat="1" applyFont="1" applyFill="1" applyBorder="1" applyProtection="1"/>
    <xf numFmtId="164" fontId="5" fillId="0" borderId="35" xfId="0" applyNumberFormat="1" applyFont="1" applyFill="1" applyBorder="1" applyProtection="1"/>
    <xf numFmtId="164" fontId="5" fillId="0" borderId="8" xfId="0" applyNumberFormat="1" applyFont="1" applyFill="1" applyBorder="1" applyAlignment="1" applyProtection="1">
      <alignment horizontal="right"/>
    </xf>
    <xf numFmtId="164" fontId="5" fillId="0" borderId="10" xfId="0" applyNumberFormat="1" applyFont="1" applyFill="1" applyBorder="1" applyProtection="1"/>
    <xf numFmtId="164" fontId="20" fillId="0" borderId="0" xfId="0" applyFont="1" applyFill="1" applyBorder="1" applyAlignment="1">
      <alignment horizontal="left"/>
    </xf>
    <xf numFmtId="37" fontId="20" fillId="0" borderId="0" xfId="0" applyNumberFormat="1" applyFont="1" applyFill="1" applyBorder="1"/>
    <xf numFmtId="164" fontId="20" fillId="0" borderId="0" xfId="0" applyFont="1" applyFill="1" applyBorder="1" applyAlignment="1">
      <alignment horizontal="right"/>
    </xf>
    <xf numFmtId="164" fontId="20" fillId="0" borderId="0" xfId="0" quotePrefix="1" applyFont="1" applyFill="1" applyBorder="1"/>
    <xf numFmtId="164" fontId="20" fillId="0" borderId="0" xfId="0" quotePrefix="1" applyFont="1" applyFill="1" applyBorder="1" applyAlignment="1">
      <alignment horizontal="right"/>
    </xf>
    <xf numFmtId="37" fontId="20" fillId="0" borderId="0" xfId="0" quotePrefix="1" applyNumberFormat="1" applyFont="1" applyFill="1" applyBorder="1"/>
    <xf numFmtId="164" fontId="20" fillId="0" borderId="2" xfId="0" applyFont="1" applyFill="1" applyBorder="1" applyAlignment="1">
      <alignment horizontal="right"/>
    </xf>
    <xf numFmtId="164" fontId="20" fillId="0" borderId="8" xfId="0" applyFont="1" applyFill="1" applyBorder="1"/>
    <xf numFmtId="37" fontId="20" fillId="0" borderId="8" xfId="0" applyNumberFormat="1" applyFont="1" applyFill="1" applyBorder="1"/>
    <xf numFmtId="164" fontId="20" fillId="0" borderId="8" xfId="0" quotePrefix="1" applyFont="1" applyFill="1" applyBorder="1" applyAlignment="1">
      <alignment horizontal="right"/>
    </xf>
    <xf numFmtId="164" fontId="20" fillId="0" borderId="8" xfId="0" applyFont="1" applyFill="1" applyBorder="1" applyAlignment="1">
      <alignment horizontal="left"/>
    </xf>
    <xf numFmtId="164" fontId="20" fillId="0" borderId="8" xfId="0" applyFont="1" applyFill="1" applyBorder="1" applyAlignment="1">
      <alignment horizontal="right"/>
    </xf>
    <xf numFmtId="164" fontId="20" fillId="0" borderId="35" xfId="0" applyFont="1" applyFill="1" applyBorder="1" applyAlignment="1">
      <alignment horizontal="right"/>
    </xf>
    <xf numFmtId="164" fontId="20" fillId="0" borderId="35" xfId="0" quotePrefix="1" applyFont="1" applyFill="1" applyBorder="1" applyAlignment="1">
      <alignment horizontal="right"/>
    </xf>
    <xf numFmtId="37" fontId="20" fillId="0" borderId="8" xfId="0" quotePrefix="1" applyNumberFormat="1" applyFont="1" applyFill="1" applyBorder="1"/>
    <xf numFmtId="164" fontId="20" fillId="0" borderId="35" xfId="0" applyFont="1" applyFill="1" applyBorder="1"/>
    <xf numFmtId="164" fontId="20" fillId="0" borderId="37" xfId="0" applyFont="1" applyFill="1" applyBorder="1" applyAlignment="1">
      <alignment horizontal="right"/>
    </xf>
    <xf numFmtId="164" fontId="20" fillId="0" borderId="10" xfId="0" applyFont="1" applyFill="1" applyBorder="1"/>
    <xf numFmtId="37" fontId="20" fillId="0" borderId="10" xfId="0" applyNumberFormat="1" applyFont="1" applyFill="1" applyBorder="1"/>
    <xf numFmtId="164" fontId="20" fillId="0" borderId="10" xfId="0" applyFont="1" applyFill="1" applyBorder="1" applyAlignment="1">
      <alignment horizontal="left"/>
    </xf>
    <xf numFmtId="165" fontId="5" fillId="0" borderId="0" xfId="0" applyNumberFormat="1" applyFont="1" applyFill="1" applyBorder="1" applyAlignment="1" applyProtection="1">
      <alignment horizontal="center"/>
    </xf>
    <xf numFmtId="164" fontId="5" fillId="0" borderId="0" xfId="0" quotePrefix="1" applyNumberFormat="1" applyFont="1" applyFill="1" applyBorder="1" applyProtection="1"/>
    <xf numFmtId="165" fontId="5" fillId="0" borderId="0" xfId="0" quotePrefix="1" applyNumberFormat="1" applyFont="1" applyFill="1" applyBorder="1" applyAlignment="1" applyProtection="1">
      <alignment horizontal="center"/>
    </xf>
    <xf numFmtId="164" fontId="5" fillId="0" borderId="0" xfId="0" quotePrefix="1" applyNumberFormat="1" applyFont="1" applyFill="1" applyProtection="1"/>
    <xf numFmtId="164" fontId="20" fillId="0" borderId="9" xfId="0" applyFont="1" applyFill="1" applyBorder="1"/>
    <xf numFmtId="164" fontId="20" fillId="0" borderId="8" xfId="0" applyNumberFormat="1" applyFont="1" applyFill="1" applyBorder="1" applyAlignment="1" applyProtection="1">
      <alignment horizontal="left"/>
    </xf>
    <xf numFmtId="164" fontId="20" fillId="0" borderId="9" xfId="0" applyNumberFormat="1" applyFont="1" applyFill="1" applyBorder="1" applyAlignment="1" applyProtection="1">
      <alignment horizontal="left"/>
    </xf>
    <xf numFmtId="164" fontId="20" fillId="0" borderId="8" xfId="0" quotePrefix="1" applyNumberFormat="1" applyFont="1" applyFill="1" applyBorder="1"/>
    <xf numFmtId="164" fontId="5" fillId="0" borderId="10" xfId="0" quotePrefix="1" applyNumberFormat="1" applyFont="1" applyFill="1" applyBorder="1" applyProtection="1"/>
    <xf numFmtId="164" fontId="5" fillId="0" borderId="2" xfId="0" quotePrefix="1" applyNumberFormat="1" applyFont="1" applyFill="1" applyBorder="1" applyProtection="1"/>
    <xf numFmtId="164" fontId="5" fillId="0" borderId="0" xfId="0" quotePrefix="1" applyNumberFormat="1" applyFont="1" applyFill="1" applyBorder="1" applyAlignment="1" applyProtection="1">
      <alignment horizontal="left"/>
    </xf>
    <xf numFmtId="164" fontId="20" fillId="0" borderId="7" xfId="0" applyNumberFormat="1" applyFont="1" applyFill="1" applyBorder="1" applyAlignment="1" applyProtection="1">
      <alignment horizontal="left"/>
    </xf>
    <xf numFmtId="164" fontId="5" fillId="0" borderId="0" xfId="0" quotePrefix="1" applyFont="1" applyFill="1" applyBorder="1"/>
    <xf numFmtId="164" fontId="20" fillId="0" borderId="9" xfId="0" applyFont="1" applyFill="1" applyBorder="1" applyAlignment="1">
      <alignment horizontal="left"/>
    </xf>
    <xf numFmtId="164" fontId="5" fillId="0" borderId="8" xfId="0" quotePrefix="1" applyNumberFormat="1" applyFont="1" applyFill="1" applyBorder="1" applyProtection="1"/>
    <xf numFmtId="0" fontId="21" fillId="0" borderId="0" xfId="0" applyNumberFormat="1" applyFont="1" applyBorder="1" applyAlignment="1">
      <alignment wrapText="1"/>
    </xf>
    <xf numFmtId="37" fontId="5" fillId="0" borderId="10" xfId="0" applyNumberFormat="1" applyFont="1" applyFill="1" applyBorder="1"/>
    <xf numFmtId="164" fontId="16" fillId="0" borderId="12" xfId="0" applyFont="1" applyFill="1" applyBorder="1"/>
    <xf numFmtId="165" fontId="16" fillId="0" borderId="12" xfId="0" applyNumberFormat="1" applyFont="1" applyFill="1" applyBorder="1" applyAlignment="1">
      <alignment horizontal="center"/>
    </xf>
    <xf numFmtId="164" fontId="30" fillId="6" borderId="12" xfId="0" applyFont="1" applyFill="1" applyBorder="1"/>
    <xf numFmtId="164" fontId="30" fillId="4" borderId="12" xfId="0" applyFont="1" applyFill="1" applyBorder="1"/>
    <xf numFmtId="37" fontId="5" fillId="0" borderId="8" xfId="0" applyNumberFormat="1" applyFont="1" applyFill="1" applyBorder="1" applyProtection="1"/>
    <xf numFmtId="37" fontId="5" fillId="0" borderId="0" xfId="0" applyNumberFormat="1" applyFont="1" applyFill="1" applyBorder="1" applyProtection="1"/>
    <xf numFmtId="164" fontId="5" fillId="0" borderId="35" xfId="0" applyNumberFormat="1" applyFont="1" applyFill="1" applyBorder="1" applyAlignment="1" applyProtection="1">
      <alignment horizontal="right"/>
    </xf>
    <xf numFmtId="164" fontId="20" fillId="0" borderId="10" xfId="0" quotePrefix="1" applyFont="1" applyFill="1" applyBorder="1" applyAlignment="1">
      <alignment horizontal="right"/>
    </xf>
    <xf numFmtId="164" fontId="5" fillId="0" borderId="8" xfId="0" applyNumberFormat="1" applyFont="1" applyFill="1" applyBorder="1" applyAlignment="1" applyProtection="1">
      <alignment wrapText="1"/>
    </xf>
    <xf numFmtId="0" fontId="30" fillId="4" borderId="26" xfId="0" applyNumberFormat="1" applyFont="1" applyFill="1" applyBorder="1"/>
    <xf numFmtId="9" fontId="20" fillId="4" borderId="27" xfId="5" applyNumberFormat="1" applyFont="1" applyFill="1" applyBorder="1" applyAlignment="1">
      <alignment horizontal="center"/>
    </xf>
    <xf numFmtId="9" fontId="20" fillId="4" borderId="10" xfId="5" applyNumberFormat="1" applyFont="1" applyFill="1" applyBorder="1" applyAlignment="1">
      <alignment horizontal="center"/>
    </xf>
    <xf numFmtId="0" fontId="30" fillId="6" borderId="28" xfId="0" applyNumberFormat="1" applyFont="1" applyFill="1" applyBorder="1"/>
    <xf numFmtId="9" fontId="20" fillId="6" borderId="12" xfId="5" applyNumberFormat="1" applyFont="1" applyFill="1" applyBorder="1" applyAlignment="1">
      <alignment horizontal="center"/>
    </xf>
    <xf numFmtId="9" fontId="20" fillId="6" borderId="10" xfId="5" applyNumberFormat="1" applyFont="1" applyFill="1" applyBorder="1" applyAlignment="1">
      <alignment horizontal="center"/>
    </xf>
    <xf numFmtId="0" fontId="30" fillId="4" borderId="28" xfId="0" applyNumberFormat="1" applyFont="1" applyFill="1" applyBorder="1"/>
    <xf numFmtId="9" fontId="20" fillId="4" borderId="12" xfId="5" applyNumberFormat="1" applyFont="1" applyFill="1" applyBorder="1" applyAlignment="1">
      <alignment horizontal="center"/>
    </xf>
    <xf numFmtId="9" fontId="20" fillId="6" borderId="39" xfId="5" applyNumberFormat="1" applyFont="1" applyFill="1" applyBorder="1" applyAlignment="1">
      <alignment horizontal="center"/>
    </xf>
    <xf numFmtId="9" fontId="20" fillId="4" borderId="11" xfId="5" applyNumberFormat="1" applyFont="1" applyFill="1" applyBorder="1" applyAlignment="1">
      <alignment horizontal="center"/>
    </xf>
    <xf numFmtId="9" fontId="20" fillId="4" borderId="8" xfId="5" applyNumberFormat="1" applyFont="1" applyFill="1" applyBorder="1" applyAlignment="1">
      <alignment horizontal="center"/>
    </xf>
    <xf numFmtId="165" fontId="16" fillId="0" borderId="38" xfId="0" applyNumberFormat="1" applyFont="1" applyFill="1" applyBorder="1" applyAlignment="1">
      <alignment horizontal="center"/>
    </xf>
    <xf numFmtId="37" fontId="26" fillId="0" borderId="19" xfId="4" applyNumberFormat="1" applyFont="1" applyFill="1" applyBorder="1" applyAlignment="1">
      <alignment horizontal="left"/>
    </xf>
    <xf numFmtId="37" fontId="26" fillId="0" borderId="21" xfId="4" applyFont="1" applyFill="1" applyBorder="1" applyAlignment="1">
      <alignment horizontal="center"/>
    </xf>
    <xf numFmtId="1" fontId="24" fillId="0" borderId="15" xfId="4" applyNumberFormat="1" applyFont="1" applyFill="1" applyBorder="1" applyAlignment="1">
      <alignment horizontal="center"/>
    </xf>
    <xf numFmtId="1" fontId="24" fillId="0" borderId="18" xfId="0" applyNumberFormat="1" applyFont="1" applyBorder="1" applyAlignment="1">
      <alignment horizontal="center"/>
    </xf>
    <xf numFmtId="164" fontId="8" fillId="0" borderId="0" xfId="0" applyFont="1" applyFill="1" applyProtection="1"/>
    <xf numFmtId="0" fontId="8" fillId="0" borderId="0" xfId="0" applyNumberFormat="1" applyFont="1" applyFill="1" applyProtection="1"/>
    <xf numFmtId="167" fontId="0" fillId="0" borderId="0" xfId="0" applyNumberFormat="1"/>
    <xf numFmtId="164" fontId="5" fillId="0" borderId="8" xfId="0" applyFont="1" applyBorder="1"/>
    <xf numFmtId="164" fontId="20" fillId="0" borderId="36" xfId="0" applyFont="1" applyFill="1" applyBorder="1" applyAlignment="1">
      <alignment horizontal="right"/>
    </xf>
    <xf numFmtId="164" fontId="31" fillId="5" borderId="0" xfId="0" applyFont="1" applyFill="1" applyBorder="1" applyAlignment="1">
      <alignment horizontal="center" vertical="center" wrapText="1"/>
    </xf>
    <xf numFmtId="164" fontId="31" fillId="5" borderId="25" xfId="0" applyFont="1" applyFill="1" applyBorder="1" applyAlignment="1">
      <alignment horizontal="center" vertical="center" wrapText="1"/>
    </xf>
    <xf numFmtId="164" fontId="30" fillId="6" borderId="28" xfId="0" applyFont="1" applyFill="1" applyBorder="1"/>
    <xf numFmtId="0" fontId="30" fillId="6" borderId="26" xfId="0" applyNumberFormat="1" applyFont="1" applyFill="1" applyBorder="1"/>
    <xf numFmtId="0" fontId="0" fillId="0" borderId="0" xfId="0" applyNumberFormat="1" applyAlignment="1">
      <alignment horizontal="center"/>
    </xf>
    <xf numFmtId="0" fontId="8" fillId="0" borderId="0" xfId="0" quotePrefix="1" applyNumberFormat="1" applyFont="1" applyFill="1" applyProtection="1"/>
    <xf numFmtId="37" fontId="32" fillId="0" borderId="0" xfId="0" applyNumberFormat="1" applyFont="1" applyAlignment="1">
      <alignment horizontal="right"/>
    </xf>
    <xf numFmtId="37" fontId="24" fillId="0" borderId="0" xfId="0" applyNumberFormat="1" applyFont="1" applyAlignment="1">
      <alignment horizontal="right"/>
    </xf>
    <xf numFmtId="164" fontId="5" fillId="0" borderId="10" xfId="0" applyNumberFormat="1" applyFont="1" applyFill="1" applyBorder="1" applyAlignment="1" applyProtection="1">
      <alignment horizontal="right"/>
    </xf>
    <xf numFmtId="37" fontId="8" fillId="0" borderId="0" xfId="0" quotePrefix="1" applyNumberFormat="1" applyFont="1" applyFill="1" applyProtection="1"/>
    <xf numFmtId="37" fontId="8" fillId="0" borderId="0" xfId="0" quotePrefix="1" applyNumberFormat="1" applyFont="1" applyFill="1" applyBorder="1" applyProtection="1"/>
    <xf numFmtId="37" fontId="0" fillId="0" borderId="0" xfId="0" applyNumberFormat="1" applyAlignment="1">
      <alignment horizontal="center"/>
    </xf>
    <xf numFmtId="164" fontId="33" fillId="0" borderId="8" xfId="0" applyFont="1" applyFill="1" applyBorder="1"/>
    <xf numFmtId="0" fontId="34" fillId="0" borderId="0" xfId="3" applyFont="1"/>
    <xf numFmtId="164" fontId="0" fillId="0" borderId="0" xfId="0" applyFont="1" applyBorder="1"/>
    <xf numFmtId="164" fontId="20" fillId="0" borderId="10" xfId="0" quotePrefix="1" applyNumberFormat="1" applyFont="1" applyFill="1" applyBorder="1"/>
    <xf numFmtId="164" fontId="20" fillId="0" borderId="0" xfId="0" quotePrefix="1" applyNumberFormat="1" applyFont="1" applyFill="1" applyBorder="1"/>
    <xf numFmtId="164" fontId="20" fillId="0" borderId="8" xfId="0" applyFont="1" applyBorder="1"/>
    <xf numFmtId="164" fontId="20" fillId="0" borderId="10" xfId="0" applyFont="1" applyBorder="1"/>
    <xf numFmtId="164" fontId="20" fillId="0" borderId="36" xfId="0" quotePrefix="1" applyFont="1" applyFill="1" applyBorder="1" applyAlignment="1">
      <alignment horizontal="right"/>
    </xf>
    <xf numFmtId="164" fontId="20" fillId="0" borderId="36" xfId="0" applyFont="1" applyFill="1" applyBorder="1"/>
    <xf numFmtId="37" fontId="4" fillId="0" borderId="0" xfId="0" applyNumberFormat="1" applyFont="1" applyAlignment="1">
      <alignment horizontal="centerContinuous"/>
    </xf>
    <xf numFmtId="164" fontId="35" fillId="0" borderId="0" xfId="0" applyNumberFormat="1" applyFont="1" applyFill="1" applyAlignment="1" applyProtection="1">
      <alignment horizontal="left"/>
    </xf>
    <xf numFmtId="0" fontId="36" fillId="0" borderId="0" xfId="0" applyNumberFormat="1" applyFont="1" applyFill="1" applyBorder="1" applyAlignment="1">
      <alignment horizontal="centerContinuous"/>
    </xf>
    <xf numFmtId="37" fontId="4" fillId="0" borderId="0" xfId="0" applyNumberFormat="1" applyFont="1" applyAlignment="1">
      <alignment horizontal="centerContinuous" wrapText="1"/>
    </xf>
    <xf numFmtId="0" fontId="36" fillId="0" borderId="0" xfId="0" applyNumberFormat="1" applyFont="1" applyFill="1" applyBorder="1" applyAlignment="1">
      <alignment horizontal="centerContinuous" wrapText="1"/>
    </xf>
    <xf numFmtId="2" fontId="4" fillId="0" borderId="0" xfId="0" applyNumberFormat="1" applyFont="1" applyFill="1" applyAlignment="1" applyProtection="1">
      <alignment horizontal="left"/>
    </xf>
    <xf numFmtId="37" fontId="4" fillId="0" borderId="0" xfId="0" applyNumberFormat="1" applyFont="1"/>
    <xf numFmtId="164" fontId="4" fillId="0" borderId="0" xfId="0" applyFont="1" applyAlignment="1">
      <alignment horizontal="left"/>
    </xf>
    <xf numFmtId="164" fontId="8" fillId="0" borderId="0" xfId="0" applyFont="1"/>
    <xf numFmtId="0" fontId="8" fillId="0" borderId="0" xfId="0" applyNumberFormat="1" applyFont="1"/>
    <xf numFmtId="164" fontId="5" fillId="0" borderId="0" xfId="0" applyFont="1" applyAlignment="1">
      <alignment wrapText="1"/>
    </xf>
    <xf numFmtId="164" fontId="5" fillId="2" borderId="0" xfId="0" applyFont="1" applyFill="1"/>
    <xf numFmtId="164" fontId="38" fillId="8" borderId="0" xfId="0" applyFont="1" applyFill="1" applyAlignment="1">
      <alignment horizontal="center"/>
    </xf>
    <xf numFmtId="164" fontId="7" fillId="9" borderId="0" xfId="0" applyNumberFormat="1" applyFont="1" applyFill="1" applyAlignment="1" applyProtection="1">
      <alignment horizontal="center"/>
    </xf>
    <xf numFmtId="164" fontId="38" fillId="9" borderId="0" xfId="0" applyFont="1" applyFill="1"/>
    <xf numFmtId="164" fontId="38" fillId="10" borderId="0" xfId="0" applyFont="1" applyFill="1" applyAlignment="1">
      <alignment horizontal="center"/>
    </xf>
    <xf numFmtId="164" fontId="39" fillId="0" borderId="0" xfId="0" applyFont="1" applyFill="1" applyAlignment="1"/>
    <xf numFmtId="164" fontId="39" fillId="9" borderId="0" xfId="0" quotePrefix="1" applyNumberFormat="1" applyFont="1" applyFill="1" applyBorder="1" applyAlignment="1" applyProtection="1"/>
    <xf numFmtId="164" fontId="40" fillId="7" borderId="0" xfId="0" quotePrefix="1" applyNumberFormat="1" applyFont="1" applyFill="1" applyBorder="1" applyAlignment="1" applyProtection="1"/>
    <xf numFmtId="164" fontId="40" fillId="0" borderId="0" xfId="0" quotePrefix="1" applyNumberFormat="1" applyFont="1" applyFill="1" applyBorder="1" applyAlignment="1" applyProtection="1"/>
    <xf numFmtId="164" fontId="5" fillId="0" borderId="0" xfId="0" applyFont="1" applyFill="1" applyAlignment="1">
      <alignment vertical="center"/>
    </xf>
    <xf numFmtId="164" fontId="0" fillId="0" borderId="0" xfId="0" applyAlignment="1">
      <alignment vertical="center"/>
    </xf>
    <xf numFmtId="164" fontId="5" fillId="0" borderId="0" xfId="0" applyFont="1" applyBorder="1" applyAlignment="1">
      <alignment vertical="center"/>
    </xf>
    <xf numFmtId="164" fontId="41" fillId="0" borderId="0" xfId="8" applyFont="1" applyAlignment="1">
      <alignment horizontal="left"/>
    </xf>
    <xf numFmtId="164" fontId="41" fillId="0" borderId="0" xfId="8" applyFont="1" applyFill="1"/>
    <xf numFmtId="164" fontId="8" fillId="2" borderId="0" xfId="0" applyFont="1" applyFill="1"/>
    <xf numFmtId="164" fontId="5" fillId="2" borderId="0" xfId="0" applyFont="1" applyFill="1" applyAlignment="1">
      <alignment horizontal="left"/>
    </xf>
    <xf numFmtId="164" fontId="41" fillId="0" borderId="0" xfId="8" applyFont="1"/>
    <xf numFmtId="164" fontId="41" fillId="0" borderId="0" xfId="8" quotePrefix="1" applyFont="1" applyAlignment="1">
      <alignment horizontal="left"/>
    </xf>
    <xf numFmtId="164" fontId="41" fillId="0" borderId="0" xfId="8" quotePrefix="1" applyFont="1" applyFill="1"/>
    <xf numFmtId="164" fontId="5" fillId="2" borderId="0" xfId="0" quotePrefix="1" applyFont="1" applyFill="1"/>
    <xf numFmtId="0" fontId="13" fillId="0" borderId="0" xfId="0" applyNumberFormat="1" applyFont="1" applyBorder="1" applyProtection="1"/>
    <xf numFmtId="164" fontId="20" fillId="0" borderId="11" xfId="0" applyFont="1" applyFill="1" applyBorder="1"/>
    <xf numFmtId="164" fontId="42" fillId="0" borderId="0" xfId="0" quotePrefix="1" applyNumberFormat="1" applyFont="1" applyFill="1" applyProtection="1"/>
    <xf numFmtId="0" fontId="42" fillId="0" borderId="0" xfId="0" quotePrefix="1" applyNumberFormat="1" applyFont="1" applyFill="1" applyProtection="1"/>
    <xf numFmtId="164" fontId="43" fillId="0" borderId="0" xfId="0" applyFont="1" applyFill="1" applyBorder="1"/>
    <xf numFmtId="37" fontId="43" fillId="0" borderId="0" xfId="0" applyNumberFormat="1" applyFont="1" applyFill="1" applyBorder="1"/>
    <xf numFmtId="164" fontId="43" fillId="0" borderId="0" xfId="0" applyFont="1" applyFill="1" applyBorder="1" applyAlignment="1">
      <alignment horizontal="right"/>
    </xf>
    <xf numFmtId="164" fontId="8" fillId="0" borderId="0" xfId="0" applyNumberFormat="1" applyFont="1" applyFill="1" applyProtection="1"/>
    <xf numFmtId="164" fontId="43" fillId="0" borderId="8" xfId="0" applyFont="1" applyFill="1" applyBorder="1"/>
    <xf numFmtId="37" fontId="43" fillId="0" borderId="8" xfId="0" applyNumberFormat="1" applyFont="1" applyFill="1" applyBorder="1"/>
    <xf numFmtId="164" fontId="43" fillId="0" borderId="8" xfId="0" applyNumberFormat="1" applyFont="1" applyFill="1" applyBorder="1" applyProtection="1"/>
    <xf numFmtId="164" fontId="43" fillId="0" borderId="8" xfId="0" applyNumberFormat="1" applyFont="1" applyFill="1" applyBorder="1" applyAlignment="1" applyProtection="1">
      <alignment horizontal="right"/>
    </xf>
    <xf numFmtId="164" fontId="5" fillId="0" borderId="0" xfId="0" applyFont="1" applyFill="1" applyBorder="1" applyAlignment="1">
      <alignment horizontal="right"/>
    </xf>
    <xf numFmtId="164" fontId="5" fillId="0" borderId="2" xfId="0" applyFont="1" applyFill="1" applyBorder="1" applyAlignment="1">
      <alignment horizontal="right"/>
    </xf>
    <xf numFmtId="164" fontId="42" fillId="0" borderId="0" xfId="0" quotePrefix="1" applyNumberFormat="1" applyFont="1" applyFill="1" applyBorder="1" applyProtection="1"/>
    <xf numFmtId="164" fontId="43" fillId="0" borderId="8" xfId="0" applyFont="1" applyFill="1" applyBorder="1" applyAlignment="1">
      <alignment horizontal="left"/>
    </xf>
    <xf numFmtId="164" fontId="43" fillId="0" borderId="0" xfId="0" applyNumberFormat="1" applyFont="1" applyFill="1" applyBorder="1" applyProtection="1"/>
    <xf numFmtId="164" fontId="43" fillId="0" borderId="8" xfId="0" quotePrefix="1" applyFont="1" applyFill="1" applyBorder="1" applyAlignment="1">
      <alignment horizontal="right"/>
    </xf>
    <xf numFmtId="164" fontId="43" fillId="0" borderId="0" xfId="0" applyFont="1" applyFill="1" applyBorder="1" applyAlignment="1">
      <alignment horizontal="left"/>
    </xf>
    <xf numFmtId="164" fontId="43" fillId="0" borderId="8" xfId="0" applyFont="1" applyFill="1" applyBorder="1" applyAlignment="1">
      <alignment horizontal="right"/>
    </xf>
    <xf numFmtId="164" fontId="43" fillId="0" borderId="35" xfId="0" applyFont="1" applyFill="1" applyBorder="1" applyAlignment="1">
      <alignment horizontal="right"/>
    </xf>
    <xf numFmtId="164" fontId="5" fillId="0" borderId="37" xfId="0" applyNumberFormat="1" applyFont="1" applyFill="1" applyBorder="1" applyAlignment="1" applyProtection="1">
      <alignment horizontal="right"/>
    </xf>
    <xf numFmtId="164" fontId="43" fillId="0" borderId="35" xfId="0" applyNumberFormat="1" applyFont="1" applyFill="1" applyBorder="1" applyProtection="1"/>
    <xf numFmtId="37" fontId="42" fillId="0" borderId="0" xfId="0" quotePrefix="1" applyNumberFormat="1" applyFont="1" applyFill="1" applyProtection="1"/>
    <xf numFmtId="37" fontId="42" fillId="0" borderId="0" xfId="0" quotePrefix="1" applyNumberFormat="1" applyFont="1" applyFill="1" applyBorder="1" applyProtection="1"/>
    <xf numFmtId="164" fontId="43" fillId="0" borderId="35" xfId="0" applyFont="1" applyFill="1" applyBorder="1"/>
    <xf numFmtId="164" fontId="43" fillId="0" borderId="10" xfId="0" applyNumberFormat="1" applyFont="1" applyFill="1" applyBorder="1" applyProtection="1"/>
    <xf numFmtId="164" fontId="43" fillId="0" borderId="35" xfId="0" applyNumberFormat="1" applyFont="1" applyFill="1" applyBorder="1" applyAlignment="1" applyProtection="1">
      <alignment horizontal="right"/>
    </xf>
    <xf numFmtId="164" fontId="43" fillId="0" borderId="0" xfId="0" applyNumberFormat="1" applyFont="1" applyFill="1" applyBorder="1" applyAlignment="1" applyProtection="1">
      <alignment horizontal="right"/>
    </xf>
    <xf numFmtId="164" fontId="43" fillId="0" borderId="10" xfId="0" applyNumberFormat="1" applyFont="1" applyFill="1" applyBorder="1" applyAlignment="1" applyProtection="1">
      <alignment horizontal="right"/>
    </xf>
    <xf numFmtId="164" fontId="43" fillId="0" borderId="0" xfId="0" quotePrefix="1" applyFont="1" applyFill="1" applyBorder="1" applyAlignment="1">
      <alignment horizontal="right"/>
    </xf>
    <xf numFmtId="164" fontId="42" fillId="0" borderId="0" xfId="0" applyNumberFormat="1" applyFont="1" applyFill="1" applyProtection="1"/>
    <xf numFmtId="164" fontId="5" fillId="0" borderId="8" xfId="0" applyFont="1" applyFill="1" applyBorder="1" applyAlignment="1">
      <alignment horizontal="right"/>
    </xf>
    <xf numFmtId="164" fontId="5" fillId="0" borderId="35" xfId="0" applyFont="1" applyFill="1" applyBorder="1" applyAlignment="1">
      <alignment horizontal="right"/>
    </xf>
    <xf numFmtId="164" fontId="43" fillId="0" borderId="10" xfId="0" quotePrefix="1" applyFont="1" applyFill="1" applyBorder="1" applyAlignment="1">
      <alignment horizontal="right"/>
    </xf>
    <xf numFmtId="164" fontId="20" fillId="0" borderId="10" xfId="0" applyFont="1" applyFill="1" applyBorder="1" applyAlignment="1">
      <alignment horizontal="right"/>
    </xf>
    <xf numFmtId="164" fontId="43" fillId="0" borderId="10" xfId="0" applyFont="1" applyFill="1" applyBorder="1" applyAlignment="1">
      <alignment horizontal="left"/>
    </xf>
    <xf numFmtId="37" fontId="43" fillId="0" borderId="10" xfId="0" applyNumberFormat="1" applyFont="1" applyFill="1" applyBorder="1"/>
    <xf numFmtId="164" fontId="5" fillId="0" borderId="0" xfId="0" applyNumberFormat="1" applyFont="1" applyFill="1" applyAlignment="1" applyProtection="1">
      <alignment horizontal="right"/>
    </xf>
    <xf numFmtId="164" fontId="43" fillId="0" borderId="10" xfId="0" applyFont="1" applyFill="1" applyBorder="1"/>
    <xf numFmtId="164" fontId="0" fillId="0" borderId="0" xfId="0" applyAlignment="1">
      <alignment horizontal="left"/>
    </xf>
    <xf numFmtId="164" fontId="0" fillId="0" borderId="0" xfId="0" applyAlignment="1">
      <alignment horizontal="left" indent="1"/>
    </xf>
    <xf numFmtId="164" fontId="44" fillId="4" borderId="7" xfId="0" quotePrefix="1" applyNumberFormat="1" applyFont="1" applyFill="1" applyBorder="1"/>
    <xf numFmtId="164" fontId="44" fillId="4" borderId="8" xfId="0" quotePrefix="1" applyNumberFormat="1" applyFont="1" applyFill="1" applyBorder="1"/>
    <xf numFmtId="164" fontId="8" fillId="0" borderId="0" xfId="0" applyNumberFormat="1" applyFont="1" applyFill="1" applyBorder="1" applyProtection="1"/>
    <xf numFmtId="164" fontId="5" fillId="0" borderId="0" xfId="0" applyFont="1" applyAlignment="1">
      <alignment horizontal="right"/>
    </xf>
    <xf numFmtId="164" fontId="8" fillId="0" borderId="0" xfId="0" applyFont="1" applyAlignment="1">
      <alignment horizontal="right"/>
    </xf>
    <xf numFmtId="164" fontId="5" fillId="0" borderId="0" xfId="0" applyFont="1" applyFill="1" applyAlignment="1">
      <alignment horizontal="left"/>
    </xf>
    <xf numFmtId="164" fontId="5" fillId="0" borderId="0" xfId="0" applyFont="1" applyFill="1" applyAlignment="1">
      <alignment horizontal="left" indent="1"/>
    </xf>
    <xf numFmtId="164" fontId="5" fillId="0" borderId="0" xfId="0" applyNumberFormat="1" applyFont="1" applyFill="1" applyProtection="1"/>
    <xf numFmtId="164" fontId="5" fillId="0" borderId="0" xfId="0" applyNumberFormat="1" applyFont="1" applyFill="1" applyBorder="1" applyAlignment="1" applyProtection="1">
      <alignment horizontal="left"/>
    </xf>
    <xf numFmtId="37" fontId="5" fillId="0" borderId="0" xfId="0" applyNumberFormat="1" applyFont="1" applyFill="1" applyBorder="1" applyAlignment="1">
      <alignment horizontal="right"/>
    </xf>
    <xf numFmtId="164" fontId="5" fillId="0" borderId="0" xfId="0" applyFont="1" applyFill="1" applyBorder="1" applyAlignment="1">
      <alignment wrapText="1"/>
    </xf>
    <xf numFmtId="164" fontId="5" fillId="0" borderId="8" xfId="0" applyFont="1" applyFill="1" applyBorder="1" applyAlignment="1">
      <alignment wrapText="1"/>
    </xf>
    <xf numFmtId="164" fontId="5" fillId="0" borderId="8" xfId="0" quotePrefix="1" applyFont="1" applyFill="1" applyBorder="1" applyAlignment="1">
      <alignment horizontal="right"/>
    </xf>
    <xf numFmtId="37" fontId="5" fillId="0" borderId="8" xfId="0" quotePrefix="1" applyNumberFormat="1" applyFont="1" applyFill="1" applyBorder="1" applyAlignment="1">
      <alignment horizontal="right"/>
    </xf>
    <xf numFmtId="164" fontId="20" fillId="4" borderId="8" xfId="0" applyFont="1" applyFill="1" applyBorder="1" applyAlignment="1">
      <alignment horizontal="left"/>
    </xf>
    <xf numFmtId="37" fontId="20" fillId="4" borderId="8" xfId="0" applyNumberFormat="1" applyFont="1" applyFill="1" applyBorder="1"/>
    <xf numFmtId="164" fontId="20" fillId="4" borderId="8" xfId="0" applyNumberFormat="1" applyFont="1" applyFill="1" applyBorder="1"/>
    <xf numFmtId="164" fontId="20" fillId="4" borderId="8" xfId="0" applyNumberFormat="1" applyFont="1" applyFill="1" applyBorder="1" applyAlignment="1">
      <alignment horizontal="right"/>
    </xf>
    <xf numFmtId="164" fontId="44" fillId="4" borderId="11" xfId="0" applyNumberFormat="1" applyFont="1" applyFill="1" applyBorder="1"/>
    <xf numFmtId="164" fontId="8" fillId="0" borderId="7" xfId="0" quotePrefix="1" applyNumberFormat="1" applyFont="1" applyFill="1" applyBorder="1" applyProtection="1"/>
    <xf numFmtId="164" fontId="8" fillId="0" borderId="8" xfId="0" quotePrefix="1" applyNumberFormat="1" applyFont="1" applyFill="1" applyBorder="1" applyProtection="1"/>
    <xf numFmtId="164" fontId="8" fillId="0" borderId="11" xfId="0" applyNumberFormat="1" applyFont="1" applyFill="1" applyBorder="1" applyProtection="1"/>
    <xf numFmtId="168" fontId="28" fillId="0" borderId="3" xfId="7" applyNumberFormat="1" applyFont="1" applyBorder="1"/>
    <xf numFmtId="168" fontId="28" fillId="0" borderId="33" xfId="7" applyNumberFormat="1" applyFont="1" applyBorder="1"/>
    <xf numFmtId="165" fontId="28" fillId="0" borderId="1" xfId="0" quotePrefix="1" applyNumberFormat="1" applyFont="1" applyBorder="1"/>
    <xf numFmtId="165" fontId="28" fillId="0" borderId="40" xfId="0" quotePrefix="1" applyNumberFormat="1" applyFont="1" applyBorder="1"/>
    <xf numFmtId="164" fontId="41" fillId="0" borderId="0" xfId="8" applyFont="1" applyFill="1" applyAlignment="1">
      <alignment horizontal="left"/>
    </xf>
    <xf numFmtId="37" fontId="8" fillId="0" borderId="0" xfId="0" applyNumberFormat="1" applyFont="1" applyFill="1" applyAlignment="1" applyProtection="1">
      <alignment horizontal="left"/>
    </xf>
    <xf numFmtId="2" fontId="24" fillId="0" borderId="0" xfId="0" applyNumberFormat="1" applyFont="1" applyBorder="1" applyAlignment="1">
      <alignment horizontal="centerContinuous"/>
    </xf>
    <xf numFmtId="1" fontId="25" fillId="0" borderId="16" xfId="0" applyNumberFormat="1" applyFont="1" applyBorder="1" applyAlignment="1">
      <alignment horizontal="center"/>
    </xf>
    <xf numFmtId="1" fontId="24" fillId="0" borderId="16" xfId="0" applyNumberFormat="1" applyFont="1" applyBorder="1" applyAlignment="1">
      <alignment horizontal="centerContinuous"/>
    </xf>
    <xf numFmtId="37" fontId="26" fillId="0" borderId="23" xfId="4" applyFont="1" applyFill="1" applyBorder="1" applyAlignment="1">
      <alignment horizontal="centerContinuous"/>
    </xf>
    <xf numFmtId="168" fontId="28" fillId="0" borderId="0" xfId="0" applyNumberFormat="1" applyFont="1" applyBorder="1"/>
    <xf numFmtId="164" fontId="5" fillId="0" borderId="0" xfId="0" applyNumberFormat="1" applyFont="1" applyBorder="1" applyAlignment="1" applyProtection="1">
      <alignment horizontal="center" vertical="center" wrapText="1"/>
    </xf>
    <xf numFmtId="0" fontId="21" fillId="0" borderId="0" xfId="0" applyNumberFormat="1" applyFont="1" applyBorder="1" applyAlignment="1">
      <alignment horizontal="center"/>
    </xf>
    <xf numFmtId="164" fontId="5" fillId="0" borderId="0" xfId="0" applyNumberFormat="1" applyFont="1" applyFill="1" applyAlignment="1" applyProtection="1">
      <alignment horizontal="center" vertical="center" wrapText="1"/>
    </xf>
    <xf numFmtId="37" fontId="21" fillId="0" borderId="0" xfId="0" applyNumberFormat="1" applyFont="1" applyBorder="1" applyAlignment="1">
      <alignment horizontal="center"/>
    </xf>
    <xf numFmtId="164" fontId="19" fillId="0" borderId="0" xfId="0" applyFont="1" applyAlignment="1">
      <alignment horizontal="left" vertical="center"/>
    </xf>
    <xf numFmtId="164" fontId="0" fillId="11" borderId="0" xfId="0" applyFont="1" applyFill="1" applyAlignment="1" applyProtection="1">
      <alignment horizontal="left"/>
      <protection locked="0"/>
    </xf>
    <xf numFmtId="164" fontId="5" fillId="2" borderId="0" xfId="0" applyNumberFormat="1" applyFont="1" applyFill="1" applyAlignment="1" applyProtection="1">
      <alignment horizontal="left"/>
      <protection locked="0"/>
    </xf>
    <xf numFmtId="164" fontId="5" fillId="0" borderId="0" xfId="0" applyNumberFormat="1" applyFont="1" applyFill="1" applyAlignment="1" applyProtection="1">
      <alignment horizontal="center" wrapText="1"/>
    </xf>
    <xf numFmtId="0" fontId="21" fillId="0" borderId="0" xfId="0" applyNumberFormat="1" applyFont="1" applyFill="1" applyBorder="1" applyAlignment="1">
      <alignment horizontal="center"/>
    </xf>
    <xf numFmtId="0" fontId="0" fillId="11" borderId="0" xfId="0" applyNumberFormat="1" applyFont="1" applyFill="1" applyAlignment="1" applyProtection="1">
      <alignment horizontal="left" vertical="center" wrapText="1"/>
      <protection locked="0"/>
    </xf>
    <xf numFmtId="0" fontId="21" fillId="0" borderId="0" xfId="0" applyNumberFormat="1" applyFont="1" applyFill="1" applyBorder="1" applyAlignment="1"/>
  </cellXfs>
  <cellStyles count="9">
    <cellStyle name="Comma" xfId="7" builtinId="3"/>
    <cellStyle name="Hyperlink" xfId="8" builtinId="8"/>
    <cellStyle name="Normal" xfId="0" builtinId="0"/>
    <cellStyle name="Normal 2" xfId="2" xr:uid="{9DFBAA85-687A-4F81-A6E8-76F220350D3C}"/>
    <cellStyle name="Normal 2 2" xfId="1" xr:uid="{F14B4F31-955F-4651-B7E6-9F156708AC14}"/>
    <cellStyle name="Normal 3" xfId="3" xr:uid="{78478053-BDA6-46DE-AEDA-D8B0DC84C2A8}"/>
    <cellStyle name="Normal 3 2" xfId="6" xr:uid="{D32ED845-346D-4525-ACFA-4825A06CD06F}"/>
    <cellStyle name="Normal 4" xfId="4" xr:uid="{C83A8B4C-182F-4B2D-956B-627A17C352CF}"/>
    <cellStyle name="Percent" xfId="5" builtinId="5"/>
  </cellStyles>
  <dxfs count="1799">
    <dxf>
      <font>
        <b val="0"/>
        <i val="0"/>
        <strike val="0"/>
        <condense val="0"/>
        <extend val="0"/>
        <outline val="0"/>
        <shadow val="0"/>
        <u val="none"/>
        <vertAlign val="baseline"/>
        <sz val="10"/>
        <color auto="1"/>
        <name val="Calibri"/>
        <family val="2"/>
        <scheme val="minor"/>
      </font>
      <numFmt numFmtId="2" formatCode="0.00"/>
      <alignment horizontal="centerContinuous" vertical="bottom" textRotation="0" wrapText="0" indent="0" justifyLastLine="0" shrinkToFit="0" readingOrder="0"/>
    </dxf>
    <dxf>
      <font>
        <b val="0"/>
        <i val="0"/>
        <strike val="0"/>
        <condense val="0"/>
        <extend val="0"/>
        <outline val="0"/>
        <shadow val="0"/>
        <u val="none"/>
        <vertAlign val="baseline"/>
        <sz val="7"/>
        <color auto="1"/>
        <name val="Calibri"/>
        <family val="2"/>
        <scheme val="minor"/>
      </font>
      <fill>
        <patternFill patternType="none">
          <fgColor indexed="64"/>
          <bgColor indexed="65"/>
        </patternFill>
      </fill>
      <alignment horizontal="centerContinuous" vertical="bottom" textRotation="0" wrapText="0" indent="0" justifyLastLine="0" shrinkToFit="0" readingOrder="0"/>
      <border diagonalUp="0" diagonalDown="0">
        <left/>
        <right style="thin">
          <color indexed="8"/>
        </right>
        <top style="thin">
          <color indexed="8"/>
        </top>
        <bottom style="thin">
          <color indexed="8"/>
        </bottom>
        <vertical/>
        <horizontal/>
      </border>
    </dxf>
    <dxf>
      <font>
        <b val="0"/>
        <i val="0"/>
        <strike val="0"/>
        <condense val="0"/>
        <extend val="0"/>
        <outline val="0"/>
        <shadow val="0"/>
        <u val="none"/>
        <vertAlign val="baseline"/>
        <sz val="7"/>
        <color auto="1"/>
        <name val="Calibri"/>
        <family val="2"/>
        <scheme val="minor"/>
      </font>
      <numFmt numFmtId="5" formatCode="#,##0_);\(#,##0\)"/>
      <fill>
        <patternFill patternType="none">
          <fgColor indexed="64"/>
          <bgColor indexed="65"/>
        </patternFill>
      </fill>
      <alignment horizontal="left" vertical="bottom" textRotation="0" wrapText="0" indent="0" justifyLastLine="0" shrinkToFit="0" readingOrder="0"/>
      <border diagonalUp="0" diagonalDown="0">
        <left/>
        <right style="thin">
          <color indexed="8"/>
        </right>
        <top style="thin">
          <color indexed="8"/>
        </top>
        <bottom style="thin">
          <color indexed="8"/>
        </bottom>
        <vertical/>
        <horizontal/>
      </border>
    </dxf>
    <dxf>
      <font>
        <b/>
        <i val="0"/>
        <strike val="0"/>
        <condense val="0"/>
        <extend val="0"/>
        <outline val="0"/>
        <shadow val="0"/>
        <u val="none"/>
        <vertAlign val="baseline"/>
        <sz val="8"/>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8"/>
        <color theme="1"/>
        <name val="Arial"/>
        <family val="2"/>
        <scheme val="none"/>
      </font>
      <numFmt numFmtId="166" formatCode="0_)"/>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ttom style="thin">
          <color theme="4" tint="0.39997558519241921"/>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Arial"/>
        <family val="2"/>
        <scheme val="none"/>
      </font>
      <numFmt numFmtId="30" formatCode="@"/>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Arial"/>
        <family val="2"/>
        <scheme val="none"/>
      </font>
      <numFmt numFmtId="30" formatCode="@"/>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0"/>
        <color auto="1"/>
        <name val="Arial"/>
        <family val="2"/>
        <scheme val="none"/>
      </font>
      <numFmt numFmtId="30" formatCode="@"/>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numFmt numFmtId="5" formatCode="#,##0_);\(#,##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66" formatCode="0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8"/>
        <color auto="1"/>
        <name val="Arial"/>
        <family val="2"/>
        <scheme val="none"/>
      </font>
      <numFmt numFmtId="166" formatCode="0_)"/>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0"/>
        <color auto="1"/>
        <name val="Arial"/>
        <family val="2"/>
        <scheme val="none"/>
      </font>
      <numFmt numFmtId="30" formatCode="@"/>
      <fill>
        <patternFill patternType="solid">
          <fgColor theme="4"/>
          <bgColor theme="4"/>
        </patternFill>
      </fill>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8"/>
        <color theme="0"/>
        <name val="Arial"/>
        <family val="2"/>
        <scheme val="none"/>
      </font>
      <numFmt numFmtId="165" formatCode="0_);\(0\)"/>
      <fill>
        <patternFill patternType="none">
          <fgColor indexed="64"/>
          <bgColor auto="1"/>
        </patternFill>
      </fill>
      <alignment horizontal="center" vertical="bottom" textRotation="0" wrapText="0" indent="0" justifyLastLine="0" shrinkToFit="0" readingOrder="0"/>
    </dxf>
    <dxf>
      <numFmt numFmtId="164" formatCode="#,##0.0_);\(#,##0.0\)"/>
    </dxf>
    <dxf>
      <numFmt numFmtId="0" formatCode="General"/>
    </dxf>
    <dxf>
      <numFmt numFmtId="164" formatCode="#,##0.0_);\(#,##0.0\)"/>
    </dxf>
    <dxf>
      <numFmt numFmtId="0" formatCode="General"/>
    </dxf>
    <dxf>
      <numFmt numFmtId="0" formatCode="General"/>
    </dxf>
    <dxf>
      <font>
        <strike val="0"/>
        <outline val="0"/>
        <shadow val="0"/>
        <u/>
        <vertAlign val="baseline"/>
        <sz val="8"/>
        <color theme="10"/>
        <name val="Arial"/>
        <family val="2"/>
        <scheme val="none"/>
      </font>
      <fill>
        <patternFill patternType="none">
          <fgColor indexed="64"/>
          <bgColor indexed="65"/>
        </patternFill>
      </fill>
    </dxf>
    <dxf>
      <font>
        <b val="0"/>
        <i/>
        <strike val="0"/>
        <condense val="0"/>
        <extend val="0"/>
        <outline val="0"/>
        <shadow val="0"/>
        <u val="none"/>
        <vertAlign val="baseline"/>
        <sz val="8"/>
        <color auto="1"/>
        <name val="Arial"/>
        <family val="2"/>
        <scheme val="none"/>
      </font>
      <fill>
        <patternFill patternType="none">
          <fgColor indexed="64"/>
          <bgColor indexed="65"/>
        </patternFill>
      </fill>
      <protection locked="1" hidden="0"/>
    </dxf>
    <dxf>
      <font>
        <b val="0"/>
        <i/>
        <strike val="0"/>
        <condense val="0"/>
        <extend val="0"/>
        <outline val="0"/>
        <shadow val="0"/>
        <u val="none"/>
        <vertAlign val="baseline"/>
        <sz val="8"/>
        <color auto="1"/>
        <name val="Arial"/>
        <family val="2"/>
        <scheme val="none"/>
      </font>
      <numFmt numFmtId="5" formatCode="#,##0_);\(#,##0\)"/>
      <fill>
        <patternFill patternType="none">
          <fgColor indexed="64"/>
          <bgColor indexed="65"/>
        </patternFill>
      </fill>
      <protection locked="1" hidden="0"/>
    </dxf>
    <dxf>
      <font>
        <b val="0"/>
        <i val="0"/>
        <strike val="0"/>
        <condense val="0"/>
        <extend val="0"/>
        <outline val="0"/>
        <shadow val="0"/>
        <u val="none"/>
        <vertAlign val="baseline"/>
        <sz val="8"/>
        <color auto="1"/>
        <name val="Arial"/>
        <family val="2"/>
        <scheme val="none"/>
      </font>
      <numFmt numFmtId="5" formatCode="#,##0_);\(#,##0\)"/>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bgColor auto="1"/>
        </patternFill>
      </fill>
    </dxf>
    <dxf>
      <font>
        <b val="0"/>
        <i val="0"/>
        <strike val="0"/>
        <condense val="0"/>
        <extend val="0"/>
        <outline val="0"/>
        <shadow val="0"/>
        <u val="none"/>
        <vertAlign val="baseline"/>
        <sz val="8"/>
        <color auto="1"/>
        <name val="Arial"/>
        <family val="2"/>
        <scheme val="none"/>
      </font>
      <fill>
        <patternFill patternType="none">
          <bgColor auto="1"/>
        </patternFill>
      </fill>
    </dxf>
    <dxf>
      <font>
        <b val="0"/>
        <i/>
        <strike val="0"/>
        <condense val="0"/>
        <extend val="0"/>
        <outline val="0"/>
        <shadow val="0"/>
        <u val="none"/>
        <vertAlign val="baseline"/>
        <sz val="8"/>
        <color auto="1"/>
        <name val="Arial"/>
        <family val="2"/>
        <scheme val="none"/>
      </font>
      <fill>
        <patternFill patternType="none">
          <fgColor indexed="64"/>
          <bgColor auto="1"/>
        </patternFill>
      </fill>
      <protection locked="1" hidden="0"/>
    </dxf>
    <dxf>
      <font>
        <b val="0"/>
        <i val="0"/>
        <strike val="0"/>
        <condense val="0"/>
        <extend val="0"/>
        <outline val="0"/>
        <shadow val="0"/>
        <u val="none"/>
        <vertAlign val="baseline"/>
        <sz val="8"/>
        <color auto="1"/>
        <name val="Arial"/>
        <family val="2"/>
        <scheme val="none"/>
      </font>
      <numFmt numFmtId="165" formatCode="0_);\(0\)"/>
    </dxf>
    <dxf>
      <font>
        <b val="0"/>
        <i val="0"/>
        <strike val="0"/>
        <condense val="0"/>
        <extend val="0"/>
        <outline val="0"/>
        <shadow val="0"/>
        <u val="none"/>
        <vertAlign val="baseline"/>
        <sz val="8"/>
        <color auto="1"/>
        <name val="Arial"/>
        <family val="2"/>
        <scheme val="none"/>
      </font>
      <numFmt numFmtId="164" formatCode="#,##0.0_);\(#,##0.0\)"/>
      <fill>
        <patternFill patternType="none">
          <bgColor auto="1"/>
        </patternFill>
      </fill>
      <protection locked="1" hidden="0"/>
    </dxf>
    <dxf>
      <font>
        <b val="0"/>
        <i val="0"/>
        <strike val="0"/>
        <condense val="0"/>
        <extend val="0"/>
        <outline val="0"/>
        <shadow val="0"/>
        <u val="none"/>
        <vertAlign val="baseline"/>
        <sz val="8"/>
        <color theme="1"/>
        <name val="Arial"/>
        <family val="2"/>
        <scheme val="none"/>
      </font>
      <numFmt numFmtId="5" formatCode="#,##0_);\(#,##0\)"/>
      <fill>
        <patternFill patternType="none">
          <fgColor theme="4" tint="0.59999389629810485"/>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theme="1"/>
        <name val="Arial"/>
        <family val="2"/>
        <scheme val="none"/>
      </font>
      <fill>
        <patternFill patternType="none">
          <fgColor theme="4" tint="0.59999389629810485"/>
          <bgColor auto="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theme="1"/>
        <name val="Arial"/>
        <family val="2"/>
        <scheme val="none"/>
      </font>
      <fill>
        <patternFill patternType="none">
          <fgColor theme="4" tint="0.59999389629810485"/>
          <bgColor auto="1"/>
        </patternFill>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8"/>
        <color auto="1"/>
        <name val="Arial"/>
        <family val="2"/>
        <scheme val="none"/>
      </font>
      <numFmt numFmtId="165" formatCode="0_);\(0\)"/>
      <fill>
        <patternFill patternType="none">
          <bgColor auto="1"/>
        </patternFill>
      </fill>
      <alignment horizontal="center" vertical="bottom" textRotation="0" wrapText="0" indent="0" justifyLastLine="0" shrinkToFit="0" readingOrder="0"/>
      <protection locked="1" hidden="0"/>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strike val="0"/>
        <condense val="0"/>
        <extend val="0"/>
        <outline val="0"/>
        <shadow val="0"/>
        <u val="none"/>
        <vertAlign val="baseline"/>
        <sz val="8"/>
        <color auto="1"/>
        <name val="Arial"/>
        <family val="2"/>
        <scheme val="none"/>
      </font>
      <numFmt numFmtId="164" formatCode="#,##0.0_);\(#,##0.0\)"/>
      <fill>
        <patternFill patternType="none">
          <fgColor indexed="64"/>
          <bgColor auto="1"/>
        </patternFill>
      </fill>
      <protection locked="1" hidden="0"/>
    </dxf>
    <dxf>
      <font>
        <b val="0"/>
        <i val="0"/>
        <strike val="0"/>
        <condense val="0"/>
        <extend val="0"/>
        <outline val="0"/>
        <shadow val="0"/>
        <u val="none"/>
        <vertAlign val="baseline"/>
        <sz val="8"/>
        <color auto="1"/>
        <name val="Arial"/>
        <family val="2"/>
        <scheme val="none"/>
      </font>
      <numFmt numFmtId="164" formatCode="#,##0.0_);\(#,##0.0\)"/>
      <fill>
        <patternFill patternType="none">
          <fgColor indexed="64"/>
          <bgColor auto="1"/>
        </patternFill>
      </fill>
      <protection locked="1" hidden="0"/>
    </dxf>
    <dxf>
      <font>
        <b val="0"/>
        <i val="0"/>
        <strike val="0"/>
        <condense val="0"/>
        <extend val="0"/>
        <outline val="0"/>
        <shadow val="0"/>
        <u val="none"/>
        <vertAlign val="baseline"/>
        <sz val="8"/>
        <color auto="1"/>
        <name val="Arial"/>
        <family val="2"/>
        <scheme val="none"/>
      </font>
      <numFmt numFmtId="164" formatCode="#,##0.0_);\(#,##0.0\)"/>
      <fill>
        <patternFill patternType="none">
          <fgColor indexed="64"/>
          <bgColor auto="1"/>
        </patternFill>
      </fill>
      <protection locked="1" hidden="0"/>
    </dxf>
    <dxf>
      <font>
        <b val="0"/>
        <i val="0"/>
        <strike val="0"/>
        <condense val="0"/>
        <extend val="0"/>
        <outline val="0"/>
        <shadow val="0"/>
        <u val="none"/>
        <vertAlign val="baseline"/>
        <sz val="8"/>
        <color auto="1"/>
        <name val="Arial"/>
        <family val="2"/>
        <scheme val="none"/>
      </font>
      <numFmt numFmtId="164" formatCode="#,##0.0_);\(#,##0.0\)"/>
      <fill>
        <patternFill patternType="none">
          <fgColor indexed="64"/>
          <bgColor auto="1"/>
        </patternFill>
      </fill>
      <protection locked="1" hidden="0"/>
    </dxf>
    <dxf>
      <font>
        <b val="0"/>
        <i val="0"/>
        <strike val="0"/>
        <condense val="0"/>
        <extend val="0"/>
        <outline val="0"/>
        <shadow val="0"/>
        <u val="none"/>
        <vertAlign val="baseline"/>
        <sz val="8"/>
        <color auto="1"/>
        <name val="Arial"/>
        <family val="2"/>
        <scheme val="none"/>
      </font>
      <numFmt numFmtId="5" formatCode="#,##0_);\(#,##0\)"/>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ont>
        <b val="0"/>
        <i val="0"/>
        <strike val="0"/>
        <condense val="0"/>
        <extend val="0"/>
        <outline val="0"/>
        <shadow val="0"/>
        <u val="none"/>
        <vertAlign val="baseline"/>
        <sz val="8"/>
        <color auto="1"/>
        <name val="Arial"/>
        <family val="2"/>
        <scheme val="none"/>
      </font>
      <fill>
        <patternFill patternType="none">
          <fgColor indexed="64"/>
          <bgColor auto="1"/>
        </patternFill>
      </fill>
    </dxf>
    <dxf>
      <font>
        <b val="0"/>
        <i/>
        <strike val="0"/>
        <condense val="0"/>
        <extend val="0"/>
        <outline val="0"/>
        <shadow val="0"/>
        <u val="none"/>
        <vertAlign val="baseline"/>
        <sz val="8"/>
        <color auto="1"/>
        <name val="Arial"/>
        <family val="2"/>
        <scheme val="none"/>
      </font>
      <numFmt numFmtId="164" formatCode="#,##0.0_);\(#,##0.0\)"/>
      <fill>
        <patternFill patternType="none">
          <fgColor indexed="64"/>
          <bgColor indexed="65"/>
        </patternFill>
      </fill>
      <protection locked="1" hidden="0"/>
    </dxf>
    <dxf>
      <font>
        <b val="0"/>
        <i/>
        <strike val="0"/>
        <condense val="0"/>
        <extend val="0"/>
        <outline val="0"/>
        <shadow val="0"/>
        <u val="none"/>
        <vertAlign val="baseline"/>
        <sz val="8"/>
        <color auto="1"/>
        <name val="Arial"/>
        <family val="2"/>
        <scheme val="none"/>
      </font>
      <numFmt numFmtId="164" formatCode="#,##0.0_);\(#,##0.0\)"/>
      <fill>
        <patternFill patternType="none">
          <fgColor indexed="64"/>
          <bgColor auto="1"/>
        </patternFill>
      </fill>
      <protection locked="1" hidden="0"/>
    </dxf>
    <dxf>
      <font>
        <b val="0"/>
        <i/>
        <strike val="0"/>
        <condense val="0"/>
        <extend val="0"/>
        <outline val="0"/>
        <shadow val="0"/>
        <u val="none"/>
        <vertAlign val="baseline"/>
        <sz val="8"/>
        <color auto="1"/>
        <name val="Arial"/>
        <family val="2"/>
        <scheme val="none"/>
      </font>
      <fill>
        <patternFill patternType="none">
          <fgColor indexed="64"/>
          <bgColor auto="1"/>
        </patternFill>
      </fill>
      <protection locked="1" hidden="0"/>
    </dxf>
    <dxf>
      <font>
        <b val="0"/>
        <i val="0"/>
        <strike val="0"/>
        <condense val="0"/>
        <extend val="0"/>
        <outline val="0"/>
        <shadow val="0"/>
        <u val="none"/>
        <vertAlign val="baseline"/>
        <sz val="8"/>
        <color auto="1"/>
        <name val="Arial"/>
        <family val="2"/>
        <scheme val="none"/>
      </font>
      <numFmt numFmtId="165" formatCode="0_);\(0\)"/>
    </dxf>
    <dxf>
      <font>
        <color theme="0"/>
      </font>
    </dxf>
    <dxf>
      <border>
        <right style="thin">
          <color auto="1"/>
        </right>
        <vertical/>
        <horizontal/>
      </border>
    </dxf>
    <dxf>
      <font>
        <color theme="0"/>
      </font>
    </dxf>
    <dxf>
      <border>
        <right style="thin">
          <color auto="1"/>
        </right>
        <vertical/>
        <horizontal/>
      </border>
    </dxf>
    <dxf>
      <font>
        <color theme="0"/>
      </font>
    </dxf>
    <dxf>
      <font>
        <color theme="0"/>
      </font>
    </dxf>
    <dxf>
      <font>
        <color theme="0"/>
      </font>
    </dxf>
    <dxf>
      <font>
        <color theme="0"/>
      </font>
    </dxf>
    <dxf>
      <font>
        <color theme="0"/>
      </font>
    </dxf>
    <dxf>
      <font>
        <color theme="0"/>
      </font>
    </dxf>
    <dxf>
      <font>
        <color theme="0"/>
      </font>
    </dxf>
    <dxf>
      <border>
        <right style="thin">
          <color auto="1"/>
        </right>
        <vertical/>
        <horizontal/>
      </border>
    </dxf>
    <dxf>
      <font>
        <color theme="0"/>
      </font>
    </dxf>
    <dxf>
      <font>
        <color theme="0"/>
      </font>
    </dxf>
    <dxf>
      <font>
        <color theme="0"/>
      </font>
    </dxf>
    <dxf>
      <font>
        <color theme="0"/>
      </font>
    </dxf>
    <dxf>
      <border>
        <right style="thin">
          <color auto="1"/>
        </right>
        <vertical/>
        <horizontal/>
      </border>
    </dxf>
    <dxf>
      <fill>
        <patternFill>
          <bgColor theme="3"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left style="thin">
          <color auto="1"/>
        </left>
        <right style="thin">
          <color auto="1"/>
        </right>
        <top/>
        <bottom/>
        <vertical/>
        <horizontal/>
      </border>
    </dxf>
    <dxf>
      <border>
        <right style="thin">
          <color auto="1"/>
        </right>
        <vertical/>
        <horizontal/>
      </border>
    </dxf>
    <dxf>
      <font>
        <u/>
      </font>
      <fill>
        <patternFill patternType="none">
          <bgColor auto="1"/>
        </patternFill>
      </fill>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font>
        <color theme="0"/>
      </font>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border>
        <left style="thin">
          <color auto="1"/>
        </left>
        <right style="thin">
          <color auto="1"/>
        </right>
        <vertical/>
        <horizontal/>
      </border>
    </dxf>
    <dxf>
      <font>
        <u/>
      </font>
      <fill>
        <patternFill patternType="none">
          <bgColor auto="1"/>
        </patternFill>
      </fill>
    </dxf>
    <dxf>
      <font>
        <strike val="0"/>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fill>
        <patternFill>
          <bgColor rgb="FFC00000"/>
        </patternFill>
      </fill>
    </dxf>
    <dxf>
      <fill>
        <patternFill>
          <bgColor rgb="FFC00000"/>
        </patternFill>
      </fill>
    </dxf>
    <dxf>
      <fill>
        <patternFill>
          <bgColor rgb="FFC00000"/>
        </patternFill>
      </fill>
    </dxf>
    <dxf>
      <fill>
        <patternFill>
          <bgColor rgb="FFC00000"/>
        </patternFill>
      </fill>
    </dxf>
    <dxf>
      <border>
        <left style="thin">
          <color auto="1"/>
        </left>
        <right style="thin">
          <color auto="1"/>
        </right>
        <vertical/>
        <horizontal/>
      </border>
    </dxf>
    <dxf>
      <font>
        <u/>
      </font>
      <fill>
        <patternFill patternType="none">
          <bgColor auto="1"/>
        </patternFill>
      </fill>
    </dxf>
    <dxf>
      <font>
        <strike val="0"/>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fill>
        <patternFill>
          <bgColor rgb="FFC00000"/>
        </patternFill>
      </fill>
    </dxf>
    <dxf>
      <fill>
        <patternFill>
          <bgColor rgb="FFC00000"/>
        </patternFill>
      </fill>
    </dxf>
    <dxf>
      <border>
        <left style="thin">
          <color auto="1"/>
        </left>
        <right style="thin">
          <color auto="1"/>
        </right>
        <vertical/>
        <horizontal/>
      </border>
    </dxf>
    <dxf>
      <font>
        <u/>
      </font>
      <fill>
        <patternFill patternType="none">
          <bgColor auto="1"/>
        </patternFill>
      </fill>
    </dxf>
    <dxf>
      <font>
        <strike val="0"/>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left style="thin">
          <color auto="1"/>
        </left>
        <right style="thin">
          <color auto="1"/>
        </right>
        <vertical/>
        <horizontal/>
      </border>
    </dxf>
    <dxf>
      <font>
        <u/>
      </font>
      <fill>
        <patternFill patternType="none">
          <bgColor auto="1"/>
        </patternFill>
      </fill>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left style="thin">
          <color auto="1"/>
        </left>
        <right style="thin">
          <color auto="1"/>
        </right>
        <top/>
        <bottom/>
        <vertical/>
        <horizontal/>
      </border>
    </dxf>
    <dxf>
      <font>
        <u/>
      </font>
      <fill>
        <patternFill patternType="none">
          <bgColor auto="1"/>
        </patternFill>
      </fill>
    </dxf>
    <dxf>
      <font>
        <strike val="0"/>
        <color theme="0"/>
      </font>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left style="thin">
          <color auto="1"/>
        </left>
        <right style="thin">
          <color auto="1"/>
        </right>
        <top/>
        <bottom/>
        <vertical/>
        <horizontal/>
      </border>
    </dxf>
    <dxf>
      <font>
        <u/>
      </font>
      <fill>
        <patternFill patternType="none">
          <bgColor auto="1"/>
        </patternFill>
      </fill>
    </dxf>
    <dxf>
      <font>
        <strike val="0"/>
        <color theme="0"/>
      </font>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border>
        <right style="thin">
          <color auto="1"/>
        </right>
        <vertical/>
        <horizontal/>
      </border>
    </dxf>
    <dxf>
      <border>
        <left style="thin">
          <color auto="1"/>
        </left>
        <right style="thin">
          <color auto="1"/>
        </right>
        <top/>
        <bottom/>
        <vertical/>
        <horizontal/>
      </border>
    </dxf>
    <dxf>
      <font>
        <u/>
      </font>
      <fill>
        <patternFill patternType="none">
          <bgColor auto="1"/>
        </patternFill>
      </fill>
    </dxf>
    <dxf>
      <font>
        <strike val="0"/>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C40000"/>
        </patternFill>
      </fill>
    </dxf>
    <dxf>
      <fill>
        <patternFill>
          <bgColor rgb="FFC40000"/>
        </patternFill>
      </fill>
    </dxf>
    <dxf>
      <fill>
        <patternFill>
          <bgColor rgb="FF538DD5"/>
        </patternFill>
      </fill>
    </dxf>
    <dxf>
      <fill>
        <patternFill>
          <bgColor rgb="FF538DD5"/>
        </patternFill>
      </fill>
    </dxf>
    <dxf>
      <fill>
        <patternFill>
          <bgColor rgb="FF538DD5"/>
        </patternFill>
      </fill>
    </dxf>
    <dxf>
      <font>
        <u/>
      </font>
      <fill>
        <patternFill patternType="none">
          <bgColor auto="1"/>
        </patternFill>
      </fill>
    </dxf>
    <dxf>
      <border>
        <left style="thin">
          <color auto="1"/>
        </left>
        <right style="thin">
          <color auto="1"/>
        </right>
        <vertical/>
        <horizontal/>
      </border>
    </dxf>
    <dxf>
      <font>
        <u/>
      </font>
      <fill>
        <patternFill patternType="none">
          <bgColor auto="1"/>
        </patternFill>
      </fill>
    </dxf>
    <dxf>
      <font>
        <u/>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vertical/>
        <horizontal/>
      </border>
    </dxf>
    <dxf>
      <border>
        <left style="thin">
          <color auto="1"/>
        </left>
        <right style="thin">
          <color auto="1"/>
        </right>
        <vertical/>
        <horizontal/>
      </border>
    </dxf>
    <dxf>
      <font>
        <strike val="0"/>
        <color theme="0"/>
      </font>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left style="thin">
          <color auto="1"/>
        </left>
        <right style="thin">
          <color auto="1"/>
        </right>
        <vertical/>
        <horizontal/>
      </border>
    </dxf>
    <dxf>
      <font>
        <strike val="0"/>
        <color theme="0"/>
      </font>
    </dxf>
    <dxf>
      <border>
        <right style="thin">
          <color auto="1"/>
        </right>
        <vertical/>
        <horizontal/>
      </border>
    </dxf>
    <dxf>
      <border>
        <right style="thin">
          <color auto="1"/>
        </right>
        <vertical/>
        <horizontal/>
      </border>
    </dxf>
    <dxf>
      <border>
        <left style="thin">
          <color auto="1"/>
        </left>
        <right style="thin">
          <color auto="1"/>
        </right>
        <top/>
        <bottom/>
        <vertical/>
        <horizontal/>
      </border>
    </dxf>
    <dxf>
      <font>
        <u/>
      </font>
      <fill>
        <patternFill patternType="none">
          <bgColor auto="1"/>
        </patternFill>
      </fill>
    </dxf>
    <dxf>
      <font>
        <color theme="0"/>
      </font>
    </dxf>
    <dxf>
      <fill>
        <patternFill>
          <bgColor rgb="FF538DD5"/>
        </patternFill>
      </fill>
    </dxf>
    <dxf>
      <fill>
        <patternFill>
          <bgColor theme="0" tint="-0.14996795556505021"/>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top style="thin">
          <color auto="1"/>
        </top>
        <vertical/>
        <horizontal/>
      </border>
    </dxf>
    <dxf>
      <border>
        <top style="thin">
          <color auto="1"/>
        </top>
        <vertical/>
        <horizontal/>
      </border>
    </dxf>
    <dxf>
      <border>
        <top style="thin">
          <color auto="1"/>
        </top>
        <vertical/>
        <horizontal/>
      </border>
    </dxf>
    <dxf>
      <font>
        <color theme="0"/>
      </font>
    </dxf>
    <dxf>
      <border>
        <right style="thin">
          <color auto="1"/>
        </right>
        <vertical/>
        <horizontal/>
      </border>
    </dxf>
    <dxf>
      <border>
        <right style="thin">
          <color auto="1"/>
        </right>
        <vertical/>
        <horizontal/>
      </border>
    </dxf>
    <dxf>
      <border>
        <left style="thin">
          <color auto="1"/>
        </left>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left style="thin">
          <color auto="1"/>
        </left>
        <right style="thin">
          <color auto="1"/>
        </right>
        <top/>
        <bottom/>
        <vertical/>
        <horizontal/>
      </border>
    </dxf>
    <dxf>
      <border>
        <right style="thin">
          <color auto="1"/>
        </right>
        <vertical/>
        <horizontal/>
      </border>
    </dxf>
    <dxf>
      <border>
        <right style="thin">
          <color auto="1"/>
        </right>
        <vertical/>
        <horizontal/>
      </border>
    </dxf>
    <dxf>
      <font>
        <u/>
      </font>
      <fill>
        <patternFill patternType="none">
          <bgColor auto="1"/>
        </patternFill>
      </fill>
    </dxf>
    <dxf>
      <font>
        <strike val="0"/>
        <color theme="0"/>
      </font>
    </dxf>
    <dxf>
      <font>
        <u/>
      </font>
      <fill>
        <patternFill patternType="none">
          <bgColor auto="1"/>
        </patternFill>
      </fill>
    </dxf>
    <dxf>
      <font>
        <strike val="0"/>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4000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eetMetadata" Target="metadata.xml"/><Relationship Id="rId10" Type="http://schemas.microsoft.com/office/2007/relationships/slicerCache" Target="slicerCaches/slicerCache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'By Appr'!$J$12</c:f>
          <c:strCache>
            <c:ptCount val="1"/>
            <c:pt idx="0">
              <c:v>Nominal vs Constant (2025 Dollars)</c:v>
            </c:pt>
          </c:strCache>
        </c:strRef>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'By Appr'!$C$7</c:f>
              <c:strCache>
                <c:ptCount val="1"/>
                <c:pt idx="0">
                  <c:v>Nominal</c:v>
                </c:pt>
              </c:strCache>
            </c:strRef>
          </c:tx>
          <c:spPr>
            <a:ln w="22225" cap="rnd" cmpd="sng" algn="ctr">
              <a:solidFill>
                <a:schemeClr val="accent1"/>
              </a:solidFill>
              <a:round/>
            </a:ln>
            <a:effectLst/>
          </c:spPr>
          <c:marker>
            <c:symbol val="none"/>
          </c:marker>
          <c:cat>
            <c:strRef>
              <c:f>'By Appr'!$B$8:$B$33</c:f>
              <c:strCach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strCache>
            </c:strRef>
          </c:cat>
          <c:val>
            <c:numRef>
              <c:f>'By Appr'!$C$8:$C$33</c:f>
              <c:numCache>
                <c:formatCode>#,##0.0_);\(#,##0.0\)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145.9</c:v>
                </c:pt>
                <c:pt idx="25">
                  <c:v>145.9</c:v>
                </c:pt>
              </c:numCache>
            </c:numRef>
          </c:val>
          <c:smooth val="0"/>
          <c:extLst>
            <c:ext xmlns:c16="http://schemas.microsoft.com/office/drawing/2014/chart" uri="{C3380CC4-5D6E-409C-BE32-E72D297353CC}">
              <c16:uniqueId val="{00000001-09B9-4C17-911E-691511A7BF65}"/>
            </c:ext>
          </c:extLst>
        </c:ser>
        <c:ser>
          <c:idx val="1"/>
          <c:order val="1"/>
          <c:tx>
            <c:strRef>
              <c:f>'By Appr'!$E$7</c:f>
              <c:strCache>
                <c:ptCount val="1"/>
                <c:pt idx="0">
                  <c:v>Constant (2025 Dollars)</c:v>
                </c:pt>
              </c:strCache>
            </c:strRef>
          </c:tx>
          <c:spPr>
            <a:ln w="22225" cap="rnd" cmpd="sng" algn="ctr">
              <a:solidFill>
                <a:schemeClr val="accent2"/>
              </a:solidFill>
              <a:round/>
            </a:ln>
            <a:effectLst/>
          </c:spPr>
          <c:marker>
            <c:symbol val="none"/>
          </c:marker>
          <c:cat>
            <c:strRef>
              <c:f>'By Appr'!$B$8:$B$33</c:f>
              <c:strCach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strCache>
            </c:strRef>
          </c:cat>
          <c:val>
            <c:numRef>
              <c:f>'By Appr'!$E$8:$E$33</c:f>
              <c:numCache>
                <c:formatCode>#,##0.0_);\(#,##0.0\)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149.35070726980311</c:v>
                </c:pt>
                <c:pt idx="25">
                  <c:v>145.9</c:v>
                </c:pt>
              </c:numCache>
            </c:numRef>
          </c:val>
          <c:smooth val="0"/>
          <c:extLst>
            <c:ext xmlns:c16="http://schemas.microsoft.com/office/drawing/2014/chart" uri="{C3380CC4-5D6E-409C-BE32-E72D297353CC}">
              <c16:uniqueId val="{00000003-09B9-4C17-911E-691511A7BF65}"/>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14572936"/>
        <c:axId val="814570640"/>
      </c:lineChart>
      <c:catAx>
        <c:axId val="81457293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814570640"/>
        <c:crosses val="autoZero"/>
        <c:auto val="1"/>
        <c:lblAlgn val="ctr"/>
        <c:lblOffset val="100"/>
        <c:noMultiLvlLbl val="0"/>
      </c:catAx>
      <c:valAx>
        <c:axId val="814570640"/>
        <c:scaling>
          <c:orientation val="minMax"/>
        </c:scaling>
        <c:delete val="0"/>
        <c:axPos val="l"/>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81457293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1588</xdr:colOff>
      <xdr:row>0</xdr:row>
      <xdr:rowOff>33336</xdr:rowOff>
    </xdr:from>
    <xdr:to>
      <xdr:col>1</xdr:col>
      <xdr:colOff>666433</xdr:colOff>
      <xdr:row>1</xdr:row>
      <xdr:rowOff>95249</xdr:rowOff>
    </xdr:to>
    <xdr:pic>
      <xdr:nvPicPr>
        <xdr:cNvPr id="3" name="Picture 2">
          <a:extLst>
            <a:ext uri="{FF2B5EF4-FFF2-40B4-BE49-F238E27FC236}">
              <a16:creationId xmlns:a16="http://schemas.microsoft.com/office/drawing/2014/main" id="{2C99EC65-6721-48EC-B8EB-4CD7F356D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63" y="33336"/>
          <a:ext cx="676275" cy="673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133351</xdr:colOff>
      <xdr:row>0</xdr:row>
      <xdr:rowOff>28575</xdr:rowOff>
    </xdr:from>
    <xdr:to>
      <xdr:col>2</xdr:col>
      <xdr:colOff>60623</xdr:colOff>
      <xdr:row>2</xdr:row>
      <xdr:rowOff>1</xdr:rowOff>
    </xdr:to>
    <xdr:pic>
      <xdr:nvPicPr>
        <xdr:cNvPr id="2" name="Picture 1">
          <a:extLst>
            <a:ext uri="{FF2B5EF4-FFF2-40B4-BE49-F238E27FC236}">
              <a16:creationId xmlns:a16="http://schemas.microsoft.com/office/drawing/2014/main" id="{9A353EB2-238F-424F-AD40-AF0E3A8CE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28575"/>
          <a:ext cx="620692" cy="638176"/>
        </a:xfrm>
        <a:prstGeom prst="rect">
          <a:avLst/>
        </a:prstGeom>
      </xdr:spPr>
    </xdr:pic>
    <xdr:clientData/>
  </xdr:twoCellAnchor>
  <xdr:twoCellAnchor>
    <xdr:from>
      <xdr:col>7</xdr:col>
      <xdr:colOff>0</xdr:colOff>
      <xdr:row>6</xdr:row>
      <xdr:rowOff>0</xdr:rowOff>
    </xdr:from>
    <xdr:to>
      <xdr:col>20</xdr:col>
      <xdr:colOff>209551</xdr:colOff>
      <xdr:row>31</xdr:row>
      <xdr:rowOff>152400</xdr:rowOff>
    </xdr:to>
    <xdr:graphicFrame macro="">
      <xdr:nvGraphicFramePr>
        <xdr:cNvPr id="6" name="Chart 5">
          <a:extLst>
            <a:ext uri="{FF2B5EF4-FFF2-40B4-BE49-F238E27FC236}">
              <a16:creationId xmlns:a16="http://schemas.microsoft.com/office/drawing/2014/main" id="{DCD1682C-F807-4CB5-A2FF-DAD3CE14F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45</xdr:col>
      <xdr:colOff>188315</xdr:colOff>
      <xdr:row>1</xdr:row>
      <xdr:rowOff>121708</xdr:rowOff>
    </xdr:from>
    <xdr:to>
      <xdr:col>48</xdr:col>
      <xdr:colOff>179805</xdr:colOff>
      <xdr:row>20</xdr:row>
      <xdr:rowOff>8817</xdr:rowOff>
    </xdr:to>
    <mc:AlternateContent xmlns:mc="http://schemas.openxmlformats.org/markup-compatibility/2006" xmlns:sle15="http://schemas.microsoft.com/office/drawing/2012/slicer">
      <mc:Choice Requires="sle15">
        <xdr:graphicFrame macro="">
          <xdr:nvGraphicFramePr>
            <xdr:cNvPr id="6" name="Appr 1">
              <a:extLst>
                <a:ext uri="{FF2B5EF4-FFF2-40B4-BE49-F238E27FC236}">
                  <a16:creationId xmlns:a16="http://schemas.microsoft.com/office/drawing/2014/main" id="{B83425BB-DC1A-48E0-9BBB-03B341CC576A}"/>
                </a:ext>
              </a:extLst>
            </xdr:cNvPr>
            <xdr:cNvGraphicFramePr/>
          </xdr:nvGraphicFramePr>
          <xdr:xfrm>
            <a:off x="0" y="0"/>
            <a:ext cx="0" cy="0"/>
          </xdr:xfrm>
          <a:graphic>
            <a:graphicData uri="http://schemas.microsoft.com/office/drawing/2010/slicer">
              <sle:slicer xmlns:sle="http://schemas.microsoft.com/office/drawing/2010/slicer" name="Appr 1"/>
            </a:graphicData>
          </a:graphic>
        </xdr:graphicFrame>
      </mc:Choice>
      <mc:Fallback xmlns="">
        <xdr:sp macro="" textlink="">
          <xdr:nvSpPr>
            <xdr:cNvPr id="0" name=""/>
            <xdr:cNvSpPr>
              <a:spLocks noTextEdit="1"/>
            </xdr:cNvSpPr>
          </xdr:nvSpPr>
          <xdr:spPr>
            <a:xfrm>
              <a:off x="40667978" y="280458"/>
              <a:ext cx="1863153" cy="33072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43</xdr:col>
      <xdr:colOff>388219</xdr:colOff>
      <xdr:row>22</xdr:row>
      <xdr:rowOff>161879</xdr:rowOff>
    </xdr:from>
    <xdr:to>
      <xdr:col>46</xdr:col>
      <xdr:colOff>398760</xdr:colOff>
      <xdr:row>42</xdr:row>
      <xdr:rowOff>30523</xdr:rowOff>
    </xdr:to>
    <mc:AlternateContent xmlns:mc="http://schemas.openxmlformats.org/markup-compatibility/2006" xmlns:sle15="http://schemas.microsoft.com/office/drawing/2012/slicer">
      <mc:Choice Requires="sle15">
        <xdr:graphicFrame macro="">
          <xdr:nvGraphicFramePr>
            <xdr:cNvPr id="7" name="Version 1">
              <a:extLst>
                <a:ext uri="{FF2B5EF4-FFF2-40B4-BE49-F238E27FC236}">
                  <a16:creationId xmlns:a16="http://schemas.microsoft.com/office/drawing/2014/main" id="{C134439E-211D-4939-9168-186E0B5777B9}"/>
                </a:ext>
              </a:extLst>
            </xdr:cNvPr>
            <xdr:cNvGraphicFramePr/>
          </xdr:nvGraphicFramePr>
          <xdr:xfrm>
            <a:off x="0" y="0"/>
            <a:ext cx="0" cy="0"/>
          </xdr:xfrm>
          <a:graphic>
            <a:graphicData uri="http://schemas.microsoft.com/office/drawing/2010/slicer">
              <sle:slicer xmlns:sle="http://schemas.microsoft.com/office/drawing/2010/slicer" name="Version 1"/>
            </a:graphicData>
          </a:graphic>
        </xdr:graphicFrame>
      </mc:Choice>
      <mc:Fallback xmlns="">
        <xdr:sp macro="" textlink="">
          <xdr:nvSpPr>
            <xdr:cNvPr id="0" name=""/>
            <xdr:cNvSpPr>
              <a:spLocks noTextEdit="1"/>
            </xdr:cNvSpPr>
          </xdr:nvSpPr>
          <xdr:spPr>
            <a:xfrm>
              <a:off x="39620636" y="4103820"/>
              <a:ext cx="1882204" cy="34622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ppr11" xr10:uid="{BAF5115C-290D-4913-9AB0-A7DE5EDF8C24}" sourceName="Appr">
  <extLst>
    <x:ext xmlns:x15="http://schemas.microsoft.com/office/spreadsheetml/2010/11/main" uri="{2F2917AC-EB37-4324-AD4E-5DD8C200BD13}">
      <x15:tableSlicerCache tableId="1" column="7"/>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sion1" xr10:uid="{ABF4CD24-8B3C-43B0-8570-AAA0D8255BC9}" sourceName="Version">
  <extLst>
    <x:ext xmlns:x15="http://schemas.microsoft.com/office/spreadsheetml/2010/11/main" uri="{2F2917AC-EB37-4324-AD4E-5DD8C200BD13}">
      <x15:tableSlicerCache tableId="1" column="1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ppr 1" xr10:uid="{36C8022E-834B-49D5-A193-1846836EA73D}" cache="Slicer_Appr11" caption="Column1" rowHeight="241300"/>
  <slicer name="Version 1" xr10:uid="{8A210F0D-8128-4713-B8C6-0DFDB424F4DF}" cache="Slicer_Version1" caption="Vers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BCF814-1443-4103-98AA-5EDE587FF09F}" name="hist8" displayName="hist8" ref="A1:I6212" totalsRowShown="0" headerRowDxfId="98" dataDxfId="97">
  <autoFilter ref="A1:I6212" xr:uid="{BE5C0BB6-31AB-4A8A-8300-F2145576F227}"/>
  <tableColumns count="9">
    <tableColumn id="31" xr3:uid="{E4A87F99-58C0-4E7F-B574-3D5E52C3DF1D}" name="Year" dataDxfId="96"/>
    <tableColumn id="7" xr3:uid="{3125F468-2642-4264-9B43-DEEBF1337FDE}" name="#" dataDxfId="95"/>
    <tableColumn id="1" xr3:uid="{E9F93696-0ABF-4D7F-AE7C-8EB48B1DC4C8}" name="Program" dataDxfId="94"/>
    <tableColumn id="2" xr3:uid="{88A900AA-6C4E-4624-8CFF-E37289B129FE}" name="Sub program" dataDxfId="93"/>
    <tableColumn id="3" xr3:uid="{9F1A02AD-30B5-4ABA-A5CF-F1D1CDE66AEE}" name="Appr" dataDxfId="92"/>
    <tableColumn id="5" xr3:uid="{30E3FE62-995C-44F6-8169-EF52D2791865}" name="Title" dataDxfId="91"/>
    <tableColumn id="4" xr3:uid="{E7D97413-1A62-43BF-BF78-16B87EB2C2D1}" name="Fund type" dataDxfId="90"/>
    <tableColumn id="30" xr3:uid="{EFA39F27-7154-4450-BD21-7E22B55D03AE}" name="Amount" dataDxfId="89"/>
    <tableColumn id="6" xr3:uid="{A64D1937-ADD1-4FBA-947B-B142DC310EC7}" name="Column1" dataDxfId="8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44C110-B05F-4307-8ABA-AAA08AB9F48A}" name="slash18" displayName="slash18" ref="A2:E204" totalsRowShown="0" headerRowDxfId="81" dataDxfId="80">
  <autoFilter ref="A2:E204" xr:uid="{D0ADFB97-4B32-4772-99F0-8415DF0DD1D7}"/>
  <sortState xmlns:xlrd2="http://schemas.microsoft.com/office/spreadsheetml/2017/richdata2" ref="A3:E177">
    <sortCondition ref="D2:D177"/>
  </sortState>
  <tableColumns count="5">
    <tableColumn id="1" xr3:uid="{A90E6A85-19C4-490F-9C0F-56B74A1BD2DD}" name="Year" dataDxfId="79"/>
    <tableColumn id="2" xr3:uid="{6C1E1B63-8C14-4715-8DE5-96D8441B3B02}" name="Program" dataDxfId="78"/>
    <tableColumn id="3" xr3:uid="{3B4FBA65-C9F1-430B-A7F6-FE203EA9CFCB}" name="Sub program" dataDxfId="77"/>
    <tableColumn id="4" xr3:uid="{05A1792B-2127-4401-B71D-EF470751FE5F}" name="Appr" dataDxfId="76"/>
    <tableColumn id="5" xr3:uid="{CFB9AD03-FFDC-46FE-8E89-8A545F0CF4A8}" name="Slash"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1721A3-1DD6-4C6F-8EB6-98F73573DD1D}" name="bullets13" displayName="bullets13" ref="A2:F180" totalsRowShown="0" headerRowDxfId="74" dataDxfId="73">
  <autoFilter ref="A2:F180" xr:uid="{0BCFE2ED-528A-496A-944D-D64CD5A67B36}"/>
  <sortState xmlns:xlrd2="http://schemas.microsoft.com/office/spreadsheetml/2017/richdata2" ref="A3:F157">
    <sortCondition ref="A3:A157"/>
    <sortCondition ref="B3:B157"/>
    <sortCondition ref="D3:D157"/>
  </sortState>
  <tableColumns count="6">
    <tableColumn id="1" xr3:uid="{9EB24B19-2753-40A0-837A-C910BA07B39F}" name="Program" dataDxfId="72"/>
    <tableColumn id="2" xr3:uid="{76BA0702-6038-436D-8374-32362EAA5F43}" name="Sub program" dataDxfId="71"/>
    <tableColumn id="5" xr3:uid="{200784FA-79DE-4FAF-B159-351016D7E4B5}" name="Appr" dataDxfId="70"/>
    <tableColumn id="3" xr3:uid="{5BADDC70-141E-42EF-86A7-DAAD968C8984}" name="order" dataDxfId="69"/>
    <tableColumn id="6" xr3:uid="{39298A89-1B0E-47B9-B316-E48A7293BE5F}" name="Column1" dataDxfId="68"/>
    <tableColumn id="4" xr3:uid="{DB6DEB04-4241-4903-896B-DAEEA99A1EF8}" name="Bullet" dataDxfId="67" dataCellStyle="Hyperlink"/>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EBFEAB2-4F87-470E-9830-7A23C7CFBF9F}" name="bullethelper" displayName="bullethelper" ref="A190:B232" totalsRowShown="0">
  <autoFilter ref="A190:B232" xr:uid="{93DB6BBA-ACF6-4B0D-950C-3C4C3F40ED6D}"/>
  <tableColumns count="2">
    <tableColumn id="1" xr3:uid="{FF93BD11-AF0E-49DD-9AC2-52C7CB177EFB}" name="order" dataDxfId="66"/>
    <tableColumn id="2" xr3:uid="{C86F91ED-FAAF-465F-9772-2ECC1360F125}" name="notes">
      <calculatedColumnFormula array="1">IFERROR(INDEX(bullets13[Bullet],MATCH(1,(A191=bullets13[order])*($B$189=bullets13[Sub program]),0)),"No Notes")</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366FE60-2186-4528-872F-E799F1AD198C}" name="nominalbullet" displayName="nominalbullet" ref="E190:F232" totalsRowShown="0">
  <autoFilter ref="E190:F232" xr:uid="{EF9FE598-22CB-471C-8BAC-3C950645884D}"/>
  <tableColumns count="2">
    <tableColumn id="1" xr3:uid="{1DF24D62-5346-4DE1-B73F-2AFDDA65DBDC}" name="order" dataDxfId="65"/>
    <tableColumn id="2" xr3:uid="{1B928F71-A48A-4AC5-9A4D-F6FC39976113}" name="notes" dataDxfId="64">
      <calculatedColumnFormula array="1">IFERROR(INDEX(bullets13[Bullet],MATCH(1,(E191=bullets13[order])*($F$189=bullets13[Sub program]),0)),"No Notes")</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81A36E-82FE-4F0F-BDCC-3A86C5E315A4}" name="constantbullet" displayName="constantbullet" ref="H190:I232" totalsRowShown="0">
  <autoFilter ref="H190:I232" xr:uid="{7DA5CF06-27B5-4FFF-AAA9-8F1E3B6D7240}"/>
  <tableColumns count="2">
    <tableColumn id="1" xr3:uid="{A162642E-4C9D-43AF-BDF8-2381B18EC7F6}" name="order" dataDxfId="63"/>
    <tableColumn id="2" xr3:uid="{9F5C7195-D28A-425D-9E33-5C2DFEE25C79}" name="notes" dataDxfId="62">
      <calculatedColumnFormula array="1">IFERROR(INDEX(bullets13[Bullet],MATCH(1,(H191=bullets13[order])*($I$189=bullets13[Sub program]),0)),"No Notes")</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0F7920-2789-4A81-B864-32065DEA7CDD}" name="inflate" displayName="inflate" ref="A2:Z230" totalsRowShown="0" headerRowDxfId="61">
  <autoFilter ref="A2:Z230" xr:uid="{2B4CD2FF-4F81-4EA5-AFB8-DB9DCB4DB8C2}"/>
  <sortState xmlns:xlrd2="http://schemas.microsoft.com/office/spreadsheetml/2017/richdata2" ref="A3:Z230">
    <sortCondition ref="A2:A230"/>
  </sortState>
  <tableColumns count="26">
    <tableColumn id="1" xr3:uid="{FA649378-74AE-4592-A41F-A08D3A4D873D}" name="Appr"/>
    <tableColumn id="2" xr3:uid="{9F922025-EAFE-449D-A1EF-1B7D429D8FC4}" name="2000">
      <calculatedColumnFormula>INDEX(list!$J$26:$J$52,MATCH(B$2,list!$G$26:$G$52,0))</calculatedColumnFormula>
    </tableColumn>
    <tableColumn id="3" xr3:uid="{F7DE7BFD-E0F6-4763-B87C-0C7F0A95626F}" name="2001">
      <calculatedColumnFormula>INDEX(list!$J$26:$J$52,MATCH(C$2,list!$G$26:$G$52,0))</calculatedColumnFormula>
    </tableColumn>
    <tableColumn id="4" xr3:uid="{412AFEB2-1E11-410C-9341-F168DAAA4E67}" name="2002">
      <calculatedColumnFormula>INDEX(list!$J$26:$J$52,MATCH(D$2,list!$G$26:$G$52,0))</calculatedColumnFormula>
    </tableColumn>
    <tableColumn id="5" xr3:uid="{075477DA-5F0A-42F4-890A-3FCD51DE18EA}" name="2003">
      <calculatedColumnFormula>INDEX(list!$J$26:$J$52,MATCH(E$2,list!$G$26:$G$52,0))</calculatedColumnFormula>
    </tableColumn>
    <tableColumn id="6" xr3:uid="{A14E9A7C-D9BA-4F96-8BBB-4B66C1CE3105}" name="2004">
      <calculatedColumnFormula>INDEX(list!$J$26:$J$52,MATCH(F$2,list!$G$26:$G$52,0))</calculatedColumnFormula>
    </tableColumn>
    <tableColumn id="7" xr3:uid="{3F3D3605-40C2-403E-9F79-970C8736FBB2}" name="2005">
      <calculatedColumnFormula>INDEX(list!$J$26:$J$52,MATCH(G$2,list!$G$26:$G$52,0))</calculatedColumnFormula>
    </tableColumn>
    <tableColumn id="8" xr3:uid="{D1F9BBBD-0D91-4DBC-94A6-F2056A250E17}" name="2006">
      <calculatedColumnFormula>INDEX(list!$J$26:$J$52,MATCH(H$2,list!$G$26:$G$52,0))</calculatedColumnFormula>
    </tableColumn>
    <tableColumn id="9" xr3:uid="{AFC960C9-791B-44F5-8B41-621C96FAE304}" name="2007">
      <calculatedColumnFormula>INDEX(list!$J$26:$J$52,MATCH(I$2,list!$G$26:$G$52,0))</calculatedColumnFormula>
    </tableColumn>
    <tableColumn id="10" xr3:uid="{B144436C-A9BF-462D-B002-6E4298D93835}" name="2008">
      <calculatedColumnFormula>INDEX(list!$J$26:$J$52,MATCH(J$2,list!$G$26:$G$52,0))</calculatedColumnFormula>
    </tableColumn>
    <tableColumn id="11" xr3:uid="{701887B4-E4AB-483F-BC67-86A9A5E0AC54}" name="2009">
      <calculatedColumnFormula>INDEX(list!$J$26:$J$52,MATCH(K$2,list!$G$26:$G$52,0))</calculatedColumnFormula>
    </tableColumn>
    <tableColumn id="12" xr3:uid="{8251D357-10B0-41C7-8DA8-DBEC9C95D9D5}" name="2010">
      <calculatedColumnFormula>INDEX(list!$J$26:$J$52,MATCH(L$2,list!$G$26:$G$52,0))</calculatedColumnFormula>
    </tableColumn>
    <tableColumn id="13" xr3:uid="{209DD200-60E5-48C0-89FA-EAA38D469CDB}" name="2011">
      <calculatedColumnFormula>INDEX(list!$J$26:$J$52,MATCH(M$2,list!$G$26:$G$52,0))</calculatedColumnFormula>
    </tableColumn>
    <tableColumn id="14" xr3:uid="{1EB7AA0A-09F0-40F7-98A8-66DEA1230EA5}" name="2012">
      <calculatedColumnFormula>INDEX(list!$J$26:$J$52,MATCH(N$2,list!$G$26:$G$52,0))</calculatedColumnFormula>
    </tableColumn>
    <tableColumn id="15" xr3:uid="{33DE82C6-2582-47F7-BEFC-E2D59219C066}" name="2013">
      <calculatedColumnFormula>INDEX(list!$J$26:$J$52,MATCH(O$2,list!$G$26:$G$52,0))</calculatedColumnFormula>
    </tableColumn>
    <tableColumn id="16" xr3:uid="{C4E487EB-0CB7-4E29-8A6C-2724F21B7592}" name="2014">
      <calculatedColumnFormula>INDEX(list!$J$26:$J$52,MATCH(P$2,list!$G$26:$G$52,0))</calculatedColumnFormula>
    </tableColumn>
    <tableColumn id="17" xr3:uid="{CB89B757-E224-49CD-8344-374474561D35}" name="2015">
      <calculatedColumnFormula>INDEX(list!$J$26:$J$52,MATCH(Q$2,list!$G$26:$G$52,0))</calculatedColumnFormula>
    </tableColumn>
    <tableColumn id="18" xr3:uid="{BDDF5263-2116-41CD-92B7-A418487722DD}" name="2016">
      <calculatedColumnFormula>INDEX(list!$J$26:$J$52,MATCH(R$2,list!$G$26:$G$52,0))</calculatedColumnFormula>
    </tableColumn>
    <tableColumn id="19" xr3:uid="{9F722A95-4510-474A-91CC-DB4C80CC7570}" name="2017">
      <calculatedColumnFormula>INDEX(list!$J$26:$J$52,MATCH(S$2,list!$G$26:$G$52,0))</calculatedColumnFormula>
    </tableColumn>
    <tableColumn id="20" xr3:uid="{E3D99B9E-5C0A-41DF-8591-0DCC271B2B05}" name="2018">
      <calculatedColumnFormula>INDEX(list!$J$26:$J$52,MATCH(T$2,list!$G$26:$G$52,0))</calculatedColumnFormula>
    </tableColumn>
    <tableColumn id="21" xr3:uid="{EA70D444-5504-4058-83FB-26FF91338E28}" name="2019">
      <calculatedColumnFormula>INDEX(list!$J$26:$J$52,MATCH(U$2,list!$G$26:$G$52,0))</calculatedColumnFormula>
    </tableColumn>
    <tableColumn id="22" xr3:uid="{2A62966D-F0E8-4E3E-88C0-96BFAE538CD6}" name="2020">
      <calculatedColumnFormula>INDEX(list!$J$26:$J$52,MATCH(V$2,list!$G$26:$G$52,0))</calculatedColumnFormula>
    </tableColumn>
    <tableColumn id="23" xr3:uid="{E85030E4-18D8-4484-863F-2A436D1509E9}" name="2021">
      <calculatedColumnFormula>INDEX(list!$J$26:$J$52,MATCH(W$2,list!$G$26:$G$52,0))</calculatedColumnFormula>
    </tableColumn>
    <tableColumn id="24" xr3:uid="{C2A6931F-CDFA-4D12-8748-3FD8A14921E6}" name="2022">
      <calculatedColumnFormula>INDEX(list!$J$26:$J$52,MATCH(X$2,list!$G$26:$G$52,0))</calculatedColumnFormula>
    </tableColumn>
    <tableColumn id="25" xr3:uid="{97FEEDDA-87FB-4F75-82A6-11E8410243F4}" name="2023">
      <calculatedColumnFormula>INDEX(list!$J$26:$J$52,MATCH(Y$2,list!$G$26:$G$52,0))</calculatedColumnFormula>
    </tableColumn>
    <tableColumn id="26" xr3:uid="{DBFA4F3B-D942-4BF9-A035-AEDD557B13FA}" name="2024">
      <calculatedColumnFormula>INDEX(list!$J$26:$J$52,MATCH(Z$2,list!$G$26:$G$52,0))</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FC86DE-F00F-4F60-8DD4-C7C7853037DA}" name="Data2" displayName="Data2" ref="A2:AC1116" totalsRowShown="0" headerRowDxfId="58" dataDxfId="57" tableBorderDxfId="56" headerRowCellStyle="Normal 2">
  <autoFilter ref="A2:AC1116" xr:uid="{424447B4-A222-4725-BE02-904018AC93CE}"/>
  <tableColumns count="29">
    <tableColumn id="3" xr3:uid="{0E9E1B70-4FAB-4E7B-87DD-CB370AC760AC}" name="ProgramNum" dataDxfId="55" dataCellStyle="Normal 3"/>
    <tableColumn id="5" xr3:uid="{D1DBD114-2007-4474-BE3B-E51F1DB73BB6}" name="SubprogramNum" dataDxfId="54" dataCellStyle="Normal 3"/>
    <tableColumn id="30" xr3:uid="{46E57457-9C85-45AC-A508-D13177648624}" name="Element" dataDxfId="53" dataCellStyle="Normal 3"/>
    <tableColumn id="7" xr3:uid="{019B77EB-1DE1-4938-B91B-9E37E3CAF185}" name="Appr" dataDxfId="52" dataCellStyle="Normal 3"/>
    <tableColumn id="23" xr3:uid="{53441F97-0CA7-40D0-85B0-0EC6C585082F}" name="NumericName" dataDxfId="51" dataCellStyle="Normal 3"/>
    <tableColumn id="2" xr3:uid="{757DD01F-10B3-46D3-B57F-91E2D6B6B32B}" name="FundSource" dataDxfId="50" dataCellStyle="Normal 3"/>
    <tableColumn id="18" xr3:uid="{C8CDA940-0BCC-4C5C-83D8-171DC9943B49}" name="FundCode" dataDxfId="49" dataCellStyle="Normal 2"/>
    <tableColumn id="24" xr3:uid="{0A50B958-D874-4921-AFB4-77D3A4EA9B3C}" name="DeptService" dataDxfId="48" dataCellStyle="Normal 3"/>
    <tableColumn id="9" xr3:uid="{64765F77-10C3-4EA4-B722-F199C73B1579}" name="ApprType" dataDxfId="47" dataCellStyle="Normal 3"/>
    <tableColumn id="25" xr3:uid="{4BADCD32-51CD-4F23-82DE-0FEF58FC35E2}" name="ExpType" dataDxfId="46" dataCellStyle="Normal 3"/>
    <tableColumn id="26" xr3:uid="{08D0BF40-C2B7-4EE5-83AE-C56B8DFDE9BF}" name="FederalService" dataDxfId="45" dataCellStyle="Normal 3"/>
    <tableColumn id="11" xr3:uid="{47379D23-8380-45A4-9079-DFD3932EAC1F}" name="DIN" dataDxfId="44" dataCellStyle="Normal 3"/>
    <tableColumn id="12" xr3:uid="{23C01218-8861-4761-9EC6-8101A8214D31}" name="DINName" dataDxfId="43" dataCellStyle="Normal 3"/>
    <tableColumn id="17" xr3:uid="{B4FB705D-2FFD-4323-83C3-B6017A81C597}" name="ChangeAuth" dataDxfId="42" dataCellStyle="Normal 3"/>
    <tableColumn id="8" xr3:uid="{35449388-8D26-4C5D-913C-A0ECBD337BF5}" name="Statute" dataDxfId="41" dataCellStyle="Normal 3"/>
    <tableColumn id="27" xr3:uid="{58BD1C0C-2DD3-4D24-BAC0-EF45A809527C}" name="NumericCode" dataDxfId="40" dataCellStyle="Normal 3"/>
    <tableColumn id="28" xr3:uid="{0B0B74AF-E988-486C-8D87-63D5D45FBCA8}" name="Line" dataDxfId="39" dataCellStyle="Normal 3"/>
    <tableColumn id="29" xr3:uid="{F0BC206E-7765-4B77-8966-CCBB2FC7F9AB}" name="Unit" dataDxfId="38" dataCellStyle="Normal 3"/>
    <tableColumn id="14" xr3:uid="{8B93FE0D-0BDB-4817-AA4B-C44B87264F9A}" name="Amount" dataDxfId="37" dataCellStyle="Normal 3"/>
    <tableColumn id="6" xr3:uid="{83247F59-0DF5-4351-AFB5-CA5E7A5356B5}" name="FTE" dataDxfId="36"/>
    <tableColumn id="19" xr3:uid="{FE6E08FD-C2C8-425B-875D-4B4C550A6FD9}" name="B2year" dataDxfId="35" dataCellStyle="Normal 3"/>
    <tableColumn id="4" xr3:uid="{AF36861B-EB43-47A6-B0FC-C23D28F34B36}" name="ProgramName" dataDxfId="34" dataCellStyle="Normal 2">
      <calculatedColumnFormula>INDEX(program[ProgramName],MATCH(Data2[[#This Row],[ProgramNum]],program[ProgramNum],0))</calculatedColumnFormula>
    </tableColumn>
    <tableColumn id="20" xr3:uid="{9B75737B-0ED9-4B42-9DD6-9ABC899BCF02}" name="Statue Combo" dataDxfId="33" dataCellStyle="Normal 3">
      <calculatedColumnFormula>RIGHT(Data2[[#This Row],[ProgramNum]],1)&amp;Data2[[#This Row],[Statute]]</calculatedColumnFormula>
    </tableColumn>
    <tableColumn id="10" xr3:uid="{7545C1A3-974D-4DE4-91C9-591366589606}" name="ApprName" dataDxfId="32" dataCellStyle="Normal 2">
      <calculatedColumnFormula>INDEX(#REF!,MATCH(Data2[[#This Row],[Appr]],#REF!,0))</calculatedColumnFormula>
    </tableColumn>
    <tableColumn id="15" xr3:uid="{D6EBA283-6E28-4462-8317-2833344CB0F6}" name="Version" dataDxfId="31" dataCellStyle="Normal 2">
      <calculatedColumnFormula>INDEX(version[Version],MATCH(Data2[[#This Row],[ChangeAuth]],version[Chg code],0))</calculatedColumnFormula>
    </tableColumn>
    <tableColumn id="1" xr3:uid="{9EB1A225-6721-4D94-A10D-C8F6A39B1676}" name="FundNum" dataDxfId="30" dataCellStyle="Normal 2 2">
      <calculatedColumnFormula>INDEX(fund[#Data],MATCH(G3,fund[Fund code],0),2)</calculatedColumnFormula>
    </tableColumn>
    <tableColumn id="16" xr3:uid="{FE994F3D-16E0-4D73-9E1D-5E7569255272}" name="FY" dataDxfId="29">
      <calculatedColumnFormula>IF(Data2[[#This Row],[B2year]]=1,RIGHT(LEFT($A$1,4)+1,2),IF(Data2[[#This Row],[B2year]]=2,RIGHT($A$1,2),""))</calculatedColumnFormula>
    </tableColumn>
    <tableColumn id="22" xr3:uid="{68D9BC67-61FD-448F-B404-0189447843C8}" name="rank" dataDxfId="28">
      <calculatedColumnFormula>INDEX(version8[#Data],MATCH(Data2[[#This Row],[Version]],version8[Version],0),2)</calculatedColumnFormula>
    </tableColumn>
    <tableColumn id="21" xr3:uid="{1D2D9BAE-1002-4A1E-B68C-C90C6016F891}" name="fndty" dataDxfId="27">
      <calculatedColumnFormula>IF(Data2[[#This Row],[FederalService]]="",Data2[[#This Row],[FundSource]],IF(Data2[[#This Row],[FederalService]]="L",Data2[[#This Row],[FundSource]]&amp;"-L",IF(Data2[[#This Row],[FederalService]]="F",Data2[[#This Row],[FundSource]]&amp;"-F",IF(Data2[[#This Row],[FederalService]]="S",Data2[[#This Row],[FundSource]]&amp;"-S"))))</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F1AD5C-154C-47C3-AACC-A82C6942002D}" name="fund" displayName="fund" ref="AJ2:AK6" totalsRowShown="0">
  <autoFilter ref="AJ2:AK6" xr:uid="{9FCEDA4F-C6CB-4C0F-8029-AB7B385B3E41}"/>
  <tableColumns count="2">
    <tableColumn id="1" xr3:uid="{9ADB5A7D-AFF3-4667-B0C8-AA05AB1E534B}" name="Fund code"/>
    <tableColumn id="2" xr3:uid="{A80C8FCF-6A90-4461-A014-44ACDD0063F0}" name="Fund Numbe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E9BAFC-036B-457B-A2A0-B7C23696B87C}" name="version8" displayName="version8" ref="AM2:AN8" totalsRowShown="0">
  <autoFilter ref="AM2:AN8" xr:uid="{88483902-BFC3-46AC-B339-8A20CD1230B0}"/>
  <tableColumns count="2">
    <tableColumn id="1" xr3:uid="{0E5CF32A-9B3A-4D99-B5EE-493B0D0F5311}" name="Version"/>
    <tableColumn id="2" xr3:uid="{3BF82D1C-47A5-41DD-9717-EBD51C8FB4DF}" name="Rank" dataDxfId="2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0CD969-0675-42EC-A577-834EFC0A20E3}" name="version" displayName="version" ref="AJ12:AM20" totalsRowShown="0" headerRowDxfId="25" dataDxfId="24" headerRowCellStyle="Normal 3" dataCellStyle="Normal 3">
  <autoFilter ref="AJ12:AM20" xr:uid="{0BDFE16F-975E-4DC1-B6D9-33BFBDAC9EDF}"/>
  <tableColumns count="4">
    <tableColumn id="1" xr3:uid="{FF40229F-DB6D-4790-AF0E-032C7AC275C0}" name="Chg code" dataDxfId="23" dataCellStyle="Normal 3"/>
    <tableColumn id="2" xr3:uid="{ED23C1E4-4275-4D80-A6E8-5E3A2425DE89}" name="Version" dataDxfId="22" dataCellStyle="Normal 3"/>
    <tableColumn id="3" xr3:uid="{0422F1D7-EB16-42B4-8C0E-2D4E99F7A5F6}" name="Disc" dataDxfId="21" dataCellStyle="Normal 3"/>
    <tableColumn id="4" xr3:uid="{F6F444E1-4443-4137-B838-408C5A90694B}" name="New" dataDxfId="20" dataCellStyle="Normal 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F407BD-87A6-49E7-9F33-6EEFB7A38062}" name="program" displayName="program" ref="AJ24:AK31" totalsRowShown="0" headerRowDxfId="19" dataDxfId="18" headerRowCellStyle="Normal 2" dataCellStyle="Normal 2">
  <autoFilter ref="AJ24:AK31" xr:uid="{B53E5D33-39BA-47D6-AD4F-C1031D4C9236}"/>
  <tableColumns count="2">
    <tableColumn id="1" xr3:uid="{BC7CDD13-2C3E-4854-B579-7AF8C8472DC5}" name="ProgramNum" dataDxfId="17" dataCellStyle="Normal 2"/>
    <tableColumn id="2" xr3:uid="{52ABA6BD-C19F-4960-88D5-E73B9AEAA1B5}" name="ProgramName" dataDxfId="16" dataCellStyle="Normal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676159-DD1D-42BD-92AF-0F8D9C7C13B2}" name="din" displayName="din" ref="AJ35:AK81" totalsRowShown="0" headerRowDxfId="15" dataDxfId="13" headerRowBorderDxfId="14" tableBorderDxfId="12" totalsRowBorderDxfId="11" headerRowCellStyle="Normal 2 2">
  <autoFilter ref="AJ35:AK81" xr:uid="{E16B7778-F7CF-435E-82C2-1517E7BA09B7}"/>
  <sortState xmlns:xlrd2="http://schemas.microsoft.com/office/spreadsheetml/2017/richdata2" ref="AJ36:AK53">
    <sortCondition ref="AJ14:AJ847"/>
  </sortState>
  <tableColumns count="2">
    <tableColumn id="1" xr3:uid="{14816D5D-FDE6-49F6-8F84-D751C4E98FFC}" name="DIN" dataDxfId="10"/>
    <tableColumn id="2" xr3:uid="{E52459CA-4F29-4417-AFA2-0327806B9408}" name="DINName" dataDxfId="9" dataCellStyle="Normal 3"/>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8E3A58A-ECDD-4655-9964-E07D3C2FE430}" name="ApprTbl" displayName="ApprTbl" ref="A24:D254" totalsRowShown="0" headerRowDxfId="4">
  <autoFilter ref="A24:D254" xr:uid="{F11EB3F5-B317-4022-8A97-CA61F1A53D42}"/>
  <sortState xmlns:xlrd2="http://schemas.microsoft.com/office/spreadsheetml/2017/richdata2" ref="A25:D254">
    <sortCondition ref="B24:B254"/>
  </sortState>
  <tableColumns count="4">
    <tableColumn id="1" xr3:uid="{F19043B3-4696-4E28-9B3C-9DAA9E76B513}" name="Appr" dataDxfId="3" dataCellStyle="Normal 4"/>
    <tableColumn id="2" xr3:uid="{3C4A8149-AD23-4639-85EF-94DC3812D275}" name="Appr Name" dataDxfId="2" dataCellStyle="Normal 4"/>
    <tableColumn id="3" xr3:uid="{40CC309A-CEA4-4303-AF53-F139009F41B2}" name="Statute" dataDxfId="1" dataCellStyle="Normal 4"/>
    <tableColumn id="5" xr3:uid="{794C544D-0D8F-4273-A377-71CBA222C160}" name="Other" dataDxfId="0">
      <calculatedColumnFormula>IFERROR(INDEX(hist8[Appr],MATCH(VALUE(LEFT(ApprTbl[[#This Row],[Appr]],3)),hist8[Appr],0)),"")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6" Type="http://schemas.openxmlformats.org/officeDocument/2006/relationships/hyperlink" Target="https://doa.wi.gov/Pages/StateFinances/JointFinanceCommittee13-10.aspx" TargetMode="External"/><Relationship Id="rId117" Type="http://schemas.openxmlformats.org/officeDocument/2006/relationships/hyperlink" Target="https://doa.wi.gov/Pages/StateFinances/JointFinanceCommittee13-10.aspx" TargetMode="External"/><Relationship Id="rId21" Type="http://schemas.openxmlformats.org/officeDocument/2006/relationships/hyperlink" Target="https://doa.wi.gov/Pages/StateFinances/JointFinanceCommittee13-10.aspx" TargetMode="External"/><Relationship Id="rId42" Type="http://schemas.openxmlformats.org/officeDocument/2006/relationships/hyperlink" Target="https://docs.legis.wisconsin.gov/2011/related/acts/13" TargetMode="External"/><Relationship Id="rId47" Type="http://schemas.openxmlformats.org/officeDocument/2006/relationships/hyperlink" Target="https://docs.legis.wisconsin.gov/2011/related/acts/13" TargetMode="External"/><Relationship Id="rId63" Type="http://schemas.openxmlformats.org/officeDocument/2006/relationships/hyperlink" Target="https://docs.legis.wisconsin.gov/2003/related/acts/33" TargetMode="External"/><Relationship Id="rId68" Type="http://schemas.openxmlformats.org/officeDocument/2006/relationships/hyperlink" Target="https://doa.wi.gov/Pages/StateFinances/JointFinanceCommittee13-10.aspx" TargetMode="External"/><Relationship Id="rId84" Type="http://schemas.openxmlformats.org/officeDocument/2006/relationships/hyperlink" Target="https://doa.wi.gov/Pages/StateFinances/JointFinanceCommittee13-10.aspx" TargetMode="External"/><Relationship Id="rId89" Type="http://schemas.openxmlformats.org/officeDocument/2006/relationships/hyperlink" Target="https://doa.wi.gov/Pages/StateFinances/JointFinanceCommittee13-10.aspx" TargetMode="External"/><Relationship Id="rId112" Type="http://schemas.openxmlformats.org/officeDocument/2006/relationships/hyperlink" Target="https://doa.wi.gov/Pages/StateFinances/JointFinanceCommittee13-10.aspx" TargetMode="External"/><Relationship Id="rId133" Type="http://schemas.openxmlformats.org/officeDocument/2006/relationships/hyperlink" Target="https://doa.wi.gov/Pages/StateFinances/JointFinanceCommittee13-10.aspx" TargetMode="External"/><Relationship Id="rId138" Type="http://schemas.openxmlformats.org/officeDocument/2006/relationships/hyperlink" Target="https://doa.wi.gov/Pages/StateFinances/JointFinanceCommittee13-10.aspx" TargetMode="External"/><Relationship Id="rId16" Type="http://schemas.openxmlformats.org/officeDocument/2006/relationships/hyperlink" Target="https://doa.wi.gov/Pages/StateFinances/JointFinanceCommittee13-10.aspx" TargetMode="External"/><Relationship Id="rId107" Type="http://schemas.openxmlformats.org/officeDocument/2006/relationships/hyperlink" Target="https://doa.wi.gov/Pages/StateFinances/JointFinanceCommittee13-10.aspx" TargetMode="External"/><Relationship Id="rId11" Type="http://schemas.openxmlformats.org/officeDocument/2006/relationships/hyperlink" Target="https://doa.wi.gov/Pages/StateFinances/JointFinanceCommittee13-10.aspx" TargetMode="External"/><Relationship Id="rId32" Type="http://schemas.openxmlformats.org/officeDocument/2006/relationships/hyperlink" Target="https://docs.legis.wisconsin.gov/2011/related/acts/13" TargetMode="External"/><Relationship Id="rId37" Type="http://schemas.openxmlformats.org/officeDocument/2006/relationships/hyperlink" Target="https://docs.legis.wisconsin.gov/2011/related/acts/13" TargetMode="External"/><Relationship Id="rId53" Type="http://schemas.openxmlformats.org/officeDocument/2006/relationships/hyperlink" Target="https://docs.legis.wisconsin.gov/2009/related/acts/2" TargetMode="External"/><Relationship Id="rId58" Type="http://schemas.openxmlformats.org/officeDocument/2006/relationships/hyperlink" Target="https://docs.legis.wisconsin.gov/2009/related/acts/2" TargetMode="External"/><Relationship Id="rId74" Type="http://schemas.openxmlformats.org/officeDocument/2006/relationships/hyperlink" Target="https://doa.wi.gov/Pages/StateFinances/JointFinanceCommittee13-10.aspx" TargetMode="External"/><Relationship Id="rId79" Type="http://schemas.openxmlformats.org/officeDocument/2006/relationships/hyperlink" Target="https://doa.wi.gov/Pages/StateFinances/JointFinanceCommittee13-10.aspx" TargetMode="External"/><Relationship Id="rId102" Type="http://schemas.openxmlformats.org/officeDocument/2006/relationships/hyperlink" Target="https://doa.wi.gov/Pages/StateFinances/JointFinanceCommittee13-10.aspx" TargetMode="External"/><Relationship Id="rId123" Type="http://schemas.openxmlformats.org/officeDocument/2006/relationships/hyperlink" Target="https://doa.wi.gov/Pages/StateFinances/JointFinanceCommittee13-10.aspx" TargetMode="External"/><Relationship Id="rId128" Type="http://schemas.openxmlformats.org/officeDocument/2006/relationships/hyperlink" Target="https://doa.wi.gov/Pages/StateFinances/JointFinanceCommittee13-10.aspx" TargetMode="External"/><Relationship Id="rId144" Type="http://schemas.openxmlformats.org/officeDocument/2006/relationships/printerSettings" Target="../printerSettings/printerSettings4.bin"/><Relationship Id="rId5" Type="http://schemas.openxmlformats.org/officeDocument/2006/relationships/hyperlink" Target="https://doa.wi.gov/Pages/StateFinances/JointFinanceCommittee13-10.aspx" TargetMode="External"/><Relationship Id="rId90" Type="http://schemas.openxmlformats.org/officeDocument/2006/relationships/hyperlink" Target="https://doa.wi.gov/Pages/StateFinances/JointFinanceCommittee13-10.aspx" TargetMode="External"/><Relationship Id="rId95" Type="http://schemas.openxmlformats.org/officeDocument/2006/relationships/hyperlink" Target="https://doa.wi.gov/Pages/StateFinances/JointFinanceCommittee13-10.aspx" TargetMode="External"/><Relationship Id="rId22" Type="http://schemas.openxmlformats.org/officeDocument/2006/relationships/hyperlink" Target="https://doa.wi.gov/Pages/StateFinances/JointFinanceCommittee13-10.aspx" TargetMode="External"/><Relationship Id="rId27" Type="http://schemas.openxmlformats.org/officeDocument/2006/relationships/hyperlink" Target="https://doa.wi.gov/Pages/StateFinances/JointFinanceCommittee13-10.aspx" TargetMode="External"/><Relationship Id="rId43" Type="http://schemas.openxmlformats.org/officeDocument/2006/relationships/hyperlink" Target="https://docs.legis.wisconsin.gov/2011/related/acts/13" TargetMode="External"/><Relationship Id="rId48" Type="http://schemas.openxmlformats.org/officeDocument/2006/relationships/hyperlink" Target="https://docs.legis.wisconsin.gov/2011/related/acts" TargetMode="External"/><Relationship Id="rId64" Type="http://schemas.openxmlformats.org/officeDocument/2006/relationships/hyperlink" Target="https://docs.legis.wisconsin.gov/2009/related/acts/2" TargetMode="External"/><Relationship Id="rId69" Type="http://schemas.openxmlformats.org/officeDocument/2006/relationships/hyperlink" Target="https://doa.wi.gov/Pages/StateFinances/JointFinanceCommittee13-10.aspx" TargetMode="External"/><Relationship Id="rId113" Type="http://schemas.openxmlformats.org/officeDocument/2006/relationships/hyperlink" Target="https://doa.wi.gov/Pages/StateFinances/JointFinanceCommittee13-10.aspx" TargetMode="External"/><Relationship Id="rId118" Type="http://schemas.openxmlformats.org/officeDocument/2006/relationships/hyperlink" Target="https://doa.wi.gov/Pages/StateFinances/JointFinanceCommittee13-10.aspx" TargetMode="External"/><Relationship Id="rId134" Type="http://schemas.openxmlformats.org/officeDocument/2006/relationships/hyperlink" Target="https://doa.wi.gov/Pages/StateFinances/JointFinanceCommittee13-10.aspx" TargetMode="External"/><Relationship Id="rId139" Type="http://schemas.openxmlformats.org/officeDocument/2006/relationships/hyperlink" Target="https://docs.legis.wisconsin.gov/2009/related/acts/2" TargetMode="External"/><Relationship Id="rId80" Type="http://schemas.openxmlformats.org/officeDocument/2006/relationships/hyperlink" Target="https://doa.wi.gov/Pages/StateFinances/JointFinanceCommittee13-10.aspx" TargetMode="External"/><Relationship Id="rId85" Type="http://schemas.openxmlformats.org/officeDocument/2006/relationships/hyperlink" Target="https://doa.wi.gov/Pages/StateFinances/JointFinanceCommittee13-10.aspx" TargetMode="External"/><Relationship Id="rId3" Type="http://schemas.openxmlformats.org/officeDocument/2006/relationships/hyperlink" Target="https://doa.wi.gov/Pages/StateFinances/JointFinanceCommittee13-10.aspx" TargetMode="External"/><Relationship Id="rId12" Type="http://schemas.openxmlformats.org/officeDocument/2006/relationships/hyperlink" Target="https://doa.wi.gov/Pages/StateFinances/JointFinanceCommittee13-10.aspx" TargetMode="External"/><Relationship Id="rId17" Type="http://schemas.openxmlformats.org/officeDocument/2006/relationships/hyperlink" Target="https://doa.wi.gov/Pages/StateFinances/JointFinanceCommittee13-10.aspx" TargetMode="External"/><Relationship Id="rId25" Type="http://schemas.openxmlformats.org/officeDocument/2006/relationships/hyperlink" Target="https://doa.wi.gov/Pages/StateFinances/JointFinanceCommittee13-10.aspx" TargetMode="External"/><Relationship Id="rId33" Type="http://schemas.openxmlformats.org/officeDocument/2006/relationships/hyperlink" Target="https://docs.legis.wisconsin.gov/2009/related/acts/28" TargetMode="External"/><Relationship Id="rId38" Type="http://schemas.openxmlformats.org/officeDocument/2006/relationships/hyperlink" Target="https://docs.legis.wisconsin.gov/2009/related/acts/28" TargetMode="External"/><Relationship Id="rId46" Type="http://schemas.openxmlformats.org/officeDocument/2006/relationships/hyperlink" Target="https://docs.legis.wisconsin.gov/2011/related/acts/13" TargetMode="External"/><Relationship Id="rId59" Type="http://schemas.openxmlformats.org/officeDocument/2006/relationships/hyperlink" Target="https://docs.legis.wisconsin.gov/2013/related/acts/141" TargetMode="External"/><Relationship Id="rId67" Type="http://schemas.openxmlformats.org/officeDocument/2006/relationships/hyperlink" Target="https://doa.wi.gov/Pages/StateFinances/JointFinanceCommittee13-10.aspx" TargetMode="External"/><Relationship Id="rId103" Type="http://schemas.openxmlformats.org/officeDocument/2006/relationships/hyperlink" Target="https://doa.wi.gov/Pages/StateFinances/JointFinanceCommittee13-10.aspx" TargetMode="External"/><Relationship Id="rId108" Type="http://schemas.openxmlformats.org/officeDocument/2006/relationships/hyperlink" Target="https://doa.wi.gov/Pages/StateFinances/JointFinanceCommittee13-10.aspx" TargetMode="External"/><Relationship Id="rId116" Type="http://schemas.openxmlformats.org/officeDocument/2006/relationships/hyperlink" Target="https://doa.wi.gov/Pages/StateFinances/JointFinanceCommittee13-10.aspx" TargetMode="External"/><Relationship Id="rId124" Type="http://schemas.openxmlformats.org/officeDocument/2006/relationships/hyperlink" Target="https://doa.wi.gov/Pages/StateFinances/JointFinanceCommittee13-10.aspx" TargetMode="External"/><Relationship Id="rId129" Type="http://schemas.openxmlformats.org/officeDocument/2006/relationships/hyperlink" Target="https://doa.wi.gov/Pages/StateFinances/JointFinanceCommittee13-10.aspx" TargetMode="External"/><Relationship Id="rId137" Type="http://schemas.openxmlformats.org/officeDocument/2006/relationships/hyperlink" Target="https://doa.wi.gov/Pages/StateFinances/JointFinanceCommittee13-10.aspx" TargetMode="External"/><Relationship Id="rId20" Type="http://schemas.openxmlformats.org/officeDocument/2006/relationships/hyperlink" Target="https://doa.wi.gov/Pages/StateFinances/JointFinanceCommittee13-10.aspx" TargetMode="External"/><Relationship Id="rId41" Type="http://schemas.openxmlformats.org/officeDocument/2006/relationships/hyperlink" Target="https://doa.wi.gov/Pages/StateFinances/JointFinanceCommittee13-10.aspx" TargetMode="External"/><Relationship Id="rId54" Type="http://schemas.openxmlformats.org/officeDocument/2006/relationships/hyperlink" Target="https://docs.legis.wisconsin.gov/2007/related/acts/226" TargetMode="External"/><Relationship Id="rId62" Type="http://schemas.openxmlformats.org/officeDocument/2006/relationships/hyperlink" Target="https://docs.legis.wisconsin.gov/2009/related/acts/226" TargetMode="External"/><Relationship Id="rId70" Type="http://schemas.openxmlformats.org/officeDocument/2006/relationships/hyperlink" Target="https://doa.wi.gov/Pages/StateFinances/JointFinanceCommittee13-10.aspx" TargetMode="External"/><Relationship Id="rId75" Type="http://schemas.openxmlformats.org/officeDocument/2006/relationships/hyperlink" Target="https://doa.wi.gov/Pages/StateFinances/JointFinanceCommittee13-10.aspx" TargetMode="External"/><Relationship Id="rId83" Type="http://schemas.openxmlformats.org/officeDocument/2006/relationships/hyperlink" Target="https://doa.wi.gov/Pages/StateFinances/JointFinanceCommittee13-10.aspx" TargetMode="External"/><Relationship Id="rId88" Type="http://schemas.openxmlformats.org/officeDocument/2006/relationships/hyperlink" Target="https://doa.wi.gov/Pages/StateFinances/JointFinanceCommittee13-10.aspx" TargetMode="External"/><Relationship Id="rId91" Type="http://schemas.openxmlformats.org/officeDocument/2006/relationships/hyperlink" Target="https://doa.wi.gov/Pages/StateFinances/JointFinanceCommittee13-10.aspx" TargetMode="External"/><Relationship Id="rId96" Type="http://schemas.openxmlformats.org/officeDocument/2006/relationships/hyperlink" Target="https://doa.wi.gov/Pages/StateFinances/JointFinanceCommittee13-10.aspx" TargetMode="External"/><Relationship Id="rId111" Type="http://schemas.openxmlformats.org/officeDocument/2006/relationships/hyperlink" Target="https://doa.wi.gov/Pages/StateFinances/JointFinanceCommittee13-10.aspx" TargetMode="External"/><Relationship Id="rId132" Type="http://schemas.openxmlformats.org/officeDocument/2006/relationships/hyperlink" Target="https://doa.wi.gov/Pages/StateFinances/JointFinanceCommittee13-10.aspx" TargetMode="External"/><Relationship Id="rId140" Type="http://schemas.openxmlformats.org/officeDocument/2006/relationships/hyperlink" Target="https://doa.wi.gov/Pages/StateFinances/JointFinanceCommittee13-10.aspx" TargetMode="External"/><Relationship Id="rId145" Type="http://schemas.openxmlformats.org/officeDocument/2006/relationships/table" Target="../tables/table3.xml"/><Relationship Id="rId1" Type="http://schemas.openxmlformats.org/officeDocument/2006/relationships/hyperlink" Target="https://doa.wi.gov/Pages/StateFinances/JointFinanceCommittee13-10.aspx" TargetMode="External"/><Relationship Id="rId6" Type="http://schemas.openxmlformats.org/officeDocument/2006/relationships/hyperlink" Target="https://doa.wi.gov/Pages/StateFinances/JointFinanceCommittee13-10.aspx" TargetMode="External"/><Relationship Id="rId15" Type="http://schemas.openxmlformats.org/officeDocument/2006/relationships/hyperlink" Target="https://doa.wi.gov/Pages/StateFinances/JointFinanceCommittee13-10.aspx" TargetMode="External"/><Relationship Id="rId23" Type="http://schemas.openxmlformats.org/officeDocument/2006/relationships/hyperlink" Target="https://doa.wi.gov/Pages/StateFinances/JointFinanceCommittee13-10.aspx" TargetMode="External"/><Relationship Id="rId28" Type="http://schemas.openxmlformats.org/officeDocument/2006/relationships/hyperlink" Target="https://docs.legis.wisconsin.gov/2011/related/acts/13" TargetMode="External"/><Relationship Id="rId36" Type="http://schemas.openxmlformats.org/officeDocument/2006/relationships/hyperlink" Target="https://docs.legis.wisconsin.gov/2009/related/acts/28" TargetMode="External"/><Relationship Id="rId49" Type="http://schemas.openxmlformats.org/officeDocument/2006/relationships/hyperlink" Target="https://docs.legis.wisconsin.gov/2013/related/acts/49" TargetMode="External"/><Relationship Id="rId57" Type="http://schemas.openxmlformats.org/officeDocument/2006/relationships/hyperlink" Target="https://docs.legis.wisconsin.gov/2011/related/acts/13" TargetMode="External"/><Relationship Id="rId106" Type="http://schemas.openxmlformats.org/officeDocument/2006/relationships/hyperlink" Target="https://doa.wi.gov/Pages/StateFinances/JointFinanceCommittee13-10.aspx" TargetMode="External"/><Relationship Id="rId114" Type="http://schemas.openxmlformats.org/officeDocument/2006/relationships/hyperlink" Target="https://doa.wi.gov/Pages/StateFinances/JointFinanceCommittee13-10.aspx" TargetMode="External"/><Relationship Id="rId119" Type="http://schemas.openxmlformats.org/officeDocument/2006/relationships/hyperlink" Target="https://doa.wi.gov/Pages/StateFinances/JointFinanceCommittee13-10.aspx" TargetMode="External"/><Relationship Id="rId127" Type="http://schemas.openxmlformats.org/officeDocument/2006/relationships/hyperlink" Target="https://doa.wi.gov/Pages/StateFinances/JointFinanceCommittee13-10.aspx" TargetMode="External"/><Relationship Id="rId10" Type="http://schemas.openxmlformats.org/officeDocument/2006/relationships/hyperlink" Target="https://doa.wi.gov/Pages/StateFinances/JointFinanceCommittee13-10.aspx" TargetMode="External"/><Relationship Id="rId31" Type="http://schemas.openxmlformats.org/officeDocument/2006/relationships/hyperlink" Target="https://docs.legis.wisconsin.gov/2009/related/acts/2" TargetMode="External"/><Relationship Id="rId44" Type="http://schemas.openxmlformats.org/officeDocument/2006/relationships/hyperlink" Target="https://docs.legis.wisconsin.gov/2011/related/acts/13" TargetMode="External"/><Relationship Id="rId52" Type="http://schemas.openxmlformats.org/officeDocument/2006/relationships/hyperlink" Target="https://docs.legis.wisconsin.gov/2007/related/acts/226" TargetMode="External"/><Relationship Id="rId60" Type="http://schemas.openxmlformats.org/officeDocument/2006/relationships/hyperlink" Target="https://docs.legis.wisconsin.gov/2007/related/acts/226" TargetMode="External"/><Relationship Id="rId65" Type="http://schemas.openxmlformats.org/officeDocument/2006/relationships/hyperlink" Target="https://docs.legis.wisconsin.gov/2009/related/acts/2" TargetMode="External"/><Relationship Id="rId73" Type="http://schemas.openxmlformats.org/officeDocument/2006/relationships/hyperlink" Target="https://doa.wi.gov/Pages/StateFinances/JointFinanceCommittee13-10.aspx" TargetMode="External"/><Relationship Id="rId78" Type="http://schemas.openxmlformats.org/officeDocument/2006/relationships/hyperlink" Target="https://doa.wi.gov/Pages/StateFinances/JointFinanceCommittee13-10.aspx" TargetMode="External"/><Relationship Id="rId81" Type="http://schemas.openxmlformats.org/officeDocument/2006/relationships/hyperlink" Target="https://doa.wi.gov/Pages/StateFinances/JointFinanceCommittee13-10.aspx" TargetMode="External"/><Relationship Id="rId86" Type="http://schemas.openxmlformats.org/officeDocument/2006/relationships/hyperlink" Target="https://doa.wi.gov/Pages/StateFinances/JointFinanceCommittee13-10.aspx" TargetMode="External"/><Relationship Id="rId94" Type="http://schemas.openxmlformats.org/officeDocument/2006/relationships/hyperlink" Target="https://doa.wi.gov/Pages/StateFinances/JointFinanceCommittee13-10.aspx" TargetMode="External"/><Relationship Id="rId99" Type="http://schemas.openxmlformats.org/officeDocument/2006/relationships/hyperlink" Target="https://doa.wi.gov/Pages/StateFinances/JointFinanceCommittee13-10.aspx" TargetMode="External"/><Relationship Id="rId101" Type="http://schemas.openxmlformats.org/officeDocument/2006/relationships/hyperlink" Target="https://doa.wi.gov/Pages/StateFinances/JointFinanceCommittee13-10.aspx" TargetMode="External"/><Relationship Id="rId122" Type="http://schemas.openxmlformats.org/officeDocument/2006/relationships/hyperlink" Target="https://doa.wi.gov/Pages/StateFinances/JointFinanceCommittee13-10.aspx" TargetMode="External"/><Relationship Id="rId130" Type="http://schemas.openxmlformats.org/officeDocument/2006/relationships/hyperlink" Target="https://doa.wi.gov/Pages/StateFinances/JointFinanceCommittee13-10.aspx" TargetMode="External"/><Relationship Id="rId135" Type="http://schemas.openxmlformats.org/officeDocument/2006/relationships/hyperlink" Target="https://doa.wi.gov/Pages/StateFinances/JointFinanceCommittee13-10.aspx" TargetMode="External"/><Relationship Id="rId143" Type="http://schemas.openxmlformats.org/officeDocument/2006/relationships/hyperlink" Target="https://docs.legis.wisconsin.gov/2009/related/acts/2" TargetMode="External"/><Relationship Id="rId148" Type="http://schemas.openxmlformats.org/officeDocument/2006/relationships/table" Target="../tables/table6.xml"/><Relationship Id="rId4" Type="http://schemas.openxmlformats.org/officeDocument/2006/relationships/hyperlink" Target="https://doa.wi.gov/Pages/StateFinances/JointFinanceCommittee13-10.aspx" TargetMode="External"/><Relationship Id="rId9" Type="http://schemas.openxmlformats.org/officeDocument/2006/relationships/hyperlink" Target="https://doa.wi.gov/Pages/StateFinances/JointFinanceCommittee13-10.aspx" TargetMode="External"/><Relationship Id="rId13" Type="http://schemas.openxmlformats.org/officeDocument/2006/relationships/hyperlink" Target="https://doa.wi.gov/Pages/StateFinances/JointFinanceCommittee13-10.aspx" TargetMode="External"/><Relationship Id="rId18" Type="http://schemas.openxmlformats.org/officeDocument/2006/relationships/hyperlink" Target="https://doa.wi.gov/Pages/StateFinances/JointFinanceCommittee13-10.aspx" TargetMode="External"/><Relationship Id="rId39" Type="http://schemas.openxmlformats.org/officeDocument/2006/relationships/hyperlink" Target="https://docs.legis.wisconsin.gov/2005/related/acts/25" TargetMode="External"/><Relationship Id="rId109" Type="http://schemas.openxmlformats.org/officeDocument/2006/relationships/hyperlink" Target="https://doa.wi.gov/Pages/StateFinances/JointFinanceCommittee13-10.aspx" TargetMode="External"/><Relationship Id="rId34" Type="http://schemas.openxmlformats.org/officeDocument/2006/relationships/hyperlink" Target="https://docs.legis.wisconsin.gov/2011/related/acts/13" TargetMode="External"/><Relationship Id="rId50" Type="http://schemas.openxmlformats.org/officeDocument/2006/relationships/hyperlink" Target="https://docs.legis.wisconsin.gov/2019/related/acts/9" TargetMode="External"/><Relationship Id="rId55" Type="http://schemas.openxmlformats.org/officeDocument/2006/relationships/hyperlink" Target="https://docs.legis.wisconsin.gov/2009/related/acts/2" TargetMode="External"/><Relationship Id="rId76" Type="http://schemas.openxmlformats.org/officeDocument/2006/relationships/hyperlink" Target="https://doa.wi.gov/Pages/StateFinances/JointFinanceCommittee13-10.aspx" TargetMode="External"/><Relationship Id="rId97" Type="http://schemas.openxmlformats.org/officeDocument/2006/relationships/hyperlink" Target="https://doa.wi.gov/Pages/StateFinances/JointFinanceCommittee13-10.aspx" TargetMode="External"/><Relationship Id="rId104" Type="http://schemas.openxmlformats.org/officeDocument/2006/relationships/hyperlink" Target="https://doa.wi.gov/Pages/StateFinances/JointFinanceCommittee13-10.aspx" TargetMode="External"/><Relationship Id="rId120" Type="http://schemas.openxmlformats.org/officeDocument/2006/relationships/hyperlink" Target="https://doa.wi.gov/Pages/StateFinances/JointFinanceCommittee13-10.aspx" TargetMode="External"/><Relationship Id="rId125" Type="http://schemas.openxmlformats.org/officeDocument/2006/relationships/hyperlink" Target="https://doa.wi.gov/Pages/StateFinances/JointFinanceCommittee13-10.aspx" TargetMode="External"/><Relationship Id="rId141" Type="http://schemas.openxmlformats.org/officeDocument/2006/relationships/hyperlink" Target="https://docs.legis.wisconsin.gov/2009/related/acts/28" TargetMode="External"/><Relationship Id="rId146" Type="http://schemas.openxmlformats.org/officeDocument/2006/relationships/table" Target="../tables/table4.xml"/><Relationship Id="rId7" Type="http://schemas.openxmlformats.org/officeDocument/2006/relationships/hyperlink" Target="https://doa.wi.gov/Pages/StateFinances/JointFinanceCommittee13-10.aspx" TargetMode="External"/><Relationship Id="rId71" Type="http://schemas.openxmlformats.org/officeDocument/2006/relationships/hyperlink" Target="https://doa.wi.gov/Pages/StateFinances/JointFinanceCommittee13-10.aspx" TargetMode="External"/><Relationship Id="rId92" Type="http://schemas.openxmlformats.org/officeDocument/2006/relationships/hyperlink" Target="https://doa.wi.gov/Pages/StateFinances/JointFinanceCommittee13-10.aspx" TargetMode="External"/><Relationship Id="rId2" Type="http://schemas.openxmlformats.org/officeDocument/2006/relationships/hyperlink" Target="https://doa.wi.gov/Pages/StateFinances/JointFinanceCommittee13-10.aspx" TargetMode="External"/><Relationship Id="rId29" Type="http://schemas.openxmlformats.org/officeDocument/2006/relationships/hyperlink" Target="https://docs.legis.wisconsin.gov/2005/related/acts/143" TargetMode="External"/><Relationship Id="rId24" Type="http://schemas.openxmlformats.org/officeDocument/2006/relationships/hyperlink" Target="https://doa.wi.gov/Pages/StateFinances/JointFinanceCommittee13-10.aspx" TargetMode="External"/><Relationship Id="rId40" Type="http://schemas.openxmlformats.org/officeDocument/2006/relationships/hyperlink" Target="https://docs.legis.wisconsin.gov/1999/related/acts/9" TargetMode="External"/><Relationship Id="rId45" Type="http://schemas.openxmlformats.org/officeDocument/2006/relationships/hyperlink" Target="https://docs.legis.wisconsin.gov/2011/related/acts/13" TargetMode="External"/><Relationship Id="rId66" Type="http://schemas.openxmlformats.org/officeDocument/2006/relationships/hyperlink" Target="https://doa.wi.gov/Pages/StateFinances/JointFinanceCommittee13-10.aspx" TargetMode="External"/><Relationship Id="rId87" Type="http://schemas.openxmlformats.org/officeDocument/2006/relationships/hyperlink" Target="https://doa.wi.gov/Pages/StateFinances/JointFinanceCommittee13-10.aspx" TargetMode="External"/><Relationship Id="rId110" Type="http://schemas.openxmlformats.org/officeDocument/2006/relationships/hyperlink" Target="https://doa.wi.gov/Pages/StateFinances/JointFinanceCommittee13-10.aspx" TargetMode="External"/><Relationship Id="rId115" Type="http://schemas.openxmlformats.org/officeDocument/2006/relationships/hyperlink" Target="https://doa.wi.gov/Pages/StateFinances/JointFinanceCommittee13-10.aspx" TargetMode="External"/><Relationship Id="rId131" Type="http://schemas.openxmlformats.org/officeDocument/2006/relationships/hyperlink" Target="https://doa.wi.gov/Pages/StateFinances/JointFinanceCommittee13-10.aspx" TargetMode="External"/><Relationship Id="rId136" Type="http://schemas.openxmlformats.org/officeDocument/2006/relationships/hyperlink" Target="https://doa.wi.gov/Pages/StateFinances/JointFinanceCommittee13-10.aspx" TargetMode="External"/><Relationship Id="rId61" Type="http://schemas.openxmlformats.org/officeDocument/2006/relationships/hyperlink" Target="https://docs.legis.wisconsin.gov/2009/related/acts/2" TargetMode="External"/><Relationship Id="rId82" Type="http://schemas.openxmlformats.org/officeDocument/2006/relationships/hyperlink" Target="https://doa.wi.gov/Pages/StateFinances/JointFinanceCommittee13-10.aspx" TargetMode="External"/><Relationship Id="rId19" Type="http://schemas.openxmlformats.org/officeDocument/2006/relationships/hyperlink" Target="https://doa.wi.gov/Pages/StateFinances/JointFinanceCommittee13-10.aspx" TargetMode="External"/><Relationship Id="rId14" Type="http://schemas.openxmlformats.org/officeDocument/2006/relationships/hyperlink" Target="https://doa.wi.gov/Pages/StateFinances/JointFinanceCommittee13-10.aspx" TargetMode="External"/><Relationship Id="rId30" Type="http://schemas.openxmlformats.org/officeDocument/2006/relationships/hyperlink" Target="https://docs.legis.wisconsin.gov/2007/related/acts/107" TargetMode="External"/><Relationship Id="rId35" Type="http://schemas.openxmlformats.org/officeDocument/2006/relationships/hyperlink" Target="https://docs.legis.wisconsin.gov/2005/related/acts/25" TargetMode="External"/><Relationship Id="rId56" Type="http://schemas.openxmlformats.org/officeDocument/2006/relationships/hyperlink" Target="https://docs.legis.wisconsin.gov/2009/related/acts/28" TargetMode="External"/><Relationship Id="rId77" Type="http://schemas.openxmlformats.org/officeDocument/2006/relationships/hyperlink" Target="https://doa.wi.gov/Pages/StateFinances/JointFinanceCommittee13-10.aspx" TargetMode="External"/><Relationship Id="rId100" Type="http://schemas.openxmlformats.org/officeDocument/2006/relationships/hyperlink" Target="https://doa.wi.gov/Pages/StateFinances/JointFinanceCommittee13-10.aspx" TargetMode="External"/><Relationship Id="rId105" Type="http://schemas.openxmlformats.org/officeDocument/2006/relationships/hyperlink" Target="https://doa.wi.gov/Pages/StateFinances/JointFinanceCommittee13-10.aspx" TargetMode="External"/><Relationship Id="rId126" Type="http://schemas.openxmlformats.org/officeDocument/2006/relationships/hyperlink" Target="https://doa.wi.gov/Pages/StateFinances/JointFinanceCommittee13-10.aspx" TargetMode="External"/><Relationship Id="rId147" Type="http://schemas.openxmlformats.org/officeDocument/2006/relationships/table" Target="../tables/table5.xml"/><Relationship Id="rId8" Type="http://schemas.openxmlformats.org/officeDocument/2006/relationships/hyperlink" Target="https://doa.wi.gov/Pages/StateFinances/JointFinanceCommittee13-10.aspx" TargetMode="External"/><Relationship Id="rId51" Type="http://schemas.openxmlformats.org/officeDocument/2006/relationships/hyperlink" Target="https://docs.legis.wisconsin.gov/2007/related/acts/226" TargetMode="External"/><Relationship Id="rId72" Type="http://schemas.openxmlformats.org/officeDocument/2006/relationships/hyperlink" Target="https://doa.wi.gov/Pages/StateFinances/JointFinanceCommittee13-10.aspx" TargetMode="External"/><Relationship Id="rId93" Type="http://schemas.openxmlformats.org/officeDocument/2006/relationships/hyperlink" Target="https://doa.wi.gov/Pages/StateFinances/JointFinanceCommittee13-10.aspx" TargetMode="External"/><Relationship Id="rId98" Type="http://schemas.openxmlformats.org/officeDocument/2006/relationships/hyperlink" Target="https://doa.wi.gov/Pages/StateFinances/JointFinanceCommittee13-10.aspx" TargetMode="External"/><Relationship Id="rId121" Type="http://schemas.openxmlformats.org/officeDocument/2006/relationships/hyperlink" Target="https://doa.wi.gov/Pages/StateFinances/JointFinanceCommittee13-10.aspx" TargetMode="External"/><Relationship Id="rId142" Type="http://schemas.openxmlformats.org/officeDocument/2006/relationships/hyperlink" Target="https://docs.legis.wisconsin.gov/2009/related/acts/2"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microsoft.com/office/2007/relationships/slicer" Target="../slicers/slicer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C33A-1C0F-4799-940D-2558889A27F4}">
  <sheetPr codeName="Sheet1"/>
  <dimension ref="A1:BJ102"/>
  <sheetViews>
    <sheetView showGridLines="0" tabSelected="1" zoomScale="120" zoomScaleNormal="120" workbookViewId="0">
      <pane ySplit="4" topLeftCell="A5" activePane="bottomLeft" state="frozen"/>
      <selection pane="bottomLeft" activeCell="C4" sqref="C4:I4"/>
    </sheetView>
  </sheetViews>
  <sheetFormatPr defaultRowHeight="12.75" x14ac:dyDescent="0.2"/>
  <cols>
    <col min="1" max="1" width="1.7109375" bestFit="1" customWidth="1"/>
    <col min="2" max="2" width="16.7109375" customWidth="1"/>
    <col min="3" max="68" width="8.7109375" customWidth="1"/>
  </cols>
  <sheetData>
    <row r="1" spans="2:59" ht="48" customHeight="1" x14ac:dyDescent="0.3">
      <c r="C1" s="339" t="s">
        <v>1059</v>
      </c>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114"/>
      <c r="AH1" s="109"/>
      <c r="AI1" s="109"/>
      <c r="AJ1" s="109"/>
      <c r="AK1" s="109"/>
      <c r="AL1" s="109"/>
      <c r="AM1" s="109"/>
      <c r="AN1" s="109"/>
      <c r="AO1" s="109"/>
      <c r="AP1" s="109"/>
      <c r="AQ1" s="109"/>
      <c r="AR1" s="109"/>
      <c r="AS1" s="109"/>
      <c r="AT1" s="109"/>
      <c r="AU1" s="109"/>
      <c r="AV1" s="109"/>
      <c r="AW1" s="109"/>
      <c r="AX1" s="109"/>
    </row>
    <row r="2" spans="2:59" s="53" customFormat="1" ht="9.75" customHeight="1" x14ac:dyDescent="0.3">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row>
    <row r="3" spans="2:59" x14ac:dyDescent="0.2">
      <c r="B3" s="31" t="s">
        <v>1062</v>
      </c>
      <c r="C3" s="340" t="s">
        <v>9</v>
      </c>
      <c r="D3" s="340"/>
      <c r="E3" s="340"/>
      <c r="F3" s="340"/>
      <c r="G3" s="340"/>
      <c r="H3" s="340"/>
      <c r="I3" s="340"/>
      <c r="J3" s="53" t="s">
        <v>1063</v>
      </c>
    </row>
    <row r="4" spans="2:59" x14ac:dyDescent="0.2">
      <c r="B4" s="31" t="s">
        <v>1061</v>
      </c>
      <c r="C4" s="341" t="s">
        <v>16</v>
      </c>
      <c r="D4" s="341"/>
      <c r="E4" s="341"/>
      <c r="F4" s="341"/>
      <c r="G4" s="341"/>
      <c r="H4" s="341"/>
      <c r="I4" s="341"/>
      <c r="J4" s="112" t="s">
        <v>1063</v>
      </c>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row>
    <row r="5" spans="2:59" s="53" customFormat="1" ht="15" x14ac:dyDescent="0.2">
      <c r="B5" s="245" t="s">
        <v>1071</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row>
    <row r="6" spans="2:59" x14ac:dyDescent="0.2">
      <c r="B6" s="67"/>
      <c r="C6" s="65"/>
      <c r="D6" s="46" t="s">
        <v>2</v>
      </c>
      <c r="E6" s="65"/>
      <c r="F6" s="56"/>
      <c r="G6" s="56"/>
      <c r="H6" s="65"/>
      <c r="I6" s="65"/>
      <c r="J6" s="65"/>
      <c r="K6" s="65"/>
      <c r="L6" s="59"/>
      <c r="M6" s="59"/>
      <c r="N6" s="65"/>
      <c r="O6" s="65"/>
      <c r="P6" s="65"/>
      <c r="Q6" s="65"/>
      <c r="R6" s="110"/>
      <c r="S6" s="110"/>
      <c r="T6" s="110"/>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row>
    <row r="7" spans="2:59" ht="7.5" customHeight="1" x14ac:dyDescent="0.2">
      <c r="B7" s="67"/>
      <c r="C7" s="133">
        <v>1</v>
      </c>
      <c r="D7" s="46"/>
      <c r="E7" s="46"/>
      <c r="F7" s="133">
        <f>C7+1</f>
        <v>2</v>
      </c>
      <c r="G7" s="65"/>
      <c r="H7" s="65"/>
      <c r="I7" s="133">
        <f>F7+1</f>
        <v>3</v>
      </c>
      <c r="J7" s="65"/>
      <c r="K7" s="65"/>
      <c r="L7" s="133">
        <f>I7+1</f>
        <v>4</v>
      </c>
      <c r="M7" s="65"/>
      <c r="N7" s="65"/>
      <c r="O7" s="133">
        <f>L7+1</f>
        <v>5</v>
      </c>
      <c r="P7" s="65"/>
      <c r="Q7" s="65"/>
      <c r="R7" s="133">
        <f>O7+1</f>
        <v>6</v>
      </c>
      <c r="S7" s="65"/>
      <c r="T7" s="65"/>
      <c r="U7" s="133">
        <f>R7+1</f>
        <v>7</v>
      </c>
      <c r="V7" s="65"/>
      <c r="W7" s="65"/>
      <c r="X7" s="133">
        <f>U7+1</f>
        <v>8</v>
      </c>
      <c r="Y7" s="65"/>
      <c r="Z7" s="65"/>
      <c r="AA7" s="133">
        <f>X7+1</f>
        <v>9</v>
      </c>
      <c r="AB7" s="65"/>
      <c r="AC7" s="65"/>
      <c r="AD7" s="133">
        <f>AA7+1</f>
        <v>10</v>
      </c>
      <c r="AE7" s="66"/>
      <c r="AF7" s="66"/>
      <c r="AG7" s="133">
        <f>AD7+1</f>
        <v>11</v>
      </c>
      <c r="AH7" s="66"/>
      <c r="AI7" s="66"/>
      <c r="AJ7" s="133">
        <f>AG7+1</f>
        <v>12</v>
      </c>
      <c r="AK7" s="66"/>
      <c r="AL7" s="66"/>
      <c r="AM7" s="133">
        <f>AJ7+1</f>
        <v>13</v>
      </c>
      <c r="AN7" s="66"/>
      <c r="AO7" s="66"/>
      <c r="AP7" s="133">
        <f>AM7+1</f>
        <v>14</v>
      </c>
      <c r="AQ7" s="66"/>
      <c r="AR7" s="66"/>
      <c r="AS7" s="133">
        <f>AP7+1</f>
        <v>15</v>
      </c>
      <c r="AT7" s="66"/>
      <c r="AU7" s="66"/>
      <c r="AV7" s="133">
        <f>AS7+1</f>
        <v>16</v>
      </c>
      <c r="AW7" s="66"/>
      <c r="AX7" s="66"/>
      <c r="AY7" s="133">
        <f>AV7+1</f>
        <v>17</v>
      </c>
      <c r="AZ7" s="66"/>
      <c r="BA7" s="66"/>
      <c r="BB7" s="133">
        <f>AY7+1</f>
        <v>18</v>
      </c>
      <c r="BC7" s="66"/>
      <c r="BD7" s="66"/>
      <c r="BE7" s="133">
        <f>BB7+1</f>
        <v>19</v>
      </c>
      <c r="BF7" s="66"/>
      <c r="BG7" s="66"/>
    </row>
    <row r="8" spans="2:59" s="1" customFormat="1" ht="12.75" customHeight="1" x14ac:dyDescent="0.2">
      <c r="B8" s="230"/>
      <c r="C8" s="229" cm="1">
        <f t="array" ref="C8">IFERROR(INDEX(_xlfn.UNIQUE(_xlfn._xlws.FILTER(hist8[Appr],(hist8[Sub program]=$C$4)*(hist8[Program]=$C$3))),C$7),"")</f>
        <v>120</v>
      </c>
      <c r="D8" s="231"/>
      <c r="E8" s="231"/>
      <c r="F8" s="229" cm="1">
        <f t="array" ref="F8">IFERROR(INDEX(_xlfn.UNIQUE(_xlfn._xlws.FILTER(hist8[Appr],(hist8[Sub program]=$C$4)*(hist8[Program]=$C$3))),F$7),"")</f>
        <v>167</v>
      </c>
      <c r="G8" s="231"/>
      <c r="H8" s="231"/>
      <c r="I8" s="229" cm="1">
        <f t="array" ref="I8">IFERROR(INDEX(_xlfn.UNIQUE(_xlfn._xlws.FILTER(hist8[Appr],(hist8[Sub program]=$C$4)*(hist8[Program]=$C$3))),I$7),"")</f>
        <v>168</v>
      </c>
      <c r="J8" s="231"/>
      <c r="K8" s="231"/>
      <c r="L8" s="229" cm="1">
        <f t="array" ref="L8">IFERROR(INDEX(_xlfn.UNIQUE(_xlfn._xlws.FILTER(hist8[Appr],(hist8[Sub program]=$C$4)*(hist8[Program]=$C$3))),L$7),"")</f>
        <v>173</v>
      </c>
      <c r="M8" s="231"/>
      <c r="N8" s="231"/>
      <c r="O8" s="229" cm="1">
        <f t="array" ref="O8">IFERROR(INDEX(_xlfn.UNIQUE(_xlfn._xlws.FILTER(hist8[Appr],(hist8[Sub program]=$C$4)*(hist8[Program]=$C$3))),O$7),"")</f>
        <v>183</v>
      </c>
      <c r="P8" s="231"/>
      <c r="Q8" s="231"/>
      <c r="R8" s="232" t="str" cm="1">
        <f t="array" ref="R8">IFERROR(INDEX(_xlfn.UNIQUE(_xlfn._xlws.FILTER(hist8[Appr],(hist8[Sub program]=$C$4)*(hist8[Program]=$C$3))),R$7),"")</f>
        <v/>
      </c>
      <c r="S8" s="233"/>
      <c r="T8" s="233"/>
      <c r="U8" s="229" t="str" cm="1">
        <f t="array" ref="U8">IFERROR(INDEX(_xlfn.UNIQUE(_xlfn._xlws.FILTER(hist8[Appr],(hist8[Sub program]=$C$4)*(hist8[Program]=$C$3))),U$7),"")</f>
        <v/>
      </c>
      <c r="V8" s="231"/>
      <c r="W8" s="231"/>
      <c r="X8" s="229" t="str" cm="1">
        <f t="array" ref="X8">IFERROR(INDEX(_xlfn.UNIQUE(_xlfn._xlws.FILTER(hist8[Appr],(hist8[Sub program]=$C$4)*(hist8[Program]=$C$3))),X$7),"")</f>
        <v/>
      </c>
      <c r="Y8" s="231"/>
      <c r="Z8" s="231"/>
      <c r="AA8" s="229" t="str" cm="1">
        <f t="array" ref="AA8">IFERROR(INDEX(_xlfn.UNIQUE(_xlfn._xlws.FILTER(hist8[Appr],(hist8[Sub program]=$C$4)*(hist8[Program]=$C$3))),AA$7),"")</f>
        <v/>
      </c>
      <c r="AB8" s="231"/>
      <c r="AC8" s="231"/>
      <c r="AD8" s="229" t="str" cm="1">
        <f t="array" ref="AD8">IFERROR(INDEX(_xlfn.UNIQUE(_xlfn._xlws.FILTER(hist8[Appr],(hist8[Sub program]=$C$4)*(hist8[Program]=$C$3))),AD$7),"")</f>
        <v/>
      </c>
      <c r="AE8" s="231"/>
      <c r="AF8" s="231"/>
      <c r="AG8" s="229" t="str" cm="1">
        <f t="array" ref="AG8">IFERROR(INDEX(_xlfn.UNIQUE(_xlfn._xlws.FILTER(hist8[Appr],(hist8[Sub program]=$C$4)*(hist8[Program]=$C$3))),AG$7),"")</f>
        <v/>
      </c>
      <c r="AH8" s="231"/>
      <c r="AI8" s="231"/>
      <c r="AJ8" s="229" t="str" cm="1">
        <f t="array" ref="AJ8">IFERROR(INDEX(_xlfn.UNIQUE(_xlfn._xlws.FILTER(hist8[Appr],(hist8[Sub program]=$C$4)*(hist8[Program]=$C$3))),AJ$7),"")</f>
        <v/>
      </c>
      <c r="AK8" s="231"/>
      <c r="AL8" s="231"/>
      <c r="AM8" s="229" t="str" cm="1">
        <f t="array" ref="AM8">IFERROR(INDEX(_xlfn.UNIQUE(_xlfn._xlws.FILTER(hist8[Appr],(hist8[Sub program]=$C$4)*(hist8[Program]=$C$3))),AM$7),"")</f>
        <v/>
      </c>
      <c r="AN8" s="231"/>
      <c r="AO8" s="231"/>
      <c r="AP8" s="229" t="str" cm="1">
        <f t="array" ref="AP8">IFERROR(INDEX(_xlfn.UNIQUE(_xlfn._xlws.FILTER(hist8[Appr],(hist8[Sub program]=$C$4)*(hist8[Program]=$C$3))),AP$7),"")</f>
        <v/>
      </c>
      <c r="AQ8" s="231"/>
      <c r="AR8" s="231"/>
      <c r="AS8" s="229" t="str" cm="1">
        <f t="array" ref="AS8">IFERROR(INDEX(_xlfn.UNIQUE(_xlfn._xlws.FILTER(hist8[Appr],(hist8[Sub program]=$C$4)*(hist8[Program]=$C$3))),AS$7),"")</f>
        <v/>
      </c>
      <c r="AT8" s="231"/>
      <c r="AU8" s="231"/>
      <c r="AV8" s="229" t="str" cm="1">
        <f t="array" ref="AV8">IFERROR(INDEX(_xlfn.UNIQUE(_xlfn._xlws.FILTER(hist8[Appr],(hist8[Sub program]=$C$4)*(hist8[Program]=$C$3))),AV$7),"")</f>
        <v/>
      </c>
      <c r="AW8" s="231"/>
      <c r="AX8" s="231"/>
      <c r="AY8" s="229" t="str" cm="1">
        <f t="array" ref="AY8">IFERROR(INDEX(_xlfn.UNIQUE(_xlfn._xlws.FILTER(hist8[Appr],(hist8[Sub program]=$C$4)*(hist8[Program]=$C$3))),AY$7),"")</f>
        <v/>
      </c>
      <c r="AZ8" s="231"/>
      <c r="BA8" s="231"/>
      <c r="BB8" s="229" t="str" cm="1">
        <f t="array" ref="BB8">IFERROR(INDEX(_xlfn.UNIQUE(_xlfn._xlws.FILTER(hist8[Appr],(hist8[Sub program]=$C$4)*(hist8[Program]=$C$3))),BB$7),"")</f>
        <v/>
      </c>
      <c r="BC8" s="231"/>
      <c r="BD8" s="231"/>
      <c r="BE8" s="229" t="str" cm="1">
        <f t="array" ref="BE8">IFERROR(INDEX(_xlfn.UNIQUE(_xlfn._xlws.FILTER(hist8[Appr],(hist8[Sub program]=$C$4)*(hist8[Program]=$C$3))),BE$7),"")</f>
        <v/>
      </c>
      <c r="BF8" s="231"/>
      <c r="BG8" s="231"/>
    </row>
    <row r="9" spans="2:59" s="250" customFormat="1" ht="51" customHeight="1" x14ac:dyDescent="0.2">
      <c r="B9" s="249"/>
      <c r="C9" s="337" t="str">
        <f>IFERROR(INDEX(hist8[Title],MATCH(C$8,hist8[Appr],0)),"")</f>
        <v>Tribal ElderlyTranspr. Grants, (1) (ck)</v>
      </c>
      <c r="D9" s="337"/>
      <c r="E9" s="337"/>
      <c r="F9" s="337" t="str">
        <f>IFERROR(INDEX(hist8[Title],MATCH(F$8,hist8[Appr],0)),"")</f>
        <v>E &amp; DCapital Aids (1) (cq)</v>
      </c>
      <c r="G9" s="337"/>
      <c r="H9" s="337"/>
      <c r="I9" s="337" t="str">
        <f>IFERROR(INDEX(hist8[Title],MATCH(I$8,hist8[Appr],0)),"")</f>
        <v>E &amp; DCounty Aids (1) (cr)</v>
      </c>
      <c r="J9" s="337"/>
      <c r="K9" s="337"/>
      <c r="L9" s="337" t="str">
        <f>IFERROR(INDEX(hist8[Title],MATCH(L$8,hist8[Appr],0)),"")</f>
        <v>Senoirs and Individuals with Disabilities Specialize Transportion Aids(1) (cv)</v>
      </c>
      <c r="M9" s="337"/>
      <c r="N9" s="337"/>
      <c r="O9" s="337" t="str">
        <f>IFERROR(INDEX(hist8[Title],MATCH(O$8,hist8[Appr],0)),"")</f>
        <v>Senior and Individuals with Disabilities Specialized Transportation Aids (1) (cx)</v>
      </c>
      <c r="P9" s="337"/>
      <c r="Q9" s="337"/>
      <c r="R9" s="337" t="str">
        <f>IFERROR(INDEX(hist8[Title],MATCH(R$8,hist8[Appr],0)),"")</f>
        <v/>
      </c>
      <c r="S9" s="337"/>
      <c r="T9" s="337"/>
      <c r="U9" s="337" t="str">
        <f>IFERROR(INDEX(hist8[Title],MATCH(U$8,hist8[Appr],0)),"")</f>
        <v/>
      </c>
      <c r="V9" s="337"/>
      <c r="W9" s="337"/>
      <c r="X9" s="337" t="str">
        <f>IFERROR(INDEX(hist8[Title],MATCH(X$8,hist8[Appr],0)),"")</f>
        <v/>
      </c>
      <c r="Y9" s="337"/>
      <c r="Z9" s="337"/>
      <c r="AA9" s="337" t="str">
        <f>IFERROR(INDEX(hist8[Title],MATCH(AA$8,hist8[Appr],0)),"")</f>
        <v/>
      </c>
      <c r="AB9" s="337"/>
      <c r="AC9" s="337"/>
      <c r="AD9" s="337" t="str">
        <f>IFERROR(INDEX(hist8[Title],MATCH(AD$8,hist8[Appr],0)),"")</f>
        <v/>
      </c>
      <c r="AE9" s="337"/>
      <c r="AF9" s="337"/>
      <c r="AG9" s="337" t="str">
        <f>IFERROR(INDEX(hist8[Title],MATCH(AG$8,hist8[Appr],0)),"")</f>
        <v/>
      </c>
      <c r="AH9" s="337"/>
      <c r="AI9" s="337"/>
      <c r="AJ9" s="337" t="str">
        <f>IFERROR(INDEX(hist8[Title],MATCH(AJ$8,hist8[Appr],0)),"")</f>
        <v/>
      </c>
      <c r="AK9" s="337"/>
      <c r="AL9" s="337"/>
      <c r="AM9" s="337" t="str">
        <f>IFERROR(INDEX(hist8[Title],MATCH(AM$8,hist8[Appr],0)),"")</f>
        <v/>
      </c>
      <c r="AN9" s="337"/>
      <c r="AO9" s="337"/>
      <c r="AP9" s="337" t="str">
        <f>IFERROR(INDEX(hist8[Title],MATCH(AP$8,hist8[Appr],0)),"")</f>
        <v/>
      </c>
      <c r="AQ9" s="337"/>
      <c r="AR9" s="337"/>
      <c r="AS9" s="337" t="str">
        <f>IFERROR(INDEX(hist8[Title],MATCH(AS$8,hist8[Appr],0)),"")</f>
        <v/>
      </c>
      <c r="AT9" s="337"/>
      <c r="AU9" s="337"/>
      <c r="AV9" s="337" t="str">
        <f>IFERROR(INDEX(hist8[Title],MATCH(AV$8,hist8[Appr],0)),"")</f>
        <v/>
      </c>
      <c r="AW9" s="337"/>
      <c r="AX9" s="337"/>
      <c r="AY9" s="337" t="str">
        <f>IFERROR(INDEX(hist8[Title],MATCH(AY$8,hist8[Appr],0)),"")</f>
        <v/>
      </c>
      <c r="AZ9" s="337"/>
      <c r="BA9" s="337"/>
      <c r="BB9" s="337" t="str">
        <f>IFERROR(INDEX(hist8[Title],MATCH(BB$8,hist8[Appr],0)),"")</f>
        <v/>
      </c>
      <c r="BC9" s="337"/>
      <c r="BD9" s="337"/>
      <c r="BE9" s="337" t="str">
        <f>IFERROR(INDEX(hist8[Title],MATCH(BE$8,hist8[Appr],0)),"")</f>
        <v/>
      </c>
      <c r="BF9" s="337"/>
      <c r="BG9" s="337"/>
    </row>
    <row r="10" spans="2:59" ht="12.75" customHeight="1" x14ac:dyDescent="0.2">
      <c r="B10" s="55"/>
      <c r="C10" s="337" t="str">
        <f>IFERROR(IF(INDEX(hist8[Fund type],MATCH(C$8,hist8[Appr],0))=0,"",INDEX(hist8[Fund type],MATCH(C$8,hist8[Appr],0))),"")</f>
        <v>Program Revenue Fds</v>
      </c>
      <c r="D10" s="337"/>
      <c r="E10" s="337"/>
      <c r="F10" s="337" t="str">
        <f>IFERROR(IF(INDEX(hist8[Fund type],MATCH(F$8,hist8[Appr],0))=0,"",INDEX(hist8[Fund type],MATCH(F$8,hist8[Appr],0))),"")</f>
        <v>State Funds</v>
      </c>
      <c r="G10" s="337"/>
      <c r="H10" s="337"/>
      <c r="I10" s="337" t="str">
        <f>IFERROR(IF(INDEX(hist8[Fund type],MATCH(I$8,hist8[Appr],0))=0,"",INDEX(hist8[Fund type],MATCH(I$8,hist8[Appr],0))),"")</f>
        <v>State Funds</v>
      </c>
      <c r="J10" s="337"/>
      <c r="K10" s="337"/>
      <c r="L10" s="337" t="str">
        <f>IFERROR(IF(INDEX(hist8[Fund type],MATCH(L$8,hist8[Appr],0))=0,"",INDEX(hist8[Fund type],MATCH(L$8,hist8[Appr],0))),"")</f>
        <v>Local Funds</v>
      </c>
      <c r="M10" s="337"/>
      <c r="N10" s="337"/>
      <c r="O10" s="337" t="str">
        <f>IFERROR(IF(INDEX(hist8[Fund type],MATCH(O$8,hist8[Appr],0))=0,"",INDEX(hist8[Fund type],MATCH(O$8,hist8[Appr],0))),"")</f>
        <v>Federal</v>
      </c>
      <c r="P10" s="337"/>
      <c r="Q10" s="337"/>
      <c r="R10" s="337" t="str">
        <f>IFERROR(IF(INDEX(hist8[Fund type],MATCH(R$8,hist8[Appr],0))=0,"",INDEX(hist8[Fund type],MATCH(R$8,hist8[Appr],0))),"")</f>
        <v/>
      </c>
      <c r="S10" s="337"/>
      <c r="T10" s="337"/>
      <c r="U10" s="337" t="str">
        <f>IFERROR(IF(INDEX(hist8[Fund type],MATCH(U$8,hist8[Appr],0))=0,"",INDEX(hist8[Fund type],MATCH(U$8,hist8[Appr],0))),"")</f>
        <v/>
      </c>
      <c r="V10" s="337"/>
      <c r="W10" s="337"/>
      <c r="X10" s="337" t="str">
        <f>IFERROR(IF(INDEX(hist8[Fund type],MATCH(X$8,hist8[Appr],0))=0,"",INDEX(hist8[Fund type],MATCH(X$8,hist8[Appr],0))),"")</f>
        <v/>
      </c>
      <c r="Y10" s="337"/>
      <c r="Z10" s="337"/>
      <c r="AA10" s="337" t="str">
        <f>IFERROR(IF(INDEX(hist8[Fund type],MATCH(AA$8,hist8[Appr],0))=0,"",INDEX(hist8[Fund type],MATCH(AA$8,hist8[Appr],0))),"")</f>
        <v/>
      </c>
      <c r="AB10" s="337"/>
      <c r="AC10" s="337"/>
      <c r="AD10" s="337" t="str">
        <f>IFERROR(IF(INDEX(hist8[Fund type],MATCH(AD$8,hist8[Appr],0))=0,"",INDEX(hist8[Fund type],MATCH(AD$8,hist8[Appr],0))),"")</f>
        <v/>
      </c>
      <c r="AE10" s="337"/>
      <c r="AF10" s="337"/>
      <c r="AG10" s="337" t="str">
        <f>IFERROR(IF(INDEX(hist8[Fund type],MATCH(AG$8,hist8[Appr],0))=0,"",INDEX(hist8[Fund type],MATCH(AG$8,hist8[Appr],0))),"")</f>
        <v/>
      </c>
      <c r="AH10" s="337"/>
      <c r="AI10" s="337"/>
      <c r="AJ10" s="337" t="str">
        <f>IFERROR(IF(INDEX(hist8[Fund type],MATCH(AJ$8,hist8[Appr],0))=0,"",INDEX(hist8[Fund type],MATCH(AJ$8,hist8[Appr],0))),"")</f>
        <v/>
      </c>
      <c r="AK10" s="337"/>
      <c r="AL10" s="337"/>
      <c r="AM10" s="337" t="str">
        <f>IFERROR(IF(INDEX(hist8[Fund type],MATCH(AM$8,hist8[Appr],0))=0,"",INDEX(hist8[Fund type],MATCH(AM$8,hist8[Appr],0))),"")</f>
        <v/>
      </c>
      <c r="AN10" s="337"/>
      <c r="AO10" s="337"/>
      <c r="AP10" s="337" t="str">
        <f>IFERROR(IF(INDEX(hist8[Fund type],MATCH(AP$8,hist8[Appr],0))=0,"",INDEX(hist8[Fund type],MATCH(AP$8,hist8[Appr],0))),"")</f>
        <v/>
      </c>
      <c r="AQ10" s="337"/>
      <c r="AR10" s="337"/>
      <c r="AS10" s="337" t="str">
        <f>IFERROR(IF(INDEX(hist8[Fund type],MATCH(AS$8,hist8[Appr],0))=0,"",INDEX(hist8[Fund type],MATCH(AS$8,hist8[Appr],0))),"")</f>
        <v/>
      </c>
      <c r="AT10" s="337"/>
      <c r="AU10" s="337"/>
      <c r="AV10" s="337" t="str">
        <f>IFERROR(IF(INDEX(hist8[Fund type],MATCH(AV$8,hist8[Appr],0))=0,"",INDEX(hist8[Fund type],MATCH(AV$8,hist8[Appr],0))),"")</f>
        <v/>
      </c>
      <c r="AW10" s="337"/>
      <c r="AX10" s="337"/>
      <c r="AY10" s="337" t="str">
        <f>IFERROR(IF(INDEX(hist8[Fund type],MATCH(AY$8,hist8[Appr],0))=0,"",INDEX(hist8[Fund type],MATCH(AY$8,hist8[Appr],0))),"")</f>
        <v/>
      </c>
      <c r="AZ10" s="337"/>
      <c r="BA10" s="337"/>
      <c r="BB10" s="337" t="str">
        <f>IFERROR(IF(INDEX(hist8[Fund type],MATCH(BB$8,hist8[Appr],0))=0,"",INDEX(hist8[Fund type],MATCH(BB$8,hist8[Appr],0))),"")</f>
        <v/>
      </c>
      <c r="BC10" s="337"/>
      <c r="BD10" s="337"/>
      <c r="BE10" s="337" t="str">
        <f>IFERROR(IF(INDEX(hist8[Fund type],MATCH(BE$8,hist8[Appr],0))=0,"",INDEX(hist8[Fund type],MATCH(BE$8,hist8[Appr],0))),"")</f>
        <v/>
      </c>
      <c r="BF10" s="337"/>
      <c r="BG10" s="337"/>
    </row>
    <row r="11" spans="2:59" x14ac:dyDescent="0.2">
      <c r="B11" s="57" t="s">
        <v>5</v>
      </c>
      <c r="C11" s="12" t="str">
        <f>IF(SUMIFS(hist8[Amount],hist8[Appr],C$8,hist8[Year],$B11,hist8[Title],C$9)=0,"-.-",SUMIFS(hist8[Amount],hist8[Appr],C$8,hist8[Year],$B11,hist8[Title],C$9))</f>
        <v>-.-</v>
      </c>
      <c r="D11" s="58"/>
      <c r="E11" s="69" t="str">
        <f t="array" ref="E11">IFERROR(INDEX(slash18[Slash],MATCH(1,($B11=slash18[Year])*($C$4=slash18[Sub program])*(C$8=slash18[Appr]),0)),"")</f>
        <v/>
      </c>
      <c r="F11" s="12">
        <f>IF(SUMIFS(hist8[Amount],hist8[Appr],F$8,hist8[Year],$B11,hist8[Title],F$9)=0,"-.-",SUMIFS(hist8[Amount],hist8[Appr],F$8,hist8[Year],$B11,hist8[Title],F$9))</f>
        <v>853.6</v>
      </c>
      <c r="G11" s="58"/>
      <c r="H11" s="69" t="str">
        <f t="array" ref="H11">IFERROR(INDEX(slash18[Slash],MATCH(1,($B11=slash18[Year])*($C$4=slash18[Sub program])*(F$8=slash18[Appr]),0)),"")</f>
        <v/>
      </c>
      <c r="I11" s="12">
        <f>IF(SUMIFS(hist8[Amount],hist8[Appr],I$8,hist8[Year],$B11,hist8[Title],I$9)=0,"-.-",SUMIFS(hist8[Amount],hist8[Appr],I$8,hist8[Year],$B11,hist8[Title],I$9))</f>
        <v>6890.4</v>
      </c>
      <c r="J11" s="58"/>
      <c r="K11" s="69" t="str">
        <f t="array" ref="K11">IFERROR(INDEX(slash18[Slash],MATCH(1,($B11=slash18[Year])*($C$4=slash18[Sub program])*(I$8=slash18[Appr]),0)),"")</f>
        <v/>
      </c>
      <c r="L11" s="12">
        <f>IF(SUMIFS(hist8[Amount],hist8[Appr],L$8,hist8[Year],$B11,hist8[Title],L$9)=0,"-.-",SUMIFS(hist8[Amount],hist8[Appr],L$8,hist8[Year],$B11,hist8[Title],L$9))</f>
        <v>588.5</v>
      </c>
      <c r="M11" s="58"/>
      <c r="N11" s="69" t="str">
        <f t="array" ref="N11">IFERROR(INDEX(slash18[Slash],MATCH(1,($B11=slash18[Year])*($C$4=slash18[Sub program])*(L$8=slash18[Appr]),0)),"")</f>
        <v/>
      </c>
      <c r="O11" s="12">
        <f>IF(SUMIFS(hist8[Amount],hist8[Appr],O$8,hist8[Year],$B11,hist8[Title],O$9)=0,"-.-",SUMIFS(hist8[Amount],hist8[Appr],O$8,hist8[Year],$B11,hist8[Title],O$9))</f>
        <v>1500</v>
      </c>
      <c r="P11" s="58"/>
      <c r="Q11" s="69" t="str">
        <f t="array" ref="Q11">IFERROR(INDEX(slash18[Slash],MATCH(1,($B11=slash18[Year])*($C$4=slash18[Sub program])*(O$8=slash18[Appr]),0)),"")</f>
        <v/>
      </c>
      <c r="R11" s="12" t="str">
        <f>IF(SUMIFS(hist8[Amount],hist8[Appr],R$8,hist8[Year],$B11,hist8[Title],R$9)=0,"-.-",SUMIFS(hist8[Amount],hist8[Appr],R$8,hist8[Year],$B11,hist8[Title],R$9))</f>
        <v>-.-</v>
      </c>
      <c r="S11" s="58"/>
      <c r="T11" s="69" t="str">
        <f t="array" ref="T11">IFERROR(INDEX(slash18[Slash],MATCH(1,($B11=slash18[Year])*($C$4=slash18[Sub program])*(R$8=slash18[Appr]),0)),"")</f>
        <v/>
      </c>
      <c r="U11" s="12" t="str">
        <f>IF(SUMIFS(hist8[Amount],hist8[Appr],U$8,hist8[Year],$B11,hist8[Title],U$9)=0,"-.-",SUMIFS(hist8[Amount],hist8[Appr],U$8,hist8[Year],$B11,hist8[Title],U$9))</f>
        <v>-.-</v>
      </c>
      <c r="V11" s="58"/>
      <c r="W11" s="69" t="str">
        <f t="array" ref="W11">IFERROR(INDEX(slash18[Slash],MATCH(1,($B11=slash18[Year])*($C$4=slash18[Sub program])*(U$8=slash18[Appr]),0)),"")</f>
        <v/>
      </c>
      <c r="X11" s="12" t="str">
        <f>IF(SUMIFS(hist8[Amount],hist8[Appr],X$8,hist8[Year],$B11,hist8[Title],X$9)=0,"-.-",SUMIFS(hist8[Amount],hist8[Appr],X$8,hist8[Year],$B11,hist8[Title],X$9))</f>
        <v>-.-</v>
      </c>
      <c r="Y11" s="58"/>
      <c r="Z11" s="69" t="str">
        <f t="array" ref="Z11">IFERROR(INDEX(slash18[Slash],MATCH(1,($B11=slash18[Year])*($C$4=slash18[Sub program])*(X$8=slash18[Appr]),0)),"")</f>
        <v/>
      </c>
      <c r="AA11" s="12" t="str">
        <f>IF(SUMIFS(hist8[Amount],hist8[Appr],AA$8,hist8[Year],$B11,hist8[Title],AA$9)=0,"-.-",SUMIFS(hist8[Amount],hist8[Appr],AA$8,hist8[Year],$B11,hist8[Title],AA$9))</f>
        <v>-.-</v>
      </c>
      <c r="AB11" s="58"/>
      <c r="AC11" s="69" t="str">
        <f t="array" ref="AC11">IFERROR(INDEX(slash18[Slash],MATCH(1,($B11=slash18[Year])*($C$4=slash18[Sub program])*(AA$8=slash18[Appr]),0)),"")</f>
        <v/>
      </c>
      <c r="AD11" s="12" t="str">
        <f>IF(SUMIFS(hist8[Amount],hist8[Appr],AD$8,hist8[Year],$B11,hist8[Title],AD$9)=0,"-.-",SUMIFS(hist8[Amount],hist8[Appr],AD$8,hist8[Year],$B11,hist8[Title],AD$9))</f>
        <v>-.-</v>
      </c>
      <c r="AE11" s="58"/>
      <c r="AF11" s="69" t="str">
        <f t="array" ref="AF11">IFERROR(INDEX(slash18[Slash],MATCH(1,($B11=slash18[Year])*($C$4=slash18[Sub program])*(AD$8=slash18[Appr]),0)),"")</f>
        <v/>
      </c>
      <c r="AG11" s="12" t="str">
        <f>IF(SUMIFS(hist8[Amount],hist8[Appr],AG$8,hist8[Year],$B11,hist8[Title],AG$9)=0,"-.-",SUMIFS(hist8[Amount],hist8[Appr],AG$8,hist8[Year],$B11,hist8[Title],AG$9))</f>
        <v>-.-</v>
      </c>
      <c r="AH11" s="58"/>
      <c r="AI11" s="69" t="str">
        <f t="array" ref="AI11">IFERROR(INDEX(slash18[Slash],MATCH(1,($B11=slash18[Year])*($C$4=slash18[Sub program])*(AG$8=slash18[Appr]),0)),"")</f>
        <v/>
      </c>
      <c r="AJ11" s="12" t="str">
        <f>IF(SUMIFS(hist8[Amount],hist8[Appr],AJ$8,hist8[Year],$B11,hist8[Title],AJ$9)=0,"-.-",SUMIFS(hist8[Amount],hist8[Appr],AJ$8,hist8[Year],$B11,hist8[Title],AJ$9))</f>
        <v>-.-</v>
      </c>
      <c r="AK11" s="58"/>
      <c r="AL11" s="69" t="str">
        <f t="array" ref="AL11">IFERROR(INDEX(slash18[Slash],MATCH(1,($B11=slash18[Year])*($C$4=slash18[Sub program])*(AJ$8=slash18[Appr]),0)),"")</f>
        <v/>
      </c>
      <c r="AM11" s="12" t="str">
        <f>IF(SUMIFS(hist8[Amount],hist8[Appr],AM$8,hist8[Year],$B11,hist8[Title],AM$9)=0,"-.-",SUMIFS(hist8[Amount],hist8[Appr],AM$8,hist8[Year],$B11,hist8[Title],AM$9))</f>
        <v>-.-</v>
      </c>
      <c r="AN11" s="58"/>
      <c r="AO11" s="69" t="str">
        <f t="array" ref="AO11">IFERROR(INDEX(slash18[Slash],MATCH(1,($B11=slash18[Year])*($C$4=slash18[Sub program])*(AM$8=slash18[Appr]),0)),"")</f>
        <v/>
      </c>
      <c r="AP11" s="12" t="str">
        <f>IF(SUMIFS(hist8[Amount],hist8[Appr],AP$8,hist8[Year],$B11,hist8[Title],AP$9)=0,"-.-",SUMIFS(hist8[Amount],hist8[Appr],AP$8,hist8[Year],$B11,hist8[Title],AP$9))</f>
        <v>-.-</v>
      </c>
      <c r="AQ11" s="58"/>
      <c r="AR11" s="69" t="str">
        <f t="array" ref="AR11">IFERROR(INDEX(slash18[Slash],MATCH(1,($B11=slash18[Year])*($C$4=slash18[Sub program])*(AP$8=slash18[Appr]),0)),"")</f>
        <v/>
      </c>
      <c r="AS11" s="12" t="str">
        <f>IF(SUMIFS(hist8[Amount],hist8[Appr],AS$8,hist8[Year],$B11,hist8[Title],AS$9)=0,"-.-",SUMIFS(hist8[Amount],hist8[Appr],AS$8,hist8[Year],$B11,hist8[Title],AS$9))</f>
        <v>-.-</v>
      </c>
      <c r="AT11" s="58"/>
      <c r="AU11" s="69" t="str">
        <f t="array" ref="AU11">IFERROR(INDEX(slash18[Slash],MATCH(1,($B11=slash18[Year])*($C$4=slash18[Sub program])*(AS$8=slash18[Appr]),0)),"")</f>
        <v/>
      </c>
      <c r="AV11" s="12" t="str">
        <f>IF(SUMIFS(hist8[Amount],hist8[Appr],AV$8,hist8[Year],$B11,hist8[Title],AV$9)=0,"-.-",SUMIFS(hist8[Amount],hist8[Appr],AV$8,hist8[Year],$B11,hist8[Title],AV$9))</f>
        <v>-.-</v>
      </c>
      <c r="AW11" s="58"/>
      <c r="AX11" s="69" t="str">
        <f t="array" ref="AX11">IFERROR(INDEX(slash18[Slash],MATCH(1,($B11=slash18[Year])*($C$4=slash18[Sub program])*(AV$8=slash18[Appr]),0)),"")</f>
        <v/>
      </c>
      <c r="AY11" s="12" t="str">
        <f>IF(SUMIFS(hist8[Amount],hist8[Appr],AY$8,hist8[Year],$B11,hist8[Title],AY$9)=0,"-.-",SUMIFS(hist8[Amount],hist8[Appr],AY$8,hist8[Year],$B11,hist8[Title],AY$9))</f>
        <v>-.-</v>
      </c>
      <c r="AZ11" s="58"/>
      <c r="BA11" s="69" t="str">
        <f t="array" ref="BA11">IFERROR(INDEX(slash18[Slash],MATCH(1,($B11=slash18[Year])*($C$4=slash18[Sub program])*(AY$8=slash18[Appr]),0)),"")</f>
        <v/>
      </c>
      <c r="BB11" s="12" t="str">
        <f>IF(SUMIFS(hist8[Amount],hist8[Appr],BB$8,hist8[Year],$B11,hist8[Title],BB$9)=0,"-.-",SUMIFS(hist8[Amount],hist8[Appr],BB$8,hist8[Year],$B11,hist8[Title],BB$9))</f>
        <v>-.-</v>
      </c>
      <c r="BC11" s="58"/>
      <c r="BD11" s="69" t="str">
        <f t="array" ref="BD11">IFERROR(INDEX(slash18[Slash],MATCH(1,($B11=slash18[Year])*($C$4=slash18[Sub program])*(BB$8=slash18[Appr]),0)),"")</f>
        <v/>
      </c>
      <c r="BE11" s="12" t="str">
        <f>IF(SUMIFS(hist8[Amount],hist8[Appr],BE$8,hist8[Year],$B11,hist8[Title],BE$9)=0,"-.-",SUMIFS(hist8[Amount],hist8[Appr],BE$8,hist8[Year],$B11,hist8[Title],BE$9))</f>
        <v>-.-</v>
      </c>
      <c r="BF11" s="58"/>
      <c r="BG11" s="69" t="str">
        <f t="array" ref="BG11">IFERROR(INDEX(slash18[Slash],MATCH(1,($B11=slash18[Year])*($C$4=slash18[Sub program])*(BE$8=slash18[Appr]),0)),"")</f>
        <v/>
      </c>
    </row>
    <row r="12" spans="2:59" x14ac:dyDescent="0.2">
      <c r="B12" s="57" t="s">
        <v>6</v>
      </c>
      <c r="C12" s="12" t="str">
        <f>IF(SUMIFS(hist8[Amount],hist8[Appr],C$8,hist8[Year],$B12,hist8[Title],C$9)=0,"-.-",SUMIFS(hist8[Amount],hist8[Appr],C$8,hist8[Year],$B12,hist8[Title],C$9))</f>
        <v>-.-</v>
      </c>
      <c r="D12" s="70" t="str">
        <f>IFERROR((C12-C11)/C11,"")</f>
        <v/>
      </c>
      <c r="E12" s="69" t="str">
        <f t="array" ref="E12">IFERROR(INDEX(slash18[Slash],MATCH(1,($B12=slash18[Year])*($C$4=slash18[Sub program])*(C$8=slash18[Appr]),0)),"")</f>
        <v/>
      </c>
      <c r="F12" s="12">
        <f>IF(SUMIFS(hist8[Amount],hist8[Appr],F$8,hist8[Year],$B12,hist8[Title],F$9)=0,"-.-",SUMIFS(hist8[Amount],hist8[Appr],F$8,hist8[Year],$B12,hist8[Title],F$9))</f>
        <v>921.9</v>
      </c>
      <c r="G12" s="70">
        <f>IFERROR((F12-F11)/F11,"")</f>
        <v>8.0014058106841562E-2</v>
      </c>
      <c r="H12" s="69" t="str">
        <f t="array" ref="H12">IFERROR(INDEX(slash18[Slash],MATCH(1,($B12=slash18[Year])*($C$4=slash18[Sub program])*(F$8=slash18[Appr]),0)),"")</f>
        <v/>
      </c>
      <c r="I12" s="12">
        <f>IF(SUMIFS(hist8[Amount],hist8[Appr],I$8,hist8[Year],$B12,hist8[Title],I$9)=0,"-.-",SUMIFS(hist8[Amount],hist8[Appr],I$8,hist8[Year],$B12,hist8[Title],I$9))</f>
        <v>7441.6</v>
      </c>
      <c r="J12" s="70">
        <f>IFERROR((I12-I11)/I11,"")</f>
        <v>7.9995355857424927E-2</v>
      </c>
      <c r="K12" s="69" t="str">
        <f t="array" ref="K12">IFERROR(INDEX(slash18[Slash],MATCH(1,($B12=slash18[Year])*($C$4=slash18[Sub program])*(I$8=slash18[Appr]),0)),"")</f>
        <v/>
      </c>
      <c r="L12" s="12">
        <f>IF(SUMIFS(hist8[Amount],hist8[Appr],L$8,hist8[Year],$B12,hist8[Title],L$9)=0,"-.-",SUMIFS(hist8[Amount],hist8[Appr],L$8,hist8[Year],$B12,hist8[Title],L$9))</f>
        <v>605.5</v>
      </c>
      <c r="M12" s="70">
        <f>IFERROR((L12-L11)/L11,"")</f>
        <v>2.8887000849617671E-2</v>
      </c>
      <c r="N12" s="69" t="str">
        <f t="array" ref="N12">IFERROR(INDEX(slash18[Slash],MATCH(1,($B12=slash18[Year])*($C$4=slash18[Sub program])*(L$8=slash18[Appr]),0)),"")</f>
        <v/>
      </c>
      <c r="O12" s="12">
        <f>IF(SUMIFS(hist8[Amount],hist8[Appr],O$8,hist8[Year],$B12,hist8[Title],O$9)=0,"-.-",SUMIFS(hist8[Amount],hist8[Appr],O$8,hist8[Year],$B12,hist8[Title],O$9))</f>
        <v>1500</v>
      </c>
      <c r="P12" s="70">
        <f>IFERROR((O12-O11)/O11,"")</f>
        <v>0</v>
      </c>
      <c r="Q12" s="69" t="str">
        <f t="array" ref="Q12">IFERROR(INDEX(slash18[Slash],MATCH(1,($B12=slash18[Year])*($C$4=slash18[Sub program])*(O$8=slash18[Appr]),0)),"")</f>
        <v/>
      </c>
      <c r="R12" s="12" t="str">
        <f>IF(SUMIFS(hist8[Amount],hist8[Appr],R$8,hist8[Year],$B12,hist8[Title],R$9)=0,"-.-",SUMIFS(hist8[Amount],hist8[Appr],R$8,hist8[Year],$B12,hist8[Title],R$9))</f>
        <v>-.-</v>
      </c>
      <c r="S12" s="70" t="str">
        <f>IFERROR((R12-R11)/R11,"")</f>
        <v/>
      </c>
      <c r="T12" s="69" t="str">
        <f t="array" ref="T12">IFERROR(INDEX(slash18[Slash],MATCH(1,($B12=slash18[Year])*($C$4=slash18[Sub program])*(R$8=slash18[Appr]),0)),"")</f>
        <v/>
      </c>
      <c r="U12" s="12" t="str">
        <f>IF(SUMIFS(hist8[Amount],hist8[Appr],U$8,hist8[Year],$B12,hist8[Title],U$9)=0,"-.-",SUMIFS(hist8[Amount],hist8[Appr],U$8,hist8[Year],$B12,hist8[Title],U$9))</f>
        <v>-.-</v>
      </c>
      <c r="V12" s="70" t="str">
        <f>IFERROR((U12-U11)/U11,"")</f>
        <v/>
      </c>
      <c r="W12" s="69" t="str">
        <f t="array" ref="W12">IFERROR(INDEX(slash18[Slash],MATCH(1,($B12=slash18[Year])*($C$4=slash18[Sub program])*(U$8=slash18[Appr]),0)),"")</f>
        <v/>
      </c>
      <c r="X12" s="12" t="str">
        <f>IF(SUMIFS(hist8[Amount],hist8[Appr],X$8,hist8[Year],$B12,hist8[Title],X$9)=0,"-.-",SUMIFS(hist8[Amount],hist8[Appr],X$8,hist8[Year],$B12,hist8[Title],X$9))</f>
        <v>-.-</v>
      </c>
      <c r="Y12" s="70" t="str">
        <f>IFERROR((X12-X11)/X11,"")</f>
        <v/>
      </c>
      <c r="Z12" s="69" t="str">
        <f t="array" ref="Z12">IFERROR(INDEX(slash18[Slash],MATCH(1,($B12=slash18[Year])*($C$4=slash18[Sub program])*(X$8=slash18[Appr]),0)),"")</f>
        <v/>
      </c>
      <c r="AA12" s="12" t="str">
        <f>IF(SUMIFS(hist8[Amount],hist8[Appr],AA$8,hist8[Year],$B12,hist8[Title],AA$9)=0,"-.-",SUMIFS(hist8[Amount],hist8[Appr],AA$8,hist8[Year],$B12,hist8[Title],AA$9))</f>
        <v>-.-</v>
      </c>
      <c r="AB12" s="70" t="str">
        <f>IFERROR((AA12-AA11)/AA11,"")</f>
        <v/>
      </c>
      <c r="AC12" s="69" t="str">
        <f t="array" ref="AC12">IFERROR(INDEX(slash18[Slash],MATCH(1,($B12=slash18[Year])*($C$4=slash18[Sub program])*(AA$8=slash18[Appr]),0)),"")</f>
        <v/>
      </c>
      <c r="AD12" s="12" t="str">
        <f>IF(SUMIFS(hist8[Amount],hist8[Appr],AD$8,hist8[Year],$B12,hist8[Title],AD$9)=0,"-.-",SUMIFS(hist8[Amount],hist8[Appr],AD$8,hist8[Year],$B12,hist8[Title],AD$9))</f>
        <v>-.-</v>
      </c>
      <c r="AE12" s="70" t="str">
        <f>IFERROR((AD12-AD11)/AD11,"")</f>
        <v/>
      </c>
      <c r="AF12" s="69" t="str">
        <f t="array" ref="AF12">IFERROR(INDEX(slash18[Slash],MATCH(1,($B12=slash18[Year])*($C$4=slash18[Sub program])*(AD$8=slash18[Appr]),0)),"")</f>
        <v/>
      </c>
      <c r="AG12" s="12" t="str">
        <f>IF(SUMIFS(hist8[Amount],hist8[Appr],AG$8,hist8[Year],$B12,hist8[Title],AG$9)=0,"-.-",SUMIFS(hist8[Amount],hist8[Appr],AG$8,hist8[Year],$B12,hist8[Title],AG$9))</f>
        <v>-.-</v>
      </c>
      <c r="AH12" s="70" t="str">
        <f>IFERROR((AG12-AG11)/AG11,"")</f>
        <v/>
      </c>
      <c r="AI12" s="69" t="str">
        <f t="array" ref="AI12">IFERROR(INDEX(slash18[Slash],MATCH(1,($B12=slash18[Year])*($C$4=slash18[Sub program])*(AG$8=slash18[Appr]),0)),"")</f>
        <v/>
      </c>
      <c r="AJ12" s="12" t="str">
        <f>IF(SUMIFS(hist8[Amount],hist8[Appr],AJ$8,hist8[Year],$B12,hist8[Title],AJ$9)=0,"-.-",SUMIFS(hist8[Amount],hist8[Appr],AJ$8,hist8[Year],$B12,hist8[Title],AJ$9))</f>
        <v>-.-</v>
      </c>
      <c r="AK12" s="70" t="str">
        <f>IFERROR((AJ12-AJ11)/AJ11,"")</f>
        <v/>
      </c>
      <c r="AL12" s="69" t="str">
        <f t="array" ref="AL12">IFERROR(INDEX(slash18[Slash],MATCH(1,($B12=slash18[Year])*($C$4=slash18[Sub program])*(AJ$8=slash18[Appr]),0)),"")</f>
        <v/>
      </c>
      <c r="AM12" s="12" t="str">
        <f>IF(SUMIFS(hist8[Amount],hist8[Appr],AM$8,hist8[Year],$B12,hist8[Title],AM$9)=0,"-.-",SUMIFS(hist8[Amount],hist8[Appr],AM$8,hist8[Year],$B12,hist8[Title],AM$9))</f>
        <v>-.-</v>
      </c>
      <c r="AN12" s="70" t="str">
        <f>IFERROR((AM12-AM11)/AM11,"")</f>
        <v/>
      </c>
      <c r="AO12" s="69" t="str">
        <f t="array" ref="AO12">IFERROR(INDEX(slash18[Slash],MATCH(1,($B12=slash18[Year])*($C$4=slash18[Sub program])*(AM$8=slash18[Appr]),0)),"")</f>
        <v/>
      </c>
      <c r="AP12" s="12" t="str">
        <f>IF(SUMIFS(hist8[Amount],hist8[Appr],AP$8,hist8[Year],$B12,hist8[Title],AP$9)=0,"-.-",SUMIFS(hist8[Amount],hist8[Appr],AP$8,hist8[Year],$B12,hist8[Title],AP$9))</f>
        <v>-.-</v>
      </c>
      <c r="AQ12" s="70" t="str">
        <f>IFERROR((AP12-AP11)/AP11,"")</f>
        <v/>
      </c>
      <c r="AR12" s="69" t="str">
        <f t="array" ref="AR12">IFERROR(INDEX(slash18[Slash],MATCH(1,($B12=slash18[Year])*($C$4=slash18[Sub program])*(AP$8=slash18[Appr]),0)),"")</f>
        <v/>
      </c>
      <c r="AS12" s="12" t="str">
        <f>IF(SUMIFS(hist8[Amount],hist8[Appr],AS$8,hist8[Year],$B12,hist8[Title],AS$9)=0,"-.-",SUMIFS(hist8[Amount],hist8[Appr],AS$8,hist8[Year],$B12,hist8[Title],AS$9))</f>
        <v>-.-</v>
      </c>
      <c r="AT12" s="70" t="str">
        <f>IFERROR((AS12-AS11)/AS11,"")</f>
        <v/>
      </c>
      <c r="AU12" s="69" t="str">
        <f t="array" ref="AU12">IFERROR(INDEX(slash18[Slash],MATCH(1,($B12=slash18[Year])*($C$4=slash18[Sub program])*(AS$8=slash18[Appr]),0)),"")</f>
        <v/>
      </c>
      <c r="AV12" s="12" t="str">
        <f>IF(SUMIFS(hist8[Amount],hist8[Appr],AV$8,hist8[Year],$B12,hist8[Title],AV$9)=0,"-.-",SUMIFS(hist8[Amount],hist8[Appr],AV$8,hist8[Year],$B12,hist8[Title],AV$9))</f>
        <v>-.-</v>
      </c>
      <c r="AW12" s="70" t="str">
        <f>IFERROR((AV12-AV11)/AV11,"")</f>
        <v/>
      </c>
      <c r="AX12" s="69" t="str">
        <f t="array" ref="AX12">IFERROR(INDEX(slash18[Slash],MATCH(1,($B12=slash18[Year])*($C$4=slash18[Sub program])*(AV$8=slash18[Appr]),0)),"")</f>
        <v/>
      </c>
      <c r="AY12" s="12" t="str">
        <f>IF(SUMIFS(hist8[Amount],hist8[Appr],AY$8,hist8[Year],$B12,hist8[Title],AY$9)=0,"-.-",SUMIFS(hist8[Amount],hist8[Appr],AY$8,hist8[Year],$B12,hist8[Title],AY$9))</f>
        <v>-.-</v>
      </c>
      <c r="AZ12" s="70" t="str">
        <f>IFERROR((AY12-AY11)/AY11,"")</f>
        <v/>
      </c>
      <c r="BA12" s="69" t="str">
        <f t="array" ref="BA12">IFERROR(INDEX(slash18[Slash],MATCH(1,($B12=slash18[Year])*($C$4=slash18[Sub program])*(AY$8=slash18[Appr]),0)),"")</f>
        <v/>
      </c>
      <c r="BB12" s="12" t="str">
        <f>IF(SUMIFS(hist8[Amount],hist8[Appr],BB$8,hist8[Year],$B12,hist8[Title],BB$9)=0,"-.-",SUMIFS(hist8[Amount],hist8[Appr],BB$8,hist8[Year],$B12,hist8[Title],BB$9))</f>
        <v>-.-</v>
      </c>
      <c r="BC12" s="70" t="str">
        <f>IFERROR((BB12-BB11)/BB11,"")</f>
        <v/>
      </c>
      <c r="BD12" s="69" t="str">
        <f t="array" ref="BD12">IFERROR(INDEX(slash18[Slash],MATCH(1,($B12=slash18[Year])*($C$4=slash18[Sub program])*(BB$8=slash18[Appr]),0)),"")</f>
        <v/>
      </c>
      <c r="BE12" s="12" t="str">
        <f>IF(SUMIFS(hist8[Amount],hist8[Appr],BE$8,hist8[Year],$B12,hist8[Title],BE$9)=0,"-.-",SUMIFS(hist8[Amount],hist8[Appr],BE$8,hist8[Year],$B12,hist8[Title],BE$9))</f>
        <v>-.-</v>
      </c>
      <c r="BF12" s="70" t="str">
        <f>IFERROR((BE12-BE11)/BE11,"")</f>
        <v/>
      </c>
      <c r="BG12" s="69" t="str">
        <f t="array" ref="BG12">IFERROR(INDEX(slash18[Slash],MATCH(1,($B12=slash18[Year])*($C$4=slash18[Sub program])*(BE$8=slash18[Appr]),0)),"")</f>
        <v/>
      </c>
    </row>
    <row r="13" spans="2:59" x14ac:dyDescent="0.2">
      <c r="B13" s="57" t="s">
        <v>7</v>
      </c>
      <c r="C13" s="12" t="str">
        <f>IF(SUMIFS(hist8[Amount],hist8[Appr],C$8,hist8[Year],$B13,hist8[Title],C$9)=0,"-.-",SUMIFS(hist8[Amount],hist8[Appr],C$8,hist8[Year],$B13,hist8[Title],C$9))</f>
        <v>-.-</v>
      </c>
      <c r="D13" s="70" t="str">
        <f t="shared" ref="D13:D34" si="0">IFERROR((C13-C12)/C12,"")</f>
        <v/>
      </c>
      <c r="E13" s="69" t="str">
        <f t="array" ref="E13">IFERROR(INDEX(slash18[Slash],MATCH(1,($B13=slash18[Year])*($C$4=slash18[Sub program])*(C$8=slash18[Appr]),0)),"")</f>
        <v/>
      </c>
      <c r="F13" s="12">
        <f>IF(SUMIFS(hist8[Amount],hist8[Appr],F$8,hist8[Year],$B13,hist8[Title],F$9)=0,"-.-",SUMIFS(hist8[Amount],hist8[Appr],F$8,hist8[Year],$B13,hist8[Title],F$9))</f>
        <v>921.9</v>
      </c>
      <c r="G13" s="70">
        <f t="shared" ref="G13:G34" si="1">IFERROR((F13-F12)/F12,"")</f>
        <v>0</v>
      </c>
      <c r="H13" s="69" t="str">
        <f t="array" ref="H13">IFERROR(INDEX(slash18[Slash],MATCH(1,($B13=slash18[Year])*($C$4=slash18[Sub program])*(F$8=slash18[Appr]),0)),"")</f>
        <v/>
      </c>
      <c r="I13" s="12">
        <f>IF(SUMIFS(hist8[Amount],hist8[Appr],I$8,hist8[Year],$B13,hist8[Title],I$9)=0,"-.-",SUMIFS(hist8[Amount],hist8[Appr],I$8,hist8[Year],$B13,hist8[Title],I$9))</f>
        <v>7667.4</v>
      </c>
      <c r="J13" s="70">
        <f t="shared" ref="J13:J34" si="2">IFERROR((I13-I12)/I12,"")</f>
        <v>3.0342937002794997E-2</v>
      </c>
      <c r="K13" s="69" t="str" cm="1">
        <f t="array" ref="K13">IFERROR(INDEX(slash18[Slash],MATCH(1,($B13=slash18[Year])*($C$4=slash18[Sub program])*(I$8=slash18[Appr]),0)),"")</f>
        <v/>
      </c>
      <c r="L13" s="12">
        <f>IF(SUMIFS(hist8[Amount],hist8[Appr],L$8,hist8[Year],$B13,hist8[Title],L$9)=0,"-.-",SUMIFS(hist8[Amount],hist8[Appr],L$8,hist8[Year],$B13,hist8[Title],L$9))</f>
        <v>605.5</v>
      </c>
      <c r="M13" s="70">
        <f t="shared" ref="M13:M34" si="3">IFERROR((L13-L12)/L12,"")</f>
        <v>0</v>
      </c>
      <c r="N13" s="69" t="str" cm="1">
        <f t="array" ref="N13">IFERROR(INDEX(slash18[Slash],MATCH(1,($B13=slash18[Year])*($C$4=slash18[Sub program])*(L$8=slash18[Appr]),0)),"")</f>
        <v/>
      </c>
      <c r="O13" s="12">
        <f>IF(SUMIFS(hist8[Amount],hist8[Appr],O$8,hist8[Year],$B13,hist8[Title],O$9)=0,"-.-",SUMIFS(hist8[Amount],hist8[Appr],O$8,hist8[Year],$B13,hist8[Title],O$9))</f>
        <v>1500</v>
      </c>
      <c r="P13" s="70">
        <f t="shared" ref="P13:P32" si="4">IFERROR((O13-O12)/O12,"")</f>
        <v>0</v>
      </c>
      <c r="Q13" s="69" t="str" cm="1">
        <f t="array" ref="Q13">IFERROR(INDEX(slash18[Slash],MATCH(1,($B13=slash18[Year])*($C$4=slash18[Sub program])*(O$8=slash18[Appr]),0)),"")</f>
        <v/>
      </c>
      <c r="R13" s="12" t="str">
        <f>IF(SUMIFS(hist8[Amount],hist8[Appr],R$8,hist8[Year],$B13,hist8[Title],R$9)=0,"-.-",SUMIFS(hist8[Amount],hist8[Appr],R$8,hist8[Year],$B13,hist8[Title],R$9))</f>
        <v>-.-</v>
      </c>
      <c r="S13" s="70" t="str">
        <f t="shared" ref="S13:S34" si="5">IFERROR((R13-R12)/R12,"")</f>
        <v/>
      </c>
      <c r="T13" s="69" t="str" cm="1">
        <f t="array" ref="T13">IFERROR(INDEX(slash18[Slash],MATCH(1,($B13=slash18[Year])*($C$4=slash18[Sub program])*(R$8=slash18[Appr]),0)),"")</f>
        <v/>
      </c>
      <c r="U13" s="12" t="str">
        <f>IF(SUMIFS(hist8[Amount],hist8[Appr],U$8,hist8[Year],$B13,hist8[Title],U$9)=0,"-.-",SUMIFS(hist8[Amount],hist8[Appr],U$8,hist8[Year],$B13,hist8[Title],U$9))</f>
        <v>-.-</v>
      </c>
      <c r="V13" s="70" t="str">
        <f t="shared" ref="V13:V34" si="6">IFERROR((U13-U12)/U12,"")</f>
        <v/>
      </c>
      <c r="W13" s="69" t="str" cm="1">
        <f t="array" ref="W13">IFERROR(INDEX(slash18[Slash],MATCH(1,($B13=slash18[Year])*($C$4=slash18[Sub program])*(U$8=slash18[Appr]),0)),"")</f>
        <v/>
      </c>
      <c r="X13" s="12" t="str">
        <f>IF(SUMIFS(hist8[Amount],hist8[Appr],X$8,hist8[Year],$B13,hist8[Title],X$9)=0,"-.-",SUMIFS(hist8[Amount],hist8[Appr],X$8,hist8[Year],$B13,hist8[Title],X$9))</f>
        <v>-.-</v>
      </c>
      <c r="Y13" s="70" t="str">
        <f t="shared" ref="Y13:Y34" si="7">IFERROR((X13-X12)/X12,"")</f>
        <v/>
      </c>
      <c r="Z13" s="69" t="str" cm="1">
        <f t="array" ref="Z13">IFERROR(INDEX(slash18[Slash],MATCH(1,($B13=slash18[Year])*($C$4=slash18[Sub program])*(X$8=slash18[Appr]),0)),"")</f>
        <v/>
      </c>
      <c r="AA13" s="12" t="str">
        <f>IF(SUMIFS(hist8[Amount],hist8[Appr],AA$8,hist8[Year],$B13,hist8[Title],AA$9)=0,"-.-",SUMIFS(hist8[Amount],hist8[Appr],AA$8,hist8[Year],$B13,hist8[Title],AA$9))</f>
        <v>-.-</v>
      </c>
      <c r="AB13" s="70" t="str">
        <f t="shared" ref="AB13:AB34" si="8">IFERROR((AA13-AA12)/AA12,"")</f>
        <v/>
      </c>
      <c r="AC13" s="69" t="str" cm="1">
        <f t="array" ref="AC13">IFERROR(INDEX(slash18[Slash],MATCH(1,($B13=slash18[Year])*($C$4=slash18[Sub program])*(AA$8=slash18[Appr]),0)),"")</f>
        <v/>
      </c>
      <c r="AD13" s="12" t="str">
        <f>IF(SUMIFS(hist8[Amount],hist8[Appr],AD$8,hist8[Year],$B13,hist8[Title],AD$9)=0,"-.-",SUMIFS(hist8[Amount],hist8[Appr],AD$8,hist8[Year],$B13,hist8[Title],AD$9))</f>
        <v>-.-</v>
      </c>
      <c r="AE13" s="70" t="str">
        <f t="shared" ref="AE13:AE34" si="9">IFERROR((AD13-AD12)/AD12,"")</f>
        <v/>
      </c>
      <c r="AF13" s="69" t="str" cm="1">
        <f t="array" ref="AF13">IFERROR(INDEX(slash18[Slash],MATCH(1,($B13=slash18[Year])*($C$4=slash18[Sub program])*(AD$8=slash18[Appr]),0)),"")</f>
        <v/>
      </c>
      <c r="AG13" s="12" t="str">
        <f>IF(SUMIFS(hist8[Amount],hist8[Appr],AG$8,hist8[Year],$B13,hist8[Title],AG$9)=0,"-.-",SUMIFS(hist8[Amount],hist8[Appr],AG$8,hist8[Year],$B13,hist8[Title],AG$9))</f>
        <v>-.-</v>
      </c>
      <c r="AH13" s="70" t="str">
        <f t="shared" ref="AH13:AH34" si="10">IFERROR((AG13-AG12)/AG12,"")</f>
        <v/>
      </c>
      <c r="AI13" s="69" t="str" cm="1">
        <f t="array" ref="AI13">IFERROR(INDEX(slash18[Slash],MATCH(1,($B13=slash18[Year])*($C$4=slash18[Sub program])*(AG$8=slash18[Appr]),0)),"")</f>
        <v/>
      </c>
      <c r="AJ13" s="12" t="str">
        <f>IF(SUMIFS(hist8[Amount],hist8[Appr],AJ$8,hist8[Year],$B13,hist8[Title],AJ$9)=0,"-.-",SUMIFS(hist8[Amount],hist8[Appr],AJ$8,hist8[Year],$B13,hist8[Title],AJ$9))</f>
        <v>-.-</v>
      </c>
      <c r="AK13" s="70" t="str">
        <f t="shared" ref="AK13:AK34" si="11">IFERROR((AJ13-AJ12)/AJ12,"")</f>
        <v/>
      </c>
      <c r="AL13" s="69" t="str" cm="1">
        <f t="array" ref="AL13">IFERROR(INDEX(slash18[Slash],MATCH(1,($B13=slash18[Year])*($C$4=slash18[Sub program])*(AJ$8=slash18[Appr]),0)),"")</f>
        <v/>
      </c>
      <c r="AM13" s="12" t="str">
        <f>IF(SUMIFS(hist8[Amount],hist8[Appr],AM$8,hist8[Year],$B13,hist8[Title],AM$9)=0,"-.-",SUMIFS(hist8[Amount],hist8[Appr],AM$8,hist8[Year],$B13,hist8[Title],AM$9))</f>
        <v>-.-</v>
      </c>
      <c r="AN13" s="70" t="str">
        <f t="shared" ref="AN13:AN34" si="12">IFERROR((AM13-AM12)/AM12,"")</f>
        <v/>
      </c>
      <c r="AO13" s="69" t="str" cm="1">
        <f t="array" ref="AO13">IFERROR(INDEX(slash18[Slash],MATCH(1,($B13=slash18[Year])*($C$4=slash18[Sub program])*(AM$8=slash18[Appr]),0)),"")</f>
        <v/>
      </c>
      <c r="AP13" s="12" t="str">
        <f>IF(SUMIFS(hist8[Amount],hist8[Appr],AP$8,hist8[Year],$B13,hist8[Title],AP$9)=0,"-.-",SUMIFS(hist8[Amount],hist8[Appr],AP$8,hist8[Year],$B13,hist8[Title],AP$9))</f>
        <v>-.-</v>
      </c>
      <c r="AQ13" s="70" t="str">
        <f t="shared" ref="AQ13:AQ34" si="13">IFERROR((AP13-AP12)/AP12,"")</f>
        <v/>
      </c>
      <c r="AR13" s="69" t="str" cm="1">
        <f t="array" ref="AR13">IFERROR(INDEX(slash18[Slash],MATCH(1,($B13=slash18[Year])*($C$4=slash18[Sub program])*(AP$8=slash18[Appr]),0)),"")</f>
        <v/>
      </c>
      <c r="AS13" s="12" t="str">
        <f>IF(SUMIFS(hist8[Amount],hist8[Appr],AS$8,hist8[Year],$B13,hist8[Title],AS$9)=0,"-.-",SUMIFS(hist8[Amount],hist8[Appr],AS$8,hist8[Year],$B13,hist8[Title],AS$9))</f>
        <v>-.-</v>
      </c>
      <c r="AT13" s="70" t="str">
        <f t="shared" ref="AT13:AT34" si="14">IFERROR((AS13-AS12)/AS12,"")</f>
        <v/>
      </c>
      <c r="AU13" s="69" t="str" cm="1">
        <f t="array" ref="AU13">IFERROR(INDEX(slash18[Slash],MATCH(1,($B13=slash18[Year])*($C$4=slash18[Sub program])*(AS$8=slash18[Appr]),0)),"")</f>
        <v/>
      </c>
      <c r="AV13" s="12" t="str">
        <f>IF(SUMIFS(hist8[Amount],hist8[Appr],AV$8,hist8[Year],$B13,hist8[Title],AV$9)=0,"-.-",SUMIFS(hist8[Amount],hist8[Appr],AV$8,hist8[Year],$B13,hist8[Title],AV$9))</f>
        <v>-.-</v>
      </c>
      <c r="AW13" s="70" t="str">
        <f t="shared" ref="AW13:AW34" si="15">IFERROR((AV13-AV12)/AV12,"")</f>
        <v/>
      </c>
      <c r="AX13" s="69" t="str" cm="1">
        <f t="array" ref="AX13">IFERROR(INDEX(slash18[Slash],MATCH(1,($B13=slash18[Year])*($C$4=slash18[Sub program])*(AV$8=slash18[Appr]),0)),"")</f>
        <v/>
      </c>
      <c r="AY13" s="12" t="str">
        <f>IF(SUMIFS(hist8[Amount],hist8[Appr],AY$8,hist8[Year],$B13,hist8[Title],AY$9)=0,"-.-",SUMIFS(hist8[Amount],hist8[Appr],AY$8,hist8[Year],$B13,hist8[Title],AY$9))</f>
        <v>-.-</v>
      </c>
      <c r="AZ13" s="70" t="str">
        <f t="shared" ref="AZ13:AZ34" si="16">IFERROR((AY13-AY12)/AY12,"")</f>
        <v/>
      </c>
      <c r="BA13" s="69" t="str" cm="1">
        <f t="array" ref="BA13">IFERROR(INDEX(slash18[Slash],MATCH(1,($B13=slash18[Year])*($C$4=slash18[Sub program])*(AY$8=slash18[Appr]),0)),"")</f>
        <v/>
      </c>
      <c r="BB13" s="12" t="str">
        <f>IF(SUMIFS(hist8[Amount],hist8[Appr],BB$8,hist8[Year],$B13,hist8[Title],BB$9)=0,"-.-",SUMIFS(hist8[Amount],hist8[Appr],BB$8,hist8[Year],$B13,hist8[Title],BB$9))</f>
        <v>-.-</v>
      </c>
      <c r="BC13" s="70" t="str">
        <f t="shared" ref="BC13:BC34" si="17">IFERROR((BB13-BB12)/BB12,"")</f>
        <v/>
      </c>
      <c r="BD13" s="69" t="str" cm="1">
        <f t="array" ref="BD13">IFERROR(INDEX(slash18[Slash],MATCH(1,($B13=slash18[Year])*($C$4=slash18[Sub program])*(BB$8=slash18[Appr]),0)),"")</f>
        <v/>
      </c>
      <c r="BE13" s="12" t="str">
        <f>IF(SUMIFS(hist8[Amount],hist8[Appr],BE$8,hist8[Year],$B13,hist8[Title],BE$9)=0,"-.-",SUMIFS(hist8[Amount],hist8[Appr],BE$8,hist8[Year],$B13,hist8[Title],BE$9))</f>
        <v>-.-</v>
      </c>
      <c r="BF13" s="70" t="str">
        <f t="shared" ref="BF13:BF34" si="18">IFERROR((BE13-BE12)/BE12,"")</f>
        <v/>
      </c>
      <c r="BG13" s="69" t="str" cm="1">
        <f t="array" ref="BG13">IFERROR(INDEX(slash18[Slash],MATCH(1,($B13=slash18[Year])*($C$4=slash18[Sub program])*(BE$8=slash18[Appr]),0)),"")</f>
        <v/>
      </c>
    </row>
    <row r="14" spans="2:59" x14ac:dyDescent="0.2">
      <c r="B14" s="57" t="s">
        <v>8</v>
      </c>
      <c r="C14" s="12" t="str">
        <f>IF(SUMIFS(hist8[Amount],hist8[Appr],C$8,hist8[Year],$B14,hist8[Title],C$9)=0,"-.-",SUMIFS(hist8[Amount],hist8[Appr],C$8,hist8[Year],$B14,hist8[Title],C$9))</f>
        <v>-.-</v>
      </c>
      <c r="D14" s="70" t="str">
        <f t="shared" si="0"/>
        <v/>
      </c>
      <c r="E14" s="69" t="str">
        <f t="array" ref="E14">IFERROR(INDEX(slash18[Slash],MATCH(1,($B14=slash18[Year])*($C$4=slash18[Sub program])*(C$8=slash18[Appr]),0)),"")</f>
        <v/>
      </c>
      <c r="F14" s="12">
        <f>IF(SUMIFS(hist8[Amount],hist8[Appr],F$8,hist8[Year],$B14,hist8[Title],F$9)=0,"-.-",SUMIFS(hist8[Amount],hist8[Appr],F$8,hist8[Year],$B14,hist8[Title],F$9))</f>
        <v>921.9</v>
      </c>
      <c r="G14" s="70">
        <f t="shared" si="1"/>
        <v>0</v>
      </c>
      <c r="H14" s="69" t="str">
        <f t="array" ref="H14">IFERROR(INDEX(slash18[Slash],MATCH(1,($B14=slash18[Year])*($C$4=slash18[Sub program])*(F$8=slash18[Appr]),0)),"")</f>
        <v/>
      </c>
      <c r="I14" s="12">
        <f>IF(SUMIFS(hist8[Amount],hist8[Appr],I$8,hist8[Year],$B14,hist8[Title],I$9)=0,"-.-",SUMIFS(hist8[Amount],hist8[Appr],I$8,hist8[Year],$B14,hist8[Title],I$9))</f>
        <v>7925.1</v>
      </c>
      <c r="J14" s="70">
        <f t="shared" si="2"/>
        <v>3.3609828625088128E-2</v>
      </c>
      <c r="K14" s="69" t="str">
        <f t="array" ref="K14">IFERROR(INDEX(slash18[Slash],MATCH(1,($B14=slash18[Year])*($C$4=slash18[Sub program])*(I$8=slash18[Appr]),0)),"")</f>
        <v/>
      </c>
      <c r="L14" s="12">
        <f>IF(SUMIFS(hist8[Amount],hist8[Appr],L$8,hist8[Year],$B14,hist8[Title],L$9)=0,"-.-",SUMIFS(hist8[Amount],hist8[Appr],L$8,hist8[Year],$B14,hist8[Title],L$9))</f>
        <v>605.5</v>
      </c>
      <c r="M14" s="70">
        <f t="shared" si="3"/>
        <v>0</v>
      </c>
      <c r="N14" s="69" t="str">
        <f t="array" ref="N14">IFERROR(INDEX(slash18[Slash],MATCH(1,($B14=slash18[Year])*($C$4=slash18[Sub program])*(L$8=slash18[Appr]),0)),"")</f>
        <v/>
      </c>
      <c r="O14" s="12">
        <f>IF(SUMIFS(hist8[Amount],hist8[Appr],O$8,hist8[Year],$B14,hist8[Title],O$9)=0,"-.-",SUMIFS(hist8[Amount],hist8[Appr],O$8,hist8[Year],$B14,hist8[Title],O$9))</f>
        <v>1500</v>
      </c>
      <c r="P14" s="70">
        <f t="shared" si="4"/>
        <v>0</v>
      </c>
      <c r="Q14" s="69" t="str">
        <f t="array" ref="Q14">IFERROR(INDEX(slash18[Slash],MATCH(1,($B14=slash18[Year])*($C$4=slash18[Sub program])*(O$8=slash18[Appr]),0)),"")</f>
        <v/>
      </c>
      <c r="R14" s="12" t="str">
        <f>IF(SUMIFS(hist8[Amount],hist8[Appr],R$8,hist8[Year],$B14,hist8[Title],R$9)=0,"-.-",SUMIFS(hist8[Amount],hist8[Appr],R$8,hist8[Year],$B14,hist8[Title],R$9))</f>
        <v>-.-</v>
      </c>
      <c r="S14" s="70" t="str">
        <f t="shared" si="5"/>
        <v/>
      </c>
      <c r="T14" s="69" t="str">
        <f t="array" ref="T14">IFERROR(INDEX(slash18[Slash],MATCH(1,($B14=slash18[Year])*($C$4=slash18[Sub program])*(R$8=slash18[Appr]),0)),"")</f>
        <v/>
      </c>
      <c r="U14" s="12" t="str">
        <f>IF(SUMIFS(hist8[Amount],hist8[Appr],U$8,hist8[Year],$B14,hist8[Title],U$9)=0,"-.-",SUMIFS(hist8[Amount],hist8[Appr],U$8,hist8[Year],$B14,hist8[Title],U$9))</f>
        <v>-.-</v>
      </c>
      <c r="V14" s="70" t="str">
        <f t="shared" si="6"/>
        <v/>
      </c>
      <c r="W14" s="69" t="str">
        <f t="array" ref="W14">IFERROR(INDEX(slash18[Slash],MATCH(1,($B14=slash18[Year])*($C$4=slash18[Sub program])*(U$8=slash18[Appr]),0)),"")</f>
        <v/>
      </c>
      <c r="X14" s="12" t="str">
        <f>IF(SUMIFS(hist8[Amount],hist8[Appr],X$8,hist8[Year],$B14,hist8[Title],X$9)=0,"-.-",SUMIFS(hist8[Amount],hist8[Appr],X$8,hist8[Year],$B14,hist8[Title],X$9))</f>
        <v>-.-</v>
      </c>
      <c r="Y14" s="70" t="str">
        <f t="shared" si="7"/>
        <v/>
      </c>
      <c r="Z14" s="69" t="str">
        <f t="array" ref="Z14">IFERROR(INDEX(slash18[Slash],MATCH(1,($B14=slash18[Year])*($C$4=slash18[Sub program])*(X$8=slash18[Appr]),0)),"")</f>
        <v/>
      </c>
      <c r="AA14" s="12" t="str">
        <f>IF(SUMIFS(hist8[Amount],hist8[Appr],AA$8,hist8[Year],$B14,hist8[Title],AA$9)=0,"-.-",SUMIFS(hist8[Amount],hist8[Appr],AA$8,hist8[Year],$B14,hist8[Title],AA$9))</f>
        <v>-.-</v>
      </c>
      <c r="AB14" s="70" t="str">
        <f t="shared" si="8"/>
        <v/>
      </c>
      <c r="AC14" s="69" t="str">
        <f t="array" ref="AC14">IFERROR(INDEX(slash18[Slash],MATCH(1,($B14=slash18[Year])*($C$4=slash18[Sub program])*(AA$8=slash18[Appr]),0)),"")</f>
        <v/>
      </c>
      <c r="AD14" s="12" t="str">
        <f>IF(SUMIFS(hist8[Amount],hist8[Appr],AD$8,hist8[Year],$B14,hist8[Title],AD$9)=0,"-.-",SUMIFS(hist8[Amount],hist8[Appr],AD$8,hist8[Year],$B14,hist8[Title],AD$9))</f>
        <v>-.-</v>
      </c>
      <c r="AE14" s="70" t="str">
        <f t="shared" si="9"/>
        <v/>
      </c>
      <c r="AF14" s="69" t="str">
        <f t="array" ref="AF14">IFERROR(INDEX(slash18[Slash],MATCH(1,($B14=slash18[Year])*($C$4=slash18[Sub program])*(AD$8=slash18[Appr]),0)),"")</f>
        <v/>
      </c>
      <c r="AG14" s="12" t="str">
        <f>IF(SUMIFS(hist8[Amount],hist8[Appr],AG$8,hist8[Year],$B14,hist8[Title],AG$9)=0,"-.-",SUMIFS(hist8[Amount],hist8[Appr],AG$8,hist8[Year],$B14,hist8[Title],AG$9))</f>
        <v>-.-</v>
      </c>
      <c r="AH14" s="70" t="str">
        <f t="shared" si="10"/>
        <v/>
      </c>
      <c r="AI14" s="69" t="str">
        <f t="array" ref="AI14">IFERROR(INDEX(slash18[Slash],MATCH(1,($B14=slash18[Year])*($C$4=slash18[Sub program])*(AG$8=slash18[Appr]),0)),"")</f>
        <v/>
      </c>
      <c r="AJ14" s="12" t="str">
        <f>IF(SUMIFS(hist8[Amount],hist8[Appr],AJ$8,hist8[Year],$B14,hist8[Title],AJ$9)=0,"-.-",SUMIFS(hist8[Amount],hist8[Appr],AJ$8,hist8[Year],$B14,hist8[Title],AJ$9))</f>
        <v>-.-</v>
      </c>
      <c r="AK14" s="70" t="str">
        <f t="shared" si="11"/>
        <v/>
      </c>
      <c r="AL14" s="69" t="str">
        <f t="array" ref="AL14">IFERROR(INDEX(slash18[Slash],MATCH(1,($B14=slash18[Year])*($C$4=slash18[Sub program])*(AJ$8=slash18[Appr]),0)),"")</f>
        <v/>
      </c>
      <c r="AM14" s="12" t="str">
        <f>IF(SUMIFS(hist8[Amount],hist8[Appr],AM$8,hist8[Year],$B14,hist8[Title],AM$9)=0,"-.-",SUMIFS(hist8[Amount],hist8[Appr],AM$8,hist8[Year],$B14,hist8[Title],AM$9))</f>
        <v>-.-</v>
      </c>
      <c r="AN14" s="70" t="str">
        <f t="shared" si="12"/>
        <v/>
      </c>
      <c r="AO14" s="69" t="str">
        <f t="array" ref="AO14">IFERROR(INDEX(slash18[Slash],MATCH(1,($B14=slash18[Year])*($C$4=slash18[Sub program])*(AM$8=slash18[Appr]),0)),"")</f>
        <v/>
      </c>
      <c r="AP14" s="12" t="str">
        <f>IF(SUMIFS(hist8[Amount],hist8[Appr],AP$8,hist8[Year],$B14,hist8[Title],AP$9)=0,"-.-",SUMIFS(hist8[Amount],hist8[Appr],AP$8,hist8[Year],$B14,hist8[Title],AP$9))</f>
        <v>-.-</v>
      </c>
      <c r="AQ14" s="70" t="str">
        <f t="shared" si="13"/>
        <v/>
      </c>
      <c r="AR14" s="69" t="str">
        <f t="array" ref="AR14">IFERROR(INDEX(slash18[Slash],MATCH(1,($B14=slash18[Year])*($C$4=slash18[Sub program])*(AP$8=slash18[Appr]),0)),"")</f>
        <v/>
      </c>
      <c r="AS14" s="12" t="str">
        <f>IF(SUMIFS(hist8[Amount],hist8[Appr],AS$8,hist8[Year],$B14,hist8[Title],AS$9)=0,"-.-",SUMIFS(hist8[Amount],hist8[Appr],AS$8,hist8[Year],$B14,hist8[Title],AS$9))</f>
        <v>-.-</v>
      </c>
      <c r="AT14" s="70" t="str">
        <f t="shared" si="14"/>
        <v/>
      </c>
      <c r="AU14" s="69" t="str">
        <f t="array" ref="AU14">IFERROR(INDEX(slash18[Slash],MATCH(1,($B14=slash18[Year])*($C$4=slash18[Sub program])*(AS$8=slash18[Appr]),0)),"")</f>
        <v/>
      </c>
      <c r="AV14" s="12" t="str">
        <f>IF(SUMIFS(hist8[Amount],hist8[Appr],AV$8,hist8[Year],$B14,hist8[Title],AV$9)=0,"-.-",SUMIFS(hist8[Amount],hist8[Appr],AV$8,hist8[Year],$B14,hist8[Title],AV$9))</f>
        <v>-.-</v>
      </c>
      <c r="AW14" s="70" t="str">
        <f t="shared" si="15"/>
        <v/>
      </c>
      <c r="AX14" s="69" t="str">
        <f t="array" ref="AX14">IFERROR(INDEX(slash18[Slash],MATCH(1,($B14=slash18[Year])*($C$4=slash18[Sub program])*(AV$8=slash18[Appr]),0)),"")</f>
        <v/>
      </c>
      <c r="AY14" s="12" t="str">
        <f>IF(SUMIFS(hist8[Amount],hist8[Appr],AY$8,hist8[Year],$B14,hist8[Title],AY$9)=0,"-.-",SUMIFS(hist8[Amount],hist8[Appr],AY$8,hist8[Year],$B14,hist8[Title],AY$9))</f>
        <v>-.-</v>
      </c>
      <c r="AZ14" s="70" t="str">
        <f t="shared" si="16"/>
        <v/>
      </c>
      <c r="BA14" s="69" t="str">
        <f t="array" ref="BA14">IFERROR(INDEX(slash18[Slash],MATCH(1,($B14=slash18[Year])*($C$4=slash18[Sub program])*(AY$8=slash18[Appr]),0)),"")</f>
        <v/>
      </c>
      <c r="BB14" s="12" t="str">
        <f>IF(SUMIFS(hist8[Amount],hist8[Appr],BB$8,hist8[Year],$B14,hist8[Title],BB$9)=0,"-.-",SUMIFS(hist8[Amount],hist8[Appr],BB$8,hist8[Year],$B14,hist8[Title],BB$9))</f>
        <v>-.-</v>
      </c>
      <c r="BC14" s="70" t="str">
        <f t="shared" si="17"/>
        <v/>
      </c>
      <c r="BD14" s="69" t="str">
        <f t="array" ref="BD14">IFERROR(INDEX(slash18[Slash],MATCH(1,($B14=slash18[Year])*($C$4=slash18[Sub program])*(BB$8=slash18[Appr]),0)),"")</f>
        <v/>
      </c>
      <c r="BE14" s="12" t="str">
        <f>IF(SUMIFS(hist8[Amount],hist8[Appr],BE$8,hist8[Year],$B14,hist8[Title],BE$9)=0,"-.-",SUMIFS(hist8[Amount],hist8[Appr],BE$8,hist8[Year],$B14,hist8[Title],BE$9))</f>
        <v>-.-</v>
      </c>
      <c r="BF14" s="70" t="str">
        <f t="shared" si="18"/>
        <v/>
      </c>
      <c r="BG14" s="69" t="str">
        <f t="array" ref="BG14">IFERROR(INDEX(slash18[Slash],MATCH(1,($B14=slash18[Year])*($C$4=slash18[Sub program])*(BE$8=slash18[Appr]),0)),"")</f>
        <v/>
      </c>
    </row>
    <row r="15" spans="2:59" x14ac:dyDescent="0.2">
      <c r="B15" s="57" t="s">
        <v>34</v>
      </c>
      <c r="C15" s="12" t="str">
        <f>IF(SUMIFS(hist8[Amount],hist8[Appr],C$8,hist8[Year],$B15,hist8[Title],C$9)=0,"-.-",SUMIFS(hist8[Amount],hist8[Appr],C$8,hist8[Year],$B15,hist8[Title],C$9))</f>
        <v>-.-</v>
      </c>
      <c r="D15" s="70" t="str">
        <f t="shared" si="0"/>
        <v/>
      </c>
      <c r="E15" s="69" t="str">
        <f t="array" ref="E15">IFERROR(INDEX(slash18[Slash],MATCH(1,($B15=slash18[Year])*($C$4=slash18[Sub program])*(C$8=slash18[Appr]),0)),"")</f>
        <v/>
      </c>
      <c r="F15" s="12">
        <f>IF(SUMIFS(hist8[Amount],hist8[Appr],F$8,hist8[Year],$B15,hist8[Title],F$9)=0,"-.-",SUMIFS(hist8[Amount],hist8[Appr],F$8,hist8[Year],$B15,hist8[Title],F$9))</f>
        <v>921.9</v>
      </c>
      <c r="G15" s="70">
        <f t="shared" si="1"/>
        <v>0</v>
      </c>
      <c r="H15" s="69" t="str">
        <f t="array" ref="H15">IFERROR(INDEX(slash18[Slash],MATCH(1,($B15=slash18[Year])*($C$4=slash18[Sub program])*(F$8=slash18[Appr]),0)),"")</f>
        <v/>
      </c>
      <c r="I15" s="12">
        <f>IF(SUMIFS(hist8[Amount],hist8[Appr],I$8,hist8[Year],$B15,hist8[Title],I$9)=0,"-.-",SUMIFS(hist8[Amount],hist8[Appr],I$8,hist8[Year],$B15,hist8[Title],I$9))</f>
        <v>8146.3</v>
      </c>
      <c r="J15" s="70">
        <f t="shared" si="2"/>
        <v>2.791131973098129E-2</v>
      </c>
      <c r="K15" s="69" t="str">
        <f t="array" ref="K15">IFERROR(INDEX(slash18[Slash],MATCH(1,($B15=slash18[Year])*($C$4=slash18[Sub program])*(I$8=slash18[Appr]),0)),"")</f>
        <v/>
      </c>
      <c r="L15" s="12">
        <f>IF(SUMIFS(hist8[Amount],hist8[Appr],L$8,hist8[Year],$B15,hist8[Title],L$9)=0,"-.-",SUMIFS(hist8[Amount],hist8[Appr],L$8,hist8[Year],$B15,hist8[Title],L$9))</f>
        <v>719.4</v>
      </c>
      <c r="M15" s="70">
        <f t="shared" si="3"/>
        <v>0.18810900082576379</v>
      </c>
      <c r="N15" s="69" t="str">
        <f t="array" ref="N15">IFERROR(INDEX(slash18[Slash],MATCH(1,($B15=slash18[Year])*($C$4=slash18[Sub program])*(L$8=slash18[Appr]),0)),"")</f>
        <v>/1</v>
      </c>
      <c r="O15" s="12">
        <f>IF(SUMIFS(hist8[Amount],hist8[Appr],O$8,hist8[Year],$B15,hist8[Title],O$9)=0,"-.-",SUMIFS(hist8[Amount],hist8[Appr],O$8,hist8[Year],$B15,hist8[Title],O$9))</f>
        <v>2069.4</v>
      </c>
      <c r="P15" s="70">
        <f t="shared" si="4"/>
        <v>0.37960000000000005</v>
      </c>
      <c r="Q15" s="69" t="str">
        <f t="array" ref="Q15">IFERROR(INDEX(slash18[Slash],MATCH(1,($B15=slash18[Year])*($C$4=slash18[Sub program])*(O$8=slash18[Appr]),0)),"")</f>
        <v>/1</v>
      </c>
      <c r="R15" s="12" t="str">
        <f>IF(SUMIFS(hist8[Amount],hist8[Appr],R$8,hist8[Year],$B15,hist8[Title],R$9)=0,"-.-",SUMIFS(hist8[Amount],hist8[Appr],R$8,hist8[Year],$B15,hist8[Title],R$9))</f>
        <v>-.-</v>
      </c>
      <c r="S15" s="70" t="str">
        <f t="shared" si="5"/>
        <v/>
      </c>
      <c r="T15" s="69" t="str">
        <f t="array" ref="T15">IFERROR(INDEX(slash18[Slash],MATCH(1,($B15=slash18[Year])*($C$4=slash18[Sub program])*(R$8=slash18[Appr]),0)),"")</f>
        <v/>
      </c>
      <c r="U15" s="12" t="str">
        <f>IF(SUMIFS(hist8[Amount],hist8[Appr],U$8,hist8[Year],$B15,hist8[Title],U$9)=0,"-.-",SUMIFS(hist8[Amount],hist8[Appr],U$8,hist8[Year],$B15,hist8[Title],U$9))</f>
        <v>-.-</v>
      </c>
      <c r="V15" s="70" t="str">
        <f t="shared" si="6"/>
        <v/>
      </c>
      <c r="W15" s="69" t="str">
        <f t="array" ref="W15">IFERROR(INDEX(slash18[Slash],MATCH(1,($B15=slash18[Year])*($C$4=slash18[Sub program])*(U$8=slash18[Appr]),0)),"")</f>
        <v/>
      </c>
      <c r="X15" s="12" t="str">
        <f>IF(SUMIFS(hist8[Amount],hist8[Appr],X$8,hist8[Year],$B15,hist8[Title],X$9)=0,"-.-",SUMIFS(hist8[Amount],hist8[Appr],X$8,hist8[Year],$B15,hist8[Title],X$9))</f>
        <v>-.-</v>
      </c>
      <c r="Y15" s="70" t="str">
        <f t="shared" si="7"/>
        <v/>
      </c>
      <c r="Z15" s="69" t="str">
        <f t="array" ref="Z15">IFERROR(INDEX(slash18[Slash],MATCH(1,($B15=slash18[Year])*($C$4=slash18[Sub program])*(X$8=slash18[Appr]),0)),"")</f>
        <v/>
      </c>
      <c r="AA15" s="12" t="str">
        <f>IF(SUMIFS(hist8[Amount],hist8[Appr],AA$8,hist8[Year],$B15,hist8[Title],AA$9)=0,"-.-",SUMIFS(hist8[Amount],hist8[Appr],AA$8,hist8[Year],$B15,hist8[Title],AA$9))</f>
        <v>-.-</v>
      </c>
      <c r="AB15" s="70" t="str">
        <f t="shared" si="8"/>
        <v/>
      </c>
      <c r="AC15" s="69" t="str">
        <f t="array" ref="AC15">IFERROR(INDEX(slash18[Slash],MATCH(1,($B15=slash18[Year])*($C$4=slash18[Sub program])*(AA$8=slash18[Appr]),0)),"")</f>
        <v/>
      </c>
      <c r="AD15" s="12" t="str">
        <f>IF(SUMIFS(hist8[Amount],hist8[Appr],AD$8,hist8[Year],$B15,hist8[Title],AD$9)=0,"-.-",SUMIFS(hist8[Amount],hist8[Appr],AD$8,hist8[Year],$B15,hist8[Title],AD$9))</f>
        <v>-.-</v>
      </c>
      <c r="AE15" s="70" t="str">
        <f t="shared" si="9"/>
        <v/>
      </c>
      <c r="AF15" s="69" t="str">
        <f t="array" ref="AF15">IFERROR(INDEX(slash18[Slash],MATCH(1,($B15=slash18[Year])*($C$4=slash18[Sub program])*(AD$8=slash18[Appr]),0)),"")</f>
        <v/>
      </c>
      <c r="AG15" s="12" t="str">
        <f>IF(SUMIFS(hist8[Amount],hist8[Appr],AG$8,hist8[Year],$B15,hist8[Title],AG$9)=0,"-.-",SUMIFS(hist8[Amount],hist8[Appr],AG$8,hist8[Year],$B15,hist8[Title],AG$9))</f>
        <v>-.-</v>
      </c>
      <c r="AH15" s="70" t="str">
        <f t="shared" si="10"/>
        <v/>
      </c>
      <c r="AI15" s="69" t="str">
        <f t="array" ref="AI15">IFERROR(INDEX(slash18[Slash],MATCH(1,($B15=slash18[Year])*($C$4=slash18[Sub program])*(AG$8=slash18[Appr]),0)),"")</f>
        <v/>
      </c>
      <c r="AJ15" s="12" t="str">
        <f>IF(SUMIFS(hist8[Amount],hist8[Appr],AJ$8,hist8[Year],$B15,hist8[Title],AJ$9)=0,"-.-",SUMIFS(hist8[Amount],hist8[Appr],AJ$8,hist8[Year],$B15,hist8[Title],AJ$9))</f>
        <v>-.-</v>
      </c>
      <c r="AK15" s="70" t="str">
        <f t="shared" si="11"/>
        <v/>
      </c>
      <c r="AL15" s="69" t="str">
        <f t="array" ref="AL15">IFERROR(INDEX(slash18[Slash],MATCH(1,($B15=slash18[Year])*($C$4=slash18[Sub program])*(AJ$8=slash18[Appr]),0)),"")</f>
        <v/>
      </c>
      <c r="AM15" s="12" t="str">
        <f>IF(SUMIFS(hist8[Amount],hist8[Appr],AM$8,hist8[Year],$B15,hist8[Title],AM$9)=0,"-.-",SUMIFS(hist8[Amount],hist8[Appr],AM$8,hist8[Year],$B15,hist8[Title],AM$9))</f>
        <v>-.-</v>
      </c>
      <c r="AN15" s="70" t="str">
        <f t="shared" si="12"/>
        <v/>
      </c>
      <c r="AO15" s="69" t="str">
        <f t="array" ref="AO15">IFERROR(INDEX(slash18[Slash],MATCH(1,($B15=slash18[Year])*($C$4=slash18[Sub program])*(AM$8=slash18[Appr]),0)),"")</f>
        <v/>
      </c>
      <c r="AP15" s="12" t="str">
        <f>IF(SUMIFS(hist8[Amount],hist8[Appr],AP$8,hist8[Year],$B15,hist8[Title],AP$9)=0,"-.-",SUMIFS(hist8[Amount],hist8[Appr],AP$8,hist8[Year],$B15,hist8[Title],AP$9))</f>
        <v>-.-</v>
      </c>
      <c r="AQ15" s="70" t="str">
        <f t="shared" si="13"/>
        <v/>
      </c>
      <c r="AR15" s="69" t="str">
        <f t="array" ref="AR15">IFERROR(INDEX(slash18[Slash],MATCH(1,($B15=slash18[Year])*($C$4=slash18[Sub program])*(AP$8=slash18[Appr]),0)),"")</f>
        <v/>
      </c>
      <c r="AS15" s="12" t="str">
        <f>IF(SUMIFS(hist8[Amount],hist8[Appr],AS$8,hist8[Year],$B15,hist8[Title],AS$9)=0,"-.-",SUMIFS(hist8[Amount],hist8[Appr],AS$8,hist8[Year],$B15,hist8[Title],AS$9))</f>
        <v>-.-</v>
      </c>
      <c r="AT15" s="70" t="str">
        <f t="shared" si="14"/>
        <v/>
      </c>
      <c r="AU15" s="69" t="str">
        <f t="array" ref="AU15">IFERROR(INDEX(slash18[Slash],MATCH(1,($B15=slash18[Year])*($C$4=slash18[Sub program])*(AS$8=slash18[Appr]),0)),"")</f>
        <v/>
      </c>
      <c r="AV15" s="12" t="str">
        <f>IF(SUMIFS(hist8[Amount],hist8[Appr],AV$8,hist8[Year],$B15,hist8[Title],AV$9)=0,"-.-",SUMIFS(hist8[Amount],hist8[Appr],AV$8,hist8[Year],$B15,hist8[Title],AV$9))</f>
        <v>-.-</v>
      </c>
      <c r="AW15" s="70" t="str">
        <f t="shared" si="15"/>
        <v/>
      </c>
      <c r="AX15" s="69" t="str">
        <f t="array" ref="AX15">IFERROR(INDEX(slash18[Slash],MATCH(1,($B15=slash18[Year])*($C$4=slash18[Sub program])*(AV$8=slash18[Appr]),0)),"")</f>
        <v/>
      </c>
      <c r="AY15" s="12" t="str">
        <f>IF(SUMIFS(hist8[Amount],hist8[Appr],AY$8,hist8[Year],$B15,hist8[Title],AY$9)=0,"-.-",SUMIFS(hist8[Amount],hist8[Appr],AY$8,hist8[Year],$B15,hist8[Title],AY$9))</f>
        <v>-.-</v>
      </c>
      <c r="AZ15" s="70" t="str">
        <f t="shared" si="16"/>
        <v/>
      </c>
      <c r="BA15" s="69" t="str">
        <f t="array" ref="BA15">IFERROR(INDEX(slash18[Slash],MATCH(1,($B15=slash18[Year])*($C$4=slash18[Sub program])*(AY$8=slash18[Appr]),0)),"")</f>
        <v/>
      </c>
      <c r="BB15" s="12" t="str">
        <f>IF(SUMIFS(hist8[Amount],hist8[Appr],BB$8,hist8[Year],$B15,hist8[Title],BB$9)=0,"-.-",SUMIFS(hist8[Amount],hist8[Appr],BB$8,hist8[Year],$B15,hist8[Title],BB$9))</f>
        <v>-.-</v>
      </c>
      <c r="BC15" s="70" t="str">
        <f t="shared" si="17"/>
        <v/>
      </c>
      <c r="BD15" s="69" t="str">
        <f t="array" ref="BD15">IFERROR(INDEX(slash18[Slash],MATCH(1,($B15=slash18[Year])*($C$4=slash18[Sub program])*(BB$8=slash18[Appr]),0)),"")</f>
        <v/>
      </c>
      <c r="BE15" s="12" t="str">
        <f>IF(SUMIFS(hist8[Amount],hist8[Appr],BE$8,hist8[Year],$B15,hist8[Title],BE$9)=0,"-.-",SUMIFS(hist8[Amount],hist8[Appr],BE$8,hist8[Year],$B15,hist8[Title],BE$9))</f>
        <v>-.-</v>
      </c>
      <c r="BF15" s="70" t="str">
        <f t="shared" si="18"/>
        <v/>
      </c>
      <c r="BG15" s="69" t="str">
        <f t="array" ref="BG15">IFERROR(INDEX(slash18[Slash],MATCH(1,($B15=slash18[Year])*($C$4=slash18[Sub program])*(BE$8=slash18[Appr]),0)),"")</f>
        <v/>
      </c>
    </row>
    <row r="16" spans="2:59" x14ac:dyDescent="0.2">
      <c r="B16" s="57" t="s">
        <v>37</v>
      </c>
      <c r="C16" s="12" t="str">
        <f>IF(SUMIFS(hist8[Amount],hist8[Appr],C$8,hist8[Year],$B16,hist8[Title],C$9)=0,"-.-",SUMIFS(hist8[Amount],hist8[Appr],C$8,hist8[Year],$B16,hist8[Title],C$9))</f>
        <v>-.-</v>
      </c>
      <c r="D16" s="70" t="str">
        <f t="shared" si="0"/>
        <v/>
      </c>
      <c r="E16" s="69" t="str">
        <f t="array" ref="E16">IFERROR(INDEX(slash18[Slash],MATCH(1,($B16=slash18[Year])*($C$4=slash18[Sub program])*(C$8=slash18[Appr]),0)),"")</f>
        <v/>
      </c>
      <c r="F16" s="12">
        <f>IF(SUMIFS(hist8[Amount],hist8[Appr],F$8,hist8[Year],$B16,hist8[Title],F$9)=0,"-.-",SUMIFS(hist8[Amount],hist8[Appr],F$8,hist8[Year],$B16,hist8[Title],F$9))</f>
        <v>921.9</v>
      </c>
      <c r="G16" s="70">
        <f t="shared" si="1"/>
        <v>0</v>
      </c>
      <c r="H16" s="69" t="str">
        <f t="array" ref="H16">IFERROR(INDEX(slash18[Slash],MATCH(1,($B16=slash18[Year])*($C$4=slash18[Sub program])*(F$8=slash18[Appr]),0)),"")</f>
        <v/>
      </c>
      <c r="I16" s="12">
        <f>IF(SUMIFS(hist8[Amount],hist8[Appr],I$8,hist8[Year],$B16,hist8[Title],I$9)=0,"-.-",SUMIFS(hist8[Amount],hist8[Appr],I$8,hist8[Year],$B16,hist8[Title],I$9))</f>
        <v>8373</v>
      </c>
      <c r="J16" s="70">
        <f t="shared" si="2"/>
        <v>2.7828584756269696E-2</v>
      </c>
      <c r="K16" s="69" t="str">
        <f t="array" ref="K16">IFERROR(INDEX(slash18[Slash],MATCH(1,($B16=slash18[Year])*($C$4=slash18[Sub program])*(I$8=slash18[Appr]),0)),"")</f>
        <v/>
      </c>
      <c r="L16" s="12">
        <f>IF(SUMIFS(hist8[Amount],hist8[Appr],L$8,hist8[Year],$B16,hist8[Title],L$9)=0,"-.-",SUMIFS(hist8[Amount],hist8[Appr],L$8,hist8[Year],$B16,hist8[Title],L$9))</f>
        <v>605.5</v>
      </c>
      <c r="M16" s="70">
        <f t="shared" si="3"/>
        <v>-0.15832638309702526</v>
      </c>
      <c r="N16" s="69" t="str">
        <f t="array" ref="N16">IFERROR(INDEX(slash18[Slash],MATCH(1,($B16=slash18[Year])*($C$4=slash18[Sub program])*(L$8=slash18[Appr]),0)),"")</f>
        <v/>
      </c>
      <c r="O16" s="12">
        <f>IF(SUMIFS(hist8[Amount],hist8[Appr],O$8,hist8[Year],$B16,hist8[Title],O$9)=0,"-.-",SUMIFS(hist8[Amount],hist8[Appr],O$8,hist8[Year],$B16,hist8[Title],O$9))</f>
        <v>1500</v>
      </c>
      <c r="P16" s="70">
        <f t="shared" si="4"/>
        <v>-0.27515221803421286</v>
      </c>
      <c r="Q16" s="69" t="str">
        <f t="array" ref="Q16">IFERROR(INDEX(slash18[Slash],MATCH(1,($B16=slash18[Year])*($C$4=slash18[Sub program])*(O$8=slash18[Appr]),0)),"")</f>
        <v/>
      </c>
      <c r="R16" s="12" t="str">
        <f>IF(SUMIFS(hist8[Amount],hist8[Appr],R$8,hist8[Year],$B16,hist8[Title],R$9)=0,"-.-",SUMIFS(hist8[Amount],hist8[Appr],R$8,hist8[Year],$B16,hist8[Title],R$9))</f>
        <v>-.-</v>
      </c>
      <c r="S16" s="70" t="str">
        <f t="shared" si="5"/>
        <v/>
      </c>
      <c r="T16" s="69" t="str">
        <f t="array" ref="T16">IFERROR(INDEX(slash18[Slash],MATCH(1,($B16=slash18[Year])*($C$4=slash18[Sub program])*(R$8=slash18[Appr]),0)),"")</f>
        <v/>
      </c>
      <c r="U16" s="12" t="str">
        <f>IF(SUMIFS(hist8[Amount],hist8[Appr],U$8,hist8[Year],$B16,hist8[Title],U$9)=0,"-.-",SUMIFS(hist8[Amount],hist8[Appr],U$8,hist8[Year],$B16,hist8[Title],U$9))</f>
        <v>-.-</v>
      </c>
      <c r="V16" s="70" t="str">
        <f t="shared" si="6"/>
        <v/>
      </c>
      <c r="W16" s="69" t="str">
        <f t="array" ref="W16">IFERROR(INDEX(slash18[Slash],MATCH(1,($B16=slash18[Year])*($C$4=slash18[Sub program])*(U$8=slash18[Appr]),0)),"")</f>
        <v/>
      </c>
      <c r="X16" s="12" t="str">
        <f>IF(SUMIFS(hist8[Amount],hist8[Appr],X$8,hist8[Year],$B16,hist8[Title],X$9)=0,"-.-",SUMIFS(hist8[Amount],hist8[Appr],X$8,hist8[Year],$B16,hist8[Title],X$9))</f>
        <v>-.-</v>
      </c>
      <c r="Y16" s="70" t="str">
        <f t="shared" si="7"/>
        <v/>
      </c>
      <c r="Z16" s="69" t="str">
        <f t="array" ref="Z16">IFERROR(INDEX(slash18[Slash],MATCH(1,($B16=slash18[Year])*($C$4=slash18[Sub program])*(X$8=slash18[Appr]),0)),"")</f>
        <v/>
      </c>
      <c r="AA16" s="12" t="str">
        <f>IF(SUMIFS(hist8[Amount],hist8[Appr],AA$8,hist8[Year],$B16,hist8[Title],AA$9)=0,"-.-",SUMIFS(hist8[Amount],hist8[Appr],AA$8,hist8[Year],$B16,hist8[Title],AA$9))</f>
        <v>-.-</v>
      </c>
      <c r="AB16" s="70" t="str">
        <f t="shared" si="8"/>
        <v/>
      </c>
      <c r="AC16" s="69" t="str">
        <f t="array" ref="AC16">IFERROR(INDEX(slash18[Slash],MATCH(1,($B16=slash18[Year])*($C$4=slash18[Sub program])*(AA$8=slash18[Appr]),0)),"")</f>
        <v/>
      </c>
      <c r="AD16" s="12" t="str">
        <f>IF(SUMIFS(hist8[Amount],hist8[Appr],AD$8,hist8[Year],$B16,hist8[Title],AD$9)=0,"-.-",SUMIFS(hist8[Amount],hist8[Appr],AD$8,hist8[Year],$B16,hist8[Title],AD$9))</f>
        <v>-.-</v>
      </c>
      <c r="AE16" s="70" t="str">
        <f t="shared" si="9"/>
        <v/>
      </c>
      <c r="AF16" s="69" t="str">
        <f t="array" ref="AF16">IFERROR(INDEX(slash18[Slash],MATCH(1,($B16=slash18[Year])*($C$4=slash18[Sub program])*(AD$8=slash18[Appr]),0)),"")</f>
        <v/>
      </c>
      <c r="AG16" s="12" t="str">
        <f>IF(SUMIFS(hist8[Amount],hist8[Appr],AG$8,hist8[Year],$B16,hist8[Title],AG$9)=0,"-.-",SUMIFS(hist8[Amount],hist8[Appr],AG$8,hist8[Year],$B16,hist8[Title],AG$9))</f>
        <v>-.-</v>
      </c>
      <c r="AH16" s="70" t="str">
        <f t="shared" si="10"/>
        <v/>
      </c>
      <c r="AI16" s="69" t="str">
        <f t="array" ref="AI16">IFERROR(INDEX(slash18[Slash],MATCH(1,($B16=slash18[Year])*($C$4=slash18[Sub program])*(AG$8=slash18[Appr]),0)),"")</f>
        <v/>
      </c>
      <c r="AJ16" s="12" t="str">
        <f>IF(SUMIFS(hist8[Amount],hist8[Appr],AJ$8,hist8[Year],$B16,hist8[Title],AJ$9)=0,"-.-",SUMIFS(hist8[Amount],hist8[Appr],AJ$8,hist8[Year],$B16,hist8[Title],AJ$9))</f>
        <v>-.-</v>
      </c>
      <c r="AK16" s="70" t="str">
        <f t="shared" si="11"/>
        <v/>
      </c>
      <c r="AL16" s="69" t="str">
        <f t="array" ref="AL16">IFERROR(INDEX(slash18[Slash],MATCH(1,($B16=slash18[Year])*($C$4=slash18[Sub program])*(AJ$8=slash18[Appr]),0)),"")</f>
        <v/>
      </c>
      <c r="AM16" s="12" t="str">
        <f>IF(SUMIFS(hist8[Amount],hist8[Appr],AM$8,hist8[Year],$B16,hist8[Title],AM$9)=0,"-.-",SUMIFS(hist8[Amount],hist8[Appr],AM$8,hist8[Year],$B16,hist8[Title],AM$9))</f>
        <v>-.-</v>
      </c>
      <c r="AN16" s="70" t="str">
        <f t="shared" si="12"/>
        <v/>
      </c>
      <c r="AO16" s="69" t="str">
        <f t="array" ref="AO16">IFERROR(INDEX(slash18[Slash],MATCH(1,($B16=slash18[Year])*($C$4=slash18[Sub program])*(AM$8=slash18[Appr]),0)),"")</f>
        <v/>
      </c>
      <c r="AP16" s="12" t="str">
        <f>IF(SUMIFS(hist8[Amount],hist8[Appr],AP$8,hist8[Year],$B16,hist8[Title],AP$9)=0,"-.-",SUMIFS(hist8[Amount],hist8[Appr],AP$8,hist8[Year],$B16,hist8[Title],AP$9))</f>
        <v>-.-</v>
      </c>
      <c r="AQ16" s="70" t="str">
        <f t="shared" si="13"/>
        <v/>
      </c>
      <c r="AR16" s="69" t="str">
        <f t="array" ref="AR16">IFERROR(INDEX(slash18[Slash],MATCH(1,($B16=slash18[Year])*($C$4=slash18[Sub program])*(AP$8=slash18[Appr]),0)),"")</f>
        <v/>
      </c>
      <c r="AS16" s="12" t="str">
        <f>IF(SUMIFS(hist8[Amount],hist8[Appr],AS$8,hist8[Year],$B16,hist8[Title],AS$9)=0,"-.-",SUMIFS(hist8[Amount],hist8[Appr],AS$8,hist8[Year],$B16,hist8[Title],AS$9))</f>
        <v>-.-</v>
      </c>
      <c r="AT16" s="70" t="str">
        <f t="shared" si="14"/>
        <v/>
      </c>
      <c r="AU16" s="69" t="str">
        <f t="array" ref="AU16">IFERROR(INDEX(slash18[Slash],MATCH(1,($B16=slash18[Year])*($C$4=slash18[Sub program])*(AS$8=slash18[Appr]),0)),"")</f>
        <v/>
      </c>
      <c r="AV16" s="12" t="str">
        <f>IF(SUMIFS(hist8[Amount],hist8[Appr],AV$8,hist8[Year],$B16,hist8[Title],AV$9)=0,"-.-",SUMIFS(hist8[Amount],hist8[Appr],AV$8,hist8[Year],$B16,hist8[Title],AV$9))</f>
        <v>-.-</v>
      </c>
      <c r="AW16" s="70" t="str">
        <f t="shared" si="15"/>
        <v/>
      </c>
      <c r="AX16" s="69" t="str">
        <f t="array" ref="AX16">IFERROR(INDEX(slash18[Slash],MATCH(1,($B16=slash18[Year])*($C$4=slash18[Sub program])*(AV$8=slash18[Appr]),0)),"")</f>
        <v/>
      </c>
      <c r="AY16" s="12" t="str">
        <f>IF(SUMIFS(hist8[Amount],hist8[Appr],AY$8,hist8[Year],$B16,hist8[Title],AY$9)=0,"-.-",SUMIFS(hist8[Amount],hist8[Appr],AY$8,hist8[Year],$B16,hist8[Title],AY$9))</f>
        <v>-.-</v>
      </c>
      <c r="AZ16" s="70" t="str">
        <f t="shared" si="16"/>
        <v/>
      </c>
      <c r="BA16" s="69" t="str">
        <f t="array" ref="BA16">IFERROR(INDEX(slash18[Slash],MATCH(1,($B16=slash18[Year])*($C$4=slash18[Sub program])*(AY$8=slash18[Appr]),0)),"")</f>
        <v/>
      </c>
      <c r="BB16" s="12" t="str">
        <f>IF(SUMIFS(hist8[Amount],hist8[Appr],BB$8,hist8[Year],$B16,hist8[Title],BB$9)=0,"-.-",SUMIFS(hist8[Amount],hist8[Appr],BB$8,hist8[Year],$B16,hist8[Title],BB$9))</f>
        <v>-.-</v>
      </c>
      <c r="BC16" s="70" t="str">
        <f t="shared" si="17"/>
        <v/>
      </c>
      <c r="BD16" s="69" t="str">
        <f t="array" ref="BD16">IFERROR(INDEX(slash18[Slash],MATCH(1,($B16=slash18[Year])*($C$4=slash18[Sub program])*(BB$8=slash18[Appr]),0)),"")</f>
        <v/>
      </c>
      <c r="BE16" s="12" t="str">
        <f>IF(SUMIFS(hist8[Amount],hist8[Appr],BE$8,hist8[Year],$B16,hist8[Title],BE$9)=0,"-.-",SUMIFS(hist8[Amount],hist8[Appr],BE$8,hist8[Year],$B16,hist8[Title],BE$9))</f>
        <v>-.-</v>
      </c>
      <c r="BF16" s="70" t="str">
        <f t="shared" si="18"/>
        <v/>
      </c>
      <c r="BG16" s="69" t="str">
        <f t="array" ref="BG16">IFERROR(INDEX(slash18[Slash],MATCH(1,($B16=slash18[Year])*($C$4=slash18[Sub program])*(BE$8=slash18[Appr]),0)),"")</f>
        <v/>
      </c>
    </row>
    <row r="17" spans="2:59" x14ac:dyDescent="0.2">
      <c r="B17" s="57" t="s">
        <v>39</v>
      </c>
      <c r="C17" s="12" t="str">
        <f>IF(SUMIFS(hist8[Amount],hist8[Appr],C$8,hist8[Year],$B17,hist8[Title],C$9)=0,"-.-",SUMIFS(hist8[Amount],hist8[Appr],C$8,hist8[Year],$B17,hist8[Title],C$9))</f>
        <v>-.-</v>
      </c>
      <c r="D17" s="70" t="str">
        <f t="shared" si="0"/>
        <v/>
      </c>
      <c r="E17" s="69" t="str">
        <f t="array" ref="E17">IFERROR(INDEX(slash18[Slash],MATCH(1,($B17=slash18[Year])*($C$4=slash18[Sub program])*(C$8=slash18[Appr]),0)),"")</f>
        <v/>
      </c>
      <c r="F17" s="12">
        <f>IF(SUMIFS(hist8[Amount],hist8[Appr],F$8,hist8[Year],$B17,hist8[Title],F$9)=0,"-.-",SUMIFS(hist8[Amount],hist8[Appr],F$8,hist8[Year],$B17,hist8[Title],F$9))</f>
        <v>921.9</v>
      </c>
      <c r="G17" s="70">
        <f t="shared" si="1"/>
        <v>0</v>
      </c>
      <c r="H17" s="69" t="str">
        <f t="array" ref="H17">IFERROR(INDEX(slash18[Slash],MATCH(1,($B17=slash18[Year])*($C$4=slash18[Sub program])*(F$8=slash18[Appr]),0)),"")</f>
        <v/>
      </c>
      <c r="I17" s="12">
        <f>IF(SUMIFS(hist8[Amount],hist8[Appr],I$8,hist8[Year],$B17,hist8[Title],I$9)=0,"-.-",SUMIFS(hist8[Amount],hist8[Appr],I$8,hist8[Year],$B17,hist8[Title],I$9))</f>
        <v>10373</v>
      </c>
      <c r="J17" s="70">
        <f t="shared" si="2"/>
        <v>0.23886301206258212</v>
      </c>
      <c r="K17" s="69" t="str">
        <f t="array" ref="K17">IFERROR(INDEX(slash18[Slash],MATCH(1,($B17=slash18[Year])*($C$4=slash18[Sub program])*(I$8=slash18[Appr]),0)),"")</f>
        <v/>
      </c>
      <c r="L17" s="12">
        <f>IF(SUMIFS(hist8[Amount],hist8[Appr],L$8,hist8[Year],$B17,hist8[Title],L$9)=0,"-.-",SUMIFS(hist8[Amount],hist8[Appr],L$8,hist8[Year],$B17,hist8[Title],L$9))</f>
        <v>605.5</v>
      </c>
      <c r="M17" s="70">
        <f t="shared" si="3"/>
        <v>0</v>
      </c>
      <c r="N17" s="69" t="str">
        <f t="array" ref="N17">IFERROR(INDEX(slash18[Slash],MATCH(1,($B17=slash18[Year])*($C$4=slash18[Sub program])*(L$8=slash18[Appr]),0)),"")</f>
        <v/>
      </c>
      <c r="O17" s="12">
        <f>IF(SUMIFS(hist8[Amount],hist8[Appr],O$8,hist8[Year],$B17,hist8[Title],O$9)=0,"-.-",SUMIFS(hist8[Amount],hist8[Appr],O$8,hist8[Year],$B17,hist8[Title],O$9))</f>
        <v>1500</v>
      </c>
      <c r="P17" s="70">
        <f t="shared" si="4"/>
        <v>0</v>
      </c>
      <c r="Q17" s="69" t="str">
        <f t="array" ref="Q17">IFERROR(INDEX(slash18[Slash],MATCH(1,($B17=slash18[Year])*($C$4=slash18[Sub program])*(O$8=slash18[Appr]),0)),"")</f>
        <v/>
      </c>
      <c r="R17" s="12" t="str">
        <f>IF(SUMIFS(hist8[Amount],hist8[Appr],R$8,hist8[Year],$B17,hist8[Title],R$9)=0,"-.-",SUMIFS(hist8[Amount],hist8[Appr],R$8,hist8[Year],$B17,hist8[Title],R$9))</f>
        <v>-.-</v>
      </c>
      <c r="S17" s="70" t="str">
        <f t="shared" si="5"/>
        <v/>
      </c>
      <c r="T17" s="69" t="str">
        <f t="array" ref="T17">IFERROR(INDEX(slash18[Slash],MATCH(1,($B17=slash18[Year])*($C$4=slash18[Sub program])*(R$8=slash18[Appr]),0)),"")</f>
        <v/>
      </c>
      <c r="U17" s="12" t="str">
        <f>IF(SUMIFS(hist8[Amount],hist8[Appr],U$8,hist8[Year],$B17,hist8[Title],U$9)=0,"-.-",SUMIFS(hist8[Amount],hist8[Appr],U$8,hist8[Year],$B17,hist8[Title],U$9))</f>
        <v>-.-</v>
      </c>
      <c r="V17" s="70" t="str">
        <f t="shared" si="6"/>
        <v/>
      </c>
      <c r="W17" s="69" t="str">
        <f t="array" ref="W17">IFERROR(INDEX(slash18[Slash],MATCH(1,($B17=slash18[Year])*($C$4=slash18[Sub program])*(U$8=slash18[Appr]),0)),"")</f>
        <v/>
      </c>
      <c r="X17" s="12" t="str">
        <f>IF(SUMIFS(hist8[Amount],hist8[Appr],X$8,hist8[Year],$B17,hist8[Title],X$9)=0,"-.-",SUMIFS(hist8[Amount],hist8[Appr],X$8,hist8[Year],$B17,hist8[Title],X$9))</f>
        <v>-.-</v>
      </c>
      <c r="Y17" s="70" t="str">
        <f t="shared" si="7"/>
        <v/>
      </c>
      <c r="Z17" s="69" t="str">
        <f t="array" ref="Z17">IFERROR(INDEX(slash18[Slash],MATCH(1,($B17=slash18[Year])*($C$4=slash18[Sub program])*(X$8=slash18[Appr]),0)),"")</f>
        <v/>
      </c>
      <c r="AA17" s="12" t="str">
        <f>IF(SUMIFS(hist8[Amount],hist8[Appr],AA$8,hist8[Year],$B17,hist8[Title],AA$9)=0,"-.-",SUMIFS(hist8[Amount],hist8[Appr],AA$8,hist8[Year],$B17,hist8[Title],AA$9))</f>
        <v>-.-</v>
      </c>
      <c r="AB17" s="70" t="str">
        <f t="shared" si="8"/>
        <v/>
      </c>
      <c r="AC17" s="69" t="str">
        <f t="array" ref="AC17">IFERROR(INDEX(slash18[Slash],MATCH(1,($B17=slash18[Year])*($C$4=slash18[Sub program])*(AA$8=slash18[Appr]),0)),"")</f>
        <v/>
      </c>
      <c r="AD17" s="12" t="str">
        <f>IF(SUMIFS(hist8[Amount],hist8[Appr],AD$8,hist8[Year],$B17,hist8[Title],AD$9)=0,"-.-",SUMIFS(hist8[Amount],hist8[Appr],AD$8,hist8[Year],$B17,hist8[Title],AD$9))</f>
        <v>-.-</v>
      </c>
      <c r="AE17" s="70" t="str">
        <f t="shared" si="9"/>
        <v/>
      </c>
      <c r="AF17" s="69" t="str">
        <f t="array" ref="AF17">IFERROR(INDEX(slash18[Slash],MATCH(1,($B17=slash18[Year])*($C$4=slash18[Sub program])*(AD$8=slash18[Appr]),0)),"")</f>
        <v/>
      </c>
      <c r="AG17" s="12" t="str">
        <f>IF(SUMIFS(hist8[Amount],hist8[Appr],AG$8,hist8[Year],$B17,hist8[Title],AG$9)=0,"-.-",SUMIFS(hist8[Amount],hist8[Appr],AG$8,hist8[Year],$B17,hist8[Title],AG$9))</f>
        <v>-.-</v>
      </c>
      <c r="AH17" s="70" t="str">
        <f t="shared" si="10"/>
        <v/>
      </c>
      <c r="AI17" s="69" t="str">
        <f t="array" ref="AI17">IFERROR(INDEX(slash18[Slash],MATCH(1,($B17=slash18[Year])*($C$4=slash18[Sub program])*(AG$8=slash18[Appr]),0)),"")</f>
        <v/>
      </c>
      <c r="AJ17" s="12" t="str">
        <f>IF(SUMIFS(hist8[Amount],hist8[Appr],AJ$8,hist8[Year],$B17,hist8[Title],AJ$9)=0,"-.-",SUMIFS(hist8[Amount],hist8[Appr],AJ$8,hist8[Year],$B17,hist8[Title],AJ$9))</f>
        <v>-.-</v>
      </c>
      <c r="AK17" s="70" t="str">
        <f t="shared" si="11"/>
        <v/>
      </c>
      <c r="AL17" s="69" t="str">
        <f t="array" ref="AL17">IFERROR(INDEX(slash18[Slash],MATCH(1,($B17=slash18[Year])*($C$4=slash18[Sub program])*(AJ$8=slash18[Appr]),0)),"")</f>
        <v/>
      </c>
      <c r="AM17" s="12" t="str">
        <f>IF(SUMIFS(hist8[Amount],hist8[Appr],AM$8,hist8[Year],$B17,hist8[Title],AM$9)=0,"-.-",SUMIFS(hist8[Amount],hist8[Appr],AM$8,hist8[Year],$B17,hist8[Title],AM$9))</f>
        <v>-.-</v>
      </c>
      <c r="AN17" s="70" t="str">
        <f t="shared" si="12"/>
        <v/>
      </c>
      <c r="AO17" s="69" t="str">
        <f t="array" ref="AO17">IFERROR(INDEX(slash18[Slash],MATCH(1,($B17=slash18[Year])*($C$4=slash18[Sub program])*(AM$8=slash18[Appr]),0)),"")</f>
        <v/>
      </c>
      <c r="AP17" s="12" t="str">
        <f>IF(SUMIFS(hist8[Amount],hist8[Appr],AP$8,hist8[Year],$B17,hist8[Title],AP$9)=0,"-.-",SUMIFS(hist8[Amount],hist8[Appr],AP$8,hist8[Year],$B17,hist8[Title],AP$9))</f>
        <v>-.-</v>
      </c>
      <c r="AQ17" s="70" t="str">
        <f t="shared" si="13"/>
        <v/>
      </c>
      <c r="AR17" s="69" t="str">
        <f t="array" ref="AR17">IFERROR(INDEX(slash18[Slash],MATCH(1,($B17=slash18[Year])*($C$4=slash18[Sub program])*(AP$8=slash18[Appr]),0)),"")</f>
        <v/>
      </c>
      <c r="AS17" s="12" t="str">
        <f>IF(SUMIFS(hist8[Amount],hist8[Appr],AS$8,hist8[Year],$B17,hist8[Title],AS$9)=0,"-.-",SUMIFS(hist8[Amount],hist8[Appr],AS$8,hist8[Year],$B17,hist8[Title],AS$9))</f>
        <v>-.-</v>
      </c>
      <c r="AT17" s="70" t="str">
        <f t="shared" si="14"/>
        <v/>
      </c>
      <c r="AU17" s="69" t="str">
        <f t="array" ref="AU17">IFERROR(INDEX(slash18[Slash],MATCH(1,($B17=slash18[Year])*($C$4=slash18[Sub program])*(AS$8=slash18[Appr]),0)),"")</f>
        <v/>
      </c>
      <c r="AV17" s="12" t="str">
        <f>IF(SUMIFS(hist8[Amount],hist8[Appr],AV$8,hist8[Year],$B17,hist8[Title],AV$9)=0,"-.-",SUMIFS(hist8[Amount],hist8[Appr],AV$8,hist8[Year],$B17,hist8[Title],AV$9))</f>
        <v>-.-</v>
      </c>
      <c r="AW17" s="70" t="str">
        <f t="shared" si="15"/>
        <v/>
      </c>
      <c r="AX17" s="69" t="str">
        <f t="array" ref="AX17">IFERROR(INDEX(slash18[Slash],MATCH(1,($B17=slash18[Year])*($C$4=slash18[Sub program])*(AV$8=slash18[Appr]),0)),"")</f>
        <v/>
      </c>
      <c r="AY17" s="12" t="str">
        <f>IF(SUMIFS(hist8[Amount],hist8[Appr],AY$8,hist8[Year],$B17,hist8[Title],AY$9)=0,"-.-",SUMIFS(hist8[Amount],hist8[Appr],AY$8,hist8[Year],$B17,hist8[Title],AY$9))</f>
        <v>-.-</v>
      </c>
      <c r="AZ17" s="70" t="str">
        <f t="shared" si="16"/>
        <v/>
      </c>
      <c r="BA17" s="69" t="str">
        <f t="array" ref="BA17">IFERROR(INDEX(slash18[Slash],MATCH(1,($B17=slash18[Year])*($C$4=slash18[Sub program])*(AY$8=slash18[Appr]),0)),"")</f>
        <v/>
      </c>
      <c r="BB17" s="12" t="str">
        <f>IF(SUMIFS(hist8[Amount],hist8[Appr],BB$8,hist8[Year],$B17,hist8[Title],BB$9)=0,"-.-",SUMIFS(hist8[Amount],hist8[Appr],BB$8,hist8[Year],$B17,hist8[Title],BB$9))</f>
        <v>-.-</v>
      </c>
      <c r="BC17" s="70" t="str">
        <f t="shared" si="17"/>
        <v/>
      </c>
      <c r="BD17" s="69" t="str">
        <f t="array" ref="BD17">IFERROR(INDEX(slash18[Slash],MATCH(1,($B17=slash18[Year])*($C$4=slash18[Sub program])*(BB$8=slash18[Appr]),0)),"")</f>
        <v/>
      </c>
      <c r="BE17" s="12" t="str">
        <f>IF(SUMIFS(hist8[Amount],hist8[Appr],BE$8,hist8[Year],$B17,hist8[Title],BE$9)=0,"-.-",SUMIFS(hist8[Amount],hist8[Appr],BE$8,hist8[Year],$B17,hist8[Title],BE$9))</f>
        <v>-.-</v>
      </c>
      <c r="BF17" s="70" t="str">
        <f t="shared" si="18"/>
        <v/>
      </c>
      <c r="BG17" s="69" t="str">
        <f t="array" ref="BG17">IFERROR(INDEX(slash18[Slash],MATCH(1,($B17=slash18[Year])*($C$4=slash18[Sub program])*(BE$8=slash18[Appr]),0)),"")</f>
        <v/>
      </c>
    </row>
    <row r="18" spans="2:59" x14ac:dyDescent="0.2">
      <c r="B18" s="57" t="s">
        <v>40</v>
      </c>
      <c r="C18" s="12" t="str">
        <f>IF(SUMIFS(hist8[Amount],hist8[Appr],C$8,hist8[Year],$B18,hist8[Title],C$9)=0,"-.-",SUMIFS(hist8[Amount],hist8[Appr],C$8,hist8[Year],$B18,hist8[Title],C$9))</f>
        <v>-.-</v>
      </c>
      <c r="D18" s="70" t="str">
        <f t="shared" si="0"/>
        <v/>
      </c>
      <c r="E18" s="69" t="str">
        <f t="array" ref="E18">IFERROR(INDEX(slash18[Slash],MATCH(1,($B18=slash18[Year])*($C$4=slash18[Sub program])*(C$8=slash18[Appr]),0)),"")</f>
        <v/>
      </c>
      <c r="F18" s="12">
        <f>IF(SUMIFS(hist8[Amount],hist8[Appr],F$8,hist8[Year],$B18,hist8[Title],F$9)=0,"-.-",SUMIFS(hist8[Amount],hist8[Appr],F$8,hist8[Year],$B18,hist8[Title],F$9))</f>
        <v>921.9</v>
      </c>
      <c r="G18" s="70">
        <f t="shared" si="1"/>
        <v>0</v>
      </c>
      <c r="H18" s="69" t="str">
        <f t="array" ref="H18">IFERROR(INDEX(slash18[Slash],MATCH(1,($B18=slash18[Year])*($C$4=slash18[Sub program])*(F$8=slash18[Appr]),0)),"")</f>
        <v/>
      </c>
      <c r="I18" s="12">
        <f>IF(SUMIFS(hist8[Amount],hist8[Appr],I$8,hist8[Year],$B18,hist8[Title],I$9)=0,"-.-",SUMIFS(hist8[Amount],hist8[Appr],I$8,hist8[Year],$B18,hist8[Title],I$9))</f>
        <v>12373</v>
      </c>
      <c r="J18" s="70">
        <f t="shared" si="2"/>
        <v>0.19280825219319386</v>
      </c>
      <c r="K18" s="69" t="str">
        <f t="array" ref="K18">IFERROR(INDEX(slash18[Slash],MATCH(1,($B18=slash18[Year])*($C$4=slash18[Sub program])*(I$8=slash18[Appr]),0)),"")</f>
        <v/>
      </c>
      <c r="L18" s="12">
        <f>IF(SUMIFS(hist8[Amount],hist8[Appr],L$8,hist8[Year],$B18,hist8[Title],L$9)=0,"-.-",SUMIFS(hist8[Amount],hist8[Appr],L$8,hist8[Year],$B18,hist8[Title],L$9))</f>
        <v>605.5</v>
      </c>
      <c r="M18" s="70">
        <f t="shared" si="3"/>
        <v>0</v>
      </c>
      <c r="N18" s="69" t="str">
        <f t="array" ref="N18">IFERROR(INDEX(slash18[Slash],MATCH(1,($B18=slash18[Year])*($C$4=slash18[Sub program])*(L$8=slash18[Appr]),0)),"")</f>
        <v/>
      </c>
      <c r="O18" s="12">
        <f>IF(SUMIFS(hist8[Amount],hist8[Appr],O$8,hist8[Year],$B18,hist8[Title],O$9)=0,"-.-",SUMIFS(hist8[Amount],hist8[Appr],O$8,hist8[Year],$B18,hist8[Title],O$9))</f>
        <v>1500</v>
      </c>
      <c r="P18" s="70">
        <f t="shared" si="4"/>
        <v>0</v>
      </c>
      <c r="Q18" s="69" t="str">
        <f t="array" ref="Q18">IFERROR(INDEX(slash18[Slash],MATCH(1,($B18=slash18[Year])*($C$4=slash18[Sub program])*(O$8=slash18[Appr]),0)),"")</f>
        <v/>
      </c>
      <c r="R18" s="12" t="str">
        <f>IF(SUMIFS(hist8[Amount],hist8[Appr],R$8,hist8[Year],$B18,hist8[Title],R$9)=0,"-.-",SUMIFS(hist8[Amount],hist8[Appr],R$8,hist8[Year],$B18,hist8[Title],R$9))</f>
        <v>-.-</v>
      </c>
      <c r="S18" s="70" t="str">
        <f t="shared" si="5"/>
        <v/>
      </c>
      <c r="T18" s="69" t="str">
        <f t="array" ref="T18">IFERROR(INDEX(slash18[Slash],MATCH(1,($B18=slash18[Year])*($C$4=slash18[Sub program])*(R$8=slash18[Appr]),0)),"")</f>
        <v/>
      </c>
      <c r="U18" s="12" t="str">
        <f>IF(SUMIFS(hist8[Amount],hist8[Appr],U$8,hist8[Year],$B18,hist8[Title],U$9)=0,"-.-",SUMIFS(hist8[Amount],hist8[Appr],U$8,hist8[Year],$B18,hist8[Title],U$9))</f>
        <v>-.-</v>
      </c>
      <c r="V18" s="70" t="str">
        <f t="shared" si="6"/>
        <v/>
      </c>
      <c r="W18" s="69" t="str">
        <f t="array" ref="W18">IFERROR(INDEX(slash18[Slash],MATCH(1,($B18=slash18[Year])*($C$4=slash18[Sub program])*(U$8=slash18[Appr]),0)),"")</f>
        <v/>
      </c>
      <c r="X18" s="12" t="str">
        <f>IF(SUMIFS(hist8[Amount],hist8[Appr],X$8,hist8[Year],$B18,hist8[Title],X$9)=0,"-.-",SUMIFS(hist8[Amount],hist8[Appr],X$8,hist8[Year],$B18,hist8[Title],X$9))</f>
        <v>-.-</v>
      </c>
      <c r="Y18" s="70" t="str">
        <f t="shared" si="7"/>
        <v/>
      </c>
      <c r="Z18" s="69" t="str">
        <f t="array" ref="Z18">IFERROR(INDEX(slash18[Slash],MATCH(1,($B18=slash18[Year])*($C$4=slash18[Sub program])*(X$8=slash18[Appr]),0)),"")</f>
        <v/>
      </c>
      <c r="AA18" s="12" t="str">
        <f>IF(SUMIFS(hist8[Amount],hist8[Appr],AA$8,hist8[Year],$B18,hist8[Title],AA$9)=0,"-.-",SUMIFS(hist8[Amount],hist8[Appr],AA$8,hist8[Year],$B18,hist8[Title],AA$9))</f>
        <v>-.-</v>
      </c>
      <c r="AB18" s="70" t="str">
        <f t="shared" si="8"/>
        <v/>
      </c>
      <c r="AC18" s="69" t="str">
        <f t="array" ref="AC18">IFERROR(INDEX(slash18[Slash],MATCH(1,($B18=slash18[Year])*($C$4=slash18[Sub program])*(AA$8=slash18[Appr]),0)),"")</f>
        <v/>
      </c>
      <c r="AD18" s="12" t="str">
        <f>IF(SUMIFS(hist8[Amount],hist8[Appr],AD$8,hist8[Year],$B18,hist8[Title],AD$9)=0,"-.-",SUMIFS(hist8[Amount],hist8[Appr],AD$8,hist8[Year],$B18,hist8[Title],AD$9))</f>
        <v>-.-</v>
      </c>
      <c r="AE18" s="70" t="str">
        <f t="shared" si="9"/>
        <v/>
      </c>
      <c r="AF18" s="69" t="str">
        <f t="array" ref="AF18">IFERROR(INDEX(slash18[Slash],MATCH(1,($B18=slash18[Year])*($C$4=slash18[Sub program])*(AD$8=slash18[Appr]),0)),"")</f>
        <v/>
      </c>
      <c r="AG18" s="12" t="str">
        <f>IF(SUMIFS(hist8[Amount],hist8[Appr],AG$8,hist8[Year],$B18,hist8[Title],AG$9)=0,"-.-",SUMIFS(hist8[Amount],hist8[Appr],AG$8,hist8[Year],$B18,hist8[Title],AG$9))</f>
        <v>-.-</v>
      </c>
      <c r="AH18" s="70" t="str">
        <f t="shared" si="10"/>
        <v/>
      </c>
      <c r="AI18" s="69" t="str">
        <f t="array" ref="AI18">IFERROR(INDEX(slash18[Slash],MATCH(1,($B18=slash18[Year])*($C$4=slash18[Sub program])*(AG$8=slash18[Appr]),0)),"")</f>
        <v/>
      </c>
      <c r="AJ18" s="12" t="str">
        <f>IF(SUMIFS(hist8[Amount],hist8[Appr],AJ$8,hist8[Year],$B18,hist8[Title],AJ$9)=0,"-.-",SUMIFS(hist8[Amount],hist8[Appr],AJ$8,hist8[Year],$B18,hist8[Title],AJ$9))</f>
        <v>-.-</v>
      </c>
      <c r="AK18" s="70" t="str">
        <f t="shared" si="11"/>
        <v/>
      </c>
      <c r="AL18" s="69" t="str">
        <f t="array" ref="AL18">IFERROR(INDEX(slash18[Slash],MATCH(1,($B18=slash18[Year])*($C$4=slash18[Sub program])*(AJ$8=slash18[Appr]),0)),"")</f>
        <v/>
      </c>
      <c r="AM18" s="12" t="str">
        <f>IF(SUMIFS(hist8[Amount],hist8[Appr],AM$8,hist8[Year],$B18,hist8[Title],AM$9)=0,"-.-",SUMIFS(hist8[Amount],hist8[Appr],AM$8,hist8[Year],$B18,hist8[Title],AM$9))</f>
        <v>-.-</v>
      </c>
      <c r="AN18" s="70" t="str">
        <f t="shared" si="12"/>
        <v/>
      </c>
      <c r="AO18" s="69" t="str">
        <f t="array" ref="AO18">IFERROR(INDEX(slash18[Slash],MATCH(1,($B18=slash18[Year])*($C$4=slash18[Sub program])*(AM$8=slash18[Appr]),0)),"")</f>
        <v/>
      </c>
      <c r="AP18" s="12" t="str">
        <f>IF(SUMIFS(hist8[Amount],hist8[Appr],AP$8,hist8[Year],$B18,hist8[Title],AP$9)=0,"-.-",SUMIFS(hist8[Amount],hist8[Appr],AP$8,hist8[Year],$B18,hist8[Title],AP$9))</f>
        <v>-.-</v>
      </c>
      <c r="AQ18" s="70" t="str">
        <f t="shared" si="13"/>
        <v/>
      </c>
      <c r="AR18" s="69" t="str">
        <f t="array" ref="AR18">IFERROR(INDEX(slash18[Slash],MATCH(1,($B18=slash18[Year])*($C$4=slash18[Sub program])*(AP$8=slash18[Appr]),0)),"")</f>
        <v/>
      </c>
      <c r="AS18" s="12" t="str">
        <f>IF(SUMIFS(hist8[Amount],hist8[Appr],AS$8,hist8[Year],$B18,hist8[Title],AS$9)=0,"-.-",SUMIFS(hist8[Amount],hist8[Appr],AS$8,hist8[Year],$B18,hist8[Title],AS$9))</f>
        <v>-.-</v>
      </c>
      <c r="AT18" s="70" t="str">
        <f t="shared" si="14"/>
        <v/>
      </c>
      <c r="AU18" s="69" t="str">
        <f t="array" ref="AU18">IFERROR(INDEX(slash18[Slash],MATCH(1,($B18=slash18[Year])*($C$4=slash18[Sub program])*(AS$8=slash18[Appr]),0)),"")</f>
        <v/>
      </c>
      <c r="AV18" s="12" t="str">
        <f>IF(SUMIFS(hist8[Amount],hist8[Appr],AV$8,hist8[Year],$B18,hist8[Title],AV$9)=0,"-.-",SUMIFS(hist8[Amount],hist8[Appr],AV$8,hist8[Year],$B18,hist8[Title],AV$9))</f>
        <v>-.-</v>
      </c>
      <c r="AW18" s="70" t="str">
        <f t="shared" si="15"/>
        <v/>
      </c>
      <c r="AX18" s="69" t="str">
        <f t="array" ref="AX18">IFERROR(INDEX(slash18[Slash],MATCH(1,($B18=slash18[Year])*($C$4=slash18[Sub program])*(AV$8=slash18[Appr]),0)),"")</f>
        <v/>
      </c>
      <c r="AY18" s="12" t="str">
        <f>IF(SUMIFS(hist8[Amount],hist8[Appr],AY$8,hist8[Year],$B18,hist8[Title],AY$9)=0,"-.-",SUMIFS(hist8[Amount],hist8[Appr],AY$8,hist8[Year],$B18,hist8[Title],AY$9))</f>
        <v>-.-</v>
      </c>
      <c r="AZ18" s="70" t="str">
        <f t="shared" si="16"/>
        <v/>
      </c>
      <c r="BA18" s="69" t="str">
        <f t="array" ref="BA18">IFERROR(INDEX(slash18[Slash],MATCH(1,($B18=slash18[Year])*($C$4=slash18[Sub program])*(AY$8=slash18[Appr]),0)),"")</f>
        <v/>
      </c>
      <c r="BB18" s="12" t="str">
        <f>IF(SUMIFS(hist8[Amount],hist8[Appr],BB$8,hist8[Year],$B18,hist8[Title],BB$9)=0,"-.-",SUMIFS(hist8[Amount],hist8[Appr],BB$8,hist8[Year],$B18,hist8[Title],BB$9))</f>
        <v>-.-</v>
      </c>
      <c r="BC18" s="70" t="str">
        <f t="shared" si="17"/>
        <v/>
      </c>
      <c r="BD18" s="69" t="str">
        <f t="array" ref="BD18">IFERROR(INDEX(slash18[Slash],MATCH(1,($B18=slash18[Year])*($C$4=slash18[Sub program])*(BB$8=slash18[Appr]),0)),"")</f>
        <v/>
      </c>
      <c r="BE18" s="12" t="str">
        <f>IF(SUMIFS(hist8[Amount],hist8[Appr],BE$8,hist8[Year],$B18,hist8[Title],BE$9)=0,"-.-",SUMIFS(hist8[Amount],hist8[Appr],BE$8,hist8[Year],$B18,hist8[Title],BE$9))</f>
        <v>-.-</v>
      </c>
      <c r="BF18" s="70" t="str">
        <f t="shared" si="18"/>
        <v/>
      </c>
      <c r="BG18" s="69" t="str">
        <f t="array" ref="BG18">IFERROR(INDEX(slash18[Slash],MATCH(1,($B18=slash18[Year])*($C$4=slash18[Sub program])*(BE$8=slash18[Appr]),0)),"")</f>
        <v/>
      </c>
    </row>
    <row r="19" spans="2:59" x14ac:dyDescent="0.2">
      <c r="B19" s="57" t="s">
        <v>44</v>
      </c>
      <c r="C19" s="12" t="str">
        <f>IF(SUMIFS(hist8[Amount],hist8[Appr],C$8,hist8[Year],$B19,hist8[Title],C$9)=0,"-.-",SUMIFS(hist8[Amount],hist8[Appr],C$8,hist8[Year],$B19,hist8[Title],C$9))</f>
        <v>-.-</v>
      </c>
      <c r="D19" s="70" t="str">
        <f t="shared" si="0"/>
        <v/>
      </c>
      <c r="E19" s="69" t="str">
        <f t="array" ref="E19">IFERROR(INDEX(slash18[Slash],MATCH(1,($B19=slash18[Year])*($C$4=slash18[Sub program])*(C$8=slash18[Appr]),0)),"")</f>
        <v/>
      </c>
      <c r="F19" s="12">
        <f>IF(SUMIFS(hist8[Amount],hist8[Appr],F$8,hist8[Year],$B19,hist8[Title],F$9)=0,"-.-",SUMIFS(hist8[Amount],hist8[Appr],F$8,hist8[Year],$B19,hist8[Title],F$9))</f>
        <v>921.9</v>
      </c>
      <c r="G19" s="70">
        <f t="shared" si="1"/>
        <v>0</v>
      </c>
      <c r="H19" s="69" t="str">
        <f t="array" ref="H19">IFERROR(INDEX(slash18[Slash],MATCH(1,($B19=slash18[Year])*($C$4=slash18[Sub program])*(F$8=slash18[Appr]),0)),"")</f>
        <v/>
      </c>
      <c r="I19" s="12">
        <f>IF(SUMIFS(hist8[Amount],hist8[Appr],I$8,hist8[Year],$B19,hist8[Title],I$9)=0,"-.-",SUMIFS(hist8[Amount],hist8[Appr],I$8,hist8[Year],$B19,hist8[Title],I$9))</f>
        <v>12638.9</v>
      </c>
      <c r="J19" s="70">
        <f t="shared" si="2"/>
        <v>2.1490341873434061E-2</v>
      </c>
      <c r="K19" s="69" t="str">
        <f t="array" ref="K19">IFERROR(INDEX(slash18[Slash],MATCH(1,($B19=slash18[Year])*($C$4=slash18[Sub program])*(I$8=slash18[Appr]),0)),"")</f>
        <v/>
      </c>
      <c r="L19" s="12">
        <f>IF(SUMIFS(hist8[Amount],hist8[Appr],L$8,hist8[Year],$B19,hist8[Title],L$9)=0,"-.-",SUMIFS(hist8[Amount],hist8[Appr],L$8,hist8[Year],$B19,hist8[Title],L$9))</f>
        <v>605.5</v>
      </c>
      <c r="M19" s="70">
        <f t="shared" si="3"/>
        <v>0</v>
      </c>
      <c r="N19" s="69" t="str">
        <f t="array" ref="N19">IFERROR(INDEX(slash18[Slash],MATCH(1,($B19=slash18[Year])*($C$4=slash18[Sub program])*(L$8=slash18[Appr]),0)),"")</f>
        <v/>
      </c>
      <c r="O19" s="12">
        <f>IF(SUMIFS(hist8[Amount],hist8[Appr],O$8,hist8[Year],$B19,hist8[Title],O$9)=0,"-.-",SUMIFS(hist8[Amount],hist8[Appr],O$8,hist8[Year],$B19,hist8[Title],O$9))</f>
        <v>1500</v>
      </c>
      <c r="P19" s="70">
        <f t="shared" si="4"/>
        <v>0</v>
      </c>
      <c r="Q19" s="69" t="str">
        <f t="array" ref="Q19">IFERROR(INDEX(slash18[Slash],MATCH(1,($B19=slash18[Year])*($C$4=slash18[Sub program])*(O$8=slash18[Appr]),0)),"")</f>
        <v/>
      </c>
      <c r="R19" s="12" t="str">
        <f>IF(SUMIFS(hist8[Amount],hist8[Appr],R$8,hist8[Year],$B19,hist8[Title],R$9)=0,"-.-",SUMIFS(hist8[Amount],hist8[Appr],R$8,hist8[Year],$B19,hist8[Title],R$9))</f>
        <v>-.-</v>
      </c>
      <c r="S19" s="70" t="str">
        <f t="shared" si="5"/>
        <v/>
      </c>
      <c r="T19" s="69" t="str">
        <f t="array" ref="T19">IFERROR(INDEX(slash18[Slash],MATCH(1,($B19=slash18[Year])*($C$4=slash18[Sub program])*(R$8=slash18[Appr]),0)),"")</f>
        <v/>
      </c>
      <c r="U19" s="12" t="str">
        <f>IF(SUMIFS(hist8[Amount],hist8[Appr],U$8,hist8[Year],$B19,hist8[Title],U$9)=0,"-.-",SUMIFS(hist8[Amount],hist8[Appr],U$8,hist8[Year],$B19,hist8[Title],U$9))</f>
        <v>-.-</v>
      </c>
      <c r="V19" s="70" t="str">
        <f t="shared" si="6"/>
        <v/>
      </c>
      <c r="W19" s="69" t="str">
        <f t="array" ref="W19">IFERROR(INDEX(slash18[Slash],MATCH(1,($B19=slash18[Year])*($C$4=slash18[Sub program])*(U$8=slash18[Appr]),0)),"")</f>
        <v/>
      </c>
      <c r="X19" s="12" t="str">
        <f>IF(SUMIFS(hist8[Amount],hist8[Appr],X$8,hist8[Year],$B19,hist8[Title],X$9)=0,"-.-",SUMIFS(hist8[Amount],hist8[Appr],X$8,hist8[Year],$B19,hist8[Title],X$9))</f>
        <v>-.-</v>
      </c>
      <c r="Y19" s="70" t="str">
        <f t="shared" si="7"/>
        <v/>
      </c>
      <c r="Z19" s="69" t="str">
        <f t="array" ref="Z19">IFERROR(INDEX(slash18[Slash],MATCH(1,($B19=slash18[Year])*($C$4=slash18[Sub program])*(X$8=slash18[Appr]),0)),"")</f>
        <v/>
      </c>
      <c r="AA19" s="12" t="str">
        <f>IF(SUMIFS(hist8[Amount],hist8[Appr],AA$8,hist8[Year],$B19,hist8[Title],AA$9)=0,"-.-",SUMIFS(hist8[Amount],hist8[Appr],AA$8,hist8[Year],$B19,hist8[Title],AA$9))</f>
        <v>-.-</v>
      </c>
      <c r="AB19" s="70" t="str">
        <f t="shared" si="8"/>
        <v/>
      </c>
      <c r="AC19" s="69" t="str">
        <f t="array" ref="AC19">IFERROR(INDEX(slash18[Slash],MATCH(1,($B19=slash18[Year])*($C$4=slash18[Sub program])*(AA$8=slash18[Appr]),0)),"")</f>
        <v/>
      </c>
      <c r="AD19" s="12" t="str">
        <f>IF(SUMIFS(hist8[Amount],hist8[Appr],AD$8,hist8[Year],$B19,hist8[Title],AD$9)=0,"-.-",SUMIFS(hist8[Amount],hist8[Appr],AD$8,hist8[Year],$B19,hist8[Title],AD$9))</f>
        <v>-.-</v>
      </c>
      <c r="AE19" s="70" t="str">
        <f t="shared" si="9"/>
        <v/>
      </c>
      <c r="AF19" s="69" t="str">
        <f t="array" ref="AF19">IFERROR(INDEX(slash18[Slash],MATCH(1,($B19=slash18[Year])*($C$4=slash18[Sub program])*(AD$8=slash18[Appr]),0)),"")</f>
        <v/>
      </c>
      <c r="AG19" s="12" t="str">
        <f>IF(SUMIFS(hist8[Amount],hist8[Appr],AG$8,hist8[Year],$B19,hist8[Title],AG$9)=0,"-.-",SUMIFS(hist8[Amount],hist8[Appr],AG$8,hist8[Year],$B19,hist8[Title],AG$9))</f>
        <v>-.-</v>
      </c>
      <c r="AH19" s="70" t="str">
        <f t="shared" si="10"/>
        <v/>
      </c>
      <c r="AI19" s="69" t="str">
        <f t="array" ref="AI19">IFERROR(INDEX(slash18[Slash],MATCH(1,($B19=slash18[Year])*($C$4=slash18[Sub program])*(AG$8=slash18[Appr]),0)),"")</f>
        <v/>
      </c>
      <c r="AJ19" s="12" t="str">
        <f>IF(SUMIFS(hist8[Amount],hist8[Appr],AJ$8,hist8[Year],$B19,hist8[Title],AJ$9)=0,"-.-",SUMIFS(hist8[Amount],hist8[Appr],AJ$8,hist8[Year],$B19,hist8[Title],AJ$9))</f>
        <v>-.-</v>
      </c>
      <c r="AK19" s="70" t="str">
        <f t="shared" si="11"/>
        <v/>
      </c>
      <c r="AL19" s="69" t="str">
        <f t="array" ref="AL19">IFERROR(INDEX(slash18[Slash],MATCH(1,($B19=slash18[Year])*($C$4=slash18[Sub program])*(AJ$8=slash18[Appr]),0)),"")</f>
        <v/>
      </c>
      <c r="AM19" s="12" t="str">
        <f>IF(SUMIFS(hist8[Amount],hist8[Appr],AM$8,hist8[Year],$B19,hist8[Title],AM$9)=0,"-.-",SUMIFS(hist8[Amount],hist8[Appr],AM$8,hist8[Year],$B19,hist8[Title],AM$9))</f>
        <v>-.-</v>
      </c>
      <c r="AN19" s="70" t="str">
        <f t="shared" si="12"/>
        <v/>
      </c>
      <c r="AO19" s="69" t="str">
        <f t="array" ref="AO19">IFERROR(INDEX(slash18[Slash],MATCH(1,($B19=slash18[Year])*($C$4=slash18[Sub program])*(AM$8=slash18[Appr]),0)),"")</f>
        <v/>
      </c>
      <c r="AP19" s="12" t="str">
        <f>IF(SUMIFS(hist8[Amount],hist8[Appr],AP$8,hist8[Year],$B19,hist8[Title],AP$9)=0,"-.-",SUMIFS(hist8[Amount],hist8[Appr],AP$8,hist8[Year],$B19,hist8[Title],AP$9))</f>
        <v>-.-</v>
      </c>
      <c r="AQ19" s="70" t="str">
        <f t="shared" si="13"/>
        <v/>
      </c>
      <c r="AR19" s="69" t="str">
        <f t="array" ref="AR19">IFERROR(INDEX(slash18[Slash],MATCH(1,($B19=slash18[Year])*($C$4=slash18[Sub program])*(AP$8=slash18[Appr]),0)),"")</f>
        <v/>
      </c>
      <c r="AS19" s="12" t="str">
        <f>IF(SUMIFS(hist8[Amount],hist8[Appr],AS$8,hist8[Year],$B19,hist8[Title],AS$9)=0,"-.-",SUMIFS(hist8[Amount],hist8[Appr],AS$8,hist8[Year],$B19,hist8[Title],AS$9))</f>
        <v>-.-</v>
      </c>
      <c r="AT19" s="70" t="str">
        <f t="shared" si="14"/>
        <v/>
      </c>
      <c r="AU19" s="69" t="str">
        <f t="array" ref="AU19">IFERROR(INDEX(slash18[Slash],MATCH(1,($B19=slash18[Year])*($C$4=slash18[Sub program])*(AS$8=slash18[Appr]),0)),"")</f>
        <v/>
      </c>
      <c r="AV19" s="12" t="str">
        <f>IF(SUMIFS(hist8[Amount],hist8[Appr],AV$8,hist8[Year],$B19,hist8[Title],AV$9)=0,"-.-",SUMIFS(hist8[Amount],hist8[Appr],AV$8,hist8[Year],$B19,hist8[Title],AV$9))</f>
        <v>-.-</v>
      </c>
      <c r="AW19" s="70" t="str">
        <f t="shared" si="15"/>
        <v/>
      </c>
      <c r="AX19" s="69" t="str">
        <f t="array" ref="AX19">IFERROR(INDEX(slash18[Slash],MATCH(1,($B19=slash18[Year])*($C$4=slash18[Sub program])*(AV$8=slash18[Appr]),0)),"")</f>
        <v/>
      </c>
      <c r="AY19" s="12" t="str">
        <f>IF(SUMIFS(hist8[Amount],hist8[Appr],AY$8,hist8[Year],$B19,hist8[Title],AY$9)=0,"-.-",SUMIFS(hist8[Amount],hist8[Appr],AY$8,hist8[Year],$B19,hist8[Title],AY$9))</f>
        <v>-.-</v>
      </c>
      <c r="AZ19" s="70" t="str">
        <f t="shared" si="16"/>
        <v/>
      </c>
      <c r="BA19" s="69" t="str">
        <f t="array" ref="BA19">IFERROR(INDEX(slash18[Slash],MATCH(1,($B19=slash18[Year])*($C$4=slash18[Sub program])*(AY$8=slash18[Appr]),0)),"")</f>
        <v/>
      </c>
      <c r="BB19" s="12" t="str">
        <f>IF(SUMIFS(hist8[Amount],hist8[Appr],BB$8,hist8[Year],$B19,hist8[Title],BB$9)=0,"-.-",SUMIFS(hist8[Amount],hist8[Appr],BB$8,hist8[Year],$B19,hist8[Title],BB$9))</f>
        <v>-.-</v>
      </c>
      <c r="BC19" s="70" t="str">
        <f t="shared" si="17"/>
        <v/>
      </c>
      <c r="BD19" s="69" t="str">
        <f t="array" ref="BD19">IFERROR(INDEX(slash18[Slash],MATCH(1,($B19=slash18[Year])*($C$4=slash18[Sub program])*(BB$8=slash18[Appr]),0)),"")</f>
        <v/>
      </c>
      <c r="BE19" s="12" t="str">
        <f>IF(SUMIFS(hist8[Amount],hist8[Appr],BE$8,hist8[Year],$B19,hist8[Title],BE$9)=0,"-.-",SUMIFS(hist8[Amount],hist8[Appr],BE$8,hist8[Year],$B19,hist8[Title],BE$9))</f>
        <v>-.-</v>
      </c>
      <c r="BF19" s="70" t="str">
        <f t="shared" si="18"/>
        <v/>
      </c>
      <c r="BG19" s="69" t="str">
        <f t="array" ref="BG19">IFERROR(INDEX(slash18[Slash],MATCH(1,($B19=slash18[Year])*($C$4=slash18[Sub program])*(BE$8=slash18[Appr]),0)),"")</f>
        <v/>
      </c>
    </row>
    <row r="20" spans="2:59" x14ac:dyDescent="0.2">
      <c r="B20" s="57" t="s">
        <v>45</v>
      </c>
      <c r="C20" s="12" t="str">
        <f>IF(SUMIFS(hist8[Amount],hist8[Appr],C$8,hist8[Year],$B20,hist8[Title],C$9)=0,"-.-",SUMIFS(hist8[Amount],hist8[Appr],C$8,hist8[Year],$B20,hist8[Title],C$9))</f>
        <v>-.-</v>
      </c>
      <c r="D20" s="70" t="str">
        <f t="shared" si="0"/>
        <v/>
      </c>
      <c r="E20" s="69" t="str">
        <f t="array" ref="E20">IFERROR(INDEX(slash18[Slash],MATCH(1,($B20=slash18[Year])*($C$4=slash18[Sub program])*(C$8=slash18[Appr]),0)),"")</f>
        <v/>
      </c>
      <c r="F20" s="12">
        <f>IF(SUMIFS(hist8[Amount],hist8[Appr],F$8,hist8[Year],$B20,hist8[Title],F$9)=0,"-.-",SUMIFS(hist8[Amount],hist8[Appr],F$8,hist8[Year],$B20,hist8[Title],F$9))</f>
        <v>921.9</v>
      </c>
      <c r="G20" s="70">
        <f t="shared" si="1"/>
        <v>0</v>
      </c>
      <c r="H20" s="69" t="str">
        <f t="array" ref="H20">IFERROR(INDEX(slash18[Slash],MATCH(1,($B20=slash18[Year])*($C$4=slash18[Sub program])*(F$8=slash18[Appr]),0)),"")</f>
        <v/>
      </c>
      <c r="I20" s="12">
        <f>IF(SUMIFS(hist8[Amount],hist8[Appr],I$8,hist8[Year],$B20,hist8[Title],I$9)=0,"-.-",SUMIFS(hist8[Amount],hist8[Appr],I$8,hist8[Year],$B20,hist8[Title],I$9))</f>
        <v>12910.1</v>
      </c>
      <c r="J20" s="70">
        <f t="shared" si="2"/>
        <v>2.1457563553790339E-2</v>
      </c>
      <c r="K20" s="69" t="str">
        <f t="array" ref="K20">IFERROR(INDEX(slash18[Slash],MATCH(1,($B20=slash18[Year])*($C$4=slash18[Sub program])*(I$8=slash18[Appr]),0)),"")</f>
        <v/>
      </c>
      <c r="L20" s="12">
        <f>IF(SUMIFS(hist8[Amount],hist8[Appr],L$8,hist8[Year],$B20,hist8[Title],L$9)=0,"-.-",SUMIFS(hist8[Amount],hist8[Appr],L$8,hist8[Year],$B20,hist8[Title],L$9))</f>
        <v>605.5</v>
      </c>
      <c r="M20" s="70">
        <f t="shared" si="3"/>
        <v>0</v>
      </c>
      <c r="N20" s="69" t="str">
        <f t="array" ref="N20">IFERROR(INDEX(slash18[Slash],MATCH(1,($B20=slash18[Year])*($C$4=slash18[Sub program])*(L$8=slash18[Appr]),0)),"")</f>
        <v/>
      </c>
      <c r="O20" s="12">
        <f>IF(SUMIFS(hist8[Amount],hist8[Appr],O$8,hist8[Year],$B20,hist8[Title],O$9)=0,"-.-",SUMIFS(hist8[Amount],hist8[Appr],O$8,hist8[Year],$B20,hist8[Title],O$9))</f>
        <v>1500</v>
      </c>
      <c r="P20" s="70">
        <f t="shared" si="4"/>
        <v>0</v>
      </c>
      <c r="Q20" s="69" t="str">
        <f t="array" ref="Q20">IFERROR(INDEX(slash18[Slash],MATCH(1,($B20=slash18[Year])*($C$4=slash18[Sub program])*(O$8=slash18[Appr]),0)),"")</f>
        <v/>
      </c>
      <c r="R20" s="12" t="str">
        <f>IF(SUMIFS(hist8[Amount],hist8[Appr],R$8,hist8[Year],$B20,hist8[Title],R$9)=0,"-.-",SUMIFS(hist8[Amount],hist8[Appr],R$8,hist8[Year],$B20,hist8[Title],R$9))</f>
        <v>-.-</v>
      </c>
      <c r="S20" s="70" t="str">
        <f t="shared" si="5"/>
        <v/>
      </c>
      <c r="T20" s="69" t="str">
        <f t="array" ref="T20">IFERROR(INDEX(slash18[Slash],MATCH(1,($B20=slash18[Year])*($C$4=slash18[Sub program])*(R$8=slash18[Appr]),0)),"")</f>
        <v/>
      </c>
      <c r="U20" s="12" t="str">
        <f>IF(SUMIFS(hist8[Amount],hist8[Appr],U$8,hist8[Year],$B20,hist8[Title],U$9)=0,"-.-",SUMIFS(hist8[Amount],hist8[Appr],U$8,hist8[Year],$B20,hist8[Title],U$9))</f>
        <v>-.-</v>
      </c>
      <c r="V20" s="70" t="str">
        <f t="shared" si="6"/>
        <v/>
      </c>
      <c r="W20" s="69" t="str">
        <f t="array" ref="W20">IFERROR(INDEX(slash18[Slash],MATCH(1,($B20=slash18[Year])*($C$4=slash18[Sub program])*(U$8=slash18[Appr]),0)),"")</f>
        <v/>
      </c>
      <c r="X20" s="12" t="str">
        <f>IF(SUMIFS(hist8[Amount],hist8[Appr],X$8,hist8[Year],$B20,hist8[Title],X$9)=0,"-.-",SUMIFS(hist8[Amount],hist8[Appr],X$8,hist8[Year],$B20,hist8[Title],X$9))</f>
        <v>-.-</v>
      </c>
      <c r="Y20" s="70" t="str">
        <f t="shared" si="7"/>
        <v/>
      </c>
      <c r="Z20" s="69" t="str">
        <f t="array" ref="Z20">IFERROR(INDEX(slash18[Slash],MATCH(1,($B20=slash18[Year])*($C$4=slash18[Sub program])*(X$8=slash18[Appr]),0)),"")</f>
        <v/>
      </c>
      <c r="AA20" s="12" t="str">
        <f>IF(SUMIFS(hist8[Amount],hist8[Appr],AA$8,hist8[Year],$B20,hist8[Title],AA$9)=0,"-.-",SUMIFS(hist8[Amount],hist8[Appr],AA$8,hist8[Year],$B20,hist8[Title],AA$9))</f>
        <v>-.-</v>
      </c>
      <c r="AB20" s="70" t="str">
        <f t="shared" si="8"/>
        <v/>
      </c>
      <c r="AC20" s="69" t="str">
        <f t="array" ref="AC20">IFERROR(INDEX(slash18[Slash],MATCH(1,($B20=slash18[Year])*($C$4=slash18[Sub program])*(AA$8=slash18[Appr]),0)),"")</f>
        <v/>
      </c>
      <c r="AD20" s="12" t="str">
        <f>IF(SUMIFS(hist8[Amount],hist8[Appr],AD$8,hist8[Year],$B20,hist8[Title],AD$9)=0,"-.-",SUMIFS(hist8[Amount],hist8[Appr],AD$8,hist8[Year],$B20,hist8[Title],AD$9))</f>
        <v>-.-</v>
      </c>
      <c r="AE20" s="70" t="str">
        <f t="shared" si="9"/>
        <v/>
      </c>
      <c r="AF20" s="69" t="str">
        <f t="array" ref="AF20">IFERROR(INDEX(slash18[Slash],MATCH(1,($B20=slash18[Year])*($C$4=slash18[Sub program])*(AD$8=slash18[Appr]),0)),"")</f>
        <v/>
      </c>
      <c r="AG20" s="12" t="str">
        <f>IF(SUMIFS(hist8[Amount],hist8[Appr],AG$8,hist8[Year],$B20,hist8[Title],AG$9)=0,"-.-",SUMIFS(hist8[Amount],hist8[Appr],AG$8,hist8[Year],$B20,hist8[Title],AG$9))</f>
        <v>-.-</v>
      </c>
      <c r="AH20" s="70" t="str">
        <f t="shared" si="10"/>
        <v/>
      </c>
      <c r="AI20" s="69" t="str">
        <f t="array" ref="AI20">IFERROR(INDEX(slash18[Slash],MATCH(1,($B20=slash18[Year])*($C$4=slash18[Sub program])*(AG$8=slash18[Appr]),0)),"")</f>
        <v/>
      </c>
      <c r="AJ20" s="12" t="str">
        <f>IF(SUMIFS(hist8[Amount],hist8[Appr],AJ$8,hist8[Year],$B20,hist8[Title],AJ$9)=0,"-.-",SUMIFS(hist8[Amount],hist8[Appr],AJ$8,hist8[Year],$B20,hist8[Title],AJ$9))</f>
        <v>-.-</v>
      </c>
      <c r="AK20" s="70" t="str">
        <f t="shared" si="11"/>
        <v/>
      </c>
      <c r="AL20" s="69" t="str">
        <f t="array" ref="AL20">IFERROR(INDEX(slash18[Slash],MATCH(1,($B20=slash18[Year])*($C$4=slash18[Sub program])*(AJ$8=slash18[Appr]),0)),"")</f>
        <v/>
      </c>
      <c r="AM20" s="12" t="str">
        <f>IF(SUMIFS(hist8[Amount],hist8[Appr],AM$8,hist8[Year],$B20,hist8[Title],AM$9)=0,"-.-",SUMIFS(hist8[Amount],hist8[Appr],AM$8,hist8[Year],$B20,hist8[Title],AM$9))</f>
        <v>-.-</v>
      </c>
      <c r="AN20" s="70" t="str">
        <f t="shared" si="12"/>
        <v/>
      </c>
      <c r="AO20" s="69" t="str">
        <f t="array" ref="AO20">IFERROR(INDEX(slash18[Slash],MATCH(1,($B20=slash18[Year])*($C$4=slash18[Sub program])*(AM$8=slash18[Appr]),0)),"")</f>
        <v/>
      </c>
      <c r="AP20" s="12" t="str">
        <f>IF(SUMIFS(hist8[Amount],hist8[Appr],AP$8,hist8[Year],$B20,hist8[Title],AP$9)=0,"-.-",SUMIFS(hist8[Amount],hist8[Appr],AP$8,hist8[Year],$B20,hist8[Title],AP$9))</f>
        <v>-.-</v>
      </c>
      <c r="AQ20" s="70" t="str">
        <f t="shared" si="13"/>
        <v/>
      </c>
      <c r="AR20" s="69" t="str">
        <f t="array" ref="AR20">IFERROR(INDEX(slash18[Slash],MATCH(1,($B20=slash18[Year])*($C$4=slash18[Sub program])*(AP$8=slash18[Appr]),0)),"")</f>
        <v/>
      </c>
      <c r="AS20" s="12" t="str">
        <f>IF(SUMIFS(hist8[Amount],hist8[Appr],AS$8,hist8[Year],$B20,hist8[Title],AS$9)=0,"-.-",SUMIFS(hist8[Amount],hist8[Appr],AS$8,hist8[Year],$B20,hist8[Title],AS$9))</f>
        <v>-.-</v>
      </c>
      <c r="AT20" s="70" t="str">
        <f t="shared" si="14"/>
        <v/>
      </c>
      <c r="AU20" s="69" t="str">
        <f t="array" ref="AU20">IFERROR(INDEX(slash18[Slash],MATCH(1,($B20=slash18[Year])*($C$4=slash18[Sub program])*(AS$8=slash18[Appr]),0)),"")</f>
        <v/>
      </c>
      <c r="AV20" s="12" t="str">
        <f>IF(SUMIFS(hist8[Amount],hist8[Appr],AV$8,hist8[Year],$B20,hist8[Title],AV$9)=0,"-.-",SUMIFS(hist8[Amount],hist8[Appr],AV$8,hist8[Year],$B20,hist8[Title],AV$9))</f>
        <v>-.-</v>
      </c>
      <c r="AW20" s="70" t="str">
        <f t="shared" si="15"/>
        <v/>
      </c>
      <c r="AX20" s="69" t="str">
        <f t="array" ref="AX20">IFERROR(INDEX(slash18[Slash],MATCH(1,($B20=slash18[Year])*($C$4=slash18[Sub program])*(AV$8=slash18[Appr]),0)),"")</f>
        <v/>
      </c>
      <c r="AY20" s="12" t="str">
        <f>IF(SUMIFS(hist8[Amount],hist8[Appr],AY$8,hist8[Year],$B20,hist8[Title],AY$9)=0,"-.-",SUMIFS(hist8[Amount],hist8[Appr],AY$8,hist8[Year],$B20,hist8[Title],AY$9))</f>
        <v>-.-</v>
      </c>
      <c r="AZ20" s="70" t="str">
        <f t="shared" si="16"/>
        <v/>
      </c>
      <c r="BA20" s="69" t="str">
        <f t="array" ref="BA20">IFERROR(INDEX(slash18[Slash],MATCH(1,($B20=slash18[Year])*($C$4=slash18[Sub program])*(AY$8=slash18[Appr]),0)),"")</f>
        <v/>
      </c>
      <c r="BB20" s="12" t="str">
        <f>IF(SUMIFS(hist8[Amount],hist8[Appr],BB$8,hist8[Year],$B20,hist8[Title],BB$9)=0,"-.-",SUMIFS(hist8[Amount],hist8[Appr],BB$8,hist8[Year],$B20,hist8[Title],BB$9))</f>
        <v>-.-</v>
      </c>
      <c r="BC20" s="70" t="str">
        <f t="shared" si="17"/>
        <v/>
      </c>
      <c r="BD20" s="69" t="str">
        <f t="array" ref="BD20">IFERROR(INDEX(slash18[Slash],MATCH(1,($B20=slash18[Year])*($C$4=slash18[Sub program])*(BB$8=slash18[Appr]),0)),"")</f>
        <v/>
      </c>
      <c r="BE20" s="12" t="str">
        <f>IF(SUMIFS(hist8[Amount],hist8[Appr],BE$8,hist8[Year],$B20,hist8[Title],BE$9)=0,"-.-",SUMIFS(hist8[Amount],hist8[Appr],BE$8,hist8[Year],$B20,hist8[Title],BE$9))</f>
        <v>-.-</v>
      </c>
      <c r="BF20" s="70" t="str">
        <f t="shared" si="18"/>
        <v/>
      </c>
      <c r="BG20" s="69" t="str">
        <f t="array" ref="BG20">IFERROR(INDEX(slash18[Slash],MATCH(1,($B20=slash18[Year])*($C$4=slash18[Sub program])*(BE$8=slash18[Appr]),0)),"")</f>
        <v/>
      </c>
    </row>
    <row r="21" spans="2:59" x14ac:dyDescent="0.2">
      <c r="B21" s="57" t="s">
        <v>46</v>
      </c>
      <c r="C21" s="12">
        <f>IF(SUMIFS(hist8[Amount],hist8[Appr],C$8,hist8[Year],$B21,hist8[Title],C$9)=0,"-.-",SUMIFS(hist8[Amount],hist8[Appr],C$8,hist8[Year],$B21,hist8[Title],C$9))</f>
        <v>247.5</v>
      </c>
      <c r="D21" s="70" t="str">
        <f t="shared" si="0"/>
        <v/>
      </c>
      <c r="E21" s="69" t="str">
        <f t="array" ref="E21">IFERROR(INDEX(slash18[Slash],MATCH(1,($B21=slash18[Year])*($C$4=slash18[Sub program])*(C$8=slash18[Appr]),0)),"")</f>
        <v/>
      </c>
      <c r="F21" s="12">
        <f>IF(SUMIFS(hist8[Amount],hist8[Appr],F$8,hist8[Year],$B21,hist8[Title],F$9)=0,"-.-",SUMIFS(hist8[Amount],hist8[Appr],F$8,hist8[Year],$B21,hist8[Title],F$9))</f>
        <v>912.7</v>
      </c>
      <c r="G21" s="70">
        <f t="shared" si="1"/>
        <v>-9.979390389413095E-3</v>
      </c>
      <c r="H21" s="69" t="str">
        <f t="array" ref="H21">IFERROR(INDEX(slash18[Slash],MATCH(1,($B21=slash18[Year])*($C$4=slash18[Sub program])*(F$8=slash18[Appr]),0)),"")</f>
        <v/>
      </c>
      <c r="I21" s="12">
        <f>IF(SUMIFS(hist8[Amount],hist8[Appr],I$8,hist8[Year],$B21,hist8[Title],I$9)=0,"-.-",SUMIFS(hist8[Amount],hist8[Appr],I$8,hist8[Year],$B21,hist8[Title],I$9))</f>
        <v>13196</v>
      </c>
      <c r="J21" s="70">
        <f t="shared" si="2"/>
        <v>2.2145452010441408E-2</v>
      </c>
      <c r="K21" s="69" t="str">
        <f t="array" ref="K21">IFERROR(INDEX(slash18[Slash],MATCH(1,($B21=slash18[Year])*($C$4=slash18[Sub program])*(I$8=slash18[Appr]),0)),"")</f>
        <v/>
      </c>
      <c r="L21" s="12">
        <f>IF(SUMIFS(hist8[Amount],hist8[Appr],L$8,hist8[Year],$B21,hist8[Title],L$9)=0,"-.-",SUMIFS(hist8[Amount],hist8[Appr],L$8,hist8[Year],$B21,hist8[Title],L$9))</f>
        <v>605.5</v>
      </c>
      <c r="M21" s="70">
        <f t="shared" si="3"/>
        <v>0</v>
      </c>
      <c r="N21" s="69" t="str">
        <f t="array" ref="N21">IFERROR(INDEX(slash18[Slash],MATCH(1,($B21=slash18[Year])*($C$4=slash18[Sub program])*(L$8=slash18[Appr]),0)),"")</f>
        <v/>
      </c>
      <c r="O21" s="12">
        <f>IF(SUMIFS(hist8[Amount],hist8[Appr],O$8,hist8[Year],$B21,hist8[Title],O$9)=0,"-.-",SUMIFS(hist8[Amount],hist8[Appr],O$8,hist8[Year],$B21,hist8[Title],O$9))</f>
        <v>1500</v>
      </c>
      <c r="P21" s="70">
        <f t="shared" si="4"/>
        <v>0</v>
      </c>
      <c r="Q21" s="69" t="str">
        <f t="array" ref="Q21">IFERROR(INDEX(slash18[Slash],MATCH(1,($B21=slash18[Year])*($C$4=slash18[Sub program])*(O$8=slash18[Appr]),0)),"")</f>
        <v/>
      </c>
      <c r="R21" s="12" t="str">
        <f>IF(SUMIFS(hist8[Amount],hist8[Appr],R$8,hist8[Year],$B21,hist8[Title],R$9)=0,"-.-",SUMIFS(hist8[Amount],hist8[Appr],R$8,hist8[Year],$B21,hist8[Title],R$9))</f>
        <v>-.-</v>
      </c>
      <c r="S21" s="70" t="str">
        <f t="shared" si="5"/>
        <v/>
      </c>
      <c r="T21" s="69" t="str">
        <f t="array" ref="T21">IFERROR(INDEX(slash18[Slash],MATCH(1,($B21=slash18[Year])*($C$4=slash18[Sub program])*(R$8=slash18[Appr]),0)),"")</f>
        <v/>
      </c>
      <c r="U21" s="12" t="str">
        <f>IF(SUMIFS(hist8[Amount],hist8[Appr],U$8,hist8[Year],$B21,hist8[Title],U$9)=0,"-.-",SUMIFS(hist8[Amount],hist8[Appr],U$8,hist8[Year],$B21,hist8[Title],U$9))</f>
        <v>-.-</v>
      </c>
      <c r="V21" s="70" t="str">
        <f t="shared" si="6"/>
        <v/>
      </c>
      <c r="W21" s="69" t="str">
        <f t="array" ref="W21">IFERROR(INDEX(slash18[Slash],MATCH(1,($B21=slash18[Year])*($C$4=slash18[Sub program])*(U$8=slash18[Appr]),0)),"")</f>
        <v/>
      </c>
      <c r="X21" s="12" t="str">
        <f>IF(SUMIFS(hist8[Amount],hist8[Appr],X$8,hist8[Year],$B21,hist8[Title],X$9)=0,"-.-",SUMIFS(hist8[Amount],hist8[Appr],X$8,hist8[Year],$B21,hist8[Title],X$9))</f>
        <v>-.-</v>
      </c>
      <c r="Y21" s="70" t="str">
        <f t="shared" si="7"/>
        <v/>
      </c>
      <c r="Z21" s="69" t="str">
        <f t="array" ref="Z21">IFERROR(INDEX(slash18[Slash],MATCH(1,($B21=slash18[Year])*($C$4=slash18[Sub program])*(X$8=slash18[Appr]),0)),"")</f>
        <v/>
      </c>
      <c r="AA21" s="12" t="str">
        <f>IF(SUMIFS(hist8[Amount],hist8[Appr],AA$8,hist8[Year],$B21,hist8[Title],AA$9)=0,"-.-",SUMIFS(hist8[Amount],hist8[Appr],AA$8,hist8[Year],$B21,hist8[Title],AA$9))</f>
        <v>-.-</v>
      </c>
      <c r="AB21" s="70" t="str">
        <f t="shared" si="8"/>
        <v/>
      </c>
      <c r="AC21" s="69" t="str">
        <f t="array" ref="AC21">IFERROR(INDEX(slash18[Slash],MATCH(1,($B21=slash18[Year])*($C$4=slash18[Sub program])*(AA$8=slash18[Appr]),0)),"")</f>
        <v/>
      </c>
      <c r="AD21" s="12" t="str">
        <f>IF(SUMIFS(hist8[Amount],hist8[Appr],AD$8,hist8[Year],$B21,hist8[Title],AD$9)=0,"-.-",SUMIFS(hist8[Amount],hist8[Appr],AD$8,hist8[Year],$B21,hist8[Title],AD$9))</f>
        <v>-.-</v>
      </c>
      <c r="AE21" s="70" t="str">
        <f t="shared" si="9"/>
        <v/>
      </c>
      <c r="AF21" s="69" t="str">
        <f t="array" ref="AF21">IFERROR(INDEX(slash18[Slash],MATCH(1,($B21=slash18[Year])*($C$4=slash18[Sub program])*(AD$8=slash18[Appr]),0)),"")</f>
        <v/>
      </c>
      <c r="AG21" s="12" t="str">
        <f>IF(SUMIFS(hist8[Amount],hist8[Appr],AG$8,hist8[Year],$B21,hist8[Title],AG$9)=0,"-.-",SUMIFS(hist8[Amount],hist8[Appr],AG$8,hist8[Year],$B21,hist8[Title],AG$9))</f>
        <v>-.-</v>
      </c>
      <c r="AH21" s="70" t="str">
        <f t="shared" si="10"/>
        <v/>
      </c>
      <c r="AI21" s="69" t="str">
        <f t="array" ref="AI21">IFERROR(INDEX(slash18[Slash],MATCH(1,($B21=slash18[Year])*($C$4=slash18[Sub program])*(AG$8=slash18[Appr]),0)),"")</f>
        <v/>
      </c>
      <c r="AJ21" s="12" t="str">
        <f>IF(SUMIFS(hist8[Amount],hist8[Appr],AJ$8,hist8[Year],$B21,hist8[Title],AJ$9)=0,"-.-",SUMIFS(hist8[Amount],hist8[Appr],AJ$8,hist8[Year],$B21,hist8[Title],AJ$9))</f>
        <v>-.-</v>
      </c>
      <c r="AK21" s="70" t="str">
        <f t="shared" si="11"/>
        <v/>
      </c>
      <c r="AL21" s="69" t="str">
        <f t="array" ref="AL21">IFERROR(INDEX(slash18[Slash],MATCH(1,($B21=slash18[Year])*($C$4=slash18[Sub program])*(AJ$8=slash18[Appr]),0)),"")</f>
        <v/>
      </c>
      <c r="AM21" s="12" t="str">
        <f>IF(SUMIFS(hist8[Amount],hist8[Appr],AM$8,hist8[Year],$B21,hist8[Title],AM$9)=0,"-.-",SUMIFS(hist8[Amount],hist8[Appr],AM$8,hist8[Year],$B21,hist8[Title],AM$9))</f>
        <v>-.-</v>
      </c>
      <c r="AN21" s="70" t="str">
        <f t="shared" si="12"/>
        <v/>
      </c>
      <c r="AO21" s="69" t="str">
        <f t="array" ref="AO21">IFERROR(INDEX(slash18[Slash],MATCH(1,($B21=slash18[Year])*($C$4=slash18[Sub program])*(AM$8=slash18[Appr]),0)),"")</f>
        <v/>
      </c>
      <c r="AP21" s="12" t="str">
        <f>IF(SUMIFS(hist8[Amount],hist8[Appr],AP$8,hist8[Year],$B21,hist8[Title],AP$9)=0,"-.-",SUMIFS(hist8[Amount],hist8[Appr],AP$8,hist8[Year],$B21,hist8[Title],AP$9))</f>
        <v>-.-</v>
      </c>
      <c r="AQ21" s="70" t="str">
        <f t="shared" si="13"/>
        <v/>
      </c>
      <c r="AR21" s="69" t="str">
        <f t="array" ref="AR21">IFERROR(INDEX(slash18[Slash],MATCH(1,($B21=slash18[Year])*($C$4=slash18[Sub program])*(AP$8=slash18[Appr]),0)),"")</f>
        <v/>
      </c>
      <c r="AS21" s="12" t="str">
        <f>IF(SUMIFS(hist8[Amount],hist8[Appr],AS$8,hist8[Year],$B21,hist8[Title],AS$9)=0,"-.-",SUMIFS(hist8[Amount],hist8[Appr],AS$8,hist8[Year],$B21,hist8[Title],AS$9))</f>
        <v>-.-</v>
      </c>
      <c r="AT21" s="70" t="str">
        <f t="shared" si="14"/>
        <v/>
      </c>
      <c r="AU21" s="69" t="str">
        <f t="array" ref="AU21">IFERROR(INDEX(slash18[Slash],MATCH(1,($B21=slash18[Year])*($C$4=slash18[Sub program])*(AS$8=slash18[Appr]),0)),"")</f>
        <v/>
      </c>
      <c r="AV21" s="12" t="str">
        <f>IF(SUMIFS(hist8[Amount],hist8[Appr],AV$8,hist8[Year],$B21,hist8[Title],AV$9)=0,"-.-",SUMIFS(hist8[Amount],hist8[Appr],AV$8,hist8[Year],$B21,hist8[Title],AV$9))</f>
        <v>-.-</v>
      </c>
      <c r="AW21" s="70" t="str">
        <f t="shared" si="15"/>
        <v/>
      </c>
      <c r="AX21" s="69" t="str">
        <f t="array" ref="AX21">IFERROR(INDEX(slash18[Slash],MATCH(1,($B21=slash18[Year])*($C$4=slash18[Sub program])*(AV$8=slash18[Appr]),0)),"")</f>
        <v/>
      </c>
      <c r="AY21" s="12" t="str">
        <f>IF(SUMIFS(hist8[Amount],hist8[Appr],AY$8,hist8[Year],$B21,hist8[Title],AY$9)=0,"-.-",SUMIFS(hist8[Amount],hist8[Appr],AY$8,hist8[Year],$B21,hist8[Title],AY$9))</f>
        <v>-.-</v>
      </c>
      <c r="AZ21" s="70" t="str">
        <f t="shared" si="16"/>
        <v/>
      </c>
      <c r="BA21" s="69" t="str">
        <f t="array" ref="BA21">IFERROR(INDEX(slash18[Slash],MATCH(1,($B21=slash18[Year])*($C$4=slash18[Sub program])*(AY$8=slash18[Appr]),0)),"")</f>
        <v/>
      </c>
      <c r="BB21" s="12" t="str">
        <f>IF(SUMIFS(hist8[Amount],hist8[Appr],BB$8,hist8[Year],$B21,hist8[Title],BB$9)=0,"-.-",SUMIFS(hist8[Amount],hist8[Appr],BB$8,hist8[Year],$B21,hist8[Title],BB$9))</f>
        <v>-.-</v>
      </c>
      <c r="BC21" s="70" t="str">
        <f t="shared" si="17"/>
        <v/>
      </c>
      <c r="BD21" s="69" t="str">
        <f t="array" ref="BD21">IFERROR(INDEX(slash18[Slash],MATCH(1,($B21=slash18[Year])*($C$4=slash18[Sub program])*(BB$8=slash18[Appr]),0)),"")</f>
        <v/>
      </c>
      <c r="BE21" s="12" t="str">
        <f>IF(SUMIFS(hist8[Amount],hist8[Appr],BE$8,hist8[Year],$B21,hist8[Title],BE$9)=0,"-.-",SUMIFS(hist8[Amount],hist8[Appr],BE$8,hist8[Year],$B21,hist8[Title],BE$9))</f>
        <v>-.-</v>
      </c>
      <c r="BF21" s="70" t="str">
        <f t="shared" si="18"/>
        <v/>
      </c>
      <c r="BG21" s="69" t="str">
        <f t="array" ref="BG21">IFERROR(INDEX(slash18[Slash],MATCH(1,($B21=slash18[Year])*($C$4=slash18[Sub program])*(BE$8=slash18[Appr]),0)),"")</f>
        <v/>
      </c>
    </row>
    <row r="22" spans="2:59" x14ac:dyDescent="0.2">
      <c r="B22" s="57" t="s">
        <v>47</v>
      </c>
      <c r="C22" s="12">
        <f>IF(SUMIFS(hist8[Amount],hist8[Appr],C$8,hist8[Year],$B22,hist8[Title],C$9)=0,"-.-",SUMIFS(hist8[Amount],hist8[Appr],C$8,hist8[Year],$B22,hist8[Title],C$9))</f>
        <v>247.5</v>
      </c>
      <c r="D22" s="70">
        <f t="shared" si="0"/>
        <v>0</v>
      </c>
      <c r="E22" s="69" t="str">
        <f t="array" ref="E22">IFERROR(INDEX(slash18[Slash],MATCH(1,($B22=slash18[Year])*($C$4=slash18[Sub program])*(C$8=slash18[Appr]),0)),"")</f>
        <v/>
      </c>
      <c r="F22" s="12">
        <f>IF(SUMIFS(hist8[Amount],hist8[Appr],F$8,hist8[Year],$B22,hist8[Title],F$9)=0,"-.-",SUMIFS(hist8[Amount],hist8[Appr],F$8,hist8[Year],$B22,hist8[Title],F$9))</f>
        <v>912.7</v>
      </c>
      <c r="G22" s="70">
        <f t="shared" si="1"/>
        <v>0</v>
      </c>
      <c r="H22" s="69" t="str">
        <f t="array" ref="H22">IFERROR(INDEX(slash18[Slash],MATCH(1,($B22=slash18[Year])*($C$4=slash18[Sub program])*(F$8=slash18[Appr]),0)),"")</f>
        <v/>
      </c>
      <c r="I22" s="12">
        <f>IF(SUMIFS(hist8[Amount],hist8[Appr],I$8,hist8[Year],$B22,hist8[Title],I$9)=0,"-.-",SUMIFS(hist8[Amount],hist8[Appr],I$8,hist8[Year],$B22,hist8[Title],I$9))</f>
        <v>13623.4</v>
      </c>
      <c r="J22" s="70">
        <f t="shared" si="2"/>
        <v>3.2388602606850531E-2</v>
      </c>
      <c r="K22" s="69" t="str">
        <f t="array" ref="K22">IFERROR(INDEX(slash18[Slash],MATCH(1,($B22=slash18[Year])*($C$4=slash18[Sub program])*(I$8=slash18[Appr]),0)),"")</f>
        <v/>
      </c>
      <c r="L22" s="12">
        <f>IF(SUMIFS(hist8[Amount],hist8[Appr],L$8,hist8[Year],$B22,hist8[Title],L$9)=0,"-.-",SUMIFS(hist8[Amount],hist8[Appr],L$8,hist8[Year],$B22,hist8[Title],L$9))</f>
        <v>605.5</v>
      </c>
      <c r="M22" s="70">
        <f t="shared" si="3"/>
        <v>0</v>
      </c>
      <c r="N22" s="69" t="str">
        <f t="array" ref="N22">IFERROR(INDEX(slash18[Slash],MATCH(1,($B22=slash18[Year])*($C$4=slash18[Sub program])*(L$8=slash18[Appr]),0)),"")</f>
        <v/>
      </c>
      <c r="O22" s="12">
        <f>IF(SUMIFS(hist8[Amount],hist8[Appr],O$8,hist8[Year],$B22,hist8[Title],O$9)=0,"-.-",SUMIFS(hist8[Amount],hist8[Appr],O$8,hist8[Year],$B22,hist8[Title],O$9))</f>
        <v>1500</v>
      </c>
      <c r="P22" s="70">
        <f t="shared" si="4"/>
        <v>0</v>
      </c>
      <c r="Q22" s="69" t="str">
        <f t="array" ref="Q22">IFERROR(INDEX(slash18[Slash],MATCH(1,($B22=slash18[Year])*($C$4=slash18[Sub program])*(O$8=slash18[Appr]),0)),"")</f>
        <v/>
      </c>
      <c r="R22" s="12" t="str">
        <f>IF(SUMIFS(hist8[Amount],hist8[Appr],R$8,hist8[Year],$B22,hist8[Title],R$9)=0,"-.-",SUMIFS(hist8[Amount],hist8[Appr],R$8,hist8[Year],$B22,hist8[Title],R$9))</f>
        <v>-.-</v>
      </c>
      <c r="S22" s="70" t="str">
        <f t="shared" si="5"/>
        <v/>
      </c>
      <c r="T22" s="69" t="str">
        <f t="array" ref="T22">IFERROR(INDEX(slash18[Slash],MATCH(1,($B22=slash18[Year])*($C$4=slash18[Sub program])*(R$8=slash18[Appr]),0)),"")</f>
        <v/>
      </c>
      <c r="U22" s="12" t="str">
        <f>IF(SUMIFS(hist8[Amount],hist8[Appr],U$8,hist8[Year],$B22,hist8[Title],U$9)=0,"-.-",SUMIFS(hist8[Amount],hist8[Appr],U$8,hist8[Year],$B22,hist8[Title],U$9))</f>
        <v>-.-</v>
      </c>
      <c r="V22" s="70" t="str">
        <f t="shared" si="6"/>
        <v/>
      </c>
      <c r="W22" s="69" t="str">
        <f t="array" ref="W22">IFERROR(INDEX(slash18[Slash],MATCH(1,($B22=slash18[Year])*($C$4=slash18[Sub program])*(U$8=slash18[Appr]),0)),"")</f>
        <v/>
      </c>
      <c r="X22" s="12" t="str">
        <f>IF(SUMIFS(hist8[Amount],hist8[Appr],X$8,hist8[Year],$B22,hist8[Title],X$9)=0,"-.-",SUMIFS(hist8[Amount],hist8[Appr],X$8,hist8[Year],$B22,hist8[Title],X$9))</f>
        <v>-.-</v>
      </c>
      <c r="Y22" s="70" t="str">
        <f t="shared" si="7"/>
        <v/>
      </c>
      <c r="Z22" s="69" t="str">
        <f t="array" ref="Z22">IFERROR(INDEX(slash18[Slash],MATCH(1,($B22=slash18[Year])*($C$4=slash18[Sub program])*(X$8=slash18[Appr]),0)),"")</f>
        <v/>
      </c>
      <c r="AA22" s="12" t="str">
        <f>IF(SUMIFS(hist8[Amount],hist8[Appr],AA$8,hist8[Year],$B22,hist8[Title],AA$9)=0,"-.-",SUMIFS(hist8[Amount],hist8[Appr],AA$8,hist8[Year],$B22,hist8[Title],AA$9))</f>
        <v>-.-</v>
      </c>
      <c r="AB22" s="70" t="str">
        <f t="shared" si="8"/>
        <v/>
      </c>
      <c r="AC22" s="69" t="str">
        <f t="array" ref="AC22">IFERROR(INDEX(slash18[Slash],MATCH(1,($B22=slash18[Year])*($C$4=slash18[Sub program])*(AA$8=slash18[Appr]),0)),"")</f>
        <v/>
      </c>
      <c r="AD22" s="12" t="str">
        <f>IF(SUMIFS(hist8[Amount],hist8[Appr],AD$8,hist8[Year],$B22,hist8[Title],AD$9)=0,"-.-",SUMIFS(hist8[Amount],hist8[Appr],AD$8,hist8[Year],$B22,hist8[Title],AD$9))</f>
        <v>-.-</v>
      </c>
      <c r="AE22" s="70" t="str">
        <f t="shared" si="9"/>
        <v/>
      </c>
      <c r="AF22" s="69" t="str">
        <f t="array" ref="AF22">IFERROR(INDEX(slash18[Slash],MATCH(1,($B22=slash18[Year])*($C$4=slash18[Sub program])*(AD$8=slash18[Appr]),0)),"")</f>
        <v/>
      </c>
      <c r="AG22" s="12" t="str">
        <f>IF(SUMIFS(hist8[Amount],hist8[Appr],AG$8,hist8[Year],$B22,hist8[Title],AG$9)=0,"-.-",SUMIFS(hist8[Amount],hist8[Appr],AG$8,hist8[Year],$B22,hist8[Title],AG$9))</f>
        <v>-.-</v>
      </c>
      <c r="AH22" s="70" t="str">
        <f t="shared" si="10"/>
        <v/>
      </c>
      <c r="AI22" s="69" t="str">
        <f t="array" ref="AI22">IFERROR(INDEX(slash18[Slash],MATCH(1,($B22=slash18[Year])*($C$4=slash18[Sub program])*(AG$8=slash18[Appr]),0)),"")</f>
        <v/>
      </c>
      <c r="AJ22" s="12" t="str">
        <f>IF(SUMIFS(hist8[Amount],hist8[Appr],AJ$8,hist8[Year],$B22,hist8[Title],AJ$9)=0,"-.-",SUMIFS(hist8[Amount],hist8[Appr],AJ$8,hist8[Year],$B22,hist8[Title],AJ$9))</f>
        <v>-.-</v>
      </c>
      <c r="AK22" s="70" t="str">
        <f t="shared" si="11"/>
        <v/>
      </c>
      <c r="AL22" s="69" t="str">
        <f t="array" ref="AL22">IFERROR(INDEX(slash18[Slash],MATCH(1,($B22=slash18[Year])*($C$4=slash18[Sub program])*(AJ$8=slash18[Appr]),0)),"")</f>
        <v/>
      </c>
      <c r="AM22" s="12" t="str">
        <f>IF(SUMIFS(hist8[Amount],hist8[Appr],AM$8,hist8[Year],$B22,hist8[Title],AM$9)=0,"-.-",SUMIFS(hist8[Amount],hist8[Appr],AM$8,hist8[Year],$B22,hist8[Title],AM$9))</f>
        <v>-.-</v>
      </c>
      <c r="AN22" s="70" t="str">
        <f t="shared" si="12"/>
        <v/>
      </c>
      <c r="AO22" s="69" t="str">
        <f t="array" ref="AO22">IFERROR(INDEX(slash18[Slash],MATCH(1,($B22=slash18[Year])*($C$4=slash18[Sub program])*(AM$8=slash18[Appr]),0)),"")</f>
        <v/>
      </c>
      <c r="AP22" s="12" t="str">
        <f>IF(SUMIFS(hist8[Amount],hist8[Appr],AP$8,hist8[Year],$B22,hist8[Title],AP$9)=0,"-.-",SUMIFS(hist8[Amount],hist8[Appr],AP$8,hist8[Year],$B22,hist8[Title],AP$9))</f>
        <v>-.-</v>
      </c>
      <c r="AQ22" s="70" t="str">
        <f t="shared" si="13"/>
        <v/>
      </c>
      <c r="AR22" s="69" t="str">
        <f t="array" ref="AR22">IFERROR(INDEX(slash18[Slash],MATCH(1,($B22=slash18[Year])*($C$4=slash18[Sub program])*(AP$8=slash18[Appr]),0)),"")</f>
        <v/>
      </c>
      <c r="AS22" s="12" t="str">
        <f>IF(SUMIFS(hist8[Amount],hist8[Appr],AS$8,hist8[Year],$B22,hist8[Title],AS$9)=0,"-.-",SUMIFS(hist8[Amount],hist8[Appr],AS$8,hist8[Year],$B22,hist8[Title],AS$9))</f>
        <v>-.-</v>
      </c>
      <c r="AT22" s="70" t="str">
        <f t="shared" si="14"/>
        <v/>
      </c>
      <c r="AU22" s="69" t="str">
        <f t="array" ref="AU22">IFERROR(INDEX(slash18[Slash],MATCH(1,($B22=slash18[Year])*($C$4=slash18[Sub program])*(AS$8=slash18[Appr]),0)),"")</f>
        <v/>
      </c>
      <c r="AV22" s="12" t="str">
        <f>IF(SUMIFS(hist8[Amount],hist8[Appr],AV$8,hist8[Year],$B22,hist8[Title],AV$9)=0,"-.-",SUMIFS(hist8[Amount],hist8[Appr],AV$8,hist8[Year],$B22,hist8[Title],AV$9))</f>
        <v>-.-</v>
      </c>
      <c r="AW22" s="70" t="str">
        <f t="shared" si="15"/>
        <v/>
      </c>
      <c r="AX22" s="69" t="str">
        <f t="array" ref="AX22">IFERROR(INDEX(slash18[Slash],MATCH(1,($B22=slash18[Year])*($C$4=slash18[Sub program])*(AV$8=slash18[Appr]),0)),"")</f>
        <v/>
      </c>
      <c r="AY22" s="12" t="str">
        <f>IF(SUMIFS(hist8[Amount],hist8[Appr],AY$8,hist8[Year],$B22,hist8[Title],AY$9)=0,"-.-",SUMIFS(hist8[Amount],hist8[Appr],AY$8,hist8[Year],$B22,hist8[Title],AY$9))</f>
        <v>-.-</v>
      </c>
      <c r="AZ22" s="70" t="str">
        <f t="shared" si="16"/>
        <v/>
      </c>
      <c r="BA22" s="69" t="str">
        <f t="array" ref="BA22">IFERROR(INDEX(slash18[Slash],MATCH(1,($B22=slash18[Year])*($C$4=slash18[Sub program])*(AY$8=slash18[Appr]),0)),"")</f>
        <v/>
      </c>
      <c r="BB22" s="12" t="str">
        <f>IF(SUMIFS(hist8[Amount],hist8[Appr],BB$8,hist8[Year],$B22,hist8[Title],BB$9)=0,"-.-",SUMIFS(hist8[Amount],hist8[Appr],BB$8,hist8[Year],$B22,hist8[Title],BB$9))</f>
        <v>-.-</v>
      </c>
      <c r="BC22" s="70" t="str">
        <f t="shared" si="17"/>
        <v/>
      </c>
      <c r="BD22" s="69" t="str">
        <f t="array" ref="BD22">IFERROR(INDEX(slash18[Slash],MATCH(1,($B22=slash18[Year])*($C$4=slash18[Sub program])*(BB$8=slash18[Appr]),0)),"")</f>
        <v/>
      </c>
      <c r="BE22" s="12" t="str">
        <f>IF(SUMIFS(hist8[Amount],hist8[Appr],BE$8,hist8[Year],$B22,hist8[Title],BE$9)=0,"-.-",SUMIFS(hist8[Amount],hist8[Appr],BE$8,hist8[Year],$B22,hist8[Title],BE$9))</f>
        <v>-.-</v>
      </c>
      <c r="BF22" s="70" t="str">
        <f t="shared" si="18"/>
        <v/>
      </c>
      <c r="BG22" s="69" t="str">
        <f t="array" ref="BG22">IFERROR(INDEX(slash18[Slash],MATCH(1,($B22=slash18[Year])*($C$4=slash18[Sub program])*(BE$8=slash18[Appr]),0)),"")</f>
        <v/>
      </c>
    </row>
    <row r="23" spans="2:59" x14ac:dyDescent="0.2">
      <c r="B23" s="57" t="s">
        <v>55</v>
      </c>
      <c r="C23" s="12">
        <f>IF(SUMIFS(hist8[Amount],hist8[Appr],C$8,hist8[Year],$B23,hist8[Title],C$9)=0,"-.-",SUMIFS(hist8[Amount],hist8[Appr],C$8,hist8[Year],$B23,hist8[Title],C$9))</f>
        <v>247.5</v>
      </c>
      <c r="D23" s="70">
        <f t="shared" si="0"/>
        <v>0</v>
      </c>
      <c r="E23" s="69" t="str">
        <f t="array" ref="E23">IFERROR(INDEX(slash18[Slash],MATCH(1,($B23=slash18[Year])*($C$4=slash18[Sub program])*(C$8=slash18[Appr]),0)),"")</f>
        <v/>
      </c>
      <c r="F23" s="12">
        <f>IF(SUMIFS(hist8[Amount],hist8[Appr],F$8,hist8[Year],$B23,hist8[Title],F$9)=0,"-.-",SUMIFS(hist8[Amount],hist8[Appr],F$8,hist8[Year],$B23,hist8[Title],F$9))</f>
        <v>912.7</v>
      </c>
      <c r="G23" s="70">
        <f t="shared" si="1"/>
        <v>0</v>
      </c>
      <c r="H23" s="69" t="str">
        <f t="array" ref="H23">IFERROR(INDEX(slash18[Slash],MATCH(1,($B23=slash18[Year])*($C$4=slash18[Sub program])*(F$8=slash18[Appr]),0)),"")</f>
        <v/>
      </c>
      <c r="I23" s="12">
        <f>IF(SUMIFS(hist8[Amount],hist8[Appr],I$8,hist8[Year],$B23,hist8[Title],I$9)=0,"-.-",SUMIFS(hist8[Amount],hist8[Appr],I$8,hist8[Year],$B23,hist8[Title],I$9))</f>
        <v>13623.4</v>
      </c>
      <c r="J23" s="70">
        <f t="shared" si="2"/>
        <v>0</v>
      </c>
      <c r="K23" s="69" t="str">
        <f t="array" ref="K23">IFERROR(INDEX(slash18[Slash],MATCH(1,($B23=slash18[Year])*($C$4=slash18[Sub program])*(I$8=slash18[Appr]),0)),"")</f>
        <v/>
      </c>
      <c r="L23" s="12">
        <f>IF(SUMIFS(hist8[Amount],hist8[Appr],L$8,hist8[Year],$B23,hist8[Title],L$9)=0,"-.-",SUMIFS(hist8[Amount],hist8[Appr],L$8,hist8[Year],$B23,hist8[Title],L$9))</f>
        <v>605.5</v>
      </c>
      <c r="M23" s="70">
        <f t="shared" si="3"/>
        <v>0</v>
      </c>
      <c r="N23" s="69" t="str">
        <f t="array" ref="N23">IFERROR(INDEX(slash18[Slash],MATCH(1,($B23=slash18[Year])*($C$4=slash18[Sub program])*(L$8=slash18[Appr]),0)),"")</f>
        <v/>
      </c>
      <c r="O23" s="12">
        <f>IF(SUMIFS(hist8[Amount],hist8[Appr],O$8,hist8[Year],$B23,hist8[Title],O$9)=0,"-.-",SUMIFS(hist8[Amount],hist8[Appr],O$8,hist8[Year],$B23,hist8[Title],O$9))</f>
        <v>1500</v>
      </c>
      <c r="P23" s="70">
        <f t="shared" si="4"/>
        <v>0</v>
      </c>
      <c r="Q23" s="69" t="str">
        <f t="array" ref="Q23">IFERROR(INDEX(slash18[Slash],MATCH(1,($B23=slash18[Year])*($C$4=slash18[Sub program])*(O$8=slash18[Appr]),0)),"")</f>
        <v/>
      </c>
      <c r="R23" s="12" t="str">
        <f>IF(SUMIFS(hist8[Amount],hist8[Appr],R$8,hist8[Year],$B23,hist8[Title],R$9)=0,"-.-",SUMIFS(hist8[Amount],hist8[Appr],R$8,hist8[Year],$B23,hist8[Title],R$9))</f>
        <v>-.-</v>
      </c>
      <c r="S23" s="70" t="str">
        <f t="shared" si="5"/>
        <v/>
      </c>
      <c r="T23" s="69" t="str">
        <f t="array" ref="T23">IFERROR(INDEX(slash18[Slash],MATCH(1,($B23=slash18[Year])*($C$4=slash18[Sub program])*(R$8=slash18[Appr]),0)),"")</f>
        <v/>
      </c>
      <c r="U23" s="12" t="str">
        <f>IF(SUMIFS(hist8[Amount],hist8[Appr],U$8,hist8[Year],$B23,hist8[Title],U$9)=0,"-.-",SUMIFS(hist8[Amount],hist8[Appr],U$8,hist8[Year],$B23,hist8[Title],U$9))</f>
        <v>-.-</v>
      </c>
      <c r="V23" s="70" t="str">
        <f t="shared" si="6"/>
        <v/>
      </c>
      <c r="W23" s="69" t="str">
        <f t="array" ref="W23">IFERROR(INDEX(slash18[Slash],MATCH(1,($B23=slash18[Year])*($C$4=slash18[Sub program])*(U$8=slash18[Appr]),0)),"")</f>
        <v/>
      </c>
      <c r="X23" s="12" t="str">
        <f>IF(SUMIFS(hist8[Amount],hist8[Appr],X$8,hist8[Year],$B23,hist8[Title],X$9)=0,"-.-",SUMIFS(hist8[Amount],hist8[Appr],X$8,hist8[Year],$B23,hist8[Title],X$9))</f>
        <v>-.-</v>
      </c>
      <c r="Y23" s="70" t="str">
        <f t="shared" si="7"/>
        <v/>
      </c>
      <c r="Z23" s="69" t="str">
        <f t="array" ref="Z23">IFERROR(INDEX(slash18[Slash],MATCH(1,($B23=slash18[Year])*($C$4=slash18[Sub program])*(X$8=slash18[Appr]),0)),"")</f>
        <v/>
      </c>
      <c r="AA23" s="12" t="str">
        <f>IF(SUMIFS(hist8[Amount],hist8[Appr],AA$8,hist8[Year],$B23,hist8[Title],AA$9)=0,"-.-",SUMIFS(hist8[Amount],hist8[Appr],AA$8,hist8[Year],$B23,hist8[Title],AA$9))</f>
        <v>-.-</v>
      </c>
      <c r="AB23" s="70" t="str">
        <f t="shared" si="8"/>
        <v/>
      </c>
      <c r="AC23" s="69" t="str">
        <f t="array" ref="AC23">IFERROR(INDEX(slash18[Slash],MATCH(1,($B23=slash18[Year])*($C$4=slash18[Sub program])*(AA$8=slash18[Appr]),0)),"")</f>
        <v/>
      </c>
      <c r="AD23" s="12" t="str">
        <f>IF(SUMIFS(hist8[Amount],hist8[Appr],AD$8,hist8[Year],$B23,hist8[Title],AD$9)=0,"-.-",SUMIFS(hist8[Amount],hist8[Appr],AD$8,hist8[Year],$B23,hist8[Title],AD$9))</f>
        <v>-.-</v>
      </c>
      <c r="AE23" s="70" t="str">
        <f t="shared" si="9"/>
        <v/>
      </c>
      <c r="AF23" s="69" t="str">
        <f t="array" ref="AF23">IFERROR(INDEX(slash18[Slash],MATCH(1,($B23=slash18[Year])*($C$4=slash18[Sub program])*(AD$8=slash18[Appr]),0)),"")</f>
        <v/>
      </c>
      <c r="AG23" s="12" t="str">
        <f>IF(SUMIFS(hist8[Amount],hist8[Appr],AG$8,hist8[Year],$B23,hist8[Title],AG$9)=0,"-.-",SUMIFS(hist8[Amount],hist8[Appr],AG$8,hist8[Year],$B23,hist8[Title],AG$9))</f>
        <v>-.-</v>
      </c>
      <c r="AH23" s="70" t="str">
        <f t="shared" si="10"/>
        <v/>
      </c>
      <c r="AI23" s="69" t="str">
        <f t="array" ref="AI23">IFERROR(INDEX(slash18[Slash],MATCH(1,($B23=slash18[Year])*($C$4=slash18[Sub program])*(AG$8=slash18[Appr]),0)),"")</f>
        <v/>
      </c>
      <c r="AJ23" s="12" t="str">
        <f>IF(SUMIFS(hist8[Amount],hist8[Appr],AJ$8,hist8[Year],$B23,hist8[Title],AJ$9)=0,"-.-",SUMIFS(hist8[Amount],hist8[Appr],AJ$8,hist8[Year],$B23,hist8[Title],AJ$9))</f>
        <v>-.-</v>
      </c>
      <c r="AK23" s="70" t="str">
        <f t="shared" si="11"/>
        <v/>
      </c>
      <c r="AL23" s="69" t="str">
        <f t="array" ref="AL23">IFERROR(INDEX(slash18[Slash],MATCH(1,($B23=slash18[Year])*($C$4=slash18[Sub program])*(AJ$8=slash18[Appr]),0)),"")</f>
        <v/>
      </c>
      <c r="AM23" s="12" t="str">
        <f>IF(SUMIFS(hist8[Amount],hist8[Appr],AM$8,hist8[Year],$B23,hist8[Title],AM$9)=0,"-.-",SUMIFS(hist8[Amount],hist8[Appr],AM$8,hist8[Year],$B23,hist8[Title],AM$9))</f>
        <v>-.-</v>
      </c>
      <c r="AN23" s="70" t="str">
        <f t="shared" si="12"/>
        <v/>
      </c>
      <c r="AO23" s="69" t="str">
        <f t="array" ref="AO23">IFERROR(INDEX(slash18[Slash],MATCH(1,($B23=slash18[Year])*($C$4=slash18[Sub program])*(AM$8=slash18[Appr]),0)),"")</f>
        <v/>
      </c>
      <c r="AP23" s="12" t="str">
        <f>IF(SUMIFS(hist8[Amount],hist8[Appr],AP$8,hist8[Year],$B23,hist8[Title],AP$9)=0,"-.-",SUMIFS(hist8[Amount],hist8[Appr],AP$8,hist8[Year],$B23,hist8[Title],AP$9))</f>
        <v>-.-</v>
      </c>
      <c r="AQ23" s="70" t="str">
        <f t="shared" si="13"/>
        <v/>
      </c>
      <c r="AR23" s="69" t="str">
        <f t="array" ref="AR23">IFERROR(INDEX(slash18[Slash],MATCH(1,($B23=slash18[Year])*($C$4=slash18[Sub program])*(AP$8=slash18[Appr]),0)),"")</f>
        <v/>
      </c>
      <c r="AS23" s="12" t="str">
        <f>IF(SUMIFS(hist8[Amount],hist8[Appr],AS$8,hist8[Year],$B23,hist8[Title],AS$9)=0,"-.-",SUMIFS(hist8[Amount],hist8[Appr],AS$8,hist8[Year],$B23,hist8[Title],AS$9))</f>
        <v>-.-</v>
      </c>
      <c r="AT23" s="70" t="str">
        <f t="shared" si="14"/>
        <v/>
      </c>
      <c r="AU23" s="69" t="str">
        <f t="array" ref="AU23">IFERROR(INDEX(slash18[Slash],MATCH(1,($B23=slash18[Year])*($C$4=slash18[Sub program])*(AS$8=slash18[Appr]),0)),"")</f>
        <v/>
      </c>
      <c r="AV23" s="12" t="str">
        <f>IF(SUMIFS(hist8[Amount],hist8[Appr],AV$8,hist8[Year],$B23,hist8[Title],AV$9)=0,"-.-",SUMIFS(hist8[Amount],hist8[Appr],AV$8,hist8[Year],$B23,hist8[Title],AV$9))</f>
        <v>-.-</v>
      </c>
      <c r="AW23" s="70" t="str">
        <f t="shared" si="15"/>
        <v/>
      </c>
      <c r="AX23" s="69" t="str">
        <f t="array" ref="AX23">IFERROR(INDEX(slash18[Slash],MATCH(1,($B23=slash18[Year])*($C$4=slash18[Sub program])*(AV$8=slash18[Appr]),0)),"")</f>
        <v/>
      </c>
      <c r="AY23" s="12" t="str">
        <f>IF(SUMIFS(hist8[Amount],hist8[Appr],AY$8,hist8[Year],$B23,hist8[Title],AY$9)=0,"-.-",SUMIFS(hist8[Amount],hist8[Appr],AY$8,hist8[Year],$B23,hist8[Title],AY$9))</f>
        <v>-.-</v>
      </c>
      <c r="AZ23" s="70" t="str">
        <f t="shared" si="16"/>
        <v/>
      </c>
      <c r="BA23" s="69" t="str">
        <f t="array" ref="BA23">IFERROR(INDEX(slash18[Slash],MATCH(1,($B23=slash18[Year])*($C$4=slash18[Sub program])*(AY$8=slash18[Appr]),0)),"")</f>
        <v/>
      </c>
      <c r="BB23" s="12" t="str">
        <f>IF(SUMIFS(hist8[Amount],hist8[Appr],BB$8,hist8[Year],$B23,hist8[Title],BB$9)=0,"-.-",SUMIFS(hist8[Amount],hist8[Appr],BB$8,hist8[Year],$B23,hist8[Title],BB$9))</f>
        <v>-.-</v>
      </c>
      <c r="BC23" s="70" t="str">
        <f t="shared" si="17"/>
        <v/>
      </c>
      <c r="BD23" s="69" t="str">
        <f t="array" ref="BD23">IFERROR(INDEX(slash18[Slash],MATCH(1,($B23=slash18[Year])*($C$4=slash18[Sub program])*(BB$8=slash18[Appr]),0)),"")</f>
        <v/>
      </c>
      <c r="BE23" s="12" t="str">
        <f>IF(SUMIFS(hist8[Amount],hist8[Appr],BE$8,hist8[Year],$B23,hist8[Title],BE$9)=0,"-.-",SUMIFS(hist8[Amount],hist8[Appr],BE$8,hist8[Year],$B23,hist8[Title],BE$9))</f>
        <v>-.-</v>
      </c>
      <c r="BF23" s="70" t="str">
        <f t="shared" si="18"/>
        <v/>
      </c>
      <c r="BG23" s="69" t="str">
        <f t="array" ref="BG23">IFERROR(INDEX(slash18[Slash],MATCH(1,($B23=slash18[Year])*($C$4=slash18[Sub program])*(BE$8=slash18[Appr]),0)),"")</f>
        <v/>
      </c>
    </row>
    <row r="24" spans="2:59" x14ac:dyDescent="0.2">
      <c r="B24" s="57" t="s">
        <v>56</v>
      </c>
      <c r="C24" s="12">
        <f>IF(SUMIFS(hist8[Amount],hist8[Appr],C$8,hist8[Year],$B24,hist8[Title],C$9)=0,"-.-",SUMIFS(hist8[Amount],hist8[Appr],C$8,hist8[Year],$B24,hist8[Title],C$9))</f>
        <v>247.5</v>
      </c>
      <c r="D24" s="70">
        <f t="shared" si="0"/>
        <v>0</v>
      </c>
      <c r="E24" s="69" t="str">
        <f t="array" ref="E24">IFERROR(INDEX(slash18[Slash],MATCH(1,($B24=slash18[Year])*($C$4=slash18[Sub program])*(C$8=slash18[Appr]),0)),"")</f>
        <v/>
      </c>
      <c r="F24" s="12">
        <f>IF(SUMIFS(hist8[Amount],hist8[Appr],F$8,hist8[Year],$B24,hist8[Title],F$9)=0,"-.-",SUMIFS(hist8[Amount],hist8[Appr],F$8,hist8[Year],$B24,hist8[Title],F$9))</f>
        <v>912.7</v>
      </c>
      <c r="G24" s="70">
        <f t="shared" si="1"/>
        <v>0</v>
      </c>
      <c r="H24" s="69" t="str">
        <f t="array" ref="H24">IFERROR(INDEX(slash18[Slash],MATCH(1,($B24=slash18[Year])*($C$4=slash18[Sub program])*(F$8=slash18[Appr]),0)),"")</f>
        <v/>
      </c>
      <c r="I24" s="12">
        <f>IF(SUMIFS(hist8[Amount],hist8[Appr],I$8,hist8[Year],$B24,hist8[Title],I$9)=0,"-.-",SUMIFS(hist8[Amount],hist8[Appr],I$8,hist8[Year],$B24,hist8[Title],I$9))</f>
        <v>13623.4</v>
      </c>
      <c r="J24" s="70">
        <f t="shared" si="2"/>
        <v>0</v>
      </c>
      <c r="K24" s="69" t="str">
        <f t="array" ref="K24">IFERROR(INDEX(slash18[Slash],MATCH(1,($B24=slash18[Year])*($C$4=slash18[Sub program])*(I$8=slash18[Appr]),0)),"")</f>
        <v/>
      </c>
      <c r="L24" s="12">
        <f>IF(SUMIFS(hist8[Amount],hist8[Appr],L$8,hist8[Year],$B24,hist8[Title],L$9)=0,"-.-",SUMIFS(hist8[Amount],hist8[Appr],L$8,hist8[Year],$B24,hist8[Title],L$9))</f>
        <v>605.5</v>
      </c>
      <c r="M24" s="70">
        <f t="shared" si="3"/>
        <v>0</v>
      </c>
      <c r="N24" s="69" t="str">
        <f t="array" ref="N24">IFERROR(INDEX(slash18[Slash],MATCH(1,($B24=slash18[Year])*($C$4=slash18[Sub program])*(L$8=slash18[Appr]),0)),"")</f>
        <v/>
      </c>
      <c r="O24" s="12">
        <f>IF(SUMIFS(hist8[Amount],hist8[Appr],O$8,hist8[Year],$B24,hist8[Title],O$9)=0,"-.-",SUMIFS(hist8[Amount],hist8[Appr],O$8,hist8[Year],$B24,hist8[Title],O$9))</f>
        <v>1500</v>
      </c>
      <c r="P24" s="70">
        <f t="shared" si="4"/>
        <v>0</v>
      </c>
      <c r="Q24" s="69" t="str">
        <f t="array" ref="Q24">IFERROR(INDEX(slash18[Slash],MATCH(1,($B24=slash18[Year])*($C$4=slash18[Sub program])*(O$8=slash18[Appr]),0)),"")</f>
        <v/>
      </c>
      <c r="R24" s="12" t="str">
        <f>IF(SUMIFS(hist8[Amount],hist8[Appr],R$8,hist8[Year],$B24,hist8[Title],R$9)=0,"-.-",SUMIFS(hist8[Amount],hist8[Appr],R$8,hist8[Year],$B24,hist8[Title],R$9))</f>
        <v>-.-</v>
      </c>
      <c r="S24" s="70" t="str">
        <f t="shared" si="5"/>
        <v/>
      </c>
      <c r="T24" s="69" t="str">
        <f t="array" ref="T24">IFERROR(INDEX(slash18[Slash],MATCH(1,($B24=slash18[Year])*($C$4=slash18[Sub program])*(R$8=slash18[Appr]),0)),"")</f>
        <v/>
      </c>
      <c r="U24" s="12" t="str">
        <f>IF(SUMIFS(hist8[Amount],hist8[Appr],U$8,hist8[Year],$B24,hist8[Title],U$9)=0,"-.-",SUMIFS(hist8[Amount],hist8[Appr],U$8,hist8[Year],$B24,hist8[Title],U$9))</f>
        <v>-.-</v>
      </c>
      <c r="V24" s="70" t="str">
        <f t="shared" si="6"/>
        <v/>
      </c>
      <c r="W24" s="69" t="str">
        <f t="array" ref="W24">IFERROR(INDEX(slash18[Slash],MATCH(1,($B24=slash18[Year])*($C$4=slash18[Sub program])*(U$8=slash18[Appr]),0)),"")</f>
        <v/>
      </c>
      <c r="X24" s="12" t="str">
        <f>IF(SUMIFS(hist8[Amount],hist8[Appr],X$8,hist8[Year],$B24,hist8[Title],X$9)=0,"-.-",SUMIFS(hist8[Amount],hist8[Appr],X$8,hist8[Year],$B24,hist8[Title],X$9))</f>
        <v>-.-</v>
      </c>
      <c r="Y24" s="70" t="str">
        <f t="shared" si="7"/>
        <v/>
      </c>
      <c r="Z24" s="69" t="str">
        <f t="array" ref="Z24">IFERROR(INDEX(slash18[Slash],MATCH(1,($B24=slash18[Year])*($C$4=slash18[Sub program])*(X$8=slash18[Appr]),0)),"")</f>
        <v/>
      </c>
      <c r="AA24" s="12" t="str">
        <f>IF(SUMIFS(hist8[Amount],hist8[Appr],AA$8,hist8[Year],$B24,hist8[Title],AA$9)=0,"-.-",SUMIFS(hist8[Amount],hist8[Appr],AA$8,hist8[Year],$B24,hist8[Title],AA$9))</f>
        <v>-.-</v>
      </c>
      <c r="AB24" s="70" t="str">
        <f t="shared" si="8"/>
        <v/>
      </c>
      <c r="AC24" s="69" t="str">
        <f t="array" ref="AC24">IFERROR(INDEX(slash18[Slash],MATCH(1,($B24=slash18[Year])*($C$4=slash18[Sub program])*(AA$8=slash18[Appr]),0)),"")</f>
        <v/>
      </c>
      <c r="AD24" s="12" t="str">
        <f>IF(SUMIFS(hist8[Amount],hist8[Appr],AD$8,hist8[Year],$B24,hist8[Title],AD$9)=0,"-.-",SUMIFS(hist8[Amount],hist8[Appr],AD$8,hist8[Year],$B24,hist8[Title],AD$9))</f>
        <v>-.-</v>
      </c>
      <c r="AE24" s="70" t="str">
        <f t="shared" si="9"/>
        <v/>
      </c>
      <c r="AF24" s="69" t="str">
        <f t="array" ref="AF24">IFERROR(INDEX(slash18[Slash],MATCH(1,($B24=slash18[Year])*($C$4=slash18[Sub program])*(AD$8=slash18[Appr]),0)),"")</f>
        <v/>
      </c>
      <c r="AG24" s="12" t="str">
        <f>IF(SUMIFS(hist8[Amount],hist8[Appr],AG$8,hist8[Year],$B24,hist8[Title],AG$9)=0,"-.-",SUMIFS(hist8[Amount],hist8[Appr],AG$8,hist8[Year],$B24,hist8[Title],AG$9))</f>
        <v>-.-</v>
      </c>
      <c r="AH24" s="70" t="str">
        <f t="shared" si="10"/>
        <v/>
      </c>
      <c r="AI24" s="69" t="str">
        <f t="array" ref="AI24">IFERROR(INDEX(slash18[Slash],MATCH(1,($B24=slash18[Year])*($C$4=slash18[Sub program])*(AG$8=slash18[Appr]),0)),"")</f>
        <v/>
      </c>
      <c r="AJ24" s="12" t="str">
        <f>IF(SUMIFS(hist8[Amount],hist8[Appr],AJ$8,hist8[Year],$B24,hist8[Title],AJ$9)=0,"-.-",SUMIFS(hist8[Amount],hist8[Appr],AJ$8,hist8[Year],$B24,hist8[Title],AJ$9))</f>
        <v>-.-</v>
      </c>
      <c r="AK24" s="70" t="str">
        <f t="shared" si="11"/>
        <v/>
      </c>
      <c r="AL24" s="69" t="str">
        <f t="array" ref="AL24">IFERROR(INDEX(slash18[Slash],MATCH(1,($B24=slash18[Year])*($C$4=slash18[Sub program])*(AJ$8=slash18[Appr]),0)),"")</f>
        <v/>
      </c>
      <c r="AM24" s="12" t="str">
        <f>IF(SUMIFS(hist8[Amount],hist8[Appr],AM$8,hist8[Year],$B24,hist8[Title],AM$9)=0,"-.-",SUMIFS(hist8[Amount],hist8[Appr],AM$8,hist8[Year],$B24,hist8[Title],AM$9))</f>
        <v>-.-</v>
      </c>
      <c r="AN24" s="70" t="str">
        <f t="shared" si="12"/>
        <v/>
      </c>
      <c r="AO24" s="69" t="str">
        <f t="array" ref="AO24">IFERROR(INDEX(slash18[Slash],MATCH(1,($B24=slash18[Year])*($C$4=slash18[Sub program])*(AM$8=slash18[Appr]),0)),"")</f>
        <v/>
      </c>
      <c r="AP24" s="12" t="str">
        <f>IF(SUMIFS(hist8[Amount],hist8[Appr],AP$8,hist8[Year],$B24,hist8[Title],AP$9)=0,"-.-",SUMIFS(hist8[Amount],hist8[Appr],AP$8,hist8[Year],$B24,hist8[Title],AP$9))</f>
        <v>-.-</v>
      </c>
      <c r="AQ24" s="70" t="str">
        <f t="shared" si="13"/>
        <v/>
      </c>
      <c r="AR24" s="69" t="str">
        <f t="array" ref="AR24">IFERROR(INDEX(slash18[Slash],MATCH(1,($B24=slash18[Year])*($C$4=slash18[Sub program])*(AP$8=slash18[Appr]),0)),"")</f>
        <v/>
      </c>
      <c r="AS24" s="12" t="str">
        <f>IF(SUMIFS(hist8[Amount],hist8[Appr],AS$8,hist8[Year],$B24,hist8[Title],AS$9)=0,"-.-",SUMIFS(hist8[Amount],hist8[Appr],AS$8,hist8[Year],$B24,hist8[Title],AS$9))</f>
        <v>-.-</v>
      </c>
      <c r="AT24" s="70" t="str">
        <f t="shared" si="14"/>
        <v/>
      </c>
      <c r="AU24" s="69" t="str">
        <f t="array" ref="AU24">IFERROR(INDEX(slash18[Slash],MATCH(1,($B24=slash18[Year])*($C$4=slash18[Sub program])*(AS$8=slash18[Appr]),0)),"")</f>
        <v/>
      </c>
      <c r="AV24" s="12" t="str">
        <f>IF(SUMIFS(hist8[Amount],hist8[Appr],AV$8,hist8[Year],$B24,hist8[Title],AV$9)=0,"-.-",SUMIFS(hist8[Amount],hist8[Appr],AV$8,hist8[Year],$B24,hist8[Title],AV$9))</f>
        <v>-.-</v>
      </c>
      <c r="AW24" s="70" t="str">
        <f t="shared" si="15"/>
        <v/>
      </c>
      <c r="AX24" s="69" t="str">
        <f t="array" ref="AX24">IFERROR(INDEX(slash18[Slash],MATCH(1,($B24=slash18[Year])*($C$4=slash18[Sub program])*(AV$8=slash18[Appr]),0)),"")</f>
        <v/>
      </c>
      <c r="AY24" s="12" t="str">
        <f>IF(SUMIFS(hist8[Amount],hist8[Appr],AY$8,hist8[Year],$B24,hist8[Title],AY$9)=0,"-.-",SUMIFS(hist8[Amount],hist8[Appr],AY$8,hist8[Year],$B24,hist8[Title],AY$9))</f>
        <v>-.-</v>
      </c>
      <c r="AZ24" s="70" t="str">
        <f t="shared" si="16"/>
        <v/>
      </c>
      <c r="BA24" s="69" t="str">
        <f t="array" ref="BA24">IFERROR(INDEX(slash18[Slash],MATCH(1,($B24=slash18[Year])*($C$4=slash18[Sub program])*(AY$8=slash18[Appr]),0)),"")</f>
        <v/>
      </c>
      <c r="BB24" s="12" t="str">
        <f>IF(SUMIFS(hist8[Amount],hist8[Appr],BB$8,hist8[Year],$B24,hist8[Title],BB$9)=0,"-.-",SUMIFS(hist8[Amount],hist8[Appr],BB$8,hist8[Year],$B24,hist8[Title],BB$9))</f>
        <v>-.-</v>
      </c>
      <c r="BC24" s="70" t="str">
        <f t="shared" si="17"/>
        <v/>
      </c>
      <c r="BD24" s="69" t="str">
        <f t="array" ref="BD24">IFERROR(INDEX(slash18[Slash],MATCH(1,($B24=slash18[Year])*($C$4=slash18[Sub program])*(BB$8=slash18[Appr]),0)),"")</f>
        <v/>
      </c>
      <c r="BE24" s="12" t="str">
        <f>IF(SUMIFS(hist8[Amount],hist8[Appr],BE$8,hist8[Year],$B24,hist8[Title],BE$9)=0,"-.-",SUMIFS(hist8[Amount],hist8[Appr],BE$8,hist8[Year],$B24,hist8[Title],BE$9))</f>
        <v>-.-</v>
      </c>
      <c r="BF24" s="70" t="str">
        <f t="shared" si="18"/>
        <v/>
      </c>
      <c r="BG24" s="69" t="str">
        <f t="array" ref="BG24">IFERROR(INDEX(slash18[Slash],MATCH(1,($B24=slash18[Year])*($C$4=slash18[Sub program])*(BE$8=slash18[Appr]),0)),"")</f>
        <v/>
      </c>
    </row>
    <row r="25" spans="2:59" x14ac:dyDescent="0.2">
      <c r="B25" s="57" t="s">
        <v>64</v>
      </c>
      <c r="C25" s="12">
        <f>IF(SUMIFS(hist8[Amount],hist8[Appr],C$8,hist8[Year],$B25,hist8[Title],C$9)=0,"-.-",SUMIFS(hist8[Amount],hist8[Appr],C$8,hist8[Year],$B25,hist8[Title],C$9))</f>
        <v>247.5</v>
      </c>
      <c r="D25" s="70">
        <f t="shared" si="0"/>
        <v>0</v>
      </c>
      <c r="E25" s="69" t="str">
        <f t="array" ref="E25">IFERROR(INDEX(slash18[Slash],MATCH(1,($B25=slash18[Year])*($C$4=slash18[Sub program])*(C$8=slash18[Appr]),0)),"")</f>
        <v/>
      </c>
      <c r="F25" s="12">
        <f>IF(SUMIFS(hist8[Amount],hist8[Appr],F$8,hist8[Year],$B25,hist8[Title],F$9)=0,"-.-",SUMIFS(hist8[Amount],hist8[Appr],F$8,hist8[Year],$B25,hist8[Title],F$9))</f>
        <v>912.7</v>
      </c>
      <c r="G25" s="70">
        <f t="shared" si="1"/>
        <v>0</v>
      </c>
      <c r="H25" s="69" t="str">
        <f t="array" ref="H25">IFERROR(INDEX(slash18[Slash],MATCH(1,($B25=slash18[Year])*($C$4=slash18[Sub program])*(F$8=slash18[Appr]),0)),"")</f>
        <v/>
      </c>
      <c r="I25" s="12">
        <f>IF(SUMIFS(hist8[Amount],hist8[Appr],I$8,hist8[Year],$B25,hist8[Title],I$9)=0,"-.-",SUMIFS(hist8[Amount],hist8[Appr],I$8,hist8[Year],$B25,hist8[Title],I$9))</f>
        <v>13623.4</v>
      </c>
      <c r="J25" s="70">
        <f t="shared" si="2"/>
        <v>0</v>
      </c>
      <c r="K25" s="69" t="str">
        <f t="array" ref="K25">IFERROR(INDEX(slash18[Slash],MATCH(1,($B25=slash18[Year])*($C$4=slash18[Sub program])*(I$8=slash18[Appr]),0)),"")</f>
        <v/>
      </c>
      <c r="L25" s="12">
        <f>IF(SUMIFS(hist8[Amount],hist8[Appr],L$8,hist8[Year],$B25,hist8[Title],L$9)=0,"-.-",SUMIFS(hist8[Amount],hist8[Appr],L$8,hist8[Year],$B25,hist8[Title],L$9))</f>
        <v>605.5</v>
      </c>
      <c r="M25" s="70">
        <f t="shared" si="3"/>
        <v>0</v>
      </c>
      <c r="N25" s="69" t="str">
        <f t="array" ref="N25">IFERROR(INDEX(slash18[Slash],MATCH(1,($B25=slash18[Year])*($C$4=slash18[Sub program])*(L$8=slash18[Appr]),0)),"")</f>
        <v/>
      </c>
      <c r="O25" s="12">
        <f>IF(SUMIFS(hist8[Amount],hist8[Appr],O$8,hist8[Year],$B25,hist8[Title],O$9)=0,"-.-",SUMIFS(hist8[Amount],hist8[Appr],O$8,hist8[Year],$B25,hist8[Title],O$9))</f>
        <v>1500</v>
      </c>
      <c r="P25" s="70">
        <f t="shared" si="4"/>
        <v>0</v>
      </c>
      <c r="Q25" s="69" t="str">
        <f t="array" ref="Q25">IFERROR(INDEX(slash18[Slash],MATCH(1,($B25=slash18[Year])*($C$4=slash18[Sub program])*(O$8=slash18[Appr]),0)),"")</f>
        <v/>
      </c>
      <c r="R25" s="12" t="str">
        <f>IF(SUMIFS(hist8[Amount],hist8[Appr],R$8,hist8[Year],$B25,hist8[Title],R$9)=0,"-.-",SUMIFS(hist8[Amount],hist8[Appr],R$8,hist8[Year],$B25,hist8[Title],R$9))</f>
        <v>-.-</v>
      </c>
      <c r="S25" s="70" t="str">
        <f t="shared" si="5"/>
        <v/>
      </c>
      <c r="T25" s="69" t="str">
        <f t="array" ref="T25">IFERROR(INDEX(slash18[Slash],MATCH(1,($B25=slash18[Year])*($C$4=slash18[Sub program])*(R$8=slash18[Appr]),0)),"")</f>
        <v/>
      </c>
      <c r="U25" s="12" t="str">
        <f>IF(SUMIFS(hist8[Amount],hist8[Appr],U$8,hist8[Year],$B25,hist8[Title],U$9)=0,"-.-",SUMIFS(hist8[Amount],hist8[Appr],U$8,hist8[Year],$B25,hist8[Title],U$9))</f>
        <v>-.-</v>
      </c>
      <c r="V25" s="70" t="str">
        <f t="shared" si="6"/>
        <v/>
      </c>
      <c r="W25" s="69" t="str">
        <f t="array" ref="W25">IFERROR(INDEX(slash18[Slash],MATCH(1,($B25=slash18[Year])*($C$4=slash18[Sub program])*(U$8=slash18[Appr]),0)),"")</f>
        <v/>
      </c>
      <c r="X25" s="12" t="str">
        <f>IF(SUMIFS(hist8[Amount],hist8[Appr],X$8,hist8[Year],$B25,hist8[Title],X$9)=0,"-.-",SUMIFS(hist8[Amount],hist8[Appr],X$8,hist8[Year],$B25,hist8[Title],X$9))</f>
        <v>-.-</v>
      </c>
      <c r="Y25" s="70" t="str">
        <f t="shared" si="7"/>
        <v/>
      </c>
      <c r="Z25" s="69" t="str">
        <f t="array" ref="Z25">IFERROR(INDEX(slash18[Slash],MATCH(1,($B25=slash18[Year])*($C$4=slash18[Sub program])*(X$8=slash18[Appr]),0)),"")</f>
        <v/>
      </c>
      <c r="AA25" s="12" t="str">
        <f>IF(SUMIFS(hist8[Amount],hist8[Appr],AA$8,hist8[Year],$B25,hist8[Title],AA$9)=0,"-.-",SUMIFS(hist8[Amount],hist8[Appr],AA$8,hist8[Year],$B25,hist8[Title],AA$9))</f>
        <v>-.-</v>
      </c>
      <c r="AB25" s="70" t="str">
        <f t="shared" si="8"/>
        <v/>
      </c>
      <c r="AC25" s="69" t="str">
        <f t="array" ref="AC25">IFERROR(INDEX(slash18[Slash],MATCH(1,($B25=slash18[Year])*($C$4=slash18[Sub program])*(AA$8=slash18[Appr]),0)),"")</f>
        <v/>
      </c>
      <c r="AD25" s="12" t="str">
        <f>IF(SUMIFS(hist8[Amount],hist8[Appr],AD$8,hist8[Year],$B25,hist8[Title],AD$9)=0,"-.-",SUMIFS(hist8[Amount],hist8[Appr],AD$8,hist8[Year],$B25,hist8[Title],AD$9))</f>
        <v>-.-</v>
      </c>
      <c r="AE25" s="70" t="str">
        <f t="shared" si="9"/>
        <v/>
      </c>
      <c r="AF25" s="69" t="str">
        <f t="array" ref="AF25">IFERROR(INDEX(slash18[Slash],MATCH(1,($B25=slash18[Year])*($C$4=slash18[Sub program])*(AD$8=slash18[Appr]),0)),"")</f>
        <v/>
      </c>
      <c r="AG25" s="12" t="str">
        <f>IF(SUMIFS(hist8[Amount],hist8[Appr],AG$8,hist8[Year],$B25,hist8[Title],AG$9)=0,"-.-",SUMIFS(hist8[Amount],hist8[Appr],AG$8,hist8[Year],$B25,hist8[Title],AG$9))</f>
        <v>-.-</v>
      </c>
      <c r="AH25" s="70" t="str">
        <f t="shared" si="10"/>
        <v/>
      </c>
      <c r="AI25" s="69" t="str">
        <f t="array" ref="AI25">IFERROR(INDEX(slash18[Slash],MATCH(1,($B25=slash18[Year])*($C$4=slash18[Sub program])*(AG$8=slash18[Appr]),0)),"")</f>
        <v/>
      </c>
      <c r="AJ25" s="12" t="str">
        <f>IF(SUMIFS(hist8[Amount],hist8[Appr],AJ$8,hist8[Year],$B25,hist8[Title],AJ$9)=0,"-.-",SUMIFS(hist8[Amount],hist8[Appr],AJ$8,hist8[Year],$B25,hist8[Title],AJ$9))</f>
        <v>-.-</v>
      </c>
      <c r="AK25" s="70" t="str">
        <f t="shared" si="11"/>
        <v/>
      </c>
      <c r="AL25" s="69" t="str">
        <f t="array" ref="AL25">IFERROR(INDEX(slash18[Slash],MATCH(1,($B25=slash18[Year])*($C$4=slash18[Sub program])*(AJ$8=slash18[Appr]),0)),"")</f>
        <v/>
      </c>
      <c r="AM25" s="12" t="str">
        <f>IF(SUMIFS(hist8[Amount],hist8[Appr],AM$8,hist8[Year],$B25,hist8[Title],AM$9)=0,"-.-",SUMIFS(hist8[Amount],hist8[Appr],AM$8,hist8[Year],$B25,hist8[Title],AM$9))</f>
        <v>-.-</v>
      </c>
      <c r="AN25" s="70" t="str">
        <f t="shared" si="12"/>
        <v/>
      </c>
      <c r="AO25" s="69" t="str">
        <f t="array" ref="AO25">IFERROR(INDEX(slash18[Slash],MATCH(1,($B25=slash18[Year])*($C$4=slash18[Sub program])*(AM$8=slash18[Appr]),0)),"")</f>
        <v/>
      </c>
      <c r="AP25" s="12" t="str">
        <f>IF(SUMIFS(hist8[Amount],hist8[Appr],AP$8,hist8[Year],$B25,hist8[Title],AP$9)=0,"-.-",SUMIFS(hist8[Amount],hist8[Appr],AP$8,hist8[Year],$B25,hist8[Title],AP$9))</f>
        <v>-.-</v>
      </c>
      <c r="AQ25" s="70" t="str">
        <f t="shared" si="13"/>
        <v/>
      </c>
      <c r="AR25" s="69" t="str">
        <f t="array" ref="AR25">IFERROR(INDEX(slash18[Slash],MATCH(1,($B25=slash18[Year])*($C$4=slash18[Sub program])*(AP$8=slash18[Appr]),0)),"")</f>
        <v/>
      </c>
      <c r="AS25" s="12" t="str">
        <f>IF(SUMIFS(hist8[Amount],hist8[Appr],AS$8,hist8[Year],$B25,hist8[Title],AS$9)=0,"-.-",SUMIFS(hist8[Amount],hist8[Appr],AS$8,hist8[Year],$B25,hist8[Title],AS$9))</f>
        <v>-.-</v>
      </c>
      <c r="AT25" s="70" t="str">
        <f t="shared" si="14"/>
        <v/>
      </c>
      <c r="AU25" s="69" t="str">
        <f t="array" ref="AU25">IFERROR(INDEX(slash18[Slash],MATCH(1,($B25=slash18[Year])*($C$4=slash18[Sub program])*(AS$8=slash18[Appr]),0)),"")</f>
        <v/>
      </c>
      <c r="AV25" s="12" t="str">
        <f>IF(SUMIFS(hist8[Amount],hist8[Appr],AV$8,hist8[Year],$B25,hist8[Title],AV$9)=0,"-.-",SUMIFS(hist8[Amount],hist8[Appr],AV$8,hist8[Year],$B25,hist8[Title],AV$9))</f>
        <v>-.-</v>
      </c>
      <c r="AW25" s="70" t="str">
        <f t="shared" si="15"/>
        <v/>
      </c>
      <c r="AX25" s="69" t="str">
        <f t="array" ref="AX25">IFERROR(INDEX(slash18[Slash],MATCH(1,($B25=slash18[Year])*($C$4=slash18[Sub program])*(AV$8=slash18[Appr]),0)),"")</f>
        <v/>
      </c>
      <c r="AY25" s="12" t="str">
        <f>IF(SUMIFS(hist8[Amount],hist8[Appr],AY$8,hist8[Year],$B25,hist8[Title],AY$9)=0,"-.-",SUMIFS(hist8[Amount],hist8[Appr],AY$8,hist8[Year],$B25,hist8[Title],AY$9))</f>
        <v>-.-</v>
      </c>
      <c r="AZ25" s="70" t="str">
        <f t="shared" si="16"/>
        <v/>
      </c>
      <c r="BA25" s="69" t="str">
        <f t="array" ref="BA25">IFERROR(INDEX(slash18[Slash],MATCH(1,($B25=slash18[Year])*($C$4=slash18[Sub program])*(AY$8=slash18[Appr]),0)),"")</f>
        <v/>
      </c>
      <c r="BB25" s="12" t="str">
        <f>IF(SUMIFS(hist8[Amount],hist8[Appr],BB$8,hist8[Year],$B25,hist8[Title],BB$9)=0,"-.-",SUMIFS(hist8[Amount],hist8[Appr],BB$8,hist8[Year],$B25,hist8[Title],BB$9))</f>
        <v>-.-</v>
      </c>
      <c r="BC25" s="70" t="str">
        <f t="shared" si="17"/>
        <v/>
      </c>
      <c r="BD25" s="69" t="str">
        <f t="array" ref="BD25">IFERROR(INDEX(slash18[Slash],MATCH(1,($B25=slash18[Year])*($C$4=slash18[Sub program])*(BB$8=slash18[Appr]),0)),"")</f>
        <v/>
      </c>
      <c r="BE25" s="12" t="str">
        <f>IF(SUMIFS(hist8[Amount],hist8[Appr],BE$8,hist8[Year],$B25,hist8[Title],BE$9)=0,"-.-",SUMIFS(hist8[Amount],hist8[Appr],BE$8,hist8[Year],$B25,hist8[Title],BE$9))</f>
        <v>-.-</v>
      </c>
      <c r="BF25" s="70" t="str">
        <f t="shared" si="18"/>
        <v/>
      </c>
      <c r="BG25" s="69" t="str">
        <f t="array" ref="BG25">IFERROR(INDEX(slash18[Slash],MATCH(1,($B25=slash18[Year])*($C$4=slash18[Sub program])*(BE$8=slash18[Appr]),0)),"")</f>
        <v/>
      </c>
    </row>
    <row r="26" spans="2:59" x14ac:dyDescent="0.2">
      <c r="B26" s="57" t="s">
        <v>65</v>
      </c>
      <c r="C26" s="12">
        <f>IF(SUMIFS(hist8[Amount],hist8[Appr],C$8,hist8[Year],$B26,hist8[Title],C$9)=0,"-.-",SUMIFS(hist8[Amount],hist8[Appr],C$8,hist8[Year],$B26,hist8[Title],C$9))</f>
        <v>247.5</v>
      </c>
      <c r="D26" s="70">
        <f t="shared" si="0"/>
        <v>0</v>
      </c>
      <c r="E26" s="69" t="str">
        <f t="array" ref="E26">IFERROR(INDEX(slash18[Slash],MATCH(1,($B26=slash18[Year])*($C$4=slash18[Sub program])*(C$8=slash18[Appr]),0)),"")</f>
        <v/>
      </c>
      <c r="F26" s="12">
        <f>IF(SUMIFS(hist8[Amount],hist8[Appr],F$8,hist8[Year],$B26,hist8[Title],F$9)=0,"-.-",SUMIFS(hist8[Amount],hist8[Appr],F$8,hist8[Year],$B26,hist8[Title],F$9))</f>
        <v>912.7</v>
      </c>
      <c r="G26" s="70">
        <f t="shared" si="1"/>
        <v>0</v>
      </c>
      <c r="H26" s="69" t="str">
        <f t="array" ref="H26">IFERROR(INDEX(slash18[Slash],MATCH(1,($B26=slash18[Year])*($C$4=slash18[Sub program])*(F$8=slash18[Appr]),0)),"")</f>
        <v/>
      </c>
      <c r="I26" s="12">
        <f>IF(SUMIFS(hist8[Amount],hist8[Appr],I$8,hist8[Year],$B26,hist8[Title],I$9)=0,"-.-",SUMIFS(hist8[Amount],hist8[Appr],I$8,hist8[Year],$B26,hist8[Title],I$9))</f>
        <v>13623.4</v>
      </c>
      <c r="J26" s="70">
        <f t="shared" si="2"/>
        <v>0</v>
      </c>
      <c r="K26" s="69" t="str">
        <f t="array" ref="K26">IFERROR(INDEX(slash18[Slash],MATCH(1,($B26=slash18[Year])*($C$4=slash18[Sub program])*(I$8=slash18[Appr]),0)),"")</f>
        <v/>
      </c>
      <c r="L26" s="12">
        <f>IF(SUMIFS(hist8[Amount],hist8[Appr],L$8,hist8[Year],$B26,hist8[Title],L$9)=0,"-.-",SUMIFS(hist8[Amount],hist8[Appr],L$8,hist8[Year],$B26,hist8[Title],L$9))</f>
        <v>605.5</v>
      </c>
      <c r="M26" s="70">
        <f t="shared" si="3"/>
        <v>0</v>
      </c>
      <c r="N26" s="69" t="str">
        <f t="array" ref="N26">IFERROR(INDEX(slash18[Slash],MATCH(1,($B26=slash18[Year])*($C$4=slash18[Sub program])*(L$8=slash18[Appr]),0)),"")</f>
        <v/>
      </c>
      <c r="O26" s="12">
        <f>IF(SUMIFS(hist8[Amount],hist8[Appr],O$8,hist8[Year],$B26,hist8[Title],O$9)=0,"-.-",SUMIFS(hist8[Amount],hist8[Appr],O$8,hist8[Year],$B26,hist8[Title],O$9))</f>
        <v>1500</v>
      </c>
      <c r="P26" s="70">
        <f t="shared" si="4"/>
        <v>0</v>
      </c>
      <c r="Q26" s="69" t="str">
        <f t="array" ref="Q26">IFERROR(INDEX(slash18[Slash],MATCH(1,($B26=slash18[Year])*($C$4=slash18[Sub program])*(O$8=slash18[Appr]),0)),"")</f>
        <v/>
      </c>
      <c r="R26" s="12" t="str">
        <f>IF(SUMIFS(hist8[Amount],hist8[Appr],R$8,hist8[Year],$B26,hist8[Title],R$9)=0,"-.-",SUMIFS(hist8[Amount],hist8[Appr],R$8,hist8[Year],$B26,hist8[Title],R$9))</f>
        <v>-.-</v>
      </c>
      <c r="S26" s="70" t="str">
        <f t="shared" si="5"/>
        <v/>
      </c>
      <c r="T26" s="69" t="str">
        <f t="array" ref="T26">IFERROR(INDEX(slash18[Slash],MATCH(1,($B26=slash18[Year])*($C$4=slash18[Sub program])*(R$8=slash18[Appr]),0)),"")</f>
        <v/>
      </c>
      <c r="U26" s="12" t="str">
        <f>IF(SUMIFS(hist8[Amount],hist8[Appr],U$8,hist8[Year],$B26,hist8[Title],U$9)=0,"-.-",SUMIFS(hist8[Amount],hist8[Appr],U$8,hist8[Year],$B26,hist8[Title],U$9))</f>
        <v>-.-</v>
      </c>
      <c r="V26" s="70" t="str">
        <f t="shared" si="6"/>
        <v/>
      </c>
      <c r="W26" s="69" t="str">
        <f t="array" ref="W26">IFERROR(INDEX(slash18[Slash],MATCH(1,($B26=slash18[Year])*($C$4=slash18[Sub program])*(U$8=slash18[Appr]),0)),"")</f>
        <v/>
      </c>
      <c r="X26" s="12" t="str">
        <f>IF(SUMIFS(hist8[Amount],hist8[Appr],X$8,hist8[Year],$B26,hist8[Title],X$9)=0,"-.-",SUMIFS(hist8[Amount],hist8[Appr],X$8,hist8[Year],$B26,hist8[Title],X$9))</f>
        <v>-.-</v>
      </c>
      <c r="Y26" s="70" t="str">
        <f t="shared" si="7"/>
        <v/>
      </c>
      <c r="Z26" s="69" t="str">
        <f t="array" ref="Z26">IFERROR(INDEX(slash18[Slash],MATCH(1,($B26=slash18[Year])*($C$4=slash18[Sub program])*(X$8=slash18[Appr]),0)),"")</f>
        <v/>
      </c>
      <c r="AA26" s="12" t="str">
        <f>IF(SUMIFS(hist8[Amount],hist8[Appr],AA$8,hist8[Year],$B26,hist8[Title],AA$9)=0,"-.-",SUMIFS(hist8[Amount],hist8[Appr],AA$8,hist8[Year],$B26,hist8[Title],AA$9))</f>
        <v>-.-</v>
      </c>
      <c r="AB26" s="70" t="str">
        <f t="shared" si="8"/>
        <v/>
      </c>
      <c r="AC26" s="69" t="str">
        <f t="array" ref="AC26">IFERROR(INDEX(slash18[Slash],MATCH(1,($B26=slash18[Year])*($C$4=slash18[Sub program])*(AA$8=slash18[Appr]),0)),"")</f>
        <v/>
      </c>
      <c r="AD26" s="12" t="str">
        <f>IF(SUMIFS(hist8[Amount],hist8[Appr],AD$8,hist8[Year],$B26,hist8[Title],AD$9)=0,"-.-",SUMIFS(hist8[Amount],hist8[Appr],AD$8,hist8[Year],$B26,hist8[Title],AD$9))</f>
        <v>-.-</v>
      </c>
      <c r="AE26" s="70" t="str">
        <f t="shared" si="9"/>
        <v/>
      </c>
      <c r="AF26" s="69" t="str">
        <f t="array" ref="AF26">IFERROR(INDEX(slash18[Slash],MATCH(1,($B26=slash18[Year])*($C$4=slash18[Sub program])*(AD$8=slash18[Appr]),0)),"")</f>
        <v/>
      </c>
      <c r="AG26" s="12" t="str">
        <f>IF(SUMIFS(hist8[Amount],hist8[Appr],AG$8,hist8[Year],$B26,hist8[Title],AG$9)=0,"-.-",SUMIFS(hist8[Amount],hist8[Appr],AG$8,hist8[Year],$B26,hist8[Title],AG$9))</f>
        <v>-.-</v>
      </c>
      <c r="AH26" s="70" t="str">
        <f t="shared" si="10"/>
        <v/>
      </c>
      <c r="AI26" s="69" t="str">
        <f t="array" ref="AI26">IFERROR(INDEX(slash18[Slash],MATCH(1,($B26=slash18[Year])*($C$4=slash18[Sub program])*(AG$8=slash18[Appr]),0)),"")</f>
        <v/>
      </c>
      <c r="AJ26" s="12" t="str">
        <f>IF(SUMIFS(hist8[Amount],hist8[Appr],AJ$8,hist8[Year],$B26,hist8[Title],AJ$9)=0,"-.-",SUMIFS(hist8[Amount],hist8[Appr],AJ$8,hist8[Year],$B26,hist8[Title],AJ$9))</f>
        <v>-.-</v>
      </c>
      <c r="AK26" s="70" t="str">
        <f t="shared" si="11"/>
        <v/>
      </c>
      <c r="AL26" s="69" t="str">
        <f t="array" ref="AL26">IFERROR(INDEX(slash18[Slash],MATCH(1,($B26=slash18[Year])*($C$4=slash18[Sub program])*(AJ$8=slash18[Appr]),0)),"")</f>
        <v/>
      </c>
      <c r="AM26" s="12" t="str">
        <f>IF(SUMIFS(hist8[Amount],hist8[Appr],AM$8,hist8[Year],$B26,hist8[Title],AM$9)=0,"-.-",SUMIFS(hist8[Amount],hist8[Appr],AM$8,hist8[Year],$B26,hist8[Title],AM$9))</f>
        <v>-.-</v>
      </c>
      <c r="AN26" s="70" t="str">
        <f t="shared" si="12"/>
        <v/>
      </c>
      <c r="AO26" s="69" t="str">
        <f t="array" ref="AO26">IFERROR(INDEX(slash18[Slash],MATCH(1,($B26=slash18[Year])*($C$4=slash18[Sub program])*(AM$8=slash18[Appr]),0)),"")</f>
        <v/>
      </c>
      <c r="AP26" s="12" t="str">
        <f>IF(SUMIFS(hist8[Amount],hist8[Appr],AP$8,hist8[Year],$B26,hist8[Title],AP$9)=0,"-.-",SUMIFS(hist8[Amount],hist8[Appr],AP$8,hist8[Year],$B26,hist8[Title],AP$9))</f>
        <v>-.-</v>
      </c>
      <c r="AQ26" s="70" t="str">
        <f t="shared" si="13"/>
        <v/>
      </c>
      <c r="AR26" s="69" t="str">
        <f t="array" ref="AR26">IFERROR(INDEX(slash18[Slash],MATCH(1,($B26=slash18[Year])*($C$4=slash18[Sub program])*(AP$8=slash18[Appr]),0)),"")</f>
        <v/>
      </c>
      <c r="AS26" s="12" t="str">
        <f>IF(SUMIFS(hist8[Amount],hist8[Appr],AS$8,hist8[Year],$B26,hist8[Title],AS$9)=0,"-.-",SUMIFS(hist8[Amount],hist8[Appr],AS$8,hist8[Year],$B26,hist8[Title],AS$9))</f>
        <v>-.-</v>
      </c>
      <c r="AT26" s="70" t="str">
        <f t="shared" si="14"/>
        <v/>
      </c>
      <c r="AU26" s="69" t="str">
        <f t="array" ref="AU26">IFERROR(INDEX(slash18[Slash],MATCH(1,($B26=slash18[Year])*($C$4=slash18[Sub program])*(AS$8=slash18[Appr]),0)),"")</f>
        <v/>
      </c>
      <c r="AV26" s="12" t="str">
        <f>IF(SUMIFS(hist8[Amount],hist8[Appr],AV$8,hist8[Year],$B26,hist8[Title],AV$9)=0,"-.-",SUMIFS(hist8[Amount],hist8[Appr],AV$8,hist8[Year],$B26,hist8[Title],AV$9))</f>
        <v>-.-</v>
      </c>
      <c r="AW26" s="70" t="str">
        <f t="shared" si="15"/>
        <v/>
      </c>
      <c r="AX26" s="69" t="str">
        <f t="array" ref="AX26">IFERROR(INDEX(slash18[Slash],MATCH(1,($B26=slash18[Year])*($C$4=slash18[Sub program])*(AV$8=slash18[Appr]),0)),"")</f>
        <v/>
      </c>
      <c r="AY26" s="12" t="str">
        <f>IF(SUMIFS(hist8[Amount],hist8[Appr],AY$8,hist8[Year],$B26,hist8[Title],AY$9)=0,"-.-",SUMIFS(hist8[Amount],hist8[Appr],AY$8,hist8[Year],$B26,hist8[Title],AY$9))</f>
        <v>-.-</v>
      </c>
      <c r="AZ26" s="70" t="str">
        <f t="shared" si="16"/>
        <v/>
      </c>
      <c r="BA26" s="69" t="str">
        <f t="array" ref="BA26">IFERROR(INDEX(slash18[Slash],MATCH(1,($B26=slash18[Year])*($C$4=slash18[Sub program])*(AY$8=slash18[Appr]),0)),"")</f>
        <v/>
      </c>
      <c r="BB26" s="12" t="str">
        <f>IF(SUMIFS(hist8[Amount],hist8[Appr],BB$8,hist8[Year],$B26,hist8[Title],BB$9)=0,"-.-",SUMIFS(hist8[Amount],hist8[Appr],BB$8,hist8[Year],$B26,hist8[Title],BB$9))</f>
        <v>-.-</v>
      </c>
      <c r="BC26" s="70" t="str">
        <f t="shared" si="17"/>
        <v/>
      </c>
      <c r="BD26" s="69" t="str">
        <f t="array" ref="BD26">IFERROR(INDEX(slash18[Slash],MATCH(1,($B26=slash18[Year])*($C$4=slash18[Sub program])*(BB$8=slash18[Appr]),0)),"")</f>
        <v/>
      </c>
      <c r="BE26" s="12" t="str">
        <f>IF(SUMIFS(hist8[Amount],hist8[Appr],BE$8,hist8[Year],$B26,hist8[Title],BE$9)=0,"-.-",SUMIFS(hist8[Amount],hist8[Appr],BE$8,hist8[Year],$B26,hist8[Title],BE$9))</f>
        <v>-.-</v>
      </c>
      <c r="BF26" s="70" t="str">
        <f t="shared" si="18"/>
        <v/>
      </c>
      <c r="BG26" s="69" t="str">
        <f t="array" ref="BG26">IFERROR(INDEX(slash18[Slash],MATCH(1,($B26=slash18[Year])*($C$4=slash18[Sub program])*(BE$8=slash18[Appr]),0)),"")</f>
        <v/>
      </c>
    </row>
    <row r="27" spans="2:59" x14ac:dyDescent="0.2">
      <c r="B27" s="60" t="s">
        <v>78</v>
      </c>
      <c r="C27" s="12">
        <f>IF(SUMIFS(hist8[Amount],hist8[Appr],C$8,hist8[Year],$B27,hist8[Title],C$9)=0,"-.-",SUMIFS(hist8[Amount],hist8[Appr],C$8,hist8[Year],$B27,hist8[Title],C$9))</f>
        <v>247.5</v>
      </c>
      <c r="D27" s="70">
        <f t="shared" si="0"/>
        <v>0</v>
      </c>
      <c r="E27" s="69" t="str">
        <f t="array" ref="E27">IFERROR(INDEX(slash18[Slash],MATCH(1,($B27=slash18[Year])*($C$4=slash18[Sub program])*(C$8=slash18[Appr]),0)),"")</f>
        <v/>
      </c>
      <c r="F27" s="12">
        <f>IF(SUMIFS(hist8[Amount],hist8[Appr],F$8,hist8[Year],$B27,hist8[Title],F$9)=0,"-.-",SUMIFS(hist8[Amount],hist8[Appr],F$8,hist8[Year],$B27,hist8[Title],F$9))</f>
        <v>912.7</v>
      </c>
      <c r="G27" s="70">
        <f t="shared" si="1"/>
        <v>0</v>
      </c>
      <c r="H27" s="69" t="str">
        <f t="array" ref="H27">IFERROR(INDEX(slash18[Slash],MATCH(1,($B27=slash18[Year])*($C$4=slash18[Sub program])*(F$8=slash18[Appr]),0)),"")</f>
        <v/>
      </c>
      <c r="I27" s="12">
        <f>IF(SUMIFS(hist8[Amount],hist8[Appr],I$8,hist8[Year],$B27,hist8[Title],I$9)=0,"-.-",SUMIFS(hist8[Amount],hist8[Appr],I$8,hist8[Year],$B27,hist8[Title],I$9))</f>
        <v>13768.8</v>
      </c>
      <c r="J27" s="70">
        <f t="shared" si="2"/>
        <v>1.067281295418175E-2</v>
      </c>
      <c r="K27" s="69" t="str">
        <f t="array" ref="K27">IFERROR(INDEX(slash18[Slash],MATCH(1,($B27=slash18[Year])*($C$4=slash18[Sub program])*(I$8=slash18[Appr]),0)),"")</f>
        <v/>
      </c>
      <c r="L27" s="12">
        <f>IF(SUMIFS(hist8[Amount],hist8[Appr],L$8,hist8[Year],$B27,hist8[Title],L$9)=0,"-.-",SUMIFS(hist8[Amount],hist8[Appr],L$8,hist8[Year],$B27,hist8[Title],L$9))</f>
        <v>605.5</v>
      </c>
      <c r="M27" s="70">
        <f t="shared" si="3"/>
        <v>0</v>
      </c>
      <c r="N27" s="69" t="str">
        <f t="array" ref="N27">IFERROR(INDEX(slash18[Slash],MATCH(1,($B27=slash18[Year])*($C$4=slash18[Sub program])*(L$8=slash18[Appr]),0)),"")</f>
        <v/>
      </c>
      <c r="O27" s="12">
        <f>IF(SUMIFS(hist8[Amount],hist8[Appr],O$8,hist8[Year],$B27,hist8[Title],O$9)=0,"-.-",SUMIFS(hist8[Amount],hist8[Appr],O$8,hist8[Year],$B27,hist8[Title],O$9))</f>
        <v>3855.8</v>
      </c>
      <c r="P27" s="70">
        <f t="shared" si="4"/>
        <v>1.5705333333333336</v>
      </c>
      <c r="Q27" s="69" t="str">
        <f t="array" ref="Q27">IFERROR(INDEX(slash18[Slash],MATCH(1,($B27=slash18[Year])*($C$4=slash18[Sub program])*(O$8=slash18[Appr]),0)),"")</f>
        <v/>
      </c>
      <c r="R27" s="12" t="str">
        <f>IF(SUMIFS(hist8[Amount],hist8[Appr],R$8,hist8[Year],$B27,hist8[Title],R$9)=0,"-.-",SUMIFS(hist8[Amount],hist8[Appr],R$8,hist8[Year],$B27,hist8[Title],R$9))</f>
        <v>-.-</v>
      </c>
      <c r="S27" s="70" t="str">
        <f t="shared" si="5"/>
        <v/>
      </c>
      <c r="T27" s="69" t="str">
        <f t="array" ref="T27">IFERROR(INDEX(slash18[Slash],MATCH(1,($B27=slash18[Year])*($C$4=slash18[Sub program])*(R$8=slash18[Appr]),0)),"")</f>
        <v/>
      </c>
      <c r="U27" s="12" t="str">
        <f>IF(SUMIFS(hist8[Amount],hist8[Appr],U$8,hist8[Year],$B27,hist8[Title],U$9)=0,"-.-",SUMIFS(hist8[Amount],hist8[Appr],U$8,hist8[Year],$B27,hist8[Title],U$9))</f>
        <v>-.-</v>
      </c>
      <c r="V27" s="70" t="str">
        <f t="shared" si="6"/>
        <v/>
      </c>
      <c r="W27" s="69" t="str">
        <f t="array" ref="W27">IFERROR(INDEX(slash18[Slash],MATCH(1,($B27=slash18[Year])*($C$4=slash18[Sub program])*(U$8=slash18[Appr]),0)),"")</f>
        <v/>
      </c>
      <c r="X27" s="12" t="str">
        <f>IF(SUMIFS(hist8[Amount],hist8[Appr],X$8,hist8[Year],$B27,hist8[Title],X$9)=0,"-.-",SUMIFS(hist8[Amount],hist8[Appr],X$8,hist8[Year],$B27,hist8[Title],X$9))</f>
        <v>-.-</v>
      </c>
      <c r="Y27" s="70" t="str">
        <f t="shared" si="7"/>
        <v/>
      </c>
      <c r="Z27" s="69" t="str">
        <f t="array" ref="Z27">IFERROR(INDEX(slash18[Slash],MATCH(1,($B27=slash18[Year])*($C$4=slash18[Sub program])*(X$8=slash18[Appr]),0)),"")</f>
        <v/>
      </c>
      <c r="AA27" s="12" t="str">
        <f>IF(SUMIFS(hist8[Amount],hist8[Appr],AA$8,hist8[Year],$B27,hist8[Title],AA$9)=0,"-.-",SUMIFS(hist8[Amount],hist8[Appr],AA$8,hist8[Year],$B27,hist8[Title],AA$9))</f>
        <v>-.-</v>
      </c>
      <c r="AB27" s="70" t="str">
        <f t="shared" si="8"/>
        <v/>
      </c>
      <c r="AC27" s="69" t="str">
        <f t="array" ref="AC27">IFERROR(INDEX(slash18[Slash],MATCH(1,($B27=slash18[Year])*($C$4=slash18[Sub program])*(AA$8=slash18[Appr]),0)),"")</f>
        <v/>
      </c>
      <c r="AD27" s="12" t="str">
        <f>IF(SUMIFS(hist8[Amount],hist8[Appr],AD$8,hist8[Year],$B27,hist8[Title],AD$9)=0,"-.-",SUMIFS(hist8[Amount],hist8[Appr],AD$8,hist8[Year],$B27,hist8[Title],AD$9))</f>
        <v>-.-</v>
      </c>
      <c r="AE27" s="70" t="str">
        <f t="shared" si="9"/>
        <v/>
      </c>
      <c r="AF27" s="69" t="str">
        <f t="array" ref="AF27">IFERROR(INDEX(slash18[Slash],MATCH(1,($B27=slash18[Year])*($C$4=slash18[Sub program])*(AD$8=slash18[Appr]),0)),"")</f>
        <v/>
      </c>
      <c r="AG27" s="12" t="str">
        <f>IF(SUMIFS(hist8[Amount],hist8[Appr],AG$8,hist8[Year],$B27,hist8[Title],AG$9)=0,"-.-",SUMIFS(hist8[Amount],hist8[Appr],AG$8,hist8[Year],$B27,hist8[Title],AG$9))</f>
        <v>-.-</v>
      </c>
      <c r="AH27" s="70" t="str">
        <f t="shared" si="10"/>
        <v/>
      </c>
      <c r="AI27" s="69" t="str">
        <f t="array" ref="AI27">IFERROR(INDEX(slash18[Slash],MATCH(1,($B27=slash18[Year])*($C$4=slash18[Sub program])*(AG$8=slash18[Appr]),0)),"")</f>
        <v/>
      </c>
      <c r="AJ27" s="12" t="str">
        <f>IF(SUMIFS(hist8[Amount],hist8[Appr],AJ$8,hist8[Year],$B27,hist8[Title],AJ$9)=0,"-.-",SUMIFS(hist8[Amount],hist8[Appr],AJ$8,hist8[Year],$B27,hist8[Title],AJ$9))</f>
        <v>-.-</v>
      </c>
      <c r="AK27" s="70" t="str">
        <f t="shared" si="11"/>
        <v/>
      </c>
      <c r="AL27" s="69" t="str">
        <f t="array" ref="AL27">IFERROR(INDEX(slash18[Slash],MATCH(1,($B27=slash18[Year])*($C$4=slash18[Sub program])*(AJ$8=slash18[Appr]),0)),"")</f>
        <v/>
      </c>
      <c r="AM27" s="12" t="str">
        <f>IF(SUMIFS(hist8[Amount],hist8[Appr],AM$8,hist8[Year],$B27,hist8[Title],AM$9)=0,"-.-",SUMIFS(hist8[Amount],hist8[Appr],AM$8,hist8[Year],$B27,hist8[Title],AM$9))</f>
        <v>-.-</v>
      </c>
      <c r="AN27" s="70" t="str">
        <f t="shared" si="12"/>
        <v/>
      </c>
      <c r="AO27" s="69" t="str">
        <f t="array" ref="AO27">IFERROR(INDEX(slash18[Slash],MATCH(1,($B27=slash18[Year])*($C$4=slash18[Sub program])*(AM$8=slash18[Appr]),0)),"")</f>
        <v/>
      </c>
      <c r="AP27" s="12" t="str">
        <f>IF(SUMIFS(hist8[Amount],hist8[Appr],AP$8,hist8[Year],$B27,hist8[Title],AP$9)=0,"-.-",SUMIFS(hist8[Amount],hist8[Appr],AP$8,hist8[Year],$B27,hist8[Title],AP$9))</f>
        <v>-.-</v>
      </c>
      <c r="AQ27" s="70" t="str">
        <f t="shared" si="13"/>
        <v/>
      </c>
      <c r="AR27" s="69" t="str">
        <f t="array" ref="AR27">IFERROR(INDEX(slash18[Slash],MATCH(1,($B27=slash18[Year])*($C$4=slash18[Sub program])*(AP$8=slash18[Appr]),0)),"")</f>
        <v/>
      </c>
      <c r="AS27" s="12" t="str">
        <f>IF(SUMIFS(hist8[Amount],hist8[Appr],AS$8,hist8[Year],$B27,hist8[Title],AS$9)=0,"-.-",SUMIFS(hist8[Amount],hist8[Appr],AS$8,hist8[Year],$B27,hist8[Title],AS$9))</f>
        <v>-.-</v>
      </c>
      <c r="AT27" s="70" t="str">
        <f t="shared" si="14"/>
        <v/>
      </c>
      <c r="AU27" s="69" t="str">
        <f t="array" ref="AU27">IFERROR(INDEX(slash18[Slash],MATCH(1,($B27=slash18[Year])*($C$4=slash18[Sub program])*(AS$8=slash18[Appr]),0)),"")</f>
        <v/>
      </c>
      <c r="AV27" s="12" t="str">
        <f>IF(SUMIFS(hist8[Amount],hist8[Appr],AV$8,hist8[Year],$B27,hist8[Title],AV$9)=0,"-.-",SUMIFS(hist8[Amount],hist8[Appr],AV$8,hist8[Year],$B27,hist8[Title],AV$9))</f>
        <v>-.-</v>
      </c>
      <c r="AW27" s="70" t="str">
        <f t="shared" si="15"/>
        <v/>
      </c>
      <c r="AX27" s="69" t="str">
        <f t="array" ref="AX27">IFERROR(INDEX(slash18[Slash],MATCH(1,($B27=slash18[Year])*($C$4=slash18[Sub program])*(AV$8=slash18[Appr]),0)),"")</f>
        <v/>
      </c>
      <c r="AY27" s="12" t="str">
        <f>IF(SUMIFS(hist8[Amount],hist8[Appr],AY$8,hist8[Year],$B27,hist8[Title],AY$9)=0,"-.-",SUMIFS(hist8[Amount],hist8[Appr],AY$8,hist8[Year],$B27,hist8[Title],AY$9))</f>
        <v>-.-</v>
      </c>
      <c r="AZ27" s="70" t="str">
        <f t="shared" si="16"/>
        <v/>
      </c>
      <c r="BA27" s="69" t="str">
        <f t="array" ref="BA27">IFERROR(INDEX(slash18[Slash],MATCH(1,($B27=slash18[Year])*($C$4=slash18[Sub program])*(AY$8=slash18[Appr]),0)),"")</f>
        <v/>
      </c>
      <c r="BB27" s="12" t="str">
        <f>IF(SUMIFS(hist8[Amount],hist8[Appr],BB$8,hist8[Year],$B27,hist8[Title],BB$9)=0,"-.-",SUMIFS(hist8[Amount],hist8[Appr],BB$8,hist8[Year],$B27,hist8[Title],BB$9))</f>
        <v>-.-</v>
      </c>
      <c r="BC27" s="70" t="str">
        <f t="shared" si="17"/>
        <v/>
      </c>
      <c r="BD27" s="69" t="str">
        <f t="array" ref="BD27">IFERROR(INDEX(slash18[Slash],MATCH(1,($B27=slash18[Year])*($C$4=slash18[Sub program])*(BB$8=slash18[Appr]),0)),"")</f>
        <v/>
      </c>
      <c r="BE27" s="12" t="str">
        <f>IF(SUMIFS(hist8[Amount],hist8[Appr],BE$8,hist8[Year],$B27,hist8[Title],BE$9)=0,"-.-",SUMIFS(hist8[Amount],hist8[Appr],BE$8,hist8[Year],$B27,hist8[Title],BE$9))</f>
        <v>-.-</v>
      </c>
      <c r="BF27" s="70" t="str">
        <f t="shared" si="18"/>
        <v/>
      </c>
      <c r="BG27" s="69" t="str">
        <f t="array" ref="BG27">IFERROR(INDEX(slash18[Slash],MATCH(1,($B27=slash18[Year])*($C$4=slash18[Sub program])*(BE$8=slash18[Appr]),0)),"")</f>
        <v/>
      </c>
    </row>
    <row r="28" spans="2:59" x14ac:dyDescent="0.2">
      <c r="B28" s="60" t="s">
        <v>79</v>
      </c>
      <c r="C28" s="12">
        <f>IF(SUMIFS(hist8[Amount],hist8[Appr],C$8,hist8[Year],$B28,hist8[Title],C$9)=0,"-.-",SUMIFS(hist8[Amount],hist8[Appr],C$8,hist8[Year],$B28,hist8[Title],C$9))</f>
        <v>247.5</v>
      </c>
      <c r="D28" s="70">
        <f t="shared" si="0"/>
        <v>0</v>
      </c>
      <c r="E28" s="69" t="str">
        <f t="array" ref="E28">IFERROR(INDEX(slash18[Slash],MATCH(1,($B28=slash18[Year])*($C$4=slash18[Sub program])*(C$8=slash18[Appr]),0)),"")</f>
        <v/>
      </c>
      <c r="F28" s="12">
        <f>IF(SUMIFS(hist8[Amount],hist8[Appr],F$8,hist8[Year],$B28,hist8[Title],F$9)=0,"-.-",SUMIFS(hist8[Amount],hist8[Appr],F$8,hist8[Year],$B28,hist8[Title],F$9))</f>
        <v>912.7</v>
      </c>
      <c r="G28" s="70">
        <f t="shared" si="1"/>
        <v>0</v>
      </c>
      <c r="H28" s="69" t="str">
        <f t="array" ref="H28">IFERROR(INDEX(slash18[Slash],MATCH(1,($B28=slash18[Year])*($C$4=slash18[Sub program])*(F$8=slash18[Appr]),0)),"")</f>
        <v/>
      </c>
      <c r="I28" s="12">
        <f>IF(SUMIFS(hist8[Amount],hist8[Appr],I$8,hist8[Year],$B28,hist8[Title],I$9)=0,"-.-",SUMIFS(hist8[Amount],hist8[Appr],I$8,hist8[Year],$B28,hist8[Title],I$9))</f>
        <v>13915.6</v>
      </c>
      <c r="J28" s="70">
        <f t="shared" si="2"/>
        <v>1.0661786067050222E-2</v>
      </c>
      <c r="K28" s="69" t="str">
        <f t="array" ref="K28">IFERROR(INDEX(slash18[Slash],MATCH(1,($B28=slash18[Year])*($C$4=slash18[Sub program])*(I$8=slash18[Appr]),0)),"")</f>
        <v/>
      </c>
      <c r="L28" s="12">
        <f>IF(SUMIFS(hist8[Amount],hist8[Appr],L$8,hist8[Year],$B28,hist8[Title],L$9)=0,"-.-",SUMIFS(hist8[Amount],hist8[Appr],L$8,hist8[Year],$B28,hist8[Title],L$9))</f>
        <v>605.5</v>
      </c>
      <c r="M28" s="70">
        <f t="shared" si="3"/>
        <v>0</v>
      </c>
      <c r="N28" s="69" t="str">
        <f t="array" ref="N28">IFERROR(INDEX(slash18[Slash],MATCH(1,($B28=slash18[Year])*($C$4=slash18[Sub program])*(L$8=slash18[Appr]),0)),"")</f>
        <v/>
      </c>
      <c r="O28" s="12">
        <f>IF(SUMIFS(hist8[Amount],hist8[Appr],O$8,hist8[Year],$B28,hist8[Title],O$9)=0,"-.-",SUMIFS(hist8[Amount],hist8[Appr],O$8,hist8[Year],$B28,hist8[Title],O$9))</f>
        <v>3855.8</v>
      </c>
      <c r="P28" s="70">
        <f t="shared" si="4"/>
        <v>0</v>
      </c>
      <c r="Q28" s="69" t="str">
        <f t="array" ref="Q28">IFERROR(INDEX(slash18[Slash],MATCH(1,($B28=slash18[Year])*($C$4=slash18[Sub program])*(O$8=slash18[Appr]),0)),"")</f>
        <v/>
      </c>
      <c r="R28" s="12" t="str">
        <f>IF(SUMIFS(hist8[Amount],hist8[Appr],R$8,hist8[Year],$B28,hist8[Title],R$9)=0,"-.-",SUMIFS(hist8[Amount],hist8[Appr],R$8,hist8[Year],$B28,hist8[Title],R$9))</f>
        <v>-.-</v>
      </c>
      <c r="S28" s="70" t="str">
        <f t="shared" si="5"/>
        <v/>
      </c>
      <c r="T28" s="69" t="str">
        <f t="array" ref="T28">IFERROR(INDEX(slash18[Slash],MATCH(1,($B28=slash18[Year])*($C$4=slash18[Sub program])*(R$8=slash18[Appr]),0)),"")</f>
        <v/>
      </c>
      <c r="U28" s="12" t="str">
        <f>IF(SUMIFS(hist8[Amount],hist8[Appr],U$8,hist8[Year],$B28,hist8[Title],U$9)=0,"-.-",SUMIFS(hist8[Amount],hist8[Appr],U$8,hist8[Year],$B28,hist8[Title],U$9))</f>
        <v>-.-</v>
      </c>
      <c r="V28" s="70" t="str">
        <f t="shared" si="6"/>
        <v/>
      </c>
      <c r="W28" s="69" t="str">
        <f t="array" ref="W28">IFERROR(INDEX(slash18[Slash],MATCH(1,($B28=slash18[Year])*($C$4=slash18[Sub program])*(U$8=slash18[Appr]),0)),"")</f>
        <v/>
      </c>
      <c r="X28" s="12" t="str">
        <f>IF(SUMIFS(hist8[Amount],hist8[Appr],X$8,hist8[Year],$B28,hist8[Title],X$9)=0,"-.-",SUMIFS(hist8[Amount],hist8[Appr],X$8,hist8[Year],$B28,hist8[Title],X$9))</f>
        <v>-.-</v>
      </c>
      <c r="Y28" s="70" t="str">
        <f t="shared" si="7"/>
        <v/>
      </c>
      <c r="Z28" s="69" t="str">
        <f t="array" ref="Z28">IFERROR(INDEX(slash18[Slash],MATCH(1,($B28=slash18[Year])*($C$4=slash18[Sub program])*(X$8=slash18[Appr]),0)),"")</f>
        <v/>
      </c>
      <c r="AA28" s="12" t="str">
        <f>IF(SUMIFS(hist8[Amount],hist8[Appr],AA$8,hist8[Year],$B28,hist8[Title],AA$9)=0,"-.-",SUMIFS(hist8[Amount],hist8[Appr],AA$8,hist8[Year],$B28,hist8[Title],AA$9))</f>
        <v>-.-</v>
      </c>
      <c r="AB28" s="70" t="str">
        <f t="shared" si="8"/>
        <v/>
      </c>
      <c r="AC28" s="69" t="str">
        <f t="array" ref="AC28">IFERROR(INDEX(slash18[Slash],MATCH(1,($B28=slash18[Year])*($C$4=slash18[Sub program])*(AA$8=slash18[Appr]),0)),"")</f>
        <v/>
      </c>
      <c r="AD28" s="12" t="str">
        <f>IF(SUMIFS(hist8[Amount],hist8[Appr],AD$8,hist8[Year],$B28,hist8[Title],AD$9)=0,"-.-",SUMIFS(hist8[Amount],hist8[Appr],AD$8,hist8[Year],$B28,hist8[Title],AD$9))</f>
        <v>-.-</v>
      </c>
      <c r="AE28" s="70" t="str">
        <f t="shared" si="9"/>
        <v/>
      </c>
      <c r="AF28" s="69" t="str">
        <f t="array" ref="AF28">IFERROR(INDEX(slash18[Slash],MATCH(1,($B28=slash18[Year])*($C$4=slash18[Sub program])*(AD$8=slash18[Appr]),0)),"")</f>
        <v/>
      </c>
      <c r="AG28" s="12" t="str">
        <f>IF(SUMIFS(hist8[Amount],hist8[Appr],AG$8,hist8[Year],$B28,hist8[Title],AG$9)=0,"-.-",SUMIFS(hist8[Amount],hist8[Appr],AG$8,hist8[Year],$B28,hist8[Title],AG$9))</f>
        <v>-.-</v>
      </c>
      <c r="AH28" s="70" t="str">
        <f t="shared" si="10"/>
        <v/>
      </c>
      <c r="AI28" s="69" t="str">
        <f t="array" ref="AI28">IFERROR(INDEX(slash18[Slash],MATCH(1,($B28=slash18[Year])*($C$4=slash18[Sub program])*(AG$8=slash18[Appr]),0)),"")</f>
        <v/>
      </c>
      <c r="AJ28" s="12" t="str">
        <f>IF(SUMIFS(hist8[Amount],hist8[Appr],AJ$8,hist8[Year],$B28,hist8[Title],AJ$9)=0,"-.-",SUMIFS(hist8[Amount],hist8[Appr],AJ$8,hist8[Year],$B28,hist8[Title],AJ$9))</f>
        <v>-.-</v>
      </c>
      <c r="AK28" s="70" t="str">
        <f t="shared" si="11"/>
        <v/>
      </c>
      <c r="AL28" s="69" t="str">
        <f t="array" ref="AL28">IFERROR(INDEX(slash18[Slash],MATCH(1,($B28=slash18[Year])*($C$4=slash18[Sub program])*(AJ$8=slash18[Appr]),0)),"")</f>
        <v/>
      </c>
      <c r="AM28" s="12" t="str">
        <f>IF(SUMIFS(hist8[Amount],hist8[Appr],AM$8,hist8[Year],$B28,hist8[Title],AM$9)=0,"-.-",SUMIFS(hist8[Amount],hist8[Appr],AM$8,hist8[Year],$B28,hist8[Title],AM$9))</f>
        <v>-.-</v>
      </c>
      <c r="AN28" s="70" t="str">
        <f t="shared" si="12"/>
        <v/>
      </c>
      <c r="AO28" s="69" t="str">
        <f t="array" ref="AO28">IFERROR(INDEX(slash18[Slash],MATCH(1,($B28=slash18[Year])*($C$4=slash18[Sub program])*(AM$8=slash18[Appr]),0)),"")</f>
        <v/>
      </c>
      <c r="AP28" s="12" t="str">
        <f>IF(SUMIFS(hist8[Amount],hist8[Appr],AP$8,hist8[Year],$B28,hist8[Title],AP$9)=0,"-.-",SUMIFS(hist8[Amount],hist8[Appr],AP$8,hist8[Year],$B28,hist8[Title],AP$9))</f>
        <v>-.-</v>
      </c>
      <c r="AQ28" s="70" t="str">
        <f t="shared" si="13"/>
        <v/>
      </c>
      <c r="AR28" s="69" t="str">
        <f t="array" ref="AR28">IFERROR(INDEX(slash18[Slash],MATCH(1,($B28=slash18[Year])*($C$4=slash18[Sub program])*(AP$8=slash18[Appr]),0)),"")</f>
        <v/>
      </c>
      <c r="AS28" s="12" t="str">
        <f>IF(SUMIFS(hist8[Amount],hist8[Appr],AS$8,hist8[Year],$B28,hist8[Title],AS$9)=0,"-.-",SUMIFS(hist8[Amount],hist8[Appr],AS$8,hist8[Year],$B28,hist8[Title],AS$9))</f>
        <v>-.-</v>
      </c>
      <c r="AT28" s="70" t="str">
        <f t="shared" si="14"/>
        <v/>
      </c>
      <c r="AU28" s="69" t="str">
        <f t="array" ref="AU28">IFERROR(INDEX(slash18[Slash],MATCH(1,($B28=slash18[Year])*($C$4=slash18[Sub program])*(AS$8=slash18[Appr]),0)),"")</f>
        <v/>
      </c>
      <c r="AV28" s="12" t="str">
        <f>IF(SUMIFS(hist8[Amount],hist8[Appr],AV$8,hist8[Year],$B28,hist8[Title],AV$9)=0,"-.-",SUMIFS(hist8[Amount],hist8[Appr],AV$8,hist8[Year],$B28,hist8[Title],AV$9))</f>
        <v>-.-</v>
      </c>
      <c r="AW28" s="70" t="str">
        <f t="shared" si="15"/>
        <v/>
      </c>
      <c r="AX28" s="69" t="str">
        <f t="array" ref="AX28">IFERROR(INDEX(slash18[Slash],MATCH(1,($B28=slash18[Year])*($C$4=slash18[Sub program])*(AV$8=slash18[Appr]),0)),"")</f>
        <v/>
      </c>
      <c r="AY28" s="12" t="str">
        <f>IF(SUMIFS(hist8[Amount],hist8[Appr],AY$8,hist8[Year],$B28,hist8[Title],AY$9)=0,"-.-",SUMIFS(hist8[Amount],hist8[Appr],AY$8,hist8[Year],$B28,hist8[Title],AY$9))</f>
        <v>-.-</v>
      </c>
      <c r="AZ28" s="70" t="str">
        <f t="shared" si="16"/>
        <v/>
      </c>
      <c r="BA28" s="69" t="str">
        <f t="array" ref="BA28">IFERROR(INDEX(slash18[Slash],MATCH(1,($B28=slash18[Year])*($C$4=slash18[Sub program])*(AY$8=slash18[Appr]),0)),"")</f>
        <v/>
      </c>
      <c r="BB28" s="12" t="str">
        <f>IF(SUMIFS(hist8[Amount],hist8[Appr],BB$8,hist8[Year],$B28,hist8[Title],BB$9)=0,"-.-",SUMIFS(hist8[Amount],hist8[Appr],BB$8,hist8[Year],$B28,hist8[Title],BB$9))</f>
        <v>-.-</v>
      </c>
      <c r="BC28" s="70" t="str">
        <f t="shared" si="17"/>
        <v/>
      </c>
      <c r="BD28" s="69" t="str">
        <f t="array" ref="BD28">IFERROR(INDEX(slash18[Slash],MATCH(1,($B28=slash18[Year])*($C$4=slash18[Sub program])*(BB$8=slash18[Appr]),0)),"")</f>
        <v/>
      </c>
      <c r="BE28" s="12" t="str">
        <f>IF(SUMIFS(hist8[Amount],hist8[Appr],BE$8,hist8[Year],$B28,hist8[Title],BE$9)=0,"-.-",SUMIFS(hist8[Amount],hist8[Appr],BE$8,hist8[Year],$B28,hist8[Title],BE$9))</f>
        <v>-.-</v>
      </c>
      <c r="BF28" s="70" t="str">
        <f t="shared" si="18"/>
        <v/>
      </c>
      <c r="BG28" s="69" t="str">
        <f t="array" ref="BG28">IFERROR(INDEX(slash18[Slash],MATCH(1,($B28=slash18[Year])*($C$4=slash18[Sub program])*(BE$8=slash18[Appr]),0)),"")</f>
        <v/>
      </c>
    </row>
    <row r="29" spans="2:59" x14ac:dyDescent="0.2">
      <c r="B29" s="60" t="s">
        <v>81</v>
      </c>
      <c r="C29" s="12">
        <f>IF(SUMIFS(hist8[Amount],hist8[Appr],C$8,hist8[Year],$B29,hist8[Title],C$9)=0,"-.-",SUMIFS(hist8[Amount],hist8[Appr],C$8,hist8[Year],$B29,hist8[Title],C$9))</f>
        <v>396</v>
      </c>
      <c r="D29" s="70">
        <f t="shared" si="0"/>
        <v>0.6</v>
      </c>
      <c r="E29" s="69" t="str">
        <f t="array" ref="E29">IFERROR(INDEX(slash18[Slash],MATCH(1,($B29=slash18[Year])*($C$4=slash18[Sub program])*(C$8=slash18[Appr]),0)),"")</f>
        <v/>
      </c>
      <c r="F29" s="12">
        <f>IF(SUMIFS(hist8[Amount],hist8[Appr],F$8,hist8[Year],$B29,hist8[Title],F$9)=0,"-.-",SUMIFS(hist8[Amount],hist8[Appr],F$8,hist8[Year],$B29,hist8[Title],F$9))</f>
        <v>912.7</v>
      </c>
      <c r="G29" s="70">
        <f t="shared" si="1"/>
        <v>0</v>
      </c>
      <c r="H29" s="69" t="str">
        <f t="array" ref="H29">IFERROR(INDEX(slash18[Slash],MATCH(1,($B29=slash18[Year])*($C$4=slash18[Sub program])*(F$8=slash18[Appr]),0)),"")</f>
        <v/>
      </c>
      <c r="I29" s="12">
        <f>IF(SUMIFS(hist8[Amount],hist8[Appr],I$8,hist8[Year],$B29,hist8[Title],I$9)=0,"-.-",SUMIFS(hist8[Amount],hist8[Appr],I$8,hist8[Year],$B29,hist8[Title],I$9))</f>
        <v>14193.9</v>
      </c>
      <c r="J29" s="70">
        <f t="shared" si="2"/>
        <v>1.9999137658455207E-2</v>
      </c>
      <c r="K29" s="69" t="str">
        <f t="array" ref="K29">IFERROR(INDEX(slash18[Slash],MATCH(1,($B29=slash18[Year])*($C$4=slash18[Sub program])*(I$8=slash18[Appr]),0)),"")</f>
        <v/>
      </c>
      <c r="L29" s="12">
        <f>IF(SUMIFS(hist8[Amount],hist8[Appr],L$8,hist8[Year],$B29,hist8[Title],L$9)=0,"-.-",SUMIFS(hist8[Amount],hist8[Appr],L$8,hist8[Year],$B29,hist8[Title],L$9))</f>
        <v>605.5</v>
      </c>
      <c r="M29" s="70">
        <f t="shared" si="3"/>
        <v>0</v>
      </c>
      <c r="N29" s="69" t="str">
        <f t="array" ref="N29">IFERROR(INDEX(slash18[Slash],MATCH(1,($B29=slash18[Year])*($C$4=slash18[Sub program])*(L$8=slash18[Appr]),0)),"")</f>
        <v/>
      </c>
      <c r="O29" s="12">
        <f>IF(SUMIFS(hist8[Amount],hist8[Appr],O$8,hist8[Year],$B29,hist8[Title],O$9)=0,"-.-",SUMIFS(hist8[Amount],hist8[Appr],O$8,hist8[Year],$B29,hist8[Title],O$9))</f>
        <v>2938.1</v>
      </c>
      <c r="P29" s="70">
        <f t="shared" si="4"/>
        <v>-0.23800508325120603</v>
      </c>
      <c r="Q29" s="69" t="str">
        <f t="array" ref="Q29">IFERROR(INDEX(slash18[Slash],MATCH(1,($B29=slash18[Year])*($C$4=slash18[Sub program])*(O$8=slash18[Appr]),0)),"")</f>
        <v/>
      </c>
      <c r="R29" s="12" t="str">
        <f>IF(SUMIFS(hist8[Amount],hist8[Appr],R$8,hist8[Year],$B29,hist8[Title],R$9)=0,"-.-",SUMIFS(hist8[Amount],hist8[Appr],R$8,hist8[Year],$B29,hist8[Title],R$9))</f>
        <v>-.-</v>
      </c>
      <c r="S29" s="70" t="str">
        <f t="shared" si="5"/>
        <v/>
      </c>
      <c r="T29" s="69" t="str">
        <f t="array" ref="T29">IFERROR(INDEX(slash18[Slash],MATCH(1,($B29=slash18[Year])*($C$4=slash18[Sub program])*(R$8=slash18[Appr]),0)),"")</f>
        <v/>
      </c>
      <c r="U29" s="12" t="str">
        <f>IF(SUMIFS(hist8[Amount],hist8[Appr],U$8,hist8[Year],$B29,hist8[Title],U$9)=0,"-.-",SUMIFS(hist8[Amount],hist8[Appr],U$8,hist8[Year],$B29,hist8[Title],U$9))</f>
        <v>-.-</v>
      </c>
      <c r="V29" s="70" t="str">
        <f t="shared" si="6"/>
        <v/>
      </c>
      <c r="W29" s="69" t="str">
        <f t="array" ref="W29">IFERROR(INDEX(slash18[Slash],MATCH(1,($B29=slash18[Year])*($C$4=slash18[Sub program])*(U$8=slash18[Appr]),0)),"")</f>
        <v/>
      </c>
      <c r="X29" s="12" t="str">
        <f>IF(SUMIFS(hist8[Amount],hist8[Appr],X$8,hist8[Year],$B29,hist8[Title],X$9)=0,"-.-",SUMIFS(hist8[Amount],hist8[Appr],X$8,hist8[Year],$B29,hist8[Title],X$9))</f>
        <v>-.-</v>
      </c>
      <c r="Y29" s="70" t="str">
        <f t="shared" si="7"/>
        <v/>
      </c>
      <c r="Z29" s="69" t="str">
        <f t="array" ref="Z29">IFERROR(INDEX(slash18[Slash],MATCH(1,($B29=slash18[Year])*($C$4=slash18[Sub program])*(X$8=slash18[Appr]),0)),"")</f>
        <v/>
      </c>
      <c r="AA29" s="12" t="str">
        <f>IF(SUMIFS(hist8[Amount],hist8[Appr],AA$8,hist8[Year],$B29,hist8[Title],AA$9)=0,"-.-",SUMIFS(hist8[Amount],hist8[Appr],AA$8,hist8[Year],$B29,hist8[Title],AA$9))</f>
        <v>-.-</v>
      </c>
      <c r="AB29" s="70" t="str">
        <f t="shared" si="8"/>
        <v/>
      </c>
      <c r="AC29" s="69" t="str">
        <f t="array" ref="AC29">IFERROR(INDEX(slash18[Slash],MATCH(1,($B29=slash18[Year])*($C$4=slash18[Sub program])*(AA$8=slash18[Appr]),0)),"")</f>
        <v/>
      </c>
      <c r="AD29" s="12" t="str">
        <f>IF(SUMIFS(hist8[Amount],hist8[Appr],AD$8,hist8[Year],$B29,hist8[Title],AD$9)=0,"-.-",SUMIFS(hist8[Amount],hist8[Appr],AD$8,hist8[Year],$B29,hist8[Title],AD$9))</f>
        <v>-.-</v>
      </c>
      <c r="AE29" s="70" t="str">
        <f t="shared" si="9"/>
        <v/>
      </c>
      <c r="AF29" s="69" t="str">
        <f t="array" ref="AF29">IFERROR(INDEX(slash18[Slash],MATCH(1,($B29=slash18[Year])*($C$4=slash18[Sub program])*(AD$8=slash18[Appr]),0)),"")</f>
        <v/>
      </c>
      <c r="AG29" s="12" t="str">
        <f>IF(SUMIFS(hist8[Amount],hist8[Appr],AG$8,hist8[Year],$B29,hist8[Title],AG$9)=0,"-.-",SUMIFS(hist8[Amount],hist8[Appr],AG$8,hist8[Year],$B29,hist8[Title],AG$9))</f>
        <v>-.-</v>
      </c>
      <c r="AH29" s="70" t="str">
        <f t="shared" si="10"/>
        <v/>
      </c>
      <c r="AI29" s="69" t="str">
        <f t="array" ref="AI29">IFERROR(INDEX(slash18[Slash],MATCH(1,($B29=slash18[Year])*($C$4=slash18[Sub program])*(AG$8=slash18[Appr]),0)),"")</f>
        <v/>
      </c>
      <c r="AJ29" s="12" t="str">
        <f>IF(SUMIFS(hist8[Amount],hist8[Appr],AJ$8,hist8[Year],$B29,hist8[Title],AJ$9)=0,"-.-",SUMIFS(hist8[Amount],hist8[Appr],AJ$8,hist8[Year],$B29,hist8[Title],AJ$9))</f>
        <v>-.-</v>
      </c>
      <c r="AK29" s="70" t="str">
        <f t="shared" si="11"/>
        <v/>
      </c>
      <c r="AL29" s="69" t="str">
        <f t="array" ref="AL29">IFERROR(INDEX(slash18[Slash],MATCH(1,($B29=slash18[Year])*($C$4=slash18[Sub program])*(AJ$8=slash18[Appr]),0)),"")</f>
        <v/>
      </c>
      <c r="AM29" s="12" t="str">
        <f>IF(SUMIFS(hist8[Amount],hist8[Appr],AM$8,hist8[Year],$B29,hist8[Title],AM$9)=0,"-.-",SUMIFS(hist8[Amount],hist8[Appr],AM$8,hist8[Year],$B29,hist8[Title],AM$9))</f>
        <v>-.-</v>
      </c>
      <c r="AN29" s="70" t="str">
        <f t="shared" si="12"/>
        <v/>
      </c>
      <c r="AO29" s="69" t="str">
        <f t="array" ref="AO29">IFERROR(INDEX(slash18[Slash],MATCH(1,($B29=slash18[Year])*($C$4=slash18[Sub program])*(AM$8=slash18[Appr]),0)),"")</f>
        <v/>
      </c>
      <c r="AP29" s="12" t="str">
        <f>IF(SUMIFS(hist8[Amount],hist8[Appr],AP$8,hist8[Year],$B29,hist8[Title],AP$9)=0,"-.-",SUMIFS(hist8[Amount],hist8[Appr],AP$8,hist8[Year],$B29,hist8[Title],AP$9))</f>
        <v>-.-</v>
      </c>
      <c r="AQ29" s="70" t="str">
        <f t="shared" si="13"/>
        <v/>
      </c>
      <c r="AR29" s="69" t="str">
        <f t="array" ref="AR29">IFERROR(INDEX(slash18[Slash],MATCH(1,($B29=slash18[Year])*($C$4=slash18[Sub program])*(AP$8=slash18[Appr]),0)),"")</f>
        <v/>
      </c>
      <c r="AS29" s="12" t="str">
        <f>IF(SUMIFS(hist8[Amount],hist8[Appr],AS$8,hist8[Year],$B29,hist8[Title],AS$9)=0,"-.-",SUMIFS(hist8[Amount],hist8[Appr],AS$8,hist8[Year],$B29,hist8[Title],AS$9))</f>
        <v>-.-</v>
      </c>
      <c r="AT29" s="70" t="str">
        <f t="shared" si="14"/>
        <v/>
      </c>
      <c r="AU29" s="69" t="str">
        <f t="array" ref="AU29">IFERROR(INDEX(slash18[Slash],MATCH(1,($B29=slash18[Year])*($C$4=slash18[Sub program])*(AS$8=slash18[Appr]),0)),"")</f>
        <v/>
      </c>
      <c r="AV29" s="12" t="str">
        <f>IF(SUMIFS(hist8[Amount],hist8[Appr],AV$8,hist8[Year],$B29,hist8[Title],AV$9)=0,"-.-",SUMIFS(hist8[Amount],hist8[Appr],AV$8,hist8[Year],$B29,hist8[Title],AV$9))</f>
        <v>-.-</v>
      </c>
      <c r="AW29" s="70" t="str">
        <f t="shared" si="15"/>
        <v/>
      </c>
      <c r="AX29" s="69" t="str">
        <f t="array" ref="AX29">IFERROR(INDEX(slash18[Slash],MATCH(1,($B29=slash18[Year])*($C$4=slash18[Sub program])*(AV$8=slash18[Appr]),0)),"")</f>
        <v/>
      </c>
      <c r="AY29" s="12" t="str">
        <f>IF(SUMIFS(hist8[Amount],hist8[Appr],AY$8,hist8[Year],$B29,hist8[Title],AY$9)=0,"-.-",SUMIFS(hist8[Amount],hist8[Appr],AY$8,hist8[Year],$B29,hist8[Title],AY$9))</f>
        <v>-.-</v>
      </c>
      <c r="AZ29" s="70" t="str">
        <f t="shared" si="16"/>
        <v/>
      </c>
      <c r="BA29" s="69" t="str">
        <f t="array" ref="BA29">IFERROR(INDEX(slash18[Slash],MATCH(1,($B29=slash18[Year])*($C$4=slash18[Sub program])*(AY$8=slash18[Appr]),0)),"")</f>
        <v/>
      </c>
      <c r="BB29" s="12" t="str">
        <f>IF(SUMIFS(hist8[Amount],hist8[Appr],BB$8,hist8[Year],$B29,hist8[Title],BB$9)=0,"-.-",SUMIFS(hist8[Amount],hist8[Appr],BB$8,hist8[Year],$B29,hist8[Title],BB$9))</f>
        <v>-.-</v>
      </c>
      <c r="BC29" s="70" t="str">
        <f t="shared" si="17"/>
        <v/>
      </c>
      <c r="BD29" s="69" t="str">
        <f t="array" ref="BD29">IFERROR(INDEX(slash18[Slash],MATCH(1,($B29=slash18[Year])*($C$4=slash18[Sub program])*(BB$8=slash18[Appr]),0)),"")</f>
        <v/>
      </c>
      <c r="BE29" s="12" t="str">
        <f>IF(SUMIFS(hist8[Amount],hist8[Appr],BE$8,hist8[Year],$B29,hist8[Title],BE$9)=0,"-.-",SUMIFS(hist8[Amount],hist8[Appr],BE$8,hist8[Year],$B29,hist8[Title],BE$9))</f>
        <v>-.-</v>
      </c>
      <c r="BF29" s="70" t="str">
        <f t="shared" si="18"/>
        <v/>
      </c>
      <c r="BG29" s="69" t="str">
        <f t="array" ref="BG29">IFERROR(INDEX(slash18[Slash],MATCH(1,($B29=slash18[Year])*($C$4=slash18[Sub program])*(BE$8=slash18[Appr]),0)),"")</f>
        <v/>
      </c>
    </row>
    <row r="30" spans="2:59" x14ac:dyDescent="0.2">
      <c r="B30" s="60" t="s">
        <v>82</v>
      </c>
      <c r="C30" s="12">
        <f>IF(SUMIFS(hist8[Amount],hist8[Appr],C$8,hist8[Year],$B30,hist8[Title],C$9)=0,"-.-",SUMIFS(hist8[Amount],hist8[Appr],C$8,hist8[Year],$B30,hist8[Title],C$9))</f>
        <v>396.6</v>
      </c>
      <c r="D30" s="70">
        <f>IFERROR((C30-C29)/C29,"")</f>
        <v>1.5151515151515726E-3</v>
      </c>
      <c r="E30" s="69" t="str">
        <f t="array" ref="E30">IFERROR(INDEX(slash18[Slash],MATCH(1,($B30=slash18[Year])*($C$4=slash18[Sub program])*(C$8=slash18[Appr]),0)),"")</f>
        <v/>
      </c>
      <c r="F30" s="12">
        <f>IF(SUMIFS(hist8[Amount],hist8[Appr],F$8,hist8[Year],$B30,hist8[Title],F$9)=0,"-.-",SUMIFS(hist8[Amount],hist8[Appr],F$8,hist8[Year],$B30,hist8[Title],F$9))</f>
        <v>912.7</v>
      </c>
      <c r="G30" s="70">
        <f t="shared" si="1"/>
        <v>0</v>
      </c>
      <c r="H30" s="69" t="str">
        <f t="array" ref="H30">IFERROR(INDEX(slash18[Slash],MATCH(1,($B30=slash18[Year])*($C$4=slash18[Sub program])*(F$8=slash18[Appr]),0)),"")</f>
        <v/>
      </c>
      <c r="I30" s="12">
        <f>IF(SUMIFS(hist8[Amount],hist8[Appr],I$8,hist8[Year],$B30,hist8[Title],I$9)=0,"-.-",SUMIFS(hist8[Amount],hist8[Appr],I$8,hist8[Year],$B30,hist8[Title],I$9))</f>
        <v>14477.8</v>
      </c>
      <c r="J30" s="70">
        <f t="shared" si="2"/>
        <v>2.00015499616032E-2</v>
      </c>
      <c r="K30" s="69" t="str">
        <f t="array" ref="K30">IFERROR(INDEX(slash18[Slash],MATCH(1,($B30=slash18[Year])*($C$4=slash18[Sub program])*(I$8=slash18[Appr]),0)),"")</f>
        <v/>
      </c>
      <c r="L30" s="12">
        <f>IF(SUMIFS(hist8[Amount],hist8[Appr],L$8,hist8[Year],$B30,hist8[Title],L$9)=0,"-.-",SUMIFS(hist8[Amount],hist8[Appr],L$8,hist8[Year],$B30,hist8[Title],L$9))</f>
        <v>605.5</v>
      </c>
      <c r="M30" s="70">
        <f t="shared" si="3"/>
        <v>0</v>
      </c>
      <c r="N30" s="69" t="str">
        <f t="array" ref="N30">IFERROR(INDEX(slash18[Slash],MATCH(1,($B30=slash18[Year])*($C$4=slash18[Sub program])*(L$8=slash18[Appr]),0)),"")</f>
        <v/>
      </c>
      <c r="O30" s="12">
        <f>IF(SUMIFS(hist8[Amount],hist8[Appr],O$8,hist8[Year],$B30,hist8[Title],O$9)=0,"-.-",SUMIFS(hist8[Amount],hist8[Appr],O$8,hist8[Year],$B30,hist8[Title],O$9))</f>
        <v>2996.9</v>
      </c>
      <c r="P30" s="70">
        <f t="shared" si="4"/>
        <v>2.0012933528470844E-2</v>
      </c>
      <c r="Q30" s="69" t="str">
        <f t="array" ref="Q30">IFERROR(INDEX(slash18[Slash],MATCH(1,($B30=slash18[Year])*($C$4=slash18[Sub program])*(O$8=slash18[Appr]),0)),"")</f>
        <v/>
      </c>
      <c r="R30" s="12" t="str">
        <f>IF(SUMIFS(hist8[Amount],hist8[Appr],R$8,hist8[Year],$B30,hist8[Title],R$9)=0,"-.-",SUMIFS(hist8[Amount],hist8[Appr],R$8,hist8[Year],$B30,hist8[Title],R$9))</f>
        <v>-.-</v>
      </c>
      <c r="S30" s="70" t="str">
        <f t="shared" si="5"/>
        <v/>
      </c>
      <c r="T30" s="69" t="str">
        <f t="array" ref="T30">IFERROR(INDEX(slash18[Slash],MATCH(1,($B30=slash18[Year])*($C$4=slash18[Sub program])*(R$8=slash18[Appr]),0)),"")</f>
        <v/>
      </c>
      <c r="U30" s="12" t="str">
        <f>IF(SUMIFS(hist8[Amount],hist8[Appr],U$8,hist8[Year],$B30,hist8[Title],U$9)=0,"-.-",SUMIFS(hist8[Amount],hist8[Appr],U$8,hist8[Year],$B30,hist8[Title],U$9))</f>
        <v>-.-</v>
      </c>
      <c r="V30" s="70" t="str">
        <f t="shared" si="6"/>
        <v/>
      </c>
      <c r="W30" s="69" t="str">
        <f t="array" ref="W30">IFERROR(INDEX(slash18[Slash],MATCH(1,($B30=slash18[Year])*($C$4=slash18[Sub program])*(U$8=slash18[Appr]),0)),"")</f>
        <v/>
      </c>
      <c r="X30" s="12" t="str">
        <f>IF(SUMIFS(hist8[Amount],hist8[Appr],X$8,hist8[Year],$B30,hist8[Title],X$9)=0,"-.-",SUMIFS(hist8[Amount],hist8[Appr],X$8,hist8[Year],$B30,hist8[Title],X$9))</f>
        <v>-.-</v>
      </c>
      <c r="Y30" s="70" t="str">
        <f t="shared" si="7"/>
        <v/>
      </c>
      <c r="Z30" s="69" t="str">
        <f t="array" ref="Z30">IFERROR(INDEX(slash18[Slash],MATCH(1,($B30=slash18[Year])*($C$4=slash18[Sub program])*(X$8=slash18[Appr]),0)),"")</f>
        <v/>
      </c>
      <c r="AA30" s="12" t="str">
        <f>IF(SUMIFS(hist8[Amount],hist8[Appr],AA$8,hist8[Year],$B30,hist8[Title],AA$9)=0,"-.-",SUMIFS(hist8[Amount],hist8[Appr],AA$8,hist8[Year],$B30,hist8[Title],AA$9))</f>
        <v>-.-</v>
      </c>
      <c r="AB30" s="70" t="str">
        <f t="shared" si="8"/>
        <v/>
      </c>
      <c r="AC30" s="69" t="str">
        <f t="array" ref="AC30">IFERROR(INDEX(slash18[Slash],MATCH(1,($B30=slash18[Year])*($C$4=slash18[Sub program])*(AA$8=slash18[Appr]),0)),"")</f>
        <v/>
      </c>
      <c r="AD30" s="12" t="str">
        <f>IF(SUMIFS(hist8[Amount],hist8[Appr],AD$8,hist8[Year],$B30,hist8[Title],AD$9)=0,"-.-",SUMIFS(hist8[Amount],hist8[Appr],AD$8,hist8[Year],$B30,hist8[Title],AD$9))</f>
        <v>-.-</v>
      </c>
      <c r="AE30" s="70" t="str">
        <f t="shared" si="9"/>
        <v/>
      </c>
      <c r="AF30" s="69" t="str">
        <f t="array" ref="AF30">IFERROR(INDEX(slash18[Slash],MATCH(1,($B30=slash18[Year])*($C$4=slash18[Sub program])*(AD$8=slash18[Appr]),0)),"")</f>
        <v/>
      </c>
      <c r="AG30" s="12" t="str">
        <f>IF(SUMIFS(hist8[Amount],hist8[Appr],AG$8,hist8[Year],$B30,hist8[Title],AG$9)=0,"-.-",SUMIFS(hist8[Amount],hist8[Appr],AG$8,hist8[Year],$B30,hist8[Title],AG$9))</f>
        <v>-.-</v>
      </c>
      <c r="AH30" s="70" t="str">
        <f t="shared" si="10"/>
        <v/>
      </c>
      <c r="AI30" s="69" t="str">
        <f t="array" ref="AI30">IFERROR(INDEX(slash18[Slash],MATCH(1,($B30=slash18[Year])*($C$4=slash18[Sub program])*(AG$8=slash18[Appr]),0)),"")</f>
        <v/>
      </c>
      <c r="AJ30" s="12" t="str">
        <f>IF(SUMIFS(hist8[Amount],hist8[Appr],AJ$8,hist8[Year],$B30,hist8[Title],AJ$9)=0,"-.-",SUMIFS(hist8[Amount],hist8[Appr],AJ$8,hist8[Year],$B30,hist8[Title],AJ$9))</f>
        <v>-.-</v>
      </c>
      <c r="AK30" s="70" t="str">
        <f t="shared" si="11"/>
        <v/>
      </c>
      <c r="AL30" s="69" t="str">
        <f t="array" ref="AL30">IFERROR(INDEX(slash18[Slash],MATCH(1,($B30=slash18[Year])*($C$4=slash18[Sub program])*(AJ$8=slash18[Appr]),0)),"")</f>
        <v/>
      </c>
      <c r="AM30" s="12" t="str">
        <f>IF(SUMIFS(hist8[Amount],hist8[Appr],AM$8,hist8[Year],$B30,hist8[Title],AM$9)=0,"-.-",SUMIFS(hist8[Amount],hist8[Appr],AM$8,hist8[Year],$B30,hist8[Title],AM$9))</f>
        <v>-.-</v>
      </c>
      <c r="AN30" s="70" t="str">
        <f t="shared" si="12"/>
        <v/>
      </c>
      <c r="AO30" s="69" t="str">
        <f t="array" ref="AO30">IFERROR(INDEX(slash18[Slash],MATCH(1,($B30=slash18[Year])*($C$4=slash18[Sub program])*(AM$8=slash18[Appr]),0)),"")</f>
        <v/>
      </c>
      <c r="AP30" s="12" t="str">
        <f>IF(SUMIFS(hist8[Amount],hist8[Appr],AP$8,hist8[Year],$B30,hist8[Title],AP$9)=0,"-.-",SUMIFS(hist8[Amount],hist8[Appr],AP$8,hist8[Year],$B30,hist8[Title],AP$9))</f>
        <v>-.-</v>
      </c>
      <c r="AQ30" s="70" t="str">
        <f t="shared" si="13"/>
        <v/>
      </c>
      <c r="AR30" s="69" t="str">
        <f t="array" ref="AR30">IFERROR(INDEX(slash18[Slash],MATCH(1,($B30=slash18[Year])*($C$4=slash18[Sub program])*(AP$8=slash18[Appr]),0)),"")</f>
        <v/>
      </c>
      <c r="AS30" s="12" t="str">
        <f>IF(SUMIFS(hist8[Amount],hist8[Appr],AS$8,hist8[Year],$B30,hist8[Title],AS$9)=0,"-.-",SUMIFS(hist8[Amount],hist8[Appr],AS$8,hist8[Year],$B30,hist8[Title],AS$9))</f>
        <v>-.-</v>
      </c>
      <c r="AT30" s="70" t="str">
        <f t="shared" si="14"/>
        <v/>
      </c>
      <c r="AU30" s="69" t="str">
        <f t="array" ref="AU30">IFERROR(INDEX(slash18[Slash],MATCH(1,($B30=slash18[Year])*($C$4=slash18[Sub program])*(AS$8=slash18[Appr]),0)),"")</f>
        <v/>
      </c>
      <c r="AV30" s="12" t="str">
        <f>IF(SUMIFS(hist8[Amount],hist8[Appr],AV$8,hist8[Year],$B30,hist8[Title],AV$9)=0,"-.-",SUMIFS(hist8[Amount],hist8[Appr],AV$8,hist8[Year],$B30,hist8[Title],AV$9))</f>
        <v>-.-</v>
      </c>
      <c r="AW30" s="70" t="str">
        <f t="shared" si="15"/>
        <v/>
      </c>
      <c r="AX30" s="69" t="str">
        <f t="array" ref="AX30">IFERROR(INDEX(slash18[Slash],MATCH(1,($B30=slash18[Year])*($C$4=slash18[Sub program])*(AV$8=slash18[Appr]),0)),"")</f>
        <v/>
      </c>
      <c r="AY30" s="12" t="str">
        <f>IF(SUMIFS(hist8[Amount],hist8[Appr],AY$8,hist8[Year],$B30,hist8[Title],AY$9)=0,"-.-",SUMIFS(hist8[Amount],hist8[Appr],AY$8,hist8[Year],$B30,hist8[Title],AY$9))</f>
        <v>-.-</v>
      </c>
      <c r="AZ30" s="70" t="str">
        <f t="shared" si="16"/>
        <v/>
      </c>
      <c r="BA30" s="69" t="str">
        <f t="array" ref="BA30">IFERROR(INDEX(slash18[Slash],MATCH(1,($B30=slash18[Year])*($C$4=slash18[Sub program])*(AY$8=slash18[Appr]),0)),"")</f>
        <v/>
      </c>
      <c r="BB30" s="12" t="str">
        <f>IF(SUMIFS(hist8[Amount],hist8[Appr],BB$8,hist8[Year],$B30,hist8[Title],BB$9)=0,"-.-",SUMIFS(hist8[Amount],hist8[Appr],BB$8,hist8[Year],$B30,hist8[Title],BB$9))</f>
        <v>-.-</v>
      </c>
      <c r="BC30" s="70" t="str">
        <f t="shared" si="17"/>
        <v/>
      </c>
      <c r="BD30" s="69" t="str">
        <f t="array" ref="BD30">IFERROR(INDEX(slash18[Slash],MATCH(1,($B30=slash18[Year])*($C$4=slash18[Sub program])*(BB$8=slash18[Appr]),0)),"")</f>
        <v/>
      </c>
      <c r="BE30" s="12" t="str">
        <f>IF(SUMIFS(hist8[Amount],hist8[Appr],BE$8,hist8[Year],$B30,hist8[Title],BE$9)=0,"-.-",SUMIFS(hist8[Amount],hist8[Appr],BE$8,hist8[Year],$B30,hist8[Title],BE$9))</f>
        <v>-.-</v>
      </c>
      <c r="BF30" s="70" t="str">
        <f t="shared" si="18"/>
        <v/>
      </c>
      <c r="BG30" s="69" t="str">
        <f t="array" ref="BG30">IFERROR(INDEX(slash18[Slash],MATCH(1,($B30=slash18[Year])*($C$4=slash18[Sub program])*(BE$8=slash18[Appr]),0)),"")</f>
        <v/>
      </c>
    </row>
    <row r="31" spans="2:59" x14ac:dyDescent="0.2">
      <c r="B31" s="60" t="s">
        <v>87</v>
      </c>
      <c r="C31" s="12">
        <f>IF(SUMIFS(hist8[Amount],hist8[Appr],C$8,hist8[Year],$B31,hist8[Title],C$9)=0,"-.-",SUMIFS(hist8[Amount],hist8[Appr],C$8,hist8[Year],$B31,hist8[Title],C$9))</f>
        <v>435.6</v>
      </c>
      <c r="D31" s="70">
        <f t="shared" si="0"/>
        <v>9.8335854765506797E-2</v>
      </c>
      <c r="E31" s="69" t="str">
        <f t="array" ref="E31">IFERROR(INDEX(slash18[Slash],MATCH(1,($B31=slash18[Year])*($C$4=slash18[Sub program])*(C$8=slash18[Appr]),0)),"")</f>
        <v/>
      </c>
      <c r="F31" s="12">
        <f>IF(SUMIFS(hist8[Amount],hist8[Appr],F$8,hist8[Year],$B31,hist8[Title],F$9)=0,"-.-",SUMIFS(hist8[Amount],hist8[Appr],F$8,hist8[Year],$B31,hist8[Title],F$9))</f>
        <v>912.7</v>
      </c>
      <c r="G31" s="70">
        <f t="shared" si="1"/>
        <v>0</v>
      </c>
      <c r="H31" s="69" t="str">
        <f t="array" ref="H31">IFERROR(INDEX(slash18[Slash],MATCH(1,($B31=slash18[Year])*($C$4=slash18[Sub program])*(F$8=slash18[Appr]),0)),"")</f>
        <v/>
      </c>
      <c r="I31" s="12">
        <f>IF(SUMIFS(hist8[Amount],hist8[Appr],I$8,hist8[Year],$B31,hist8[Title],I$9)=0,"-.-",SUMIFS(hist8[Amount],hist8[Appr],I$8,hist8[Year],$B31,hist8[Title],I$9))</f>
        <v>15977.8</v>
      </c>
      <c r="J31" s="70">
        <f t="shared" si="2"/>
        <v>0.10360690160107199</v>
      </c>
      <c r="K31" s="69" t="str">
        <f t="array" ref="K31">IFERROR(INDEX(slash18[Slash],MATCH(1,($B31=slash18[Year])*($C$4=slash18[Sub program])*(I$8=slash18[Appr]),0)),"")</f>
        <v/>
      </c>
      <c r="L31" s="12">
        <f>IF(SUMIFS(hist8[Amount],hist8[Appr],L$8,hist8[Year],$B31,hist8[Title],L$9)=0,"-.-",SUMIFS(hist8[Amount],hist8[Appr],L$8,hist8[Year],$B31,hist8[Title],L$9))</f>
        <v>605.5</v>
      </c>
      <c r="M31" s="70">
        <f t="shared" si="3"/>
        <v>0</v>
      </c>
      <c r="N31" s="69" t="str">
        <f t="array" ref="N31">IFERROR(INDEX(slash18[Slash],MATCH(1,($B31=slash18[Year])*($C$4=slash18[Sub program])*(L$8=slash18[Appr]),0)),"")</f>
        <v/>
      </c>
      <c r="O31" s="12">
        <f>IF(SUMIFS(hist8[Amount],hist8[Appr],O$8,hist8[Year],$B31,hist8[Title],O$9)=0,"-.-",SUMIFS(hist8[Amount],hist8[Appr],O$8,hist8[Year],$B31,hist8[Title],O$9))</f>
        <v>2996.9</v>
      </c>
      <c r="P31" s="70">
        <f t="shared" si="4"/>
        <v>0</v>
      </c>
      <c r="Q31" s="69" t="str">
        <f t="array" ref="Q31">IFERROR(INDEX(slash18[Slash],MATCH(1,($B31=slash18[Year])*($C$4=slash18[Sub program])*(O$8=slash18[Appr]),0)),"")</f>
        <v/>
      </c>
      <c r="R31" s="12" t="str">
        <f>IF(SUMIFS(hist8[Amount],hist8[Appr],R$8,hist8[Year],$B31,hist8[Title],R$9)=0,"-.-",SUMIFS(hist8[Amount],hist8[Appr],R$8,hist8[Year],$B31,hist8[Title],R$9))</f>
        <v>-.-</v>
      </c>
      <c r="S31" s="70" t="str">
        <f t="shared" si="5"/>
        <v/>
      </c>
      <c r="T31" s="69" t="str">
        <f t="array" ref="T31">IFERROR(INDEX(slash18[Slash],MATCH(1,($B31=slash18[Year])*($C$4=slash18[Sub program])*(R$8=slash18[Appr]),0)),"")</f>
        <v/>
      </c>
      <c r="U31" s="12" t="str">
        <f>IF(SUMIFS(hist8[Amount],hist8[Appr],U$8,hist8[Year],$B31,hist8[Title],U$9)=0,"-.-",SUMIFS(hist8[Amount],hist8[Appr],U$8,hist8[Year],$B31,hist8[Title],U$9))</f>
        <v>-.-</v>
      </c>
      <c r="V31" s="70" t="str">
        <f t="shared" si="6"/>
        <v/>
      </c>
      <c r="W31" s="69" t="str">
        <f t="array" ref="W31">IFERROR(INDEX(slash18[Slash],MATCH(1,($B31=slash18[Year])*($C$4=slash18[Sub program])*(U$8=slash18[Appr]),0)),"")</f>
        <v/>
      </c>
      <c r="X31" s="12" t="str">
        <f>IF(SUMIFS(hist8[Amount],hist8[Appr],X$8,hist8[Year],$B31,hist8[Title],X$9)=0,"-.-",SUMIFS(hist8[Amount],hist8[Appr],X$8,hist8[Year],$B31,hist8[Title],X$9))</f>
        <v>-.-</v>
      </c>
      <c r="Y31" s="70" t="str">
        <f t="shared" si="7"/>
        <v/>
      </c>
      <c r="Z31" s="69" t="str">
        <f t="array" ref="Z31">IFERROR(INDEX(slash18[Slash],MATCH(1,($B31=slash18[Year])*($C$4=slash18[Sub program])*(X$8=slash18[Appr]),0)),"")</f>
        <v/>
      </c>
      <c r="AA31" s="12" t="str">
        <f>IF(SUMIFS(hist8[Amount],hist8[Appr],AA$8,hist8[Year],$B31,hist8[Title],AA$9)=0,"-.-",SUMIFS(hist8[Amount],hist8[Appr],AA$8,hist8[Year],$B31,hist8[Title],AA$9))</f>
        <v>-.-</v>
      </c>
      <c r="AB31" s="70" t="str">
        <f t="shared" si="8"/>
        <v/>
      </c>
      <c r="AC31" s="69" t="str">
        <f t="array" ref="AC31">IFERROR(INDEX(slash18[Slash],MATCH(1,($B31=slash18[Year])*($C$4=slash18[Sub program])*(AA$8=slash18[Appr]),0)),"")</f>
        <v/>
      </c>
      <c r="AD31" s="12" t="str">
        <f>IF(SUMIFS(hist8[Amount],hist8[Appr],AD$8,hist8[Year],$B31,hist8[Title],AD$9)=0,"-.-",SUMIFS(hist8[Amount],hist8[Appr],AD$8,hist8[Year],$B31,hist8[Title],AD$9))</f>
        <v>-.-</v>
      </c>
      <c r="AE31" s="70" t="str">
        <f t="shared" si="9"/>
        <v/>
      </c>
      <c r="AF31" s="69" t="str">
        <f t="array" ref="AF31">IFERROR(INDEX(slash18[Slash],MATCH(1,($B31=slash18[Year])*($C$4=slash18[Sub program])*(AD$8=slash18[Appr]),0)),"")</f>
        <v/>
      </c>
      <c r="AG31" s="12" t="str">
        <f>IF(SUMIFS(hist8[Amount],hist8[Appr],AG$8,hist8[Year],$B31,hist8[Title],AG$9)=0,"-.-",SUMIFS(hist8[Amount],hist8[Appr],AG$8,hist8[Year],$B31,hist8[Title],AG$9))</f>
        <v>-.-</v>
      </c>
      <c r="AH31" s="70" t="str">
        <f t="shared" si="10"/>
        <v/>
      </c>
      <c r="AI31" s="69" t="str">
        <f t="array" ref="AI31">IFERROR(INDEX(slash18[Slash],MATCH(1,($B31=slash18[Year])*($C$4=slash18[Sub program])*(AG$8=slash18[Appr]),0)),"")</f>
        <v/>
      </c>
      <c r="AJ31" s="12" t="str">
        <f>IF(SUMIFS(hist8[Amount],hist8[Appr],AJ$8,hist8[Year],$B31,hist8[Title],AJ$9)=0,"-.-",SUMIFS(hist8[Amount],hist8[Appr],AJ$8,hist8[Year],$B31,hist8[Title],AJ$9))</f>
        <v>-.-</v>
      </c>
      <c r="AK31" s="70" t="str">
        <f t="shared" si="11"/>
        <v/>
      </c>
      <c r="AL31" s="69" t="str">
        <f t="array" ref="AL31">IFERROR(INDEX(slash18[Slash],MATCH(1,($B31=slash18[Year])*($C$4=slash18[Sub program])*(AJ$8=slash18[Appr]),0)),"")</f>
        <v/>
      </c>
      <c r="AM31" s="12" t="str">
        <f>IF(SUMIFS(hist8[Amount],hist8[Appr],AM$8,hist8[Year],$B31,hist8[Title],AM$9)=0,"-.-",SUMIFS(hist8[Amount],hist8[Appr],AM$8,hist8[Year],$B31,hist8[Title],AM$9))</f>
        <v>-.-</v>
      </c>
      <c r="AN31" s="70" t="str">
        <f t="shared" si="12"/>
        <v/>
      </c>
      <c r="AO31" s="69" t="str">
        <f t="array" ref="AO31">IFERROR(INDEX(slash18[Slash],MATCH(1,($B31=slash18[Year])*($C$4=slash18[Sub program])*(AM$8=slash18[Appr]),0)),"")</f>
        <v/>
      </c>
      <c r="AP31" s="12" t="str">
        <f>IF(SUMIFS(hist8[Amount],hist8[Appr],AP$8,hist8[Year],$B31,hist8[Title],AP$9)=0,"-.-",SUMIFS(hist8[Amount],hist8[Appr],AP$8,hist8[Year],$B31,hist8[Title],AP$9))</f>
        <v>-.-</v>
      </c>
      <c r="AQ31" s="70" t="str">
        <f t="shared" si="13"/>
        <v/>
      </c>
      <c r="AR31" s="69" t="str">
        <f t="array" ref="AR31">IFERROR(INDEX(slash18[Slash],MATCH(1,($B31=slash18[Year])*($C$4=slash18[Sub program])*(AP$8=slash18[Appr]),0)),"")</f>
        <v/>
      </c>
      <c r="AS31" s="12" t="str">
        <f>IF(SUMIFS(hist8[Amount],hist8[Appr],AS$8,hist8[Year],$B31,hist8[Title],AS$9)=0,"-.-",SUMIFS(hist8[Amount],hist8[Appr],AS$8,hist8[Year],$B31,hist8[Title],AS$9))</f>
        <v>-.-</v>
      </c>
      <c r="AT31" s="70" t="str">
        <f t="shared" si="14"/>
        <v/>
      </c>
      <c r="AU31" s="69" t="str">
        <f t="array" ref="AU31">IFERROR(INDEX(slash18[Slash],MATCH(1,($B31=slash18[Year])*($C$4=slash18[Sub program])*(AS$8=slash18[Appr]),0)),"")</f>
        <v/>
      </c>
      <c r="AV31" s="12" t="str">
        <f>IF(SUMIFS(hist8[Amount],hist8[Appr],AV$8,hist8[Year],$B31,hist8[Title],AV$9)=0,"-.-",SUMIFS(hist8[Amount],hist8[Appr],AV$8,hist8[Year],$B31,hist8[Title],AV$9))</f>
        <v>-.-</v>
      </c>
      <c r="AW31" s="70" t="str">
        <f t="shared" si="15"/>
        <v/>
      </c>
      <c r="AX31" s="69" t="str">
        <f t="array" ref="AX31">IFERROR(INDEX(slash18[Slash],MATCH(1,($B31=slash18[Year])*($C$4=slash18[Sub program])*(AV$8=slash18[Appr]),0)),"")</f>
        <v/>
      </c>
      <c r="AY31" s="12" t="str">
        <f>IF(SUMIFS(hist8[Amount],hist8[Appr],AY$8,hist8[Year],$B31,hist8[Title],AY$9)=0,"-.-",SUMIFS(hist8[Amount],hist8[Appr],AY$8,hist8[Year],$B31,hist8[Title],AY$9))</f>
        <v>-.-</v>
      </c>
      <c r="AZ31" s="70" t="str">
        <f t="shared" si="16"/>
        <v/>
      </c>
      <c r="BA31" s="69" t="str">
        <f t="array" ref="BA31">IFERROR(INDEX(slash18[Slash],MATCH(1,($B31=slash18[Year])*($C$4=slash18[Sub program])*(AY$8=slash18[Appr]),0)),"")</f>
        <v/>
      </c>
      <c r="BB31" s="12" t="str">
        <f>IF(SUMIFS(hist8[Amount],hist8[Appr],BB$8,hist8[Year],$B31,hist8[Title],BB$9)=0,"-.-",SUMIFS(hist8[Amount],hist8[Appr],BB$8,hist8[Year],$B31,hist8[Title],BB$9))</f>
        <v>-.-</v>
      </c>
      <c r="BC31" s="70" t="str">
        <f t="shared" si="17"/>
        <v/>
      </c>
      <c r="BD31" s="69" t="str">
        <f t="array" ref="BD31">IFERROR(INDEX(slash18[Slash],MATCH(1,($B31=slash18[Year])*($C$4=slash18[Sub program])*(BB$8=slash18[Appr]),0)),"")</f>
        <v/>
      </c>
      <c r="BE31" s="12" t="str">
        <f>IF(SUMIFS(hist8[Amount],hist8[Appr],BE$8,hist8[Year],$B31,hist8[Title],BE$9)=0,"-.-",SUMIFS(hist8[Amount],hist8[Appr],BE$8,hist8[Year],$B31,hist8[Title],BE$9))</f>
        <v>-.-</v>
      </c>
      <c r="BF31" s="70" t="str">
        <f t="shared" si="18"/>
        <v/>
      </c>
      <c r="BG31" s="69" t="str">
        <f t="array" ref="BG31">IFERROR(INDEX(slash18[Slash],MATCH(1,($B31=slash18[Year])*($C$4=slash18[Sub program])*(BE$8=slash18[Appr]),0)),"")</f>
        <v/>
      </c>
    </row>
    <row r="32" spans="2:59" x14ac:dyDescent="0.2">
      <c r="B32" s="60" t="s">
        <v>88</v>
      </c>
      <c r="C32" s="12">
        <f>IF(SUMIFS(hist8[Amount],hist8[Appr],C$8,hist8[Year],$B32,hist8[Title],C$9)=0,"-.-",SUMIFS(hist8[Amount],hist8[Appr],C$8,hist8[Year],$B32,hist8[Title],C$9))</f>
        <v>435.6</v>
      </c>
      <c r="D32" s="70">
        <f t="shared" si="0"/>
        <v>0</v>
      </c>
      <c r="E32" s="69" t="str">
        <f t="array" ref="E32">IFERROR(INDEX(slash18[Slash],MATCH(1,($B32=slash18[Year])*($C$4=slash18[Sub program])*(C$8=slash18[Appr]),0)),"")</f>
        <v/>
      </c>
      <c r="F32" s="12">
        <f>IF(SUMIFS(hist8[Amount],hist8[Appr],F$8,hist8[Year],$B32,hist8[Title],F$9)=0,"-.-",SUMIFS(hist8[Amount],hist8[Appr],F$8,hist8[Year],$B32,hist8[Title],F$9))</f>
        <v>912.7</v>
      </c>
      <c r="G32" s="70">
        <f t="shared" si="1"/>
        <v>0</v>
      </c>
      <c r="H32" s="69" t="str">
        <f t="array" ref="H32">IFERROR(INDEX(slash18[Slash],MATCH(1,($B32=slash18[Year])*($C$4=slash18[Sub program])*(F$8=slash18[Appr]),0)),"")</f>
        <v/>
      </c>
      <c r="I32" s="12">
        <f>IF(SUMIFS(hist8[Amount],hist8[Appr],I$8,hist8[Year],$B32,hist8[Title],I$9)=0,"-.-",SUMIFS(hist8[Amount],hist8[Appr],I$8,hist8[Year],$B32,hist8[Title],I$9))</f>
        <v>15977.8</v>
      </c>
      <c r="J32" s="70">
        <f t="shared" si="2"/>
        <v>0</v>
      </c>
      <c r="K32" s="69" t="str">
        <f t="array" ref="K32">IFERROR(INDEX(slash18[Slash],MATCH(1,($B32=slash18[Year])*($C$4=slash18[Sub program])*(I$8=slash18[Appr]),0)),"")</f>
        <v/>
      </c>
      <c r="L32" s="12">
        <f>IF(SUMIFS(hist8[Amount],hist8[Appr],L$8,hist8[Year],$B32,hist8[Title],L$9)=0,"-.-",SUMIFS(hist8[Amount],hist8[Appr],L$8,hist8[Year],$B32,hist8[Title],L$9))</f>
        <v>605.5</v>
      </c>
      <c r="M32" s="70">
        <f t="shared" si="3"/>
        <v>0</v>
      </c>
      <c r="N32" s="69" t="str">
        <f t="array" ref="N32">IFERROR(INDEX(slash18[Slash],MATCH(1,($B32=slash18[Year])*($C$4=slash18[Sub program])*(L$8=slash18[Appr]),0)),"")</f>
        <v/>
      </c>
      <c r="O32" s="12">
        <f>IF(SUMIFS(hist8[Amount],hist8[Appr],O$8,hist8[Year],$B32,hist8[Title],O$9)=0,"-.-",SUMIFS(hist8[Amount],hist8[Appr],O$8,hist8[Year],$B32,hist8[Title],O$9))</f>
        <v>2996.9</v>
      </c>
      <c r="P32" s="70">
        <f t="shared" si="4"/>
        <v>0</v>
      </c>
      <c r="Q32" s="69" t="str">
        <f t="array" ref="Q32">IFERROR(INDEX(slash18[Slash],MATCH(1,($B32=slash18[Year])*($C$4=slash18[Sub program])*(O$8=slash18[Appr]),0)),"")</f>
        <v/>
      </c>
      <c r="R32" s="12" t="str">
        <f>IF(SUMIFS(hist8[Amount],hist8[Appr],R$8,hist8[Year],$B32,hist8[Title],R$9)=0,"-.-",SUMIFS(hist8[Amount],hist8[Appr],R$8,hist8[Year],$B32,hist8[Title],R$9))</f>
        <v>-.-</v>
      </c>
      <c r="S32" s="70" t="str">
        <f t="shared" si="5"/>
        <v/>
      </c>
      <c r="T32" s="69" t="str">
        <f t="array" ref="T32">IFERROR(INDEX(slash18[Slash],MATCH(1,($B32=slash18[Year])*($C$4=slash18[Sub program])*(R$8=slash18[Appr]),0)),"")</f>
        <v/>
      </c>
      <c r="U32" s="12" t="str">
        <f>IF(SUMIFS(hist8[Amount],hist8[Appr],U$8,hist8[Year],$B32,hist8[Title],U$9)=0,"-.-",SUMIFS(hist8[Amount],hist8[Appr],U$8,hist8[Year],$B32,hist8[Title],U$9))</f>
        <v>-.-</v>
      </c>
      <c r="V32" s="70" t="str">
        <f t="shared" si="6"/>
        <v/>
      </c>
      <c r="W32" s="69" t="str">
        <f t="array" ref="W32">IFERROR(INDEX(slash18[Slash],MATCH(1,($B32=slash18[Year])*($C$4=slash18[Sub program])*(U$8=slash18[Appr]),0)),"")</f>
        <v/>
      </c>
      <c r="X32" s="12" t="str">
        <f>IF(SUMIFS(hist8[Amount],hist8[Appr],X$8,hist8[Year],$B32,hist8[Title],X$9)=0,"-.-",SUMIFS(hist8[Amount],hist8[Appr],X$8,hist8[Year],$B32,hist8[Title],X$9))</f>
        <v>-.-</v>
      </c>
      <c r="Y32" s="70" t="str">
        <f t="shared" si="7"/>
        <v/>
      </c>
      <c r="Z32" s="69" t="str">
        <f t="array" ref="Z32">IFERROR(INDEX(slash18[Slash],MATCH(1,($B32=slash18[Year])*($C$4=slash18[Sub program])*(X$8=slash18[Appr]),0)),"")</f>
        <v/>
      </c>
      <c r="AA32" s="12" t="str">
        <f>IF(SUMIFS(hist8[Amount],hist8[Appr],AA$8,hist8[Year],$B32,hist8[Title],AA$9)=0,"-.-",SUMIFS(hist8[Amount],hist8[Appr],AA$8,hist8[Year],$B32,hist8[Title],AA$9))</f>
        <v>-.-</v>
      </c>
      <c r="AB32" s="70" t="str">
        <f t="shared" si="8"/>
        <v/>
      </c>
      <c r="AC32" s="69" t="str">
        <f t="array" ref="AC32">IFERROR(INDEX(slash18[Slash],MATCH(1,($B32=slash18[Year])*($C$4=slash18[Sub program])*(AA$8=slash18[Appr]),0)),"")</f>
        <v/>
      </c>
      <c r="AD32" s="12" t="str">
        <f>IF(SUMIFS(hist8[Amount],hist8[Appr],AD$8,hist8[Year],$B32,hist8[Title],AD$9)=0,"-.-",SUMIFS(hist8[Amount],hist8[Appr],AD$8,hist8[Year],$B32,hist8[Title],AD$9))</f>
        <v>-.-</v>
      </c>
      <c r="AE32" s="70" t="str">
        <f t="shared" si="9"/>
        <v/>
      </c>
      <c r="AF32" s="69" t="str">
        <f t="array" ref="AF32">IFERROR(INDEX(slash18[Slash],MATCH(1,($B32=slash18[Year])*($C$4=slash18[Sub program])*(AD$8=slash18[Appr]),0)),"")</f>
        <v/>
      </c>
      <c r="AG32" s="12" t="str">
        <f>IF(SUMIFS(hist8[Amount],hist8[Appr],AG$8,hist8[Year],$B32,hist8[Title],AG$9)=0,"-.-",SUMIFS(hist8[Amount],hist8[Appr],AG$8,hist8[Year],$B32,hist8[Title],AG$9))</f>
        <v>-.-</v>
      </c>
      <c r="AH32" s="70" t="str">
        <f t="shared" si="10"/>
        <v/>
      </c>
      <c r="AI32" s="69" t="str">
        <f t="array" ref="AI32">IFERROR(INDEX(slash18[Slash],MATCH(1,($B32=slash18[Year])*($C$4=slash18[Sub program])*(AG$8=slash18[Appr]),0)),"")</f>
        <v/>
      </c>
      <c r="AJ32" s="12" t="str">
        <f>IF(SUMIFS(hist8[Amount],hist8[Appr],AJ$8,hist8[Year],$B32,hist8[Title],AJ$9)=0,"-.-",SUMIFS(hist8[Amount],hist8[Appr],AJ$8,hist8[Year],$B32,hist8[Title],AJ$9))</f>
        <v>-.-</v>
      </c>
      <c r="AK32" s="70" t="str">
        <f t="shared" si="11"/>
        <v/>
      </c>
      <c r="AL32" s="69" t="str">
        <f t="array" ref="AL32">IFERROR(INDEX(slash18[Slash],MATCH(1,($B32=slash18[Year])*($C$4=slash18[Sub program])*(AJ$8=slash18[Appr]),0)),"")</f>
        <v/>
      </c>
      <c r="AM32" s="12" t="str">
        <f>IF(SUMIFS(hist8[Amount],hist8[Appr],AM$8,hist8[Year],$B32,hist8[Title],AM$9)=0,"-.-",SUMIFS(hist8[Amount],hist8[Appr],AM$8,hist8[Year],$B32,hist8[Title],AM$9))</f>
        <v>-.-</v>
      </c>
      <c r="AN32" s="70" t="str">
        <f t="shared" si="12"/>
        <v/>
      </c>
      <c r="AO32" s="69" t="str">
        <f t="array" ref="AO32">IFERROR(INDEX(slash18[Slash],MATCH(1,($B32=slash18[Year])*($C$4=slash18[Sub program])*(AM$8=slash18[Appr]),0)),"")</f>
        <v/>
      </c>
      <c r="AP32" s="12" t="str">
        <f>IF(SUMIFS(hist8[Amount],hist8[Appr],AP$8,hist8[Year],$B32,hist8[Title],AP$9)=0,"-.-",SUMIFS(hist8[Amount],hist8[Appr],AP$8,hist8[Year],$B32,hist8[Title],AP$9))</f>
        <v>-.-</v>
      </c>
      <c r="AQ32" s="70" t="str">
        <f t="shared" si="13"/>
        <v/>
      </c>
      <c r="AR32" s="69" t="str">
        <f t="array" ref="AR32">IFERROR(INDEX(slash18[Slash],MATCH(1,($B32=slash18[Year])*($C$4=slash18[Sub program])*(AP$8=slash18[Appr]),0)),"")</f>
        <v/>
      </c>
      <c r="AS32" s="12" t="str">
        <f>IF(SUMIFS(hist8[Amount],hist8[Appr],AS$8,hist8[Year],$B32,hist8[Title],AS$9)=0,"-.-",SUMIFS(hist8[Amount],hist8[Appr],AS$8,hist8[Year],$B32,hist8[Title],AS$9))</f>
        <v>-.-</v>
      </c>
      <c r="AT32" s="70" t="str">
        <f t="shared" si="14"/>
        <v/>
      </c>
      <c r="AU32" s="69" t="str">
        <f t="array" ref="AU32">IFERROR(INDEX(slash18[Slash],MATCH(1,($B32=slash18[Year])*($C$4=slash18[Sub program])*(AS$8=slash18[Appr]),0)),"")</f>
        <v/>
      </c>
      <c r="AV32" s="12" t="str">
        <f>IF(SUMIFS(hist8[Amount],hist8[Appr],AV$8,hist8[Year],$B32,hist8[Title],AV$9)=0,"-.-",SUMIFS(hist8[Amount],hist8[Appr],AV$8,hist8[Year],$B32,hist8[Title],AV$9))</f>
        <v>-.-</v>
      </c>
      <c r="AW32" s="70" t="str">
        <f t="shared" si="15"/>
        <v/>
      </c>
      <c r="AX32" s="69" t="str">
        <f t="array" ref="AX32">IFERROR(INDEX(slash18[Slash],MATCH(1,($B32=slash18[Year])*($C$4=slash18[Sub program])*(AV$8=slash18[Appr]),0)),"")</f>
        <v/>
      </c>
      <c r="AY32" s="12" t="str">
        <f>IF(SUMIFS(hist8[Amount],hist8[Appr],AY$8,hist8[Year],$B32,hist8[Title],AY$9)=0,"-.-",SUMIFS(hist8[Amount],hist8[Appr],AY$8,hist8[Year],$B32,hist8[Title],AY$9))</f>
        <v>-.-</v>
      </c>
      <c r="AZ32" s="70" t="str">
        <f t="shared" si="16"/>
        <v/>
      </c>
      <c r="BA32" s="69" t="str">
        <f t="array" ref="BA32">IFERROR(INDEX(slash18[Slash],MATCH(1,($B32=slash18[Year])*($C$4=slash18[Sub program])*(AY$8=slash18[Appr]),0)),"")</f>
        <v/>
      </c>
      <c r="BB32" s="12" t="str">
        <f>IF(SUMIFS(hist8[Amount],hist8[Appr],BB$8,hist8[Year],$B32,hist8[Title],BB$9)=0,"-.-",SUMIFS(hist8[Amount],hist8[Appr],BB$8,hist8[Year],$B32,hist8[Title],BB$9))</f>
        <v>-.-</v>
      </c>
      <c r="BC32" s="70" t="str">
        <f t="shared" si="17"/>
        <v/>
      </c>
      <c r="BD32" s="69" t="str">
        <f t="array" ref="BD32">IFERROR(INDEX(slash18[Slash],MATCH(1,($B32=slash18[Year])*($C$4=slash18[Sub program])*(BB$8=slash18[Appr]),0)),"")</f>
        <v/>
      </c>
      <c r="BE32" s="12" t="str">
        <f>IF(SUMIFS(hist8[Amount],hist8[Appr],BE$8,hist8[Year],$B32,hist8[Title],BE$9)=0,"-.-",SUMIFS(hist8[Amount],hist8[Appr],BE$8,hist8[Year],$B32,hist8[Title],BE$9))</f>
        <v>-.-</v>
      </c>
      <c r="BF32" s="70" t="str">
        <f t="shared" si="18"/>
        <v/>
      </c>
      <c r="BG32" s="69" t="str">
        <f t="array" ref="BG32">IFERROR(INDEX(slash18[Slash],MATCH(1,($B32=slash18[Year])*($C$4=slash18[Sub program])*(BE$8=slash18[Appr]),0)),"")</f>
        <v/>
      </c>
    </row>
    <row r="33" spans="2:62" x14ac:dyDescent="0.2">
      <c r="B33" s="60" t="s">
        <v>148</v>
      </c>
      <c r="C33" s="12">
        <f>IF(SUMIFS(hist8[Amount],hist8[Appr],C$8,hist8[Year],$B33,hist8[Title],C$9)=0,"-.-",SUMIFS(hist8[Amount],hist8[Appr],C$8,hist8[Year],$B33,hist8[Title],C$9))</f>
        <v>435.6</v>
      </c>
      <c r="D33" s="70">
        <f t="shared" si="0"/>
        <v>0</v>
      </c>
      <c r="E33" s="69" t="str">
        <f t="array" ref="E33">IFERROR(INDEX(slash18[Slash],MATCH(1,($B33=slash18[Year])*($C$4=slash18[Sub program])*(C$8=slash18[Appr]),0)),"")</f>
        <v/>
      </c>
      <c r="F33" s="12">
        <f>IF(SUMIFS(hist8[Amount],hist8[Appr],F$8,hist8[Year],$B33,hist8[Title],F$9)=0,"-.-",SUMIFS(hist8[Amount],hist8[Appr],F$8,hist8[Year],$B33,hist8[Title],F$9))</f>
        <v>935.6</v>
      </c>
      <c r="G33" s="70">
        <f t="shared" si="1"/>
        <v>2.5090391147145806E-2</v>
      </c>
      <c r="H33" s="69" t="str">
        <f t="array" ref="H33">IFERROR(INDEX(slash18[Slash],MATCH(1,($B33=slash18[Year])*($C$4=slash18[Sub program])*(F$8=slash18[Appr]),0)),"")</f>
        <v/>
      </c>
      <c r="I33" s="12">
        <f>IF(SUMIFS(hist8[Amount],hist8[Appr],I$8,hist8[Year],$B33,hist8[Title],I$9)=0,"-.-",SUMIFS(hist8[Amount],hist8[Appr],I$8,hist8[Year],$B33,hist8[Title],I$9))</f>
        <v>15977.8</v>
      </c>
      <c r="J33" s="70">
        <f t="shared" si="2"/>
        <v>0</v>
      </c>
      <c r="K33" s="69" t="str">
        <f t="array" ref="K33">IFERROR(INDEX(slash18[Slash],MATCH(1,($B33=slash18[Year])*($C$4=slash18[Sub program])*(I$8=slash18[Appr]),0)),"")</f>
        <v/>
      </c>
      <c r="L33" s="12">
        <f>IF(SUMIFS(hist8[Amount],hist8[Appr],L$8,hist8[Year],$B33,hist8[Title],L$9)=0,"-.-",SUMIFS(hist8[Amount],hist8[Appr],L$8,hist8[Year],$B33,hist8[Title],L$9))</f>
        <v>605.5</v>
      </c>
      <c r="M33" s="70">
        <f t="shared" si="3"/>
        <v>0</v>
      </c>
      <c r="N33" s="69" t="str">
        <f t="array" ref="N33">IFERROR(INDEX(slash18[Slash],MATCH(1,($B33=slash18[Year])*($C$4=slash18[Sub program])*(L$8=slash18[Appr]),0)),"")</f>
        <v/>
      </c>
      <c r="O33" s="12">
        <f>IF(SUMIFS(hist8[Amount],hist8[Appr],O$8,hist8[Year],$B33,hist8[Title],O$9)=0,"-.-",SUMIFS(hist8[Amount],hist8[Appr],O$8,hist8[Year],$B33,hist8[Title],O$9))</f>
        <v>2996.9</v>
      </c>
      <c r="P33" s="70">
        <f t="shared" ref="P33:P36" si="19">IFERROR((O33-O32)/O32,"")</f>
        <v>0</v>
      </c>
      <c r="Q33" s="69" t="str">
        <f t="array" ref="Q33">IFERROR(INDEX(slash18[Slash],MATCH(1,($B33=slash18[Year])*($C$4=slash18[Sub program])*(O$8=slash18[Appr]),0)),"")</f>
        <v/>
      </c>
      <c r="R33" s="12" t="str">
        <f>IF(SUMIFS(hist8[Amount],hist8[Appr],R$8,hist8[Year],$B33,hist8[Title],R$9)=0,"-.-",SUMIFS(hist8[Amount],hist8[Appr],R$8,hist8[Year],$B33,hist8[Title],R$9))</f>
        <v>-.-</v>
      </c>
      <c r="S33" s="70" t="str">
        <f t="shared" si="5"/>
        <v/>
      </c>
      <c r="T33" s="69" t="str">
        <f t="array" ref="T33">IFERROR(INDEX(slash18[Slash],MATCH(1,($B33=slash18[Year])*($C$4=slash18[Sub program])*(R$8=slash18[Appr]),0)),"")</f>
        <v/>
      </c>
      <c r="U33" s="12" t="str">
        <f>IF(SUMIFS(hist8[Amount],hist8[Appr],U$8,hist8[Year],$B33,hist8[Title],U$9)=0,"-.-",SUMIFS(hist8[Amount],hist8[Appr],U$8,hist8[Year],$B33,hist8[Title],U$9))</f>
        <v>-.-</v>
      </c>
      <c r="V33" s="70" t="str">
        <f t="shared" si="6"/>
        <v/>
      </c>
      <c r="W33" s="69" t="str">
        <f t="array" ref="W33">IFERROR(INDEX(slash18[Slash],MATCH(1,($B33=slash18[Year])*($C$4=slash18[Sub program])*(U$8=slash18[Appr]),0)),"")</f>
        <v/>
      </c>
      <c r="X33" s="12" t="str">
        <f>IF(SUMIFS(hist8[Amount],hist8[Appr],X$8,hist8[Year],$B33,hist8[Title],X$9)=0,"-.-",SUMIFS(hist8[Amount],hist8[Appr],X$8,hist8[Year],$B33,hist8[Title],X$9))</f>
        <v>-.-</v>
      </c>
      <c r="Y33" s="70" t="str">
        <f t="shared" si="7"/>
        <v/>
      </c>
      <c r="Z33" s="69" t="str">
        <f t="array" ref="Z33">IFERROR(INDEX(slash18[Slash],MATCH(1,($B33=slash18[Year])*($C$4=slash18[Sub program])*(X$8=slash18[Appr]),0)),"")</f>
        <v/>
      </c>
      <c r="AA33" s="12" t="str">
        <f>IF(SUMIFS(hist8[Amount],hist8[Appr],AA$8,hist8[Year],$B33,hist8[Title],AA$9)=0,"-.-",SUMIFS(hist8[Amount],hist8[Appr],AA$8,hist8[Year],$B33,hist8[Title],AA$9))</f>
        <v>-.-</v>
      </c>
      <c r="AB33" s="70" t="str">
        <f t="shared" si="8"/>
        <v/>
      </c>
      <c r="AC33" s="69" t="str">
        <f t="array" ref="AC33">IFERROR(INDEX(slash18[Slash],MATCH(1,($B33=slash18[Year])*($C$4=slash18[Sub program])*(AA$8=slash18[Appr]),0)),"")</f>
        <v/>
      </c>
      <c r="AD33" s="12" t="str">
        <f>IF(SUMIFS(hist8[Amount],hist8[Appr],AD$8,hist8[Year],$B33,hist8[Title],AD$9)=0,"-.-",SUMIFS(hist8[Amount],hist8[Appr],AD$8,hist8[Year],$B33,hist8[Title],AD$9))</f>
        <v>-.-</v>
      </c>
      <c r="AE33" s="70" t="str">
        <f t="shared" si="9"/>
        <v/>
      </c>
      <c r="AF33" s="69" t="str">
        <f t="array" ref="AF33">IFERROR(INDEX(slash18[Slash],MATCH(1,($B33=slash18[Year])*($C$4=slash18[Sub program])*(AD$8=slash18[Appr]),0)),"")</f>
        <v/>
      </c>
      <c r="AG33" s="12" t="str">
        <f>IF(SUMIFS(hist8[Amount],hist8[Appr],AG$8,hist8[Year],$B33,hist8[Title],AG$9)=0,"-.-",SUMIFS(hist8[Amount],hist8[Appr],AG$8,hist8[Year],$B33,hist8[Title],AG$9))</f>
        <v>-.-</v>
      </c>
      <c r="AH33" s="70" t="str">
        <f t="shared" si="10"/>
        <v/>
      </c>
      <c r="AI33" s="69" t="str">
        <f t="array" ref="AI33">IFERROR(INDEX(slash18[Slash],MATCH(1,($B33=slash18[Year])*($C$4=slash18[Sub program])*(AG$8=slash18[Appr]),0)),"")</f>
        <v/>
      </c>
      <c r="AJ33" s="12" t="str">
        <f>IF(SUMIFS(hist8[Amount],hist8[Appr],AJ$8,hist8[Year],$B33,hist8[Title],AJ$9)=0,"-.-",SUMIFS(hist8[Amount],hist8[Appr],AJ$8,hist8[Year],$B33,hist8[Title],AJ$9))</f>
        <v>-.-</v>
      </c>
      <c r="AK33" s="70" t="str">
        <f t="shared" si="11"/>
        <v/>
      </c>
      <c r="AL33" s="69" t="str">
        <f t="array" ref="AL33">IFERROR(INDEX(slash18[Slash],MATCH(1,($B33=slash18[Year])*($C$4=slash18[Sub program])*(AJ$8=slash18[Appr]),0)),"")</f>
        <v/>
      </c>
      <c r="AM33" s="12" t="str">
        <f>IF(SUMIFS(hist8[Amount],hist8[Appr],AM$8,hist8[Year],$B33,hist8[Title],AM$9)=0,"-.-",SUMIFS(hist8[Amount],hist8[Appr],AM$8,hist8[Year],$B33,hist8[Title],AM$9))</f>
        <v>-.-</v>
      </c>
      <c r="AN33" s="70" t="str">
        <f t="shared" si="12"/>
        <v/>
      </c>
      <c r="AO33" s="69" t="str">
        <f t="array" ref="AO33">IFERROR(INDEX(slash18[Slash],MATCH(1,($B33=slash18[Year])*($C$4=slash18[Sub program])*(AM$8=slash18[Appr]),0)),"")</f>
        <v/>
      </c>
      <c r="AP33" s="12" t="str">
        <f>IF(SUMIFS(hist8[Amount],hist8[Appr],AP$8,hist8[Year],$B33,hist8[Title],AP$9)=0,"-.-",SUMIFS(hist8[Amount],hist8[Appr],AP$8,hist8[Year],$B33,hist8[Title],AP$9))</f>
        <v>-.-</v>
      </c>
      <c r="AQ33" s="70" t="str">
        <f t="shared" si="13"/>
        <v/>
      </c>
      <c r="AR33" s="69" t="str">
        <f t="array" ref="AR33">IFERROR(INDEX(slash18[Slash],MATCH(1,($B33=slash18[Year])*($C$4=slash18[Sub program])*(AP$8=slash18[Appr]),0)),"")</f>
        <v/>
      </c>
      <c r="AS33" s="12" t="str">
        <f>IF(SUMIFS(hist8[Amount],hist8[Appr],AS$8,hist8[Year],$B33,hist8[Title],AS$9)=0,"-.-",SUMIFS(hist8[Amount],hist8[Appr],AS$8,hist8[Year],$B33,hist8[Title],AS$9))</f>
        <v>-.-</v>
      </c>
      <c r="AT33" s="70" t="str">
        <f t="shared" si="14"/>
        <v/>
      </c>
      <c r="AU33" s="69" t="str">
        <f t="array" ref="AU33">IFERROR(INDEX(slash18[Slash],MATCH(1,($B33=slash18[Year])*($C$4=slash18[Sub program])*(AS$8=slash18[Appr]),0)),"")</f>
        <v/>
      </c>
      <c r="AV33" s="12" t="str">
        <f>IF(SUMIFS(hist8[Amount],hist8[Appr],AV$8,hist8[Year],$B33,hist8[Title],AV$9)=0,"-.-",SUMIFS(hist8[Amount],hist8[Appr],AV$8,hist8[Year],$B33,hist8[Title],AV$9))</f>
        <v>-.-</v>
      </c>
      <c r="AW33" s="70" t="str">
        <f t="shared" si="15"/>
        <v/>
      </c>
      <c r="AX33" s="69" t="str">
        <f t="array" ref="AX33">IFERROR(INDEX(slash18[Slash],MATCH(1,($B33=slash18[Year])*($C$4=slash18[Sub program])*(AV$8=slash18[Appr]),0)),"")</f>
        <v/>
      </c>
      <c r="AY33" s="12" t="str">
        <f>IF(SUMIFS(hist8[Amount],hist8[Appr],AY$8,hist8[Year],$B33,hist8[Title],AY$9)=0,"-.-",SUMIFS(hist8[Amount],hist8[Appr],AY$8,hist8[Year],$B33,hist8[Title],AY$9))</f>
        <v>-.-</v>
      </c>
      <c r="AZ33" s="70" t="str">
        <f t="shared" si="16"/>
        <v/>
      </c>
      <c r="BA33" s="69" t="str">
        <f t="array" ref="BA33">IFERROR(INDEX(slash18[Slash],MATCH(1,($B33=slash18[Year])*($C$4=slash18[Sub program])*(AY$8=slash18[Appr]),0)),"")</f>
        <v/>
      </c>
      <c r="BB33" s="12" t="str">
        <f>IF(SUMIFS(hist8[Amount],hist8[Appr],BB$8,hist8[Year],$B33,hist8[Title],BB$9)=0,"-.-",SUMIFS(hist8[Amount],hist8[Appr],BB$8,hist8[Year],$B33,hist8[Title],BB$9))</f>
        <v>-.-</v>
      </c>
      <c r="BC33" s="70" t="str">
        <f t="shared" si="17"/>
        <v/>
      </c>
      <c r="BD33" s="69" t="str">
        <f t="array" ref="BD33">IFERROR(INDEX(slash18[Slash],MATCH(1,($B33=slash18[Year])*($C$4=slash18[Sub program])*(BB$8=slash18[Appr]),0)),"")</f>
        <v/>
      </c>
      <c r="BE33" s="12" t="str">
        <f>IF(SUMIFS(hist8[Amount],hist8[Appr],BE$8,hist8[Year],$B33,hist8[Title],BE$9)=0,"-.-",SUMIFS(hist8[Amount],hist8[Appr],BE$8,hist8[Year],$B33,hist8[Title],BE$9))</f>
        <v>-.-</v>
      </c>
      <c r="BF33" s="70" t="str">
        <f t="shared" si="18"/>
        <v/>
      </c>
      <c r="BG33" s="69" t="str">
        <f t="array" ref="BG33">IFERROR(INDEX(slash18[Slash],MATCH(1,($B33=slash18[Year])*($C$4=slash18[Sub program])*(BE$8=slash18[Appr]),0)),"")</f>
        <v/>
      </c>
    </row>
    <row r="34" spans="2:62" x14ac:dyDescent="0.2">
      <c r="B34" s="60" t="s">
        <v>527</v>
      </c>
      <c r="C34" s="12">
        <f>IF(SUMIFS(hist8[Amount],hist8[Appr],C$8,hist8[Year],$B34,hist8[Title],C$9)=0,"-.-",SUMIFS(hist8[Amount],hist8[Appr],C$8,hist8[Year],$B34,hist8[Title],C$9))</f>
        <v>435.6</v>
      </c>
      <c r="D34" s="70">
        <f t="shared" si="0"/>
        <v>0</v>
      </c>
      <c r="E34" s="69" t="str">
        <f t="array" ref="E34">IFERROR(INDEX(slash18[Slash],MATCH(1,($B34=slash18[Year])*($C$4=slash18[Sub program])*(C$8=slash18[Appr]),0)),"")</f>
        <v/>
      </c>
      <c r="F34" s="12">
        <f>IF(SUMIFS(hist8[Amount],hist8[Appr],F$8,hist8[Year],$B34,hist8[Title],F$9)=0,"-.-",SUMIFS(hist8[Amount],hist8[Appr],F$8,hist8[Year],$B34,hist8[Title],F$9))</f>
        <v>959</v>
      </c>
      <c r="G34" s="70">
        <f t="shared" si="1"/>
        <v>2.5010688328345423E-2</v>
      </c>
      <c r="H34" s="69" t="str">
        <f t="array" ref="H34">IFERROR(INDEX(slash18[Slash],MATCH(1,($B34=slash18[Year])*($C$4=slash18[Sub program])*(F$8=slash18[Appr]),0)),"")</f>
        <v/>
      </c>
      <c r="I34" s="12">
        <f>IF(SUMIFS(hist8[Amount],hist8[Appr],I$8,hist8[Year],$B34,hist8[Title],I$9)=0,"-.-",SUMIFS(hist8[Amount],hist8[Appr],I$8,hist8[Year],$B34,hist8[Title],I$9))</f>
        <v>15977.8</v>
      </c>
      <c r="J34" s="70">
        <f t="shared" si="2"/>
        <v>0</v>
      </c>
      <c r="K34" s="69" t="str">
        <f t="array" ref="K34">IFERROR(INDEX(slash18[Slash],MATCH(1,($B34=slash18[Year])*($C$4=slash18[Sub program])*(I$8=slash18[Appr]),0)),"")</f>
        <v/>
      </c>
      <c r="L34" s="12">
        <f>IF(SUMIFS(hist8[Amount],hist8[Appr],L$8,hist8[Year],$B34,hist8[Title],L$9)=0,"-.-",SUMIFS(hist8[Amount],hist8[Appr],L$8,hist8[Year],$B34,hist8[Title],L$9))</f>
        <v>605.5</v>
      </c>
      <c r="M34" s="70">
        <f t="shared" si="3"/>
        <v>0</v>
      </c>
      <c r="N34" s="69" t="str">
        <f t="array" ref="N34">IFERROR(INDEX(slash18[Slash],MATCH(1,($B34=slash18[Year])*($C$4=slash18[Sub program])*(L$8=slash18[Appr]),0)),"")</f>
        <v/>
      </c>
      <c r="O34" s="12">
        <f>IF(SUMIFS(hist8[Amount],hist8[Appr],O$8,hist8[Year],$B34,hist8[Title],O$9)=0,"-.-",SUMIFS(hist8[Amount],hist8[Appr],O$8,hist8[Year],$B34,hist8[Title],O$9))</f>
        <v>2996.9</v>
      </c>
      <c r="P34" s="70">
        <f t="shared" si="19"/>
        <v>0</v>
      </c>
      <c r="Q34" s="69" t="str">
        <f t="array" ref="Q34">IFERROR(INDEX(slash18[Slash],MATCH(1,($B34=slash18[Year])*($C$4=slash18[Sub program])*(O$8=slash18[Appr]),0)),"")</f>
        <v/>
      </c>
      <c r="R34" s="12" t="str">
        <f>IF(SUMIFS(hist8[Amount],hist8[Appr],R$8,hist8[Year],$B34,hist8[Title],R$9)=0,"-.-",SUMIFS(hist8[Amount],hist8[Appr],R$8,hist8[Year],$B34,hist8[Title],R$9))</f>
        <v>-.-</v>
      </c>
      <c r="S34" s="70" t="str">
        <f t="shared" si="5"/>
        <v/>
      </c>
      <c r="T34" s="69" t="str">
        <f t="array" ref="T34">IFERROR(INDEX(slash18[Slash],MATCH(1,($B34=slash18[Year])*($C$4=slash18[Sub program])*(R$8=slash18[Appr]),0)),"")</f>
        <v/>
      </c>
      <c r="U34" s="12" t="str">
        <f>IF(SUMIFS(hist8[Amount],hist8[Appr],U$8,hist8[Year],$B34,hist8[Title],U$9)=0,"-.-",SUMIFS(hist8[Amount],hist8[Appr],U$8,hist8[Year],$B34,hist8[Title],U$9))</f>
        <v>-.-</v>
      </c>
      <c r="V34" s="70" t="str">
        <f t="shared" si="6"/>
        <v/>
      </c>
      <c r="W34" s="69" t="str">
        <f t="array" ref="W34">IFERROR(INDEX(slash18[Slash],MATCH(1,($B34=slash18[Year])*($C$4=slash18[Sub program])*(U$8=slash18[Appr]),0)),"")</f>
        <v/>
      </c>
      <c r="X34" s="12" t="str">
        <f>IF(SUMIFS(hist8[Amount],hist8[Appr],X$8,hist8[Year],$B34,hist8[Title],X$9)=0,"-.-",SUMIFS(hist8[Amount],hist8[Appr],X$8,hist8[Year],$B34,hist8[Title],X$9))</f>
        <v>-.-</v>
      </c>
      <c r="Y34" s="70" t="str">
        <f t="shared" si="7"/>
        <v/>
      </c>
      <c r="Z34" s="69" t="str">
        <f t="array" ref="Z34">IFERROR(INDEX(slash18[Slash],MATCH(1,($B34=slash18[Year])*($C$4=slash18[Sub program])*(X$8=slash18[Appr]),0)),"")</f>
        <v/>
      </c>
      <c r="AA34" s="12" t="str">
        <f>IF(SUMIFS(hist8[Amount],hist8[Appr],AA$8,hist8[Year],$B34,hist8[Title],AA$9)=0,"-.-",SUMIFS(hist8[Amount],hist8[Appr],AA$8,hist8[Year],$B34,hist8[Title],AA$9))</f>
        <v>-.-</v>
      </c>
      <c r="AB34" s="70" t="str">
        <f t="shared" si="8"/>
        <v/>
      </c>
      <c r="AC34" s="69" t="str">
        <f t="array" ref="AC34">IFERROR(INDEX(slash18[Slash],MATCH(1,($B34=slash18[Year])*($C$4=slash18[Sub program])*(AA$8=slash18[Appr]),0)),"")</f>
        <v/>
      </c>
      <c r="AD34" s="12" t="str">
        <f>IF(SUMIFS(hist8[Amount],hist8[Appr],AD$8,hist8[Year],$B34,hist8[Title],AD$9)=0,"-.-",SUMIFS(hist8[Amount],hist8[Appr],AD$8,hist8[Year],$B34,hist8[Title],AD$9))</f>
        <v>-.-</v>
      </c>
      <c r="AE34" s="70" t="str">
        <f t="shared" si="9"/>
        <v/>
      </c>
      <c r="AF34" s="69" t="str">
        <f t="array" ref="AF34">IFERROR(INDEX(slash18[Slash],MATCH(1,($B34=slash18[Year])*($C$4=slash18[Sub program])*(AD$8=slash18[Appr]),0)),"")</f>
        <v/>
      </c>
      <c r="AG34" s="12" t="str">
        <f>IF(SUMIFS(hist8[Amount],hist8[Appr],AG$8,hist8[Year],$B34,hist8[Title],AG$9)=0,"-.-",SUMIFS(hist8[Amount],hist8[Appr],AG$8,hist8[Year],$B34,hist8[Title],AG$9))</f>
        <v>-.-</v>
      </c>
      <c r="AH34" s="70" t="str">
        <f t="shared" si="10"/>
        <v/>
      </c>
      <c r="AI34" s="69" t="str">
        <f t="array" ref="AI34">IFERROR(INDEX(slash18[Slash],MATCH(1,($B34=slash18[Year])*($C$4=slash18[Sub program])*(AG$8=slash18[Appr]),0)),"")</f>
        <v/>
      </c>
      <c r="AJ34" s="12" t="str">
        <f>IF(SUMIFS(hist8[Amount],hist8[Appr],AJ$8,hist8[Year],$B34,hist8[Title],AJ$9)=0,"-.-",SUMIFS(hist8[Amount],hist8[Appr],AJ$8,hist8[Year],$B34,hist8[Title],AJ$9))</f>
        <v>-.-</v>
      </c>
      <c r="AK34" s="70" t="str">
        <f t="shared" si="11"/>
        <v/>
      </c>
      <c r="AL34" s="69" t="str">
        <f t="array" ref="AL34">IFERROR(INDEX(slash18[Slash],MATCH(1,($B34=slash18[Year])*($C$4=slash18[Sub program])*(AJ$8=slash18[Appr]),0)),"")</f>
        <v/>
      </c>
      <c r="AM34" s="12" t="str">
        <f>IF(SUMIFS(hist8[Amount],hist8[Appr],AM$8,hist8[Year],$B34,hist8[Title],AM$9)=0,"-.-",SUMIFS(hist8[Amount],hist8[Appr],AM$8,hist8[Year],$B34,hist8[Title],AM$9))</f>
        <v>-.-</v>
      </c>
      <c r="AN34" s="70" t="str">
        <f t="shared" si="12"/>
        <v/>
      </c>
      <c r="AO34" s="69" t="str">
        <f t="array" ref="AO34">IFERROR(INDEX(slash18[Slash],MATCH(1,($B34=slash18[Year])*($C$4=slash18[Sub program])*(AM$8=slash18[Appr]),0)),"")</f>
        <v/>
      </c>
      <c r="AP34" s="12" t="str">
        <f>IF(SUMIFS(hist8[Amount],hist8[Appr],AP$8,hist8[Year],$B34,hist8[Title],AP$9)=0,"-.-",SUMIFS(hist8[Amount],hist8[Appr],AP$8,hist8[Year],$B34,hist8[Title],AP$9))</f>
        <v>-.-</v>
      </c>
      <c r="AQ34" s="70" t="str">
        <f t="shared" si="13"/>
        <v/>
      </c>
      <c r="AR34" s="69" t="str">
        <f t="array" ref="AR34">IFERROR(INDEX(slash18[Slash],MATCH(1,($B34=slash18[Year])*($C$4=slash18[Sub program])*(AP$8=slash18[Appr]),0)),"")</f>
        <v/>
      </c>
      <c r="AS34" s="12" t="str">
        <f>IF(SUMIFS(hist8[Amount],hist8[Appr],AS$8,hist8[Year],$B34,hist8[Title],AS$9)=0,"-.-",SUMIFS(hist8[Amount],hist8[Appr],AS$8,hist8[Year],$B34,hist8[Title],AS$9))</f>
        <v>-.-</v>
      </c>
      <c r="AT34" s="70" t="str">
        <f t="shared" si="14"/>
        <v/>
      </c>
      <c r="AU34" s="69" t="str">
        <f t="array" ref="AU34">IFERROR(INDEX(slash18[Slash],MATCH(1,($B34=slash18[Year])*($C$4=slash18[Sub program])*(AS$8=slash18[Appr]),0)),"")</f>
        <v/>
      </c>
      <c r="AV34" s="12" t="str">
        <f>IF(SUMIFS(hist8[Amount],hist8[Appr],AV$8,hist8[Year],$B34,hist8[Title],AV$9)=0,"-.-",SUMIFS(hist8[Amount],hist8[Appr],AV$8,hist8[Year],$B34,hist8[Title],AV$9))</f>
        <v>-.-</v>
      </c>
      <c r="AW34" s="70" t="str">
        <f t="shared" si="15"/>
        <v/>
      </c>
      <c r="AX34" s="69" t="str">
        <f t="array" ref="AX34">IFERROR(INDEX(slash18[Slash],MATCH(1,($B34=slash18[Year])*($C$4=slash18[Sub program])*(AV$8=slash18[Appr]),0)),"")</f>
        <v/>
      </c>
      <c r="AY34" s="12" t="str">
        <f>IF(SUMIFS(hist8[Amount],hist8[Appr],AY$8,hist8[Year],$B34,hist8[Title],AY$9)=0,"-.-",SUMIFS(hist8[Amount],hist8[Appr],AY$8,hist8[Year],$B34,hist8[Title],AY$9))</f>
        <v>-.-</v>
      </c>
      <c r="AZ34" s="70" t="str">
        <f t="shared" si="16"/>
        <v/>
      </c>
      <c r="BA34" s="69" t="str">
        <f t="array" ref="BA34">IFERROR(INDEX(slash18[Slash],MATCH(1,($B34=slash18[Year])*($C$4=slash18[Sub program])*(AY$8=slash18[Appr]),0)),"")</f>
        <v/>
      </c>
      <c r="BB34" s="12" t="str">
        <f>IF(SUMIFS(hist8[Amount],hist8[Appr],BB$8,hist8[Year],$B34,hist8[Title],BB$9)=0,"-.-",SUMIFS(hist8[Amount],hist8[Appr],BB$8,hist8[Year],$B34,hist8[Title],BB$9))</f>
        <v>-.-</v>
      </c>
      <c r="BC34" s="70" t="str">
        <f t="shared" si="17"/>
        <v/>
      </c>
      <c r="BD34" s="69" t="str">
        <f t="array" ref="BD34">IFERROR(INDEX(slash18[Slash],MATCH(1,($B34=slash18[Year])*($C$4=slash18[Sub program])*(BB$8=slash18[Appr]),0)),"")</f>
        <v/>
      </c>
      <c r="BE34" s="12" t="str">
        <f>IF(SUMIFS(hist8[Amount],hist8[Appr],BE$8,hist8[Year],$B34,hist8[Title],BE$9)=0,"-.-",SUMIFS(hist8[Amount],hist8[Appr],BE$8,hist8[Year],$B34,hist8[Title],BE$9))</f>
        <v>-.-</v>
      </c>
      <c r="BF34" s="70" t="str">
        <f t="shared" si="18"/>
        <v/>
      </c>
      <c r="BG34" s="69" t="str">
        <f t="array" ref="BG34">IFERROR(INDEX(slash18[Slash],MATCH(1,($B34=slash18[Year])*($C$4=slash18[Sub program])*(BE$8=slash18[Appr]),0)),"")</f>
        <v/>
      </c>
    </row>
    <row r="35" spans="2:62" s="53" customFormat="1" x14ac:dyDescent="0.2">
      <c r="B35" s="60" t="s">
        <v>588</v>
      </c>
      <c r="C35" s="12">
        <f>IF(SUMIFS(hist8[Amount],hist8[Appr],C$8,hist8[Year],$B35,hist8[Title],C$9)=0,"-.-",SUMIFS(hist8[Amount],hist8[Appr],C$8,hist8[Year],$B35,hist8[Title],C$9))</f>
        <v>435.6</v>
      </c>
      <c r="D35" s="70">
        <f>IFERROR((C35-C34)/C34,"")</f>
        <v>0</v>
      </c>
      <c r="E35" s="69" t="str">
        <f t="array" ref="E35">IFERROR(INDEX(slash18[Slash],MATCH(1,($B35=slash18[Year])*($C$4=slash18[Sub program])*(C$8=slash18[Appr]),0)),"")</f>
        <v/>
      </c>
      <c r="F35" s="12">
        <f>IF(SUMIFS(hist8[Amount],hist8[Appr],F$8,hist8[Year],$B35,hist8[Title],F$9)=0,"-.-",SUMIFS(hist8[Amount],hist8[Appr],F$8,hist8[Year],$B35,hist8[Title],F$9))</f>
        <v>1070.5</v>
      </c>
      <c r="G35" s="70">
        <f>IFERROR((F35-F34)/F34,"")</f>
        <v>0.11626694473409802</v>
      </c>
      <c r="H35" s="69" t="str">
        <f t="array" ref="H35">IFERROR(INDEX(slash18[Slash],MATCH(1,($B35=slash18[Year])*($C$4=slash18[Sub program])*(F$8=slash18[Appr]),0)),"")</f>
        <v/>
      </c>
      <c r="I35" s="12">
        <f>IF(SUMIFS(hist8[Amount],hist8[Appr],I$8,hist8[Year],$B35,hist8[Title],I$9)=0,"-.-",SUMIFS(hist8[Amount],hist8[Appr],I$8,hist8[Year],$B35,hist8[Title],I$9))</f>
        <v>15977.8</v>
      </c>
      <c r="J35" s="70">
        <f>IFERROR((I35-I34)/I34,"")</f>
        <v>0</v>
      </c>
      <c r="K35" s="69" t="str">
        <f t="array" ref="K35">IFERROR(INDEX(slash18[Slash],MATCH(1,($B35=slash18[Year])*($C$4=slash18[Sub program])*(I$8=slash18[Appr]),0)),"")</f>
        <v/>
      </c>
      <c r="L35" s="12">
        <f>IF(SUMIFS(hist8[Amount],hist8[Appr],L$8,hist8[Year],$B35,hist8[Title],L$9)=0,"-.-",SUMIFS(hist8[Amount],hist8[Appr],L$8,hist8[Year],$B35,hist8[Title],L$9))</f>
        <v>605.5</v>
      </c>
      <c r="M35" s="70">
        <f t="shared" ref="M35:M36" si="20">IFERROR((L35-L34)/L34,"")</f>
        <v>0</v>
      </c>
      <c r="N35" s="69" t="str">
        <f t="array" ref="N35">IFERROR(INDEX(slash18[Slash],MATCH(1,($B35=slash18[Year])*($C$4=slash18[Sub program])*(L$8=slash18[Appr]),0)),"")</f>
        <v/>
      </c>
      <c r="O35" s="12">
        <f>IF(SUMIFS(hist8[Amount],hist8[Appr],O$8,hist8[Year],$B35,hist8[Title],O$9)=0,"-.-",SUMIFS(hist8[Amount],hist8[Appr],O$8,hist8[Year],$B35,hist8[Title],O$9))</f>
        <v>2996.9</v>
      </c>
      <c r="P35" s="70">
        <f t="shared" si="19"/>
        <v>0</v>
      </c>
      <c r="Q35" s="69" t="str">
        <f t="array" ref="Q35">IFERROR(INDEX(slash18[Slash],MATCH(1,($B35=slash18[Year])*($C$4=slash18[Sub program])*(O$8=slash18[Appr]),0)),"")</f>
        <v/>
      </c>
      <c r="R35" s="12" t="str">
        <f>IF(SUMIFS(hist8[Amount],hist8[Appr],R$8,hist8[Year],$B35,hist8[Title],R$9)=0,"-.-",SUMIFS(hist8[Amount],hist8[Appr],R$8,hist8[Year],$B35,hist8[Title],R$9))</f>
        <v>-.-</v>
      </c>
      <c r="S35" s="70" t="str">
        <f t="shared" ref="S35:S36" si="21">IFERROR((R35-R34)/R34,"")</f>
        <v/>
      </c>
      <c r="T35" s="69" t="str">
        <f t="array" ref="T35">IFERROR(INDEX(slash18[Slash],MATCH(1,($B35=slash18[Year])*($C$4=slash18[Sub program])*(R$8=slash18[Appr]),0)),"")</f>
        <v/>
      </c>
      <c r="U35" s="12" t="str">
        <f>IF(SUMIFS(hist8[Amount],hist8[Appr],U$8,hist8[Year],$B35,hist8[Title],U$9)=0,"-.-",SUMIFS(hist8[Amount],hist8[Appr],U$8,hist8[Year],$B35,hist8[Title],U$9))</f>
        <v>-.-</v>
      </c>
      <c r="V35" s="70" t="str">
        <f t="shared" ref="V35:V36" si="22">IFERROR((U35-U34)/U34,"")</f>
        <v/>
      </c>
      <c r="W35" s="69" t="str">
        <f t="array" ref="W35">IFERROR(INDEX(slash18[Slash],MATCH(1,($B35=slash18[Year])*($C$4=slash18[Sub program])*(U$8=slash18[Appr]),0)),"")</f>
        <v/>
      </c>
      <c r="X35" s="12" t="str">
        <f>IF(SUMIFS(hist8[Amount],hist8[Appr],X$8,hist8[Year],$B35,hist8[Title],X$9)=0,"-.-",SUMIFS(hist8[Amount],hist8[Appr],X$8,hist8[Year],$B35,hist8[Title],X$9))</f>
        <v>-.-</v>
      </c>
      <c r="Y35" s="70" t="str">
        <f t="shared" ref="Y35:Y36" si="23">IFERROR((X35-X34)/X34,"")</f>
        <v/>
      </c>
      <c r="Z35" s="69" t="str">
        <f t="array" ref="Z35">IFERROR(INDEX(slash18[Slash],MATCH(1,($B35=slash18[Year])*($C$4=slash18[Sub program])*(X$8=slash18[Appr]),0)),"")</f>
        <v/>
      </c>
      <c r="AA35" s="12" t="str">
        <f>IF(SUMIFS(hist8[Amount],hist8[Appr],AA$8,hist8[Year],$B35,hist8[Title],AA$9)=0,"-.-",SUMIFS(hist8[Amount],hist8[Appr],AA$8,hist8[Year],$B35,hist8[Title],AA$9))</f>
        <v>-.-</v>
      </c>
      <c r="AB35" s="70" t="str">
        <f t="shared" ref="AB35:AB36" si="24">IFERROR((AA35-AA34)/AA34,"")</f>
        <v/>
      </c>
      <c r="AC35" s="69" t="str">
        <f t="array" ref="AC35">IFERROR(INDEX(slash18[Slash],MATCH(1,($B35=slash18[Year])*($C$4=slash18[Sub program])*(AA$8=slash18[Appr]),0)),"")</f>
        <v/>
      </c>
      <c r="AD35" s="12" t="str">
        <f>IF(SUMIFS(hist8[Amount],hist8[Appr],AD$8,hist8[Year],$B35,hist8[Title],AD$9)=0,"-.-",SUMIFS(hist8[Amount],hist8[Appr],AD$8,hist8[Year],$B35,hist8[Title],AD$9))</f>
        <v>-.-</v>
      </c>
      <c r="AE35" s="70" t="str">
        <f t="shared" ref="AE35:AE36" si="25">IFERROR((AD35-AD34)/AD34,"")</f>
        <v/>
      </c>
      <c r="AF35" s="69" t="str">
        <f t="array" ref="AF35">IFERROR(INDEX(slash18[Slash],MATCH(1,($B35=slash18[Year])*($C$4=slash18[Sub program])*(AD$8=slash18[Appr]),0)),"")</f>
        <v/>
      </c>
      <c r="AG35" s="12" t="str">
        <f>IF(SUMIFS(hist8[Amount],hist8[Appr],AG$8,hist8[Year],$B35,hist8[Title],AG$9)=0,"-.-",SUMIFS(hist8[Amount],hist8[Appr],AG$8,hist8[Year],$B35,hist8[Title],AG$9))</f>
        <v>-.-</v>
      </c>
      <c r="AH35" s="70" t="str">
        <f t="shared" ref="AH35:AH36" si="26">IFERROR((AG35-AG34)/AG34,"")</f>
        <v/>
      </c>
      <c r="AI35" s="69" t="str">
        <f t="array" ref="AI35">IFERROR(INDEX(slash18[Slash],MATCH(1,($B35=slash18[Year])*($C$4=slash18[Sub program])*(AG$8=slash18[Appr]),0)),"")</f>
        <v/>
      </c>
      <c r="AJ35" s="12" t="str">
        <f>IF(SUMIFS(hist8[Amount],hist8[Appr],AJ$8,hist8[Year],$B35,hist8[Title],AJ$9)=0,"-.-",SUMIFS(hist8[Amount],hist8[Appr],AJ$8,hist8[Year],$B35,hist8[Title],AJ$9))</f>
        <v>-.-</v>
      </c>
      <c r="AK35" s="70" t="str">
        <f t="shared" ref="AK35:AK36" si="27">IFERROR((AJ35-AJ34)/AJ34,"")</f>
        <v/>
      </c>
      <c r="AL35" s="69" t="str">
        <f t="array" ref="AL35">IFERROR(INDEX(slash18[Slash],MATCH(1,($B35=slash18[Year])*($C$4=slash18[Sub program])*(AJ$8=slash18[Appr]),0)),"")</f>
        <v/>
      </c>
      <c r="AM35" s="12" t="str">
        <f>IF(SUMIFS(hist8[Amount],hist8[Appr],AM$8,hist8[Year],$B35,hist8[Title],AM$9)=0,"-.-",SUMIFS(hist8[Amount],hist8[Appr],AM$8,hist8[Year],$B35,hist8[Title],AM$9))</f>
        <v>-.-</v>
      </c>
      <c r="AN35" s="70" t="str">
        <f t="shared" ref="AN35:AN36" si="28">IFERROR((AM35-AM34)/AM34,"")</f>
        <v/>
      </c>
      <c r="AO35" s="69" t="str">
        <f t="array" ref="AO35">IFERROR(INDEX(slash18[Slash],MATCH(1,($B35=slash18[Year])*($C$4=slash18[Sub program])*(AM$8=slash18[Appr]),0)),"")</f>
        <v/>
      </c>
      <c r="AP35" s="12" t="str">
        <f>IF(SUMIFS(hist8[Amount],hist8[Appr],AP$8,hist8[Year],$B35,hist8[Title],AP$9)=0,"-.-",SUMIFS(hist8[Amount],hist8[Appr],AP$8,hist8[Year],$B35,hist8[Title],AP$9))</f>
        <v>-.-</v>
      </c>
      <c r="AQ35" s="70" t="str">
        <f t="shared" ref="AQ35:AQ36" si="29">IFERROR((AP35-AP34)/AP34,"")</f>
        <v/>
      </c>
      <c r="AR35" s="69" t="str">
        <f t="array" ref="AR35">IFERROR(INDEX(slash18[Slash],MATCH(1,($B35=slash18[Year])*($C$4=slash18[Sub program])*(AP$8=slash18[Appr]),0)),"")</f>
        <v/>
      </c>
      <c r="AS35" s="12" t="str">
        <f>IF(SUMIFS(hist8[Amount],hist8[Appr],AS$8,hist8[Year],$B35,hist8[Title],AS$9)=0,"-.-",SUMIFS(hist8[Amount],hist8[Appr],AS$8,hist8[Year],$B35,hist8[Title],AS$9))</f>
        <v>-.-</v>
      </c>
      <c r="AT35" s="70" t="str">
        <f t="shared" ref="AT35:AT36" si="30">IFERROR((AS35-AS34)/AS34,"")</f>
        <v/>
      </c>
      <c r="AU35" s="69" t="str">
        <f t="array" ref="AU35">IFERROR(INDEX(slash18[Slash],MATCH(1,($B35=slash18[Year])*($C$4=slash18[Sub program])*(AS$8=slash18[Appr]),0)),"")</f>
        <v/>
      </c>
      <c r="AV35" s="12" t="str">
        <f>IF(SUMIFS(hist8[Amount],hist8[Appr],AV$8,hist8[Year],$B35,hist8[Title],AV$9)=0,"-.-",SUMIFS(hist8[Amount],hist8[Appr],AV$8,hist8[Year],$B35,hist8[Title],AV$9))</f>
        <v>-.-</v>
      </c>
      <c r="AW35" s="70" t="str">
        <f t="shared" ref="AW35:AW36" si="31">IFERROR((AV35-AV34)/AV34,"")</f>
        <v/>
      </c>
      <c r="AX35" s="69" t="str">
        <f t="array" ref="AX35">IFERROR(INDEX(slash18[Slash],MATCH(1,($B35=slash18[Year])*($C$4=slash18[Sub program])*(AV$8=slash18[Appr]),0)),"")</f>
        <v/>
      </c>
      <c r="AY35" s="12" t="str">
        <f>IF(SUMIFS(hist8[Amount],hist8[Appr],AY$8,hist8[Year],$B35,hist8[Title],AY$9)=0,"-.-",SUMIFS(hist8[Amount],hist8[Appr],AY$8,hist8[Year],$B35,hist8[Title],AY$9))</f>
        <v>-.-</v>
      </c>
      <c r="AZ35" s="70" t="str">
        <f t="shared" ref="AZ35:AZ36" si="32">IFERROR((AY35-AY34)/AY34,"")</f>
        <v/>
      </c>
      <c r="BA35" s="69" t="str">
        <f t="array" ref="BA35">IFERROR(INDEX(slash18[Slash],MATCH(1,($B35=slash18[Year])*($C$4=slash18[Sub program])*(AY$8=slash18[Appr]),0)),"")</f>
        <v/>
      </c>
      <c r="BB35" s="12" t="str">
        <f>IF(SUMIFS(hist8[Amount],hist8[Appr],BB$8,hist8[Year],$B35,hist8[Title],BB$9)=0,"-.-",SUMIFS(hist8[Amount],hist8[Appr],BB$8,hist8[Year],$B35,hist8[Title],BB$9))</f>
        <v>-.-</v>
      </c>
      <c r="BC35" s="70" t="str">
        <f t="shared" ref="BC35:BC36" si="33">IFERROR((BB35-BB34)/BB34,"")</f>
        <v/>
      </c>
      <c r="BD35" s="69" t="str">
        <f t="array" ref="BD35">IFERROR(INDEX(slash18[Slash],MATCH(1,($B35=slash18[Year])*($C$4=slash18[Sub program])*(BB$8=slash18[Appr]),0)),"")</f>
        <v/>
      </c>
      <c r="BE35" s="12" t="str">
        <f>IF(SUMIFS(hist8[Amount],hist8[Appr],BE$8,hist8[Year],$B35,hist8[Title],BE$9)=0,"-.-",SUMIFS(hist8[Amount],hist8[Appr],BE$8,hist8[Year],$B35,hist8[Title],BE$9))</f>
        <v>-.-</v>
      </c>
      <c r="BF35" s="70" t="str">
        <f t="shared" ref="BF35:BF36" si="34">IFERROR((BE35-BE34)/BE34,"")</f>
        <v/>
      </c>
      <c r="BG35" s="69" t="str">
        <f t="array" ref="BG35">IFERROR(INDEX(slash18[Slash],MATCH(1,($B35=slash18[Year])*($C$4=slash18[Sub program])*(BE$8=slash18[Appr]),0)),"")</f>
        <v/>
      </c>
    </row>
    <row r="36" spans="2:62" s="53" customFormat="1" x14ac:dyDescent="0.2">
      <c r="B36" s="60" t="s">
        <v>1069</v>
      </c>
      <c r="C36" s="12">
        <f>IF(SUMIFS(hist8[Amount],hist8[Appr],C$8,hist8[Year],$B36,hist8[Title],C$9)=0,"-.-",SUMIFS(hist8[Amount],hist8[Appr],C$8,hist8[Year],$B36,hist8[Title],C$9))</f>
        <v>435.6</v>
      </c>
      <c r="D36" s="70">
        <f>IFERROR((C36-C35)/C35,"")</f>
        <v>0</v>
      </c>
      <c r="E36" s="69" t="str">
        <f t="array" ref="E36">IFERROR(INDEX(slash18[Slash],MATCH(1,($B36=slash18[Year])*($C$4=slash18[Sub program])*(C$8=slash18[Appr]),0)),"")</f>
        <v/>
      </c>
      <c r="F36" s="12">
        <f>IF(SUMIFS(hist8[Amount],hist8[Appr],F$8,hist8[Year],$B36,hist8[Title],F$9)=0,"-.-",SUMIFS(hist8[Amount],hist8[Appr],F$8,hist8[Year],$B36,hist8[Title],F$9))</f>
        <v>1070.5</v>
      </c>
      <c r="G36" s="70">
        <f>IFERROR((F36-F35)/F35,"")</f>
        <v>0</v>
      </c>
      <c r="H36" s="69" t="str">
        <f t="array" ref="H36">IFERROR(INDEX(slash18[Slash],MATCH(1,($B36=slash18[Year])*($C$4=slash18[Sub program])*(F$8=slash18[Appr]),0)),"")</f>
        <v/>
      </c>
      <c r="I36" s="12">
        <f>IF(SUMIFS(hist8[Amount],hist8[Appr],I$8,hist8[Year],$B36,hist8[Title],I$9)=0,"-.-",SUMIFS(hist8[Amount],hist8[Appr],I$8,hist8[Year],$B36,hist8[Title],I$9))</f>
        <v>15977.8</v>
      </c>
      <c r="J36" s="70">
        <f>IFERROR((I36-I35)/I35,"")</f>
        <v>0</v>
      </c>
      <c r="K36" s="69" t="str">
        <f t="array" ref="K36">IFERROR(INDEX(slash18[Slash],MATCH(1,($B36=slash18[Year])*($C$4=slash18[Sub program])*(I$8=slash18[Appr]),0)),"")</f>
        <v/>
      </c>
      <c r="L36" s="12">
        <f>IF(SUMIFS(hist8[Amount],hist8[Appr],L$8,hist8[Year],$B36,hist8[Title],L$9)=0,"-.-",SUMIFS(hist8[Amount],hist8[Appr],L$8,hist8[Year],$B36,hist8[Title],L$9))</f>
        <v>605.5</v>
      </c>
      <c r="M36" s="70">
        <f t="shared" si="20"/>
        <v>0</v>
      </c>
      <c r="N36" s="69" t="str">
        <f t="array" ref="N36">IFERROR(INDEX(slash18[Slash],MATCH(1,($B36=slash18[Year])*($C$4=slash18[Sub program])*(L$8=slash18[Appr]),0)),"")</f>
        <v/>
      </c>
      <c r="O36" s="12">
        <f>IF(SUMIFS(hist8[Amount],hist8[Appr],O$8,hist8[Year],$B36,hist8[Title],O$9)=0,"-.-",SUMIFS(hist8[Amount],hist8[Appr],O$8,hist8[Year],$B36,hist8[Title],O$9))</f>
        <v>2996.9</v>
      </c>
      <c r="P36" s="70">
        <f t="shared" si="19"/>
        <v>0</v>
      </c>
      <c r="Q36" s="69" t="str">
        <f t="array" ref="Q36">IFERROR(INDEX(slash18[Slash],MATCH(1,($B36=slash18[Year])*($C$4=slash18[Sub program])*(O$8=slash18[Appr]),0)),"")</f>
        <v/>
      </c>
      <c r="R36" s="12" t="str">
        <f>IF(SUMIFS(hist8[Amount],hist8[Appr],R$8,hist8[Year],$B36,hist8[Title],R$9)=0,"-.-",SUMIFS(hist8[Amount],hist8[Appr],R$8,hist8[Year],$B36,hist8[Title],R$9))</f>
        <v>-.-</v>
      </c>
      <c r="S36" s="70" t="str">
        <f t="shared" si="21"/>
        <v/>
      </c>
      <c r="T36" s="69" t="str">
        <f t="array" ref="T36">IFERROR(INDEX(slash18[Slash],MATCH(1,($B36=slash18[Year])*($C$4=slash18[Sub program])*(R$8=slash18[Appr]),0)),"")</f>
        <v/>
      </c>
      <c r="U36" s="12" t="str">
        <f>IF(SUMIFS(hist8[Amount],hist8[Appr],U$8,hist8[Year],$B36,hist8[Title],U$9)=0,"-.-",SUMIFS(hist8[Amount],hist8[Appr],U$8,hist8[Year],$B36,hist8[Title],U$9))</f>
        <v>-.-</v>
      </c>
      <c r="V36" s="70" t="str">
        <f t="shared" si="22"/>
        <v/>
      </c>
      <c r="W36" s="69" t="str">
        <f t="array" ref="W36">IFERROR(INDEX(slash18[Slash],MATCH(1,($B36=slash18[Year])*($C$4=slash18[Sub program])*(U$8=slash18[Appr]),0)),"")</f>
        <v/>
      </c>
      <c r="X36" s="12" t="str">
        <f>IF(SUMIFS(hist8[Amount],hist8[Appr],X$8,hist8[Year],$B36,hist8[Title],X$9)=0,"-.-",SUMIFS(hist8[Amount],hist8[Appr],X$8,hist8[Year],$B36,hist8[Title],X$9))</f>
        <v>-.-</v>
      </c>
      <c r="Y36" s="70" t="str">
        <f t="shared" si="23"/>
        <v/>
      </c>
      <c r="Z36" s="69" t="str">
        <f t="array" ref="Z36">IFERROR(INDEX(slash18[Slash],MATCH(1,($B36=slash18[Year])*($C$4=slash18[Sub program])*(X$8=slash18[Appr]),0)),"")</f>
        <v/>
      </c>
      <c r="AA36" s="12" t="str">
        <f>IF(SUMIFS(hist8[Amount],hist8[Appr],AA$8,hist8[Year],$B36,hist8[Title],AA$9)=0,"-.-",SUMIFS(hist8[Amount],hist8[Appr],AA$8,hist8[Year],$B36,hist8[Title],AA$9))</f>
        <v>-.-</v>
      </c>
      <c r="AB36" s="70" t="str">
        <f t="shared" si="24"/>
        <v/>
      </c>
      <c r="AC36" s="69" t="str">
        <f t="array" ref="AC36">IFERROR(INDEX(slash18[Slash],MATCH(1,($B36=slash18[Year])*($C$4=slash18[Sub program])*(AA$8=slash18[Appr]),0)),"")</f>
        <v/>
      </c>
      <c r="AD36" s="12" t="str">
        <f>IF(SUMIFS(hist8[Amount],hist8[Appr],AD$8,hist8[Year],$B36,hist8[Title],AD$9)=0,"-.-",SUMIFS(hist8[Amount],hist8[Appr],AD$8,hist8[Year],$B36,hist8[Title],AD$9))</f>
        <v>-.-</v>
      </c>
      <c r="AE36" s="70" t="str">
        <f t="shared" si="25"/>
        <v/>
      </c>
      <c r="AF36" s="69" t="str">
        <f t="array" ref="AF36">IFERROR(INDEX(slash18[Slash],MATCH(1,($B36=slash18[Year])*($C$4=slash18[Sub program])*(AD$8=slash18[Appr]),0)),"")</f>
        <v/>
      </c>
      <c r="AG36" s="12" t="str">
        <f>IF(SUMIFS(hist8[Amount],hist8[Appr],AG$8,hist8[Year],$B36,hist8[Title],AG$9)=0,"-.-",SUMIFS(hist8[Amount],hist8[Appr],AG$8,hist8[Year],$B36,hist8[Title],AG$9))</f>
        <v>-.-</v>
      </c>
      <c r="AH36" s="70" t="str">
        <f t="shared" si="26"/>
        <v/>
      </c>
      <c r="AI36" s="69" t="str">
        <f t="array" ref="AI36">IFERROR(INDEX(slash18[Slash],MATCH(1,($B36=slash18[Year])*($C$4=slash18[Sub program])*(AG$8=slash18[Appr]),0)),"")</f>
        <v/>
      </c>
      <c r="AJ36" s="12" t="str">
        <f>IF(SUMIFS(hist8[Amount],hist8[Appr],AJ$8,hist8[Year],$B36,hist8[Title],AJ$9)=0,"-.-",SUMIFS(hist8[Amount],hist8[Appr],AJ$8,hist8[Year],$B36,hist8[Title],AJ$9))</f>
        <v>-.-</v>
      </c>
      <c r="AK36" s="70" t="str">
        <f t="shared" si="27"/>
        <v/>
      </c>
      <c r="AL36" s="69" t="str">
        <f t="array" ref="AL36">IFERROR(INDEX(slash18[Slash],MATCH(1,($B36=slash18[Year])*($C$4=slash18[Sub program])*(AJ$8=slash18[Appr]),0)),"")</f>
        <v/>
      </c>
      <c r="AM36" s="12" t="str">
        <f>IF(SUMIFS(hist8[Amount],hist8[Appr],AM$8,hist8[Year],$B36,hist8[Title],AM$9)=0,"-.-",SUMIFS(hist8[Amount],hist8[Appr],AM$8,hist8[Year],$B36,hist8[Title],AM$9))</f>
        <v>-.-</v>
      </c>
      <c r="AN36" s="70" t="str">
        <f t="shared" si="28"/>
        <v/>
      </c>
      <c r="AO36" s="69" t="str">
        <f t="array" ref="AO36">IFERROR(INDEX(slash18[Slash],MATCH(1,($B36=slash18[Year])*($C$4=slash18[Sub program])*(AM$8=slash18[Appr]),0)),"")</f>
        <v/>
      </c>
      <c r="AP36" s="12" t="str">
        <f>IF(SUMIFS(hist8[Amount],hist8[Appr],AP$8,hist8[Year],$B36,hist8[Title],AP$9)=0,"-.-",SUMIFS(hist8[Amount],hist8[Appr],AP$8,hist8[Year],$B36,hist8[Title],AP$9))</f>
        <v>-.-</v>
      </c>
      <c r="AQ36" s="70" t="str">
        <f t="shared" si="29"/>
        <v/>
      </c>
      <c r="AR36" s="69" t="str">
        <f t="array" ref="AR36">IFERROR(INDEX(slash18[Slash],MATCH(1,($B36=slash18[Year])*($C$4=slash18[Sub program])*(AP$8=slash18[Appr]),0)),"")</f>
        <v/>
      </c>
      <c r="AS36" s="12" t="str">
        <f>IF(SUMIFS(hist8[Amount],hist8[Appr],AS$8,hist8[Year],$B36,hist8[Title],AS$9)=0,"-.-",SUMIFS(hist8[Amount],hist8[Appr],AS$8,hist8[Year],$B36,hist8[Title],AS$9))</f>
        <v>-.-</v>
      </c>
      <c r="AT36" s="70" t="str">
        <f t="shared" si="30"/>
        <v/>
      </c>
      <c r="AU36" s="69" t="str">
        <f t="array" ref="AU36">IFERROR(INDEX(slash18[Slash],MATCH(1,($B36=slash18[Year])*($C$4=slash18[Sub program])*(AS$8=slash18[Appr]),0)),"")</f>
        <v/>
      </c>
      <c r="AV36" s="12" t="str">
        <f>IF(SUMIFS(hist8[Amount],hist8[Appr],AV$8,hist8[Year],$B36,hist8[Title],AV$9)=0,"-.-",SUMIFS(hist8[Amount],hist8[Appr],AV$8,hist8[Year],$B36,hist8[Title],AV$9))</f>
        <v>-.-</v>
      </c>
      <c r="AW36" s="70" t="str">
        <f t="shared" si="31"/>
        <v/>
      </c>
      <c r="AX36" s="69" t="str">
        <f t="array" ref="AX36">IFERROR(INDEX(slash18[Slash],MATCH(1,($B36=slash18[Year])*($C$4=slash18[Sub program])*(AV$8=slash18[Appr]),0)),"")</f>
        <v/>
      </c>
      <c r="AY36" s="12" t="str">
        <f>IF(SUMIFS(hist8[Amount],hist8[Appr],AY$8,hist8[Year],$B36,hist8[Title],AY$9)=0,"-.-",SUMIFS(hist8[Amount],hist8[Appr],AY$8,hist8[Year],$B36,hist8[Title],AY$9))</f>
        <v>-.-</v>
      </c>
      <c r="AZ36" s="70" t="str">
        <f t="shared" si="32"/>
        <v/>
      </c>
      <c r="BA36" s="69" t="str">
        <f t="array" ref="BA36">IFERROR(INDEX(slash18[Slash],MATCH(1,($B36=slash18[Year])*($C$4=slash18[Sub program])*(AY$8=slash18[Appr]),0)),"")</f>
        <v/>
      </c>
      <c r="BB36" s="12" t="str">
        <f>IF(SUMIFS(hist8[Amount],hist8[Appr],BB$8,hist8[Year],$B36,hist8[Title],BB$9)=0,"-.-",SUMIFS(hist8[Amount],hist8[Appr],BB$8,hist8[Year],$B36,hist8[Title],BB$9))</f>
        <v>-.-</v>
      </c>
      <c r="BC36" s="70" t="str">
        <f t="shared" si="33"/>
        <v/>
      </c>
      <c r="BD36" s="69" t="str">
        <f t="array" ref="BD36">IFERROR(INDEX(slash18[Slash],MATCH(1,($B36=slash18[Year])*($C$4=slash18[Sub program])*(BB$8=slash18[Appr]),0)),"")</f>
        <v/>
      </c>
      <c r="BE36" s="12" t="str">
        <f>IF(SUMIFS(hist8[Amount],hist8[Appr],BE$8,hist8[Year],$B36,hist8[Title],BE$9)=0,"-.-",SUMIFS(hist8[Amount],hist8[Appr],BE$8,hist8[Year],$B36,hist8[Title],BE$9))</f>
        <v>-.-</v>
      </c>
      <c r="BF36" s="70" t="str">
        <f t="shared" si="34"/>
        <v/>
      </c>
      <c r="BG36" s="69" t="str">
        <f t="array" ref="BG36">IFERROR(INDEX(slash18[Slash],MATCH(1,($B36=slash18[Year])*($C$4=slash18[Sub program])*(BE$8=slash18[Appr]),0)),"")</f>
        <v/>
      </c>
    </row>
    <row r="37" spans="2:62" x14ac:dyDescent="0.2">
      <c r="B37" s="63" t="str">
        <f>"Percentage change FY00 -FY "&amp;RIGHT(B36,2)</f>
        <v>Percentage change FY00 -FY 25</v>
      </c>
      <c r="C37" s="72"/>
      <c r="D37" s="71" cm="1">
        <f t="array" ref="D37">IFERROR((LOOKUP(2,1/ISNUMBER(C11:C36),C11:C36)-INDEX(C11:C36,MATCH(TRUE,INDEX(ISNUMBER(C11:C36),0),0)))/INDEX(C11:C36,MATCH(TRUE,INDEX(ISNUMBER(C11:C36),0),0)),"")</f>
        <v>0.76000000000000012</v>
      </c>
      <c r="E37" s="68"/>
      <c r="F37" s="58"/>
      <c r="G37" s="71" cm="1">
        <f t="array" ref="G37">IFERROR((LOOKUP(2,1/ISNUMBER(F11:F36),F11:F36)-INDEX(F11:F36,MATCH(TRUE,INDEX(ISNUMBER(F11:F36),0),0)))/INDEX(F11:F36,MATCH(TRUE,INDEX(ISNUMBER(F11:F36),0),0)),"")</f>
        <v>0.25410028116213679</v>
      </c>
      <c r="H37" s="69"/>
      <c r="I37" s="71" t="str">
        <f>IFERROR((H36-H11)/H11,"")</f>
        <v/>
      </c>
      <c r="J37" s="71" cm="1">
        <f t="array" ref="J37">IFERROR((LOOKUP(2,1/ISNUMBER(I11:I36),I11:I36)-INDEX(I11:I36,MATCH(TRUE,INDEX(ISNUMBER(I11:I36),0),0)))/INDEX(I11:I36,MATCH(TRUE,INDEX(ISNUMBER(I11:I36),0),0)),"")</f>
        <v>1.3188494136769999</v>
      </c>
      <c r="K37" s="69"/>
      <c r="L37" s="58"/>
      <c r="M37" s="71" cm="1">
        <f t="array" ref="M37">IFERROR((LOOKUP(2,1/ISNUMBER(L11:L36),L11:L36)-INDEX(L11:L36,MATCH(TRUE,INDEX(ISNUMBER(L11:L36),0),0)))/INDEX(L11:L36,MATCH(TRUE,INDEX(ISNUMBER(L11:L36),0),0)),"")</f>
        <v>2.8887000849617671E-2</v>
      </c>
      <c r="N37" s="69"/>
      <c r="O37" s="58"/>
      <c r="P37" s="71" cm="1">
        <f t="array" ref="P37">IFERROR((LOOKUP(2,1/ISNUMBER(O11:O36),O11:O36)-INDEX(O11:O36,MATCH(TRUE,INDEX(ISNUMBER(O11:O36),0),0)))/INDEX(O11:O36,MATCH(TRUE,INDEX(ISNUMBER(O11:O36),0),0)),"")</f>
        <v>0.99793333333333334</v>
      </c>
      <c r="Q37" s="69"/>
      <c r="R37" s="58"/>
      <c r="S37" s="71" t="str" cm="1">
        <f t="array" ref="S37">IFERROR((LOOKUP(2,1/ISNUMBER(R11:R36),R11:R36)-INDEX(R11:R36,MATCH(TRUE,INDEX(ISNUMBER(R11:R36),0),0)))/INDEX(R11:R36,MATCH(TRUE,INDEX(ISNUMBER(R11:R36),0),0)),"")</f>
        <v/>
      </c>
      <c r="T37" s="69"/>
      <c r="U37" s="58"/>
      <c r="V37" s="71" t="str" cm="1">
        <f t="array" ref="V37">IFERROR((LOOKUP(2,1/ISNUMBER(U11:U36),U11:U36)-INDEX(U11:U36,MATCH(TRUE,INDEX(ISNUMBER(U11:U36),0),0)))/INDEX(U11:U36,MATCH(TRUE,INDEX(ISNUMBER(U11:U36),0),0)),"")</f>
        <v/>
      </c>
      <c r="W37" s="69"/>
      <c r="X37" s="58"/>
      <c r="Y37" s="71" t="str" cm="1">
        <f t="array" ref="Y37">IFERROR((LOOKUP(2,1/ISNUMBER(X11:X36),X11:X36)-INDEX(X11:X36,MATCH(TRUE,INDEX(ISNUMBER(X11:X36),0),0)))/INDEX(X11:X36,MATCH(TRUE,INDEX(ISNUMBER(X11:X36),0),0)),"")</f>
        <v/>
      </c>
      <c r="Z37" s="69"/>
      <c r="AA37" s="58"/>
      <c r="AB37" s="71" t="str" cm="1">
        <f t="array" ref="AB37">IFERROR((LOOKUP(2,1/ISNUMBER(AA11:AA36),AA11:AA36)-INDEX(AA11:AA36,MATCH(TRUE,INDEX(ISNUMBER(AA11:AA36),0),0)))/INDEX(AA11:AA36,MATCH(TRUE,INDEX(ISNUMBER(AA11:AA36),0),0)),"")</f>
        <v/>
      </c>
      <c r="AC37" s="69"/>
      <c r="AD37" s="58"/>
      <c r="AE37" s="71" t="str" cm="1">
        <f t="array" ref="AE37">IFERROR((LOOKUP(2,1/ISNUMBER(AD11:AD36),AD11:AD36)-INDEX(AD11:AD36,MATCH(TRUE,INDEX(ISNUMBER(AD11:AD36),0),0)))/INDEX(AD11:AD36,MATCH(TRUE,INDEX(ISNUMBER(AD11:AD36),0),0)),"")</f>
        <v/>
      </c>
      <c r="AF37" s="69"/>
      <c r="AG37" s="58"/>
      <c r="AH37" s="71" t="str" cm="1">
        <f t="array" ref="AH37">IFERROR((LOOKUP(2,1/ISNUMBER(AG11:AG36),AG11:AG36)-INDEX(AG11:AG36,MATCH(TRUE,INDEX(ISNUMBER(AG11:AG36),0),0)))/INDEX(AG11:AG36,MATCH(TRUE,INDEX(ISNUMBER(AG11:AG36),0),0)),"")</f>
        <v/>
      </c>
      <c r="AI37" s="69"/>
      <c r="AJ37" s="58"/>
      <c r="AK37" s="71" t="str" cm="1">
        <f t="array" ref="AK37">IFERROR((LOOKUP(2,1/ISNUMBER(AJ11:AJ36),AJ11:AJ36)-INDEX(AJ11:AJ36,MATCH(TRUE,INDEX(ISNUMBER(AJ11:AJ36),0),0)))/INDEX(AJ11:AJ36,MATCH(TRUE,INDEX(ISNUMBER(AJ11:AJ36),0),0)),"")</f>
        <v/>
      </c>
      <c r="AL37" s="69"/>
      <c r="AM37" s="58"/>
      <c r="AN37" s="71" t="str" cm="1">
        <f t="array" ref="AN37">IFERROR((LOOKUP(2,1/ISNUMBER(AM11:AM36),AM11:AM36)-INDEX(AM11:AM36,MATCH(TRUE,INDEX(ISNUMBER(AM11:AM36),0),0)))/INDEX(AM11:AM36,MATCH(TRUE,INDEX(ISNUMBER(AM11:AM36),0),0)),"")</f>
        <v/>
      </c>
      <c r="AO37" s="69"/>
      <c r="AP37" s="58"/>
      <c r="AQ37" s="71" t="str" cm="1">
        <f t="array" ref="AQ37">IFERROR((LOOKUP(2,1/ISNUMBER(AP11:AP36),AP11:AP36)-INDEX(AP11:AP36,MATCH(TRUE,INDEX(ISNUMBER(AP11:AP36),0),0)))/INDEX(AP11:AP36,MATCH(TRUE,INDEX(ISNUMBER(AP11:AP36),0),0)),"")</f>
        <v/>
      </c>
      <c r="AR37" s="69"/>
      <c r="AS37" s="58"/>
      <c r="AT37" s="71" t="str" cm="1">
        <f t="array" ref="AT37">IFERROR((LOOKUP(2,1/ISNUMBER(AS11:AS36),AS11:AS36)-INDEX(AS11:AS36,MATCH(TRUE,INDEX(ISNUMBER(AS11:AS36),0),0)))/INDEX(AS11:AS36,MATCH(TRUE,INDEX(ISNUMBER(AS11:AS36),0),0)),"")</f>
        <v/>
      </c>
      <c r="AU37" s="69"/>
      <c r="AV37" s="58"/>
      <c r="AW37" s="71" t="str" cm="1">
        <f t="array" ref="AW37">IFERROR((LOOKUP(2,1/ISNUMBER(AV11:AV36),AV11:AV36)-INDEX(AV11:AV36,MATCH(TRUE,INDEX(ISNUMBER(AV11:AV36),0),0)))/INDEX(AV11:AV36,MATCH(TRUE,INDEX(ISNUMBER(AV11:AV36),0),0)),"")</f>
        <v/>
      </c>
      <c r="AX37" s="69"/>
      <c r="AY37" s="58"/>
      <c r="AZ37" s="71" t="str" cm="1">
        <f t="array" ref="AZ37">IFERROR((LOOKUP(2,1/ISNUMBER(AY11:AY36),AY11:AY36)-INDEX(AY11:AY36,MATCH(TRUE,INDEX(ISNUMBER(AY11:AY36),0),0)))/INDEX(AY11:AY36,MATCH(TRUE,INDEX(ISNUMBER(AY11:AY36),0),0)),"")</f>
        <v/>
      </c>
      <c r="BA37" s="69"/>
      <c r="BB37" s="58"/>
      <c r="BC37" s="71" t="str" cm="1">
        <f t="array" ref="BC37">IFERROR((LOOKUP(2,1/ISNUMBER(BB11:BB36),BB11:BB36)-INDEX(BB11:BB36,MATCH(TRUE,INDEX(ISNUMBER(BB11:BB36),0),0)))/INDEX(BB11:BB36,MATCH(TRUE,INDEX(ISNUMBER(BB11:BB36),0),0)),"")</f>
        <v/>
      </c>
      <c r="BD37" s="69"/>
      <c r="BE37" s="58"/>
      <c r="BF37" s="71" t="str" cm="1">
        <f t="array" ref="BF37">IFERROR((LOOKUP(2,1/ISNUMBER(BE11:BE36),BE11:BE36)-INDEX(BE11:BE36,MATCH(TRUE,INDEX(ISNUMBER(BE11:BE36),0),0)))/INDEX(BE11:BE36,MATCH(TRUE,INDEX(ISNUMBER(BE11:BE36),0),0)),"")</f>
        <v/>
      </c>
      <c r="BG37" s="69"/>
    </row>
    <row r="38" spans="2:62" x14ac:dyDescent="0.2">
      <c r="B38" s="75">
        <f>IF(C$42&lt;&gt;"",1,"")</f>
        <v>1</v>
      </c>
      <c r="C38" s="75">
        <f>IF(C$42&lt;&gt;"",1,"")</f>
        <v>1</v>
      </c>
      <c r="D38" s="75">
        <f>IF(C$42&lt;&gt;"",1,"")</f>
        <v>1</v>
      </c>
      <c r="E38" s="75">
        <f>IF(C$42&lt;&gt;"",1,"")</f>
        <v>1</v>
      </c>
      <c r="F38" s="75">
        <f>IF(F$42&lt;&gt;"",1,"")</f>
        <v>1</v>
      </c>
      <c r="G38" s="75">
        <f>IF(F$42&lt;&gt;"",1,"")</f>
        <v>1</v>
      </c>
      <c r="H38" s="75">
        <f>IF(F$42&lt;&gt;"",1,"")</f>
        <v>1</v>
      </c>
      <c r="I38" s="75">
        <f>IF(I$42&lt;&gt;"",1,"")</f>
        <v>1</v>
      </c>
      <c r="J38" s="75">
        <f>IF(I$42&lt;&gt;"",1,"")</f>
        <v>1</v>
      </c>
      <c r="K38" s="75">
        <f>IF(I$42&lt;&gt;"",1,"")</f>
        <v>1</v>
      </c>
      <c r="L38" s="75">
        <f>IF(L$42&lt;&gt;"",1,"")</f>
        <v>1</v>
      </c>
      <c r="M38" s="75">
        <f>IF(L$42&lt;&gt;"",1,"")</f>
        <v>1</v>
      </c>
      <c r="N38" s="75">
        <f>IF(L$42&lt;&gt;"",1,"")</f>
        <v>1</v>
      </c>
      <c r="O38" s="75">
        <f>IF(O$42&lt;&gt;"",1,"")</f>
        <v>1</v>
      </c>
      <c r="P38" s="75">
        <f>IF(O$42&lt;&gt;"",1,"")</f>
        <v>1</v>
      </c>
      <c r="Q38" s="75">
        <f>IF(O$42&lt;&gt;"",1,"")</f>
        <v>1</v>
      </c>
      <c r="R38" s="75" t="str">
        <f>IF(R$42&lt;&gt;"",1,"")</f>
        <v/>
      </c>
      <c r="S38" s="75" t="str">
        <f>IF(R$42&lt;&gt;"",1,"")</f>
        <v/>
      </c>
      <c r="T38" s="75" t="str">
        <f>IF(R$42&lt;&gt;"",1,"")</f>
        <v/>
      </c>
      <c r="U38" s="75" t="str">
        <f>IF(U$42&lt;&gt;"",1,"")</f>
        <v/>
      </c>
      <c r="V38" s="75" t="str">
        <f>IF(U$42&lt;&gt;"",1,"")</f>
        <v/>
      </c>
      <c r="W38" s="75" t="str">
        <f>IF(U$42&lt;&gt;"",1,"")</f>
        <v/>
      </c>
      <c r="X38" s="75" t="str">
        <f>IF(X$42&lt;&gt;"",1,"")</f>
        <v/>
      </c>
      <c r="Y38" s="75" t="str">
        <f>IF(X$42&lt;&gt;"",1,"")</f>
        <v/>
      </c>
      <c r="Z38" s="75" t="str">
        <f>IF(X$42&lt;&gt;"",1,"")</f>
        <v/>
      </c>
      <c r="AA38" s="75" t="str">
        <f>IF(AA$42&lt;&gt;"",1,"")</f>
        <v/>
      </c>
      <c r="AB38" s="75" t="str">
        <f>IF(AA$42&lt;&gt;"",1,"")</f>
        <v/>
      </c>
      <c r="AC38" s="75" t="str">
        <f>IF(AA$42&lt;&gt;"",1,"")</f>
        <v/>
      </c>
      <c r="AD38" s="75" t="str">
        <f>IF(AD$42&lt;&gt;"",1,"")</f>
        <v/>
      </c>
      <c r="AE38" s="75" t="str">
        <f>IF(AD$42&lt;&gt;"",1,"")</f>
        <v/>
      </c>
      <c r="AF38" s="75" t="str">
        <f>IF(AD$42&lt;&gt;"",1,"")</f>
        <v/>
      </c>
      <c r="AG38" s="75" t="str">
        <f>IF(AG$42&lt;&gt;"",1,"")</f>
        <v/>
      </c>
      <c r="AH38" s="75" t="str">
        <f>IF(AG$42&lt;&gt;"",1,"")</f>
        <v/>
      </c>
      <c r="AI38" s="75" t="str">
        <f>IF(AG$42&lt;&gt;"",1,"")</f>
        <v/>
      </c>
      <c r="AJ38" s="75" t="str">
        <f>IF(AJ$42&lt;&gt;"",1,"")</f>
        <v/>
      </c>
      <c r="AK38" s="75" t="str">
        <f>IF(AJ$42&lt;&gt;"",1,"")</f>
        <v/>
      </c>
      <c r="AL38" s="75" t="str">
        <f>IF(AJ$42&lt;&gt;"",1,"")</f>
        <v/>
      </c>
      <c r="AM38" s="75" t="str">
        <f>IF(AM$42&lt;&gt;"",1,"")</f>
        <v/>
      </c>
      <c r="AN38" s="75" t="str">
        <f>IF(AM$42&lt;&gt;"",1,"")</f>
        <v/>
      </c>
      <c r="AO38" s="75" t="str">
        <f>IF(AM$42&lt;&gt;"",1,"")</f>
        <v/>
      </c>
      <c r="AP38" s="75" t="str">
        <f>IF(AP$42&lt;&gt;"",1,"")</f>
        <v/>
      </c>
      <c r="AQ38" s="75" t="str">
        <f>IF(AP$42&lt;&gt;"",1,"")</f>
        <v/>
      </c>
      <c r="AR38" s="75" t="str">
        <f>IF(AP$42&lt;&gt;"",1,"")</f>
        <v/>
      </c>
      <c r="AS38" s="75" t="str">
        <f>IF(AS$42&lt;&gt;"",1,"")</f>
        <v/>
      </c>
      <c r="AT38" s="75" t="str">
        <f>IF(AS$42&lt;&gt;"",1,"")</f>
        <v/>
      </c>
      <c r="AU38" s="75" t="str">
        <f>IF(AS$42&lt;&gt;"",1,"")</f>
        <v/>
      </c>
      <c r="AV38" s="75" t="str">
        <f>IF(AV$42&lt;&gt;"",1,"")</f>
        <v/>
      </c>
      <c r="AW38" s="75" t="str">
        <f>IF(AV$42&lt;&gt;"",1,"")</f>
        <v/>
      </c>
      <c r="AX38" s="75" t="str">
        <f>IF(AV$42&lt;&gt;"",1,"")</f>
        <v/>
      </c>
      <c r="AY38" s="75" t="str">
        <f>IF(AY$42&lt;&gt;"",1,"")</f>
        <v/>
      </c>
      <c r="AZ38" s="75" t="str">
        <f>IF(AY$42&lt;&gt;"",1,"")</f>
        <v/>
      </c>
      <c r="BA38" s="75" t="str">
        <f>IF(AY$42&lt;&gt;"",1,"")</f>
        <v/>
      </c>
      <c r="BB38" s="75" t="str">
        <f>IF(BB$42&lt;&gt;"",1,"")</f>
        <v/>
      </c>
      <c r="BC38" s="75" t="str">
        <f>IF(BB$42&lt;&gt;"",1,"")</f>
        <v/>
      </c>
      <c r="BD38" s="75" t="str">
        <f>IF(BB$42&lt;&gt;"",1,"")</f>
        <v/>
      </c>
      <c r="BE38" s="75" t="str">
        <f>IF(BE$42&lt;&gt;"",1,"")</f>
        <v/>
      </c>
      <c r="BF38" s="75" t="str">
        <f>IF(BE$42&lt;&gt;"",1,"")</f>
        <v/>
      </c>
      <c r="BG38" s="75" t="str">
        <f>IF(BE$42&lt;&gt;"",1,"")</f>
        <v/>
      </c>
    </row>
    <row r="39" spans="2:62" ht="15" x14ac:dyDescent="0.2">
      <c r="B39" s="246" t="s">
        <v>1431</v>
      </c>
      <c r="C39" s="247"/>
      <c r="D39" s="247"/>
      <c r="E39" s="247"/>
      <c r="F39" s="248"/>
      <c r="G39" s="248"/>
      <c r="H39" s="248"/>
      <c r="I39" s="248"/>
      <c r="J39" s="248"/>
      <c r="K39" s="248"/>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53"/>
      <c r="BI39" s="53"/>
      <c r="BJ39" s="53"/>
    </row>
    <row r="40" spans="2:62" x14ac:dyDescent="0.2">
      <c r="B40" s="67"/>
      <c r="C40" s="8"/>
      <c r="D40" s="8"/>
      <c r="E40" s="3" t="s">
        <v>2</v>
      </c>
      <c r="F40" s="8"/>
      <c r="G40" s="8"/>
      <c r="H40" s="8"/>
      <c r="I40" s="8"/>
      <c r="J40" s="8"/>
      <c r="K40" s="8"/>
      <c r="L40" s="2"/>
      <c r="M40" s="2"/>
      <c r="N40" s="8"/>
      <c r="O40" s="8"/>
      <c r="P40" s="8"/>
      <c r="Q40" s="8"/>
      <c r="R40" s="176"/>
      <c r="S40" s="176"/>
      <c r="T40" s="176"/>
      <c r="AY40" s="53"/>
      <c r="AZ40" s="53"/>
      <c r="BA40" s="53"/>
      <c r="BB40" s="53"/>
      <c r="BC40" s="53"/>
      <c r="BD40" s="53"/>
      <c r="BE40" s="53"/>
      <c r="BF40" s="53"/>
      <c r="BG40" s="53"/>
      <c r="BH40" s="53"/>
      <c r="BI40" s="53"/>
      <c r="BJ40" s="53"/>
    </row>
    <row r="41" spans="2:62" ht="14.25" customHeight="1" x14ac:dyDescent="0.2">
      <c r="B41" s="10"/>
      <c r="C41" s="336">
        <f>C8</f>
        <v>120</v>
      </c>
      <c r="D41" s="336"/>
      <c r="E41" s="336"/>
      <c r="F41" s="336">
        <f>F8</f>
        <v>167</v>
      </c>
      <c r="G41" s="336"/>
      <c r="H41" s="336"/>
      <c r="I41" s="336">
        <f>I8</f>
        <v>168</v>
      </c>
      <c r="J41" s="336"/>
      <c r="K41" s="336"/>
      <c r="L41" s="336">
        <f>L8</f>
        <v>173</v>
      </c>
      <c r="M41" s="336"/>
      <c r="N41" s="336"/>
      <c r="O41" s="338">
        <f>O8</f>
        <v>183</v>
      </c>
      <c r="P41" s="336"/>
      <c r="Q41" s="336"/>
      <c r="R41" s="338" t="str">
        <f>R8</f>
        <v/>
      </c>
      <c r="S41" s="336"/>
      <c r="T41" s="336"/>
      <c r="U41" s="336" t="str">
        <f>U8</f>
        <v/>
      </c>
      <c r="V41" s="336"/>
      <c r="W41" s="336"/>
      <c r="X41" s="336" t="str">
        <f>X8</f>
        <v/>
      </c>
      <c r="Y41" s="336"/>
      <c r="Z41" s="336"/>
      <c r="AA41" s="336" t="str">
        <f>AA8</f>
        <v/>
      </c>
      <c r="AB41" s="336"/>
      <c r="AC41" s="336"/>
      <c r="AD41" s="336" t="str">
        <f>AD8</f>
        <v/>
      </c>
      <c r="AE41" s="336"/>
      <c r="AF41" s="336"/>
      <c r="AG41" s="336" t="str">
        <f>AG8</f>
        <v/>
      </c>
      <c r="AH41" s="336"/>
      <c r="AI41" s="336"/>
      <c r="AJ41" s="336" t="str">
        <f>AJ8</f>
        <v/>
      </c>
      <c r="AK41" s="336"/>
      <c r="AL41" s="336"/>
      <c r="AM41" s="336" t="str">
        <f>AM8</f>
        <v/>
      </c>
      <c r="AN41" s="336"/>
      <c r="AO41" s="336"/>
      <c r="AP41" s="336" t="str">
        <f>AP8</f>
        <v/>
      </c>
      <c r="AQ41" s="336"/>
      <c r="AR41" s="336"/>
      <c r="AS41" s="336" t="str">
        <f>AS8</f>
        <v/>
      </c>
      <c r="AT41" s="336"/>
      <c r="AU41" s="336"/>
      <c r="AV41" s="336" t="str">
        <f>AV8</f>
        <v/>
      </c>
      <c r="AW41" s="336"/>
      <c r="AX41" s="336"/>
      <c r="AY41" s="336" t="str">
        <f>AY8</f>
        <v/>
      </c>
      <c r="AZ41" s="336"/>
      <c r="BA41" s="336"/>
      <c r="BB41" s="336" t="str">
        <f>BB8</f>
        <v/>
      </c>
      <c r="BC41" s="336"/>
      <c r="BD41" s="336"/>
      <c r="BE41" s="336" t="str">
        <f>BE8</f>
        <v/>
      </c>
      <c r="BF41" s="336"/>
      <c r="BG41" s="336"/>
      <c r="BH41" s="53"/>
      <c r="BI41" s="53"/>
      <c r="BJ41" s="53"/>
    </row>
    <row r="42" spans="2:62" s="250" customFormat="1" ht="51.6" customHeight="1" x14ac:dyDescent="0.2">
      <c r="B42" s="251"/>
      <c r="C42" s="335" t="str">
        <f>IFERROR(INDEX(hist8[Title],MATCH(C$8,hist8[Appr],0)),"")</f>
        <v>Tribal ElderlyTranspr. Grants, (1) (ck)</v>
      </c>
      <c r="D42" s="335"/>
      <c r="E42" s="335"/>
      <c r="F42" s="335" t="str">
        <f>IFERROR(INDEX(hist8[Title],MATCH(F$8,hist8[Appr],0)),"")</f>
        <v>E &amp; DCapital Aids (1) (cq)</v>
      </c>
      <c r="G42" s="335"/>
      <c r="H42" s="335"/>
      <c r="I42" s="335" t="str">
        <f>IFERROR(INDEX(hist8[Title],MATCH(I$8,hist8[Appr],0)),"")</f>
        <v>E &amp; DCounty Aids (1) (cr)</v>
      </c>
      <c r="J42" s="335"/>
      <c r="K42" s="335"/>
      <c r="L42" s="335" t="str">
        <f>IFERROR(INDEX(hist8[Title],MATCH(L$8,hist8[Appr],0)),"")</f>
        <v>Senoirs and Individuals with Disabilities Specialize Transportion Aids(1) (cv)</v>
      </c>
      <c r="M42" s="335"/>
      <c r="N42" s="335"/>
      <c r="O42" s="335" t="str">
        <f>IFERROR(INDEX(hist8[Title],MATCH(O$8,hist8[Appr],0)),"")</f>
        <v>Senior and Individuals with Disabilities Specialized Transportation Aids (1) (cx)</v>
      </c>
      <c r="P42" s="335"/>
      <c r="Q42" s="335"/>
      <c r="R42" s="335" t="str">
        <f>IFERROR(INDEX(hist8[Title],MATCH(R$8,hist8[Appr],0)),"")</f>
        <v/>
      </c>
      <c r="S42" s="335"/>
      <c r="T42" s="335"/>
      <c r="U42" s="335" t="str">
        <f>IFERROR(INDEX(hist8[Title],MATCH(U$8,hist8[Appr],0)),"")</f>
        <v/>
      </c>
      <c r="V42" s="335"/>
      <c r="W42" s="335"/>
      <c r="X42" s="335" t="str">
        <f>IFERROR(INDEX(hist8[Title],MATCH(X$8,hist8[Appr],0)),"")</f>
        <v/>
      </c>
      <c r="Y42" s="335"/>
      <c r="Z42" s="335"/>
      <c r="AA42" s="335" t="str">
        <f>IFERROR(INDEX(hist8[Title],MATCH(AA$8,hist8[Appr],0)),"")</f>
        <v/>
      </c>
      <c r="AB42" s="335"/>
      <c r="AC42" s="335"/>
      <c r="AD42" s="335" t="str">
        <f>IFERROR(INDEX(hist8[Title],MATCH(AD$8,hist8[Appr],0)),"")</f>
        <v/>
      </c>
      <c r="AE42" s="335"/>
      <c r="AF42" s="335"/>
      <c r="AG42" s="335" t="str">
        <f>IFERROR(INDEX(hist8[Title],MATCH(AG$8,hist8[Appr],0)),"")</f>
        <v/>
      </c>
      <c r="AH42" s="335"/>
      <c r="AI42" s="335"/>
      <c r="AJ42" s="335" t="str">
        <f>IFERROR(INDEX(hist8[Title],MATCH(AJ$8,hist8[Appr],0)),"")</f>
        <v/>
      </c>
      <c r="AK42" s="335"/>
      <c r="AL42" s="335"/>
      <c r="AM42" s="335" t="str">
        <f>IFERROR(INDEX(hist8[Title],MATCH(AM$8,hist8[Appr],0)),"")</f>
        <v/>
      </c>
      <c r="AN42" s="335"/>
      <c r="AO42" s="335"/>
      <c r="AP42" s="335" t="str">
        <f>IFERROR(INDEX(hist8[Title],MATCH(AP$8,hist8[Appr],0)),"")</f>
        <v/>
      </c>
      <c r="AQ42" s="335"/>
      <c r="AR42" s="335"/>
      <c r="AS42" s="335" t="str">
        <f>IFERROR(INDEX(hist8[Title],MATCH(AS$8,hist8[Appr],0)),"")</f>
        <v/>
      </c>
      <c r="AT42" s="335"/>
      <c r="AU42" s="335"/>
      <c r="AV42" s="335" t="str">
        <f>IFERROR(INDEX(hist8[Title],MATCH(AV$8,hist8[Appr],0)),"")</f>
        <v/>
      </c>
      <c r="AW42" s="335"/>
      <c r="AX42" s="335"/>
      <c r="AY42" s="335" t="str">
        <f>IFERROR(INDEX(hist8[Title],MATCH(AY$8,hist8[Appr],0)),"")</f>
        <v/>
      </c>
      <c r="AZ42" s="335"/>
      <c r="BA42" s="335"/>
      <c r="BB42" s="335" t="str">
        <f>IFERROR(INDEX(hist8[Title],MATCH(BB$8,hist8[Appr],0)),"")</f>
        <v/>
      </c>
      <c r="BC42" s="335"/>
      <c r="BD42" s="335"/>
      <c r="BE42" s="335" t="str">
        <f>IFERROR(INDEX(hist8[Title],MATCH(BE$8,hist8[Appr],0)),"")</f>
        <v/>
      </c>
      <c r="BF42" s="335"/>
      <c r="BG42" s="335"/>
    </row>
    <row r="43" spans="2:62" x14ac:dyDescent="0.2">
      <c r="B43" s="4"/>
      <c r="C43" s="335" t="str">
        <f>IFERROR(IF(INDEX(hist8[Fund type],MATCH(C$8,hist8[Appr],0))=0,"",INDEX(hist8[Fund type],MATCH(C$8,hist8[Appr],0))),"")</f>
        <v>Program Revenue Fds</v>
      </c>
      <c r="D43" s="335"/>
      <c r="E43" s="335"/>
      <c r="F43" s="335" t="str">
        <f>IFERROR(IF(INDEX(hist8[Fund type],MATCH(F$8,hist8[Appr],0))=0,"",INDEX(hist8[Fund type],MATCH(F$8,hist8[Appr],0))),"")</f>
        <v>State Funds</v>
      </c>
      <c r="G43" s="335"/>
      <c r="H43" s="335"/>
      <c r="I43" s="335" t="str">
        <f>IFERROR(IF(INDEX(hist8[Fund type],MATCH(I$8,hist8[Appr],0))=0,"",INDEX(hist8[Fund type],MATCH(I$8,hist8[Appr],0))),"")</f>
        <v>State Funds</v>
      </c>
      <c r="J43" s="335"/>
      <c r="K43" s="335"/>
      <c r="L43" s="335" t="str">
        <f>IFERROR(IF(INDEX(hist8[Fund type],MATCH(L$8,hist8[Appr],0))=0,"",INDEX(hist8[Fund type],MATCH(L$8,hist8[Appr],0))),"")</f>
        <v>Local Funds</v>
      </c>
      <c r="M43" s="335"/>
      <c r="N43" s="335"/>
      <c r="O43" s="335" t="str">
        <f>IFERROR(IF(INDEX(hist8[Fund type],MATCH(O$8,hist8[Appr],0))=0,"",INDEX(hist8[Fund type],MATCH(O$8,hist8[Appr],0))),"")</f>
        <v>Federal</v>
      </c>
      <c r="P43" s="335"/>
      <c r="Q43" s="335"/>
      <c r="R43" s="335" t="str">
        <f>IFERROR(IF(INDEX(hist8[Fund type],MATCH(R$8,hist8[Appr],0))=0,"",INDEX(hist8[Fund type],MATCH(R$8,hist8[Appr],0))),"")</f>
        <v/>
      </c>
      <c r="S43" s="335"/>
      <c r="T43" s="335"/>
      <c r="U43" s="335" t="str">
        <f>IFERROR(IF(INDEX(hist8[Fund type],MATCH(U$8,hist8[Appr],0))=0,"",INDEX(hist8[Fund type],MATCH(U$8,hist8[Appr],0))),"")</f>
        <v/>
      </c>
      <c r="V43" s="335"/>
      <c r="W43" s="335"/>
      <c r="X43" s="335" t="str">
        <f>IFERROR(IF(INDEX(hist8[Fund type],MATCH(X$8,hist8[Appr],0))=0,"",INDEX(hist8[Fund type],MATCH(X$8,hist8[Appr],0))),"")</f>
        <v/>
      </c>
      <c r="Y43" s="335"/>
      <c r="Z43" s="335"/>
      <c r="AA43" s="335" t="str">
        <f>IFERROR(IF(INDEX(hist8[Fund type],MATCH(AA$8,hist8[Appr],0))=0,"",INDEX(hist8[Fund type],MATCH(AA$8,hist8[Appr],0))),"")</f>
        <v/>
      </c>
      <c r="AB43" s="335"/>
      <c r="AC43" s="335"/>
      <c r="AD43" s="335" t="str">
        <f>IFERROR(IF(INDEX(hist8[Fund type],MATCH(AD$8,hist8[Appr],0))=0,"",INDEX(hist8[Fund type],MATCH(AD$8,hist8[Appr],0))),"")</f>
        <v/>
      </c>
      <c r="AE43" s="335"/>
      <c r="AF43" s="335"/>
      <c r="AG43" s="335" t="str">
        <f>IFERROR(IF(INDEX(hist8[Fund type],MATCH(AG$8,hist8[Appr],0))=0,"",INDEX(hist8[Fund type],MATCH(AG$8,hist8[Appr],0))),"")</f>
        <v/>
      </c>
      <c r="AH43" s="335"/>
      <c r="AI43" s="335"/>
      <c r="AJ43" s="335" t="str">
        <f>IFERROR(IF(INDEX(hist8[Fund type],MATCH(AJ$8,hist8[Appr],0))=0,"",INDEX(hist8[Fund type],MATCH(AJ$8,hist8[Appr],0))),"")</f>
        <v/>
      </c>
      <c r="AK43" s="335"/>
      <c r="AL43" s="335"/>
      <c r="AM43" s="335" t="str">
        <f>IFERROR(IF(INDEX(hist8[Fund type],MATCH(AM$8,hist8[Appr],0))=0,"",INDEX(hist8[Fund type],MATCH(AM$8,hist8[Appr],0))),"")</f>
        <v/>
      </c>
      <c r="AN43" s="335"/>
      <c r="AO43" s="335"/>
      <c r="AP43" s="335" t="str">
        <f>IFERROR(IF(INDEX(hist8[Fund type],MATCH(AP$8,hist8[Appr],0))=0,"",INDEX(hist8[Fund type],MATCH(AP$8,hist8[Appr],0))),"")</f>
        <v/>
      </c>
      <c r="AQ43" s="335"/>
      <c r="AR43" s="335"/>
      <c r="AS43" s="335" t="str">
        <f>IFERROR(IF(INDEX(hist8[Fund type],MATCH(AS$8,hist8[Appr],0))=0,"",INDEX(hist8[Fund type],MATCH(AS$8,hist8[Appr],0))),"")</f>
        <v/>
      </c>
      <c r="AT43" s="335"/>
      <c r="AU43" s="335"/>
      <c r="AV43" s="335" t="str">
        <f>IFERROR(IF(INDEX(hist8[Fund type],MATCH(AV$8,hist8[Appr],0))=0,"",INDEX(hist8[Fund type],MATCH(AV$8,hist8[Appr],0))),"")</f>
        <v/>
      </c>
      <c r="AW43" s="335"/>
      <c r="AX43" s="335"/>
      <c r="AY43" s="335" t="str">
        <f>IFERROR(IF(INDEX(hist8[Fund type],MATCH(AY$8,hist8[Appr],0))=0,"",INDEX(hist8[Fund type],MATCH(AY$8,hist8[Appr],0))),"")</f>
        <v/>
      </c>
      <c r="AZ43" s="335"/>
      <c r="BA43" s="335"/>
      <c r="BB43" s="335" t="str">
        <f>IFERROR(IF(INDEX(hist8[Fund type],MATCH(BB$8,hist8[Appr],0))=0,"",INDEX(hist8[Fund type],MATCH(BB$8,hist8[Appr],0))),"")</f>
        <v/>
      </c>
      <c r="BC43" s="335"/>
      <c r="BD43" s="335"/>
      <c r="BE43" s="335" t="str">
        <f>IFERROR(IF(INDEX(hist8[Fund type],MATCH(BE$8,hist8[Appr],0))=0,"",INDEX(hist8[Fund type],MATCH(BE$8,hist8[Appr],0))),"")</f>
        <v/>
      </c>
      <c r="BF43" s="335"/>
      <c r="BG43" s="335"/>
      <c r="BH43" s="335"/>
      <c r="BI43" s="335"/>
      <c r="BJ43" s="335"/>
    </row>
    <row r="44" spans="2:62" x14ac:dyDescent="0.2">
      <c r="B44" s="5" t="s">
        <v>5</v>
      </c>
      <c r="C44" s="7" t="str">
        <f>IF(C$42="","",IFERROR(C11/_xlfn.XLOOKUP(B44,'New Inflation'!$A$2:$A$27,'New Inflation'!$D$2:$D$27),C11))</f>
        <v>-.-</v>
      </c>
      <c r="D44" s="6"/>
      <c r="E44" s="62" t="str">
        <f>E11</f>
        <v/>
      </c>
      <c r="F44" s="7">
        <f>IF(F$42="","",IFERROR(F11/_xlfn.XLOOKUP($B44,'New Inflation'!$A$2:$A$27,'New Inflation'!$D$2:$D$27),F11))</f>
        <v>1595.0906172581836</v>
      </c>
      <c r="G44" s="6"/>
      <c r="H44" s="260" t="str">
        <f>H11</f>
        <v/>
      </c>
      <c r="I44" s="7">
        <f>IF(I$42="","",IFERROR(I11/_xlfn.XLOOKUP($B44,'New Inflation'!$A$2:$A$27,'New Inflation'!$D$2:$D$27),I11))</f>
        <v>12875.83457023874</v>
      </c>
      <c r="J44" s="6"/>
      <c r="K44" s="62" t="str">
        <f>K11</f>
        <v/>
      </c>
      <c r="L44" s="7">
        <f>IF(L$42="","",IFERROR(L11/_xlfn.XLOOKUP($B44,'New Inflation'!$A$2:$A$27,'New Inflation'!$D$2:$D$27),L11))</f>
        <v>1099.7080930839281</v>
      </c>
      <c r="M44" s="6"/>
      <c r="N44" s="62" t="str">
        <f>N11</f>
        <v/>
      </c>
      <c r="O44" s="7">
        <f>IF(O$42="","",IFERROR(O11/_xlfn.XLOOKUP($B44,'New Inflation'!$A$2:$A$27,'New Inflation'!$D$2:$D$27),O11))</f>
        <v>2802.9942899335465</v>
      </c>
      <c r="P44" s="6"/>
      <c r="Q44" s="62" t="str">
        <f>Q11</f>
        <v/>
      </c>
      <c r="R44" s="7" t="str">
        <f>IF(R$42="","",IFERROR(R11/_xlfn.XLOOKUP($B44,'New Inflation'!$A$2:$A$27,'New Inflation'!$D$2:$D$27),R11))</f>
        <v/>
      </c>
      <c r="S44" s="6"/>
      <c r="T44" s="62" t="str">
        <f>T11</f>
        <v/>
      </c>
      <c r="U44" s="7" t="str">
        <f>IF(U$42="","",IFERROR(U11/_xlfn.XLOOKUP($B44,'New Inflation'!$A$2:$A$27,'New Inflation'!$D$2:$D$27),U11))</f>
        <v/>
      </c>
      <c r="V44" s="6"/>
      <c r="W44" s="62" t="str">
        <f>W11</f>
        <v/>
      </c>
      <c r="X44" s="7" t="str">
        <f>IF(X$42="","",IFERROR(X11/_xlfn.XLOOKUP($B44,'New Inflation'!$A$2:$A$27,'New Inflation'!$D$2:$D$27),X11))</f>
        <v/>
      </c>
      <c r="Y44" s="6"/>
      <c r="Z44" s="62" t="str">
        <f>Z11</f>
        <v/>
      </c>
      <c r="AA44" s="7" t="str">
        <f>IF(AA$42="","",IFERROR(AA11/_xlfn.XLOOKUP($B44,'New Inflation'!$A$2:$A$27,'New Inflation'!$D$2:$D$27),AA11))</f>
        <v/>
      </c>
      <c r="AB44" s="6"/>
      <c r="AC44" s="62" t="str">
        <f>AC11</f>
        <v/>
      </c>
      <c r="AD44" s="7" t="str">
        <f>IF(AD$42="","",IFERROR(AD11/_xlfn.XLOOKUP($B44,'New Inflation'!$A$2:$A$27,'New Inflation'!$D$2:$D$27),AD11))</f>
        <v/>
      </c>
      <c r="AE44" s="6"/>
      <c r="AF44" s="62" t="str">
        <f>AF11</f>
        <v/>
      </c>
      <c r="AG44" s="7" t="str">
        <f>IF(AG$42="","",IFERROR(AG11/_xlfn.XLOOKUP($B44,'New Inflation'!$A$2:$A$27,'New Inflation'!$D$2:$D$27),AG11))</f>
        <v/>
      </c>
      <c r="AH44" s="6"/>
      <c r="AI44" s="62" t="str">
        <f>AI11</f>
        <v/>
      </c>
      <c r="AJ44" s="7" t="str">
        <f>IF(AJ$42="","",IFERROR(AJ11/_xlfn.XLOOKUP($B44,'New Inflation'!$A$2:$A$27,'New Inflation'!$D$2:$D$27),AJ11))</f>
        <v/>
      </c>
      <c r="AK44" s="6"/>
      <c r="AL44" s="62" t="str">
        <f>AL11</f>
        <v/>
      </c>
      <c r="AM44" s="7" t="str">
        <f>IF(AM$42="","",IFERROR(AM11/_xlfn.XLOOKUP($B44,'New Inflation'!$A$2:$A$27,'New Inflation'!$D$2:$D$27),AM11))</f>
        <v/>
      </c>
      <c r="AN44" s="6"/>
      <c r="AO44" s="62" t="str">
        <f>AO11</f>
        <v/>
      </c>
      <c r="AP44" s="7" t="str">
        <f>IF(AP$42="","",IFERROR(AP11/_xlfn.XLOOKUP($B44,'New Inflation'!$A$2:$A$27,'New Inflation'!$D$2:$D$27),AP11))</f>
        <v/>
      </c>
      <c r="AQ44" s="6"/>
      <c r="AR44" s="62" t="str">
        <f>AR11</f>
        <v/>
      </c>
      <c r="AS44" s="7" t="str">
        <f>IF(AS$42="","",IFERROR(AS11/_xlfn.XLOOKUP($B44,'New Inflation'!$A$2:$A$27,'New Inflation'!$D$2:$D$27),AS11))</f>
        <v/>
      </c>
      <c r="AT44" s="6"/>
      <c r="AU44" s="62" t="str">
        <f>AU11</f>
        <v/>
      </c>
      <c r="AV44" s="7" t="str">
        <f>IF(AV$42="","",IFERROR(AV11/_xlfn.XLOOKUP($B44,'New Inflation'!$A$2:$A$27,'New Inflation'!$D$2:$D$27),AV11))</f>
        <v/>
      </c>
      <c r="AW44" s="6"/>
      <c r="AX44" s="62" t="str">
        <f>AX11</f>
        <v/>
      </c>
      <c r="AY44" s="7" t="str">
        <f>IF(AY$42="","",IFERROR(AY11/_xlfn.XLOOKUP($B44,'New Inflation'!$A$2:$A$27,'New Inflation'!$D$2:$D$27),AY11))</f>
        <v/>
      </c>
      <c r="AZ44" s="6"/>
      <c r="BA44" s="62" t="str">
        <f>BA11</f>
        <v/>
      </c>
      <c r="BB44" s="7" t="str">
        <f>IF(BB$42="","",IFERROR(BB11/_xlfn.XLOOKUP($B44,'New Inflation'!$A$2:$A$27,'New Inflation'!$D$2:$D$27),BB11))</f>
        <v/>
      </c>
      <c r="BC44" s="6"/>
      <c r="BD44" s="62" t="str">
        <f>BD11</f>
        <v/>
      </c>
      <c r="BE44" s="7" t="str">
        <f>IF(BE$42="","",IFERROR(BE11/_xlfn.XLOOKUP($B44,'New Inflation'!$A$2:$A$27,'New Inflation'!$D$2:$D$27),BE11))</f>
        <v/>
      </c>
      <c r="BF44" s="6"/>
      <c r="BG44" s="62" t="str">
        <f>BG11</f>
        <v/>
      </c>
      <c r="BH44" s="7" t="str">
        <f>IF(BH$42="","",IFERROR(BH11/_xlfn.XLOOKUP($B44,'New Inflation'!$A$2:$A$27,'New Inflation'!$D$2:$D$27),BH11))</f>
        <v/>
      </c>
      <c r="BI44" s="6"/>
      <c r="BJ44" s="62">
        <f>BJ11</f>
        <v>0</v>
      </c>
    </row>
    <row r="45" spans="2:62" x14ac:dyDescent="0.2">
      <c r="B45" s="5" t="s">
        <v>6</v>
      </c>
      <c r="C45" s="7" t="str">
        <f>IF(C$42="","",IFERROR(C12/_xlfn.XLOOKUP(B45,'New Inflation'!$A$2:$A$27,'New Inflation'!$D$2:$D$27),C12))</f>
        <v>-.-</v>
      </c>
      <c r="D45" s="51" t="str">
        <f>IFERROR((C45-C44)/C44,"")</f>
        <v/>
      </c>
      <c r="E45" s="69" t="str" cm="1">
        <f t="array" ref="E45">IFERROR(INDEX(slash18[Slash],MATCH(1,($B45=slash18[Year])*($C$4=slash18[Sub program])*(C$8=slash18[Appr]),0)),"")</f>
        <v/>
      </c>
      <c r="F45" s="7">
        <f>IF(F$42="","",IFERROR(F12/_xlfn.XLOOKUP($B45,'New Inflation'!$A$2:$A$27,'New Inflation'!$D$2:$D$27),F12))</f>
        <v>1665.8921698115003</v>
      </c>
      <c r="G45" s="51">
        <f>IFERROR((F45-F44)/F44,"")</f>
        <v>4.4387166338560852E-2</v>
      </c>
      <c r="H45" s="69" t="str" cm="1">
        <f t="array" ref="H45">IFERROR(INDEX(slash18[Slash],MATCH(1,($B45=slash18[Year])*($C$4=slash18[Sub program])*(F$8=slash18[Appr]),0)),"")</f>
        <v/>
      </c>
      <c r="I45" s="7">
        <f>IF(I$42="","",IFERROR(I12/_xlfn.XLOOKUP($B45,'New Inflation'!$A$2:$A$27,'New Inflation'!$D$2:$D$27),I12))</f>
        <v>13447.123517593298</v>
      </c>
      <c r="J45" s="51">
        <f>IFERROR((I45-I44)/I44,"")</f>
        <v>4.4369081028350438E-2</v>
      </c>
      <c r="K45" s="69" t="str" cm="1">
        <f t="array" ref="K45">IFERROR(INDEX(slash18[Slash],MATCH(1,($B45=slash18[Year])*($C$4=slash18[Sub program])*(I$8=slash18[Appr]),0)),"")</f>
        <v/>
      </c>
      <c r="L45" s="7">
        <f>IF(L$42="","",IFERROR(L12/_xlfn.XLOOKUP($B45,'New Inflation'!$A$2:$A$27,'New Inflation'!$D$2:$D$27),L12))</f>
        <v>1094.1508936119574</v>
      </c>
      <c r="M45" s="51">
        <f>IFERROR((L45-L44)/L44,"")</f>
        <v>-5.0533405245628618E-3</v>
      </c>
      <c r="N45" s="69" t="str" cm="1">
        <f t="array" ref="N45">IFERROR(INDEX(slash18[Slash],MATCH(1,($B45=slash18[Year])*($C$4=slash18[Sub program])*(L$8=slash18[Appr]),0)),"")</f>
        <v/>
      </c>
      <c r="O45" s="7">
        <f>IF(O$42="","",IFERROR(O12/_xlfn.XLOOKUP($B45,'New Inflation'!$A$2:$A$27,'New Inflation'!$D$2:$D$27),O12))</f>
        <v>2710.5307025894895</v>
      </c>
      <c r="P45" s="51">
        <f>IFERROR((O45-O44)/O44,"")</f>
        <v>-3.2987433358720529E-2</v>
      </c>
      <c r="Q45" s="69" t="str" cm="1">
        <f t="array" ref="Q45">IFERROR(INDEX(slash18[Slash],MATCH(1,($B45=slash18[Year])*($C$4=slash18[Sub program])*(O$8=slash18[Appr]),0)),"")</f>
        <v/>
      </c>
      <c r="R45" s="7" t="str">
        <f>IF(R$42="","",IFERROR(R12/_xlfn.XLOOKUP($B45,'New Inflation'!$A$2:$A$27,'New Inflation'!$D$2:$D$27),R12))</f>
        <v/>
      </c>
      <c r="S45" s="51" t="str">
        <f>IFERROR((R45-R44)/R44,"")</f>
        <v/>
      </c>
      <c r="T45" s="69" t="str" cm="1">
        <f t="array" ref="T45">IFERROR(INDEX(slash18[Slash],MATCH(1,($B45=slash18[Year])*($C$4=slash18[Sub program])*(R$8=slash18[Appr]),0)),"")</f>
        <v/>
      </c>
      <c r="U45" s="7" t="str">
        <f>IF(U$42="","",IFERROR(U12/_xlfn.XLOOKUP($B45,'New Inflation'!$A$2:$A$27,'New Inflation'!$D$2:$D$27),U12))</f>
        <v/>
      </c>
      <c r="V45" s="51" t="str">
        <f>IFERROR((U45-U44)/U44,"")</f>
        <v/>
      </c>
      <c r="W45" s="69" t="str" cm="1">
        <f t="array" ref="W45">IFERROR(INDEX(slash18[Slash],MATCH(1,($B45=slash18[Year])*($C$4=slash18[Sub program])*(U$8=slash18[Appr]),0)),"")</f>
        <v/>
      </c>
      <c r="X45" s="7" t="str">
        <f>IF(X$42="","",IFERROR(X12/_xlfn.XLOOKUP($B45,'New Inflation'!$A$2:$A$27,'New Inflation'!$D$2:$D$27),X12))</f>
        <v/>
      </c>
      <c r="Y45" s="51" t="str">
        <f>IFERROR((X45-X44)/X44,"")</f>
        <v/>
      </c>
      <c r="Z45" s="69" t="str" cm="1">
        <f t="array" ref="Z45">IFERROR(INDEX(slash18[Slash],MATCH(1,($B45=slash18[Year])*($C$4=slash18[Sub program])*(X$8=slash18[Appr]),0)),"")</f>
        <v/>
      </c>
      <c r="AA45" s="7" t="str">
        <f>IF(AA$42="","",IFERROR(AA12/_xlfn.XLOOKUP($B45,'New Inflation'!$A$2:$A$27,'New Inflation'!$D$2:$D$27),AA12))</f>
        <v/>
      </c>
      <c r="AB45" s="51" t="str">
        <f>IFERROR((AA45-AA44)/AA44,"")</f>
        <v/>
      </c>
      <c r="AC45" s="69" t="str" cm="1">
        <f t="array" ref="AC45">IFERROR(INDEX(slash18[Slash],MATCH(1,($B45=slash18[Year])*($C$4=slash18[Sub program])*(AA$8=slash18[Appr]),0)),"")</f>
        <v/>
      </c>
      <c r="AD45" s="7" t="str">
        <f>IF(AD$42="","",IFERROR(AD12/_xlfn.XLOOKUP($B45,'New Inflation'!$A$2:$A$27,'New Inflation'!$D$2:$D$27),AD12))</f>
        <v/>
      </c>
      <c r="AE45" s="51" t="str">
        <f>IFERROR((AD45-AD44)/AD44,"")</f>
        <v/>
      </c>
      <c r="AF45" s="69" t="str" cm="1">
        <f t="array" ref="AF45">IFERROR(INDEX(slash18[Slash],MATCH(1,($B45=slash18[Year])*($C$4=slash18[Sub program])*(AD$8=slash18[Appr]),0)),"")</f>
        <v/>
      </c>
      <c r="AG45" s="7" t="str">
        <f>IF(AG$42="","",IFERROR(AG12/_xlfn.XLOOKUP($B45,'New Inflation'!$A$2:$A$27,'New Inflation'!$D$2:$D$27),AG12))</f>
        <v/>
      </c>
      <c r="AH45" s="51" t="str">
        <f>IFERROR((AG45-AG44)/AG44,"")</f>
        <v/>
      </c>
      <c r="AI45" s="69" t="str" cm="1">
        <f t="array" ref="AI45">IFERROR(INDEX(slash18[Slash],MATCH(1,($B45=slash18[Year])*($C$4=slash18[Sub program])*(AG$8=slash18[Appr]),0)),"")</f>
        <v/>
      </c>
      <c r="AJ45" s="7" t="str">
        <f>IF(AJ$42="","",IFERROR(AJ12/_xlfn.XLOOKUP($B45,'New Inflation'!$A$2:$A$27,'New Inflation'!$D$2:$D$27),AJ12))</f>
        <v/>
      </c>
      <c r="AK45" s="51" t="str">
        <f>IFERROR((AJ45-AJ44)/AJ44,"")</f>
        <v/>
      </c>
      <c r="AL45" s="69" t="str" cm="1">
        <f t="array" ref="AL45">IFERROR(INDEX(slash18[Slash],MATCH(1,($B45=slash18[Year])*($C$4=slash18[Sub program])*(AJ$8=slash18[Appr]),0)),"")</f>
        <v/>
      </c>
      <c r="AM45" s="7" t="str">
        <f>IF(AM$42="","",IFERROR(AM12/_xlfn.XLOOKUP($B45,'New Inflation'!$A$2:$A$27,'New Inflation'!$D$2:$D$27),AM12))</f>
        <v/>
      </c>
      <c r="AN45" s="51" t="str">
        <f>IFERROR((AM45-AM44)/AM44,"")</f>
        <v/>
      </c>
      <c r="AO45" s="69" t="str" cm="1">
        <f t="array" ref="AO45">IFERROR(INDEX(slash18[Slash],MATCH(1,($B45=slash18[Year])*($C$4=slash18[Sub program])*(AM$8=slash18[Appr]),0)),"")</f>
        <v/>
      </c>
      <c r="AP45" s="7" t="str">
        <f>IF(AP$42="","",IFERROR(AP12/_xlfn.XLOOKUP($B45,'New Inflation'!$A$2:$A$27,'New Inflation'!$D$2:$D$27),AP12))</f>
        <v/>
      </c>
      <c r="AQ45" s="51" t="str">
        <f>IFERROR((AP45-AP44)/AP44,"")</f>
        <v/>
      </c>
      <c r="AR45" s="69" t="str" cm="1">
        <f t="array" ref="AR45">IFERROR(INDEX(slash18[Slash],MATCH(1,($B45=slash18[Year])*($C$4=slash18[Sub program])*(AP$8=slash18[Appr]),0)),"")</f>
        <v/>
      </c>
      <c r="AS45" s="7" t="str">
        <f>IF(AS$42="","",IFERROR(AS12/_xlfn.XLOOKUP($B45,'New Inflation'!$A$2:$A$27,'New Inflation'!$D$2:$D$27),AS12))</f>
        <v/>
      </c>
      <c r="AT45" s="51" t="str">
        <f>IFERROR((AS45-AS44)/AS44,"")</f>
        <v/>
      </c>
      <c r="AU45" s="69" t="str" cm="1">
        <f t="array" ref="AU45">IFERROR(INDEX(slash18[Slash],MATCH(1,($B45=slash18[Year])*($C$4=slash18[Sub program])*(AS$8=slash18[Appr]),0)),"")</f>
        <v/>
      </c>
      <c r="AV45" s="7" t="str">
        <f>IF(AV$42="","",IFERROR(AV12/_xlfn.XLOOKUP($B45,'New Inflation'!$A$2:$A$27,'New Inflation'!$D$2:$D$27),AV12))</f>
        <v/>
      </c>
      <c r="AW45" s="51" t="str">
        <f>IFERROR((AV45-AV44)/AV44,"")</f>
        <v/>
      </c>
      <c r="AX45" s="69" t="str" cm="1">
        <f t="array" ref="AX45">IFERROR(INDEX(slash18[Slash],MATCH(1,($B45=slash18[Year])*($C$4=slash18[Sub program])*(AV$8=slash18[Appr]),0)),"")</f>
        <v/>
      </c>
      <c r="AY45" s="7" t="str">
        <f>IF(AY$42="","",IFERROR(AY12/_xlfn.XLOOKUP($B45,'New Inflation'!$A$2:$A$27,'New Inflation'!$D$2:$D$27),AY12))</f>
        <v/>
      </c>
      <c r="AZ45" s="51" t="str">
        <f>IFERROR((AY45-AY44)/AY44,"")</f>
        <v/>
      </c>
      <c r="BA45" s="69" t="str" cm="1">
        <f t="array" ref="BA45">IFERROR(INDEX(slash18[Slash],MATCH(1,($B45=slash18[Year])*($C$4=slash18[Sub program])*(AY$8=slash18[Appr]),0)),"")</f>
        <v/>
      </c>
      <c r="BB45" s="7" t="str">
        <f>IF(BB$42="","",IFERROR(BB12/_xlfn.XLOOKUP($B45,'New Inflation'!$A$2:$A$27,'New Inflation'!$D$2:$D$27),BB12))</f>
        <v/>
      </c>
      <c r="BC45" s="51" t="str">
        <f>IFERROR((BB45-BB44)/BB44,"")</f>
        <v/>
      </c>
      <c r="BD45" s="69" t="str" cm="1">
        <f t="array" ref="BD45">IFERROR(INDEX(slash18[Slash],MATCH(1,($B45=slash18[Year])*($C$4=slash18[Sub program])*(BB$8=slash18[Appr]),0)),"")</f>
        <v/>
      </c>
      <c r="BE45" s="7" t="str">
        <f>IF(BE$42="","",IFERROR(BE12/_xlfn.XLOOKUP($B45,'New Inflation'!$A$2:$A$27,'New Inflation'!$D$2:$D$27),BE12))</f>
        <v/>
      </c>
      <c r="BF45" s="51" t="str">
        <f>IFERROR((BE45-BE44)/BE44,"")</f>
        <v/>
      </c>
      <c r="BG45" s="69" t="str" cm="1">
        <f t="array" ref="BG45">IFERROR(INDEX(slash18[Slash],MATCH(1,($B45=slash18[Year])*($C$4=slash18[Sub program])*(BE$8=slash18[Appr]),0)),"")</f>
        <v/>
      </c>
      <c r="BH45" s="7" t="str">
        <f>IF(BH$42="","",IFERROR(BH12*_xlfn.XLOOKUP($B45,'New Inflation'!$A$2:$A$27,'New Inflation'!$D$2:$D$27),BH12))</f>
        <v/>
      </c>
      <c r="BI45" s="51" t="str">
        <f>IFERROR((BH45-BH44)/BH44,"")</f>
        <v/>
      </c>
      <c r="BJ45" s="69" t="str" cm="1">
        <f t="array" ref="BJ45">IFERROR(INDEX(slash18[Slash],MATCH(1,($B45=slash18[Year])*($C$4=slash18[Sub program])*(BH$8=slash18[Appr]),0)),"")</f>
        <v/>
      </c>
    </row>
    <row r="46" spans="2:62" x14ac:dyDescent="0.2">
      <c r="B46" s="5" t="s">
        <v>7</v>
      </c>
      <c r="C46" s="7" t="str">
        <f>IF(C$42="","",IFERROR(C13/_xlfn.XLOOKUP(B46,'New Inflation'!$A$2:$A$27,'New Inflation'!$D$2:$D$27),C13))</f>
        <v>-.-</v>
      </c>
      <c r="D46" s="51" t="str">
        <f t="shared" ref="D46:D67" si="35">IFERROR((C46-C45)/C45,"")</f>
        <v/>
      </c>
      <c r="E46" s="69" t="str" cm="1">
        <f t="array" ref="E46">IFERROR(INDEX(slash18[Slash],MATCH(1,($B46=slash18[Year])*($C$4=slash18[Sub program])*(C$8=slash18[Appr]),0)),"")</f>
        <v/>
      </c>
      <c r="F46" s="7">
        <f>IF(F$42="","",IFERROR(F13/_xlfn.XLOOKUP($B46,'New Inflation'!$A$2:$A$27,'New Inflation'!$D$2:$D$27),F13))</f>
        <v>1636.9065810757713</v>
      </c>
      <c r="G46" s="51">
        <f t="shared" ref="G46:G67" si="36">IFERROR((F46-F45)/F45,"")</f>
        <v>-1.7399438727783153E-2</v>
      </c>
      <c r="H46" s="69" t="str" cm="1">
        <f t="array" ref="H46">IFERROR(INDEX(slash18[Slash],MATCH(1,($B46=slash18[Year])*($C$4=slash18[Sub program])*(F$8=slash18[Appr]),0)),"")</f>
        <v/>
      </c>
      <c r="I46" s="7">
        <f>IF(I$42="","",IFERROR(I13/_xlfn.XLOOKUP($B46,'New Inflation'!$A$2:$A$27,'New Inflation'!$D$2:$D$27),I13))</f>
        <v>13614.07692780168</v>
      </c>
      <c r="J46" s="51">
        <f t="shared" ref="J46:J67" si="37">IFERROR((I46-I45)/I45,"")</f>
        <v>1.2415548201810688E-2</v>
      </c>
      <c r="K46" s="69" t="str" cm="1">
        <f t="array" ref="K46">IFERROR(INDEX(slash18[Slash],MATCH(1,($B46=slash18[Year])*($C$4=slash18[Sub program])*(I$8=slash18[Appr]),0)),"")</f>
        <v/>
      </c>
      <c r="L46" s="7">
        <f>IF(L$42="","",IFERROR(L13/_xlfn.XLOOKUP($B46,'New Inflation'!$A$2:$A$27,'New Inflation'!$D$2:$D$27),L13))</f>
        <v>1075.1132821796068</v>
      </c>
      <c r="M46" s="51">
        <f t="shared" ref="M46:M67" si="38">IFERROR((L46-L45)/L45,"")</f>
        <v>-1.7399438727783267E-2</v>
      </c>
      <c r="N46" s="69" t="str" cm="1">
        <f t="array" ref="N46">IFERROR(INDEX(slash18[Slash],MATCH(1,($B46=slash18[Year])*($C$4=slash18[Sub program])*(L$8=slash18[Appr]),0)),"")</f>
        <v/>
      </c>
      <c r="O46" s="7">
        <f>IF(O$42="","",IFERROR(O13/_xlfn.XLOOKUP($B46,'New Inflation'!$A$2:$A$27,'New Inflation'!$D$2:$D$27),O13))</f>
        <v>2663.3689897100085</v>
      </c>
      <c r="P46" s="51">
        <f t="shared" ref="P46:P67" si="39">IFERROR((O46-O45)/O45,"")</f>
        <v>-1.7399438727783212E-2</v>
      </c>
      <c r="Q46" s="69" t="str" cm="1">
        <f t="array" ref="Q46">IFERROR(INDEX(slash18[Slash],MATCH(1,($B46=slash18[Year])*($C$4=slash18[Sub program])*(O$8=slash18[Appr]),0)),"")</f>
        <v/>
      </c>
      <c r="R46" s="7" t="str">
        <f>IF(R$42="","",IFERROR(R13/_xlfn.XLOOKUP($B46,'New Inflation'!$A$2:$A$27,'New Inflation'!$D$2:$D$27),R13))</f>
        <v/>
      </c>
      <c r="S46" s="51" t="str">
        <f t="shared" ref="S46:S67" si="40">IFERROR((R46-R45)/R45,"")</f>
        <v/>
      </c>
      <c r="T46" s="69" t="str" cm="1">
        <f t="array" ref="T46">IFERROR(INDEX(slash18[Slash],MATCH(1,($B46=slash18[Year])*($C$4=slash18[Sub program])*(R$8=slash18[Appr]),0)),"")</f>
        <v/>
      </c>
      <c r="U46" s="7" t="str">
        <f>IF(U$42="","",IFERROR(U13/_xlfn.XLOOKUP($B46,'New Inflation'!$A$2:$A$27,'New Inflation'!$D$2:$D$27),U13))</f>
        <v/>
      </c>
      <c r="V46" s="51" t="str">
        <f t="shared" ref="V46:V67" si="41">IFERROR((U46-U45)/U45,"")</f>
        <v/>
      </c>
      <c r="W46" s="69" t="str" cm="1">
        <f t="array" ref="W46">IFERROR(INDEX(slash18[Slash],MATCH(1,($B46=slash18[Year])*($C$4=slash18[Sub program])*(U$8=slash18[Appr]),0)),"")</f>
        <v/>
      </c>
      <c r="X46" s="7" t="str">
        <f>IF(X$42="","",IFERROR(X13/_xlfn.XLOOKUP($B46,'New Inflation'!$A$2:$A$27,'New Inflation'!$D$2:$D$27),X13))</f>
        <v/>
      </c>
      <c r="Y46" s="51" t="str">
        <f t="shared" ref="Y46:Y67" si="42">IFERROR((X46-X45)/X45,"")</f>
        <v/>
      </c>
      <c r="Z46" s="69" t="str" cm="1">
        <f t="array" ref="Z46">IFERROR(INDEX(slash18[Slash],MATCH(1,($B46=slash18[Year])*($C$4=slash18[Sub program])*(X$8=slash18[Appr]),0)),"")</f>
        <v/>
      </c>
      <c r="AA46" s="7" t="str">
        <f>IF(AA$42="","",IFERROR(AA13/_xlfn.XLOOKUP($B46,'New Inflation'!$A$2:$A$27,'New Inflation'!$D$2:$D$27),AA13))</f>
        <v/>
      </c>
      <c r="AB46" s="51" t="str">
        <f t="shared" ref="AB46:AB67" si="43">IFERROR((AA46-AA45)/AA45,"")</f>
        <v/>
      </c>
      <c r="AC46" s="69" t="str" cm="1">
        <f t="array" ref="AC46">IFERROR(INDEX(slash18[Slash],MATCH(1,($B46=slash18[Year])*($C$4=slash18[Sub program])*(AA$8=slash18[Appr]),0)),"")</f>
        <v/>
      </c>
      <c r="AD46" s="7" t="str">
        <f>IF(AD$42="","",IFERROR(AD13/_xlfn.XLOOKUP($B46,'New Inflation'!$A$2:$A$27,'New Inflation'!$D$2:$D$27),AD13))</f>
        <v/>
      </c>
      <c r="AE46" s="51" t="str">
        <f t="shared" ref="AE46:AE67" si="44">IFERROR((AD46-AD45)/AD45,"")</f>
        <v/>
      </c>
      <c r="AF46" s="69" t="str" cm="1">
        <f t="array" ref="AF46">IFERROR(INDEX(slash18[Slash],MATCH(1,($B46=slash18[Year])*($C$4=slash18[Sub program])*(AD$8=slash18[Appr]),0)),"")</f>
        <v/>
      </c>
      <c r="AG46" s="7" t="str">
        <f>IF(AG$42="","",IFERROR(AG13/_xlfn.XLOOKUP($B46,'New Inflation'!$A$2:$A$27,'New Inflation'!$D$2:$D$27),AG13))</f>
        <v/>
      </c>
      <c r="AH46" s="51" t="str">
        <f t="shared" ref="AH46:AH67" si="45">IFERROR((AG46-AG45)/AG45,"")</f>
        <v/>
      </c>
      <c r="AI46" s="69" t="str" cm="1">
        <f t="array" ref="AI46">IFERROR(INDEX(slash18[Slash],MATCH(1,($B46=slash18[Year])*($C$4=slash18[Sub program])*(AG$8=slash18[Appr]),0)),"")</f>
        <v/>
      </c>
      <c r="AJ46" s="7" t="str">
        <f>IF(AJ$42="","",IFERROR(AJ13/_xlfn.XLOOKUP($B46,'New Inflation'!$A$2:$A$27,'New Inflation'!$D$2:$D$27),AJ13))</f>
        <v/>
      </c>
      <c r="AK46" s="51" t="str">
        <f t="shared" ref="AK46:AK67" si="46">IFERROR((AJ46-AJ45)/AJ45,"")</f>
        <v/>
      </c>
      <c r="AL46" s="69" t="str" cm="1">
        <f t="array" ref="AL46">IFERROR(INDEX(slash18[Slash],MATCH(1,($B46=slash18[Year])*($C$4=slash18[Sub program])*(AJ$8=slash18[Appr]),0)),"")</f>
        <v/>
      </c>
      <c r="AM46" s="7" t="str">
        <f>IF(AM$42="","",IFERROR(AM13/_xlfn.XLOOKUP($B46,'New Inflation'!$A$2:$A$27,'New Inflation'!$D$2:$D$27),AM13))</f>
        <v/>
      </c>
      <c r="AN46" s="51" t="str">
        <f t="shared" ref="AN46:AN67" si="47">IFERROR((AM46-AM45)/AM45,"")</f>
        <v/>
      </c>
      <c r="AO46" s="69" t="str" cm="1">
        <f t="array" ref="AO46">IFERROR(INDEX(slash18[Slash],MATCH(1,($B46=slash18[Year])*($C$4=slash18[Sub program])*(AM$8=slash18[Appr]),0)),"")</f>
        <v/>
      </c>
      <c r="AP46" s="7" t="str">
        <f>IF(AP$42="","",IFERROR(AP13/_xlfn.XLOOKUP($B46,'New Inflation'!$A$2:$A$27,'New Inflation'!$D$2:$D$27),AP13))</f>
        <v/>
      </c>
      <c r="AQ46" s="51" t="str">
        <f t="shared" ref="AQ46:AQ67" si="48">IFERROR((AP46-AP45)/AP45,"")</f>
        <v/>
      </c>
      <c r="AR46" s="69" t="str" cm="1">
        <f t="array" ref="AR46">IFERROR(INDEX(slash18[Slash],MATCH(1,($B46=slash18[Year])*($C$4=slash18[Sub program])*(AP$8=slash18[Appr]),0)),"")</f>
        <v/>
      </c>
      <c r="AS46" s="7" t="str">
        <f>IF(AS$42="","",IFERROR(AS13/_xlfn.XLOOKUP($B46,'New Inflation'!$A$2:$A$27,'New Inflation'!$D$2:$D$27),AS13))</f>
        <v/>
      </c>
      <c r="AT46" s="51" t="str">
        <f t="shared" ref="AT46:AT67" si="49">IFERROR((AS46-AS45)/AS45,"")</f>
        <v/>
      </c>
      <c r="AU46" s="69" t="str" cm="1">
        <f t="array" ref="AU46">IFERROR(INDEX(slash18[Slash],MATCH(1,($B46=slash18[Year])*($C$4=slash18[Sub program])*(AS$8=slash18[Appr]),0)),"")</f>
        <v/>
      </c>
      <c r="AV46" s="7" t="str">
        <f>IF(AV$42="","",IFERROR(AV13/_xlfn.XLOOKUP($B46,'New Inflation'!$A$2:$A$27,'New Inflation'!$D$2:$D$27),AV13))</f>
        <v/>
      </c>
      <c r="AW46" s="51" t="str">
        <f t="shared" ref="AW46:AW67" si="50">IFERROR((AV46-AV45)/AV45,"")</f>
        <v/>
      </c>
      <c r="AX46" s="69" t="str" cm="1">
        <f t="array" ref="AX46">IFERROR(INDEX(slash18[Slash],MATCH(1,($B46=slash18[Year])*($C$4=slash18[Sub program])*(AV$8=slash18[Appr]),0)),"")</f>
        <v/>
      </c>
      <c r="AY46" s="7" t="str">
        <f>IF(AY$42="","",IFERROR(AY13/_xlfn.XLOOKUP($B46,'New Inflation'!$A$2:$A$27,'New Inflation'!$D$2:$D$27),AY13))</f>
        <v/>
      </c>
      <c r="AZ46" s="51" t="str">
        <f t="shared" ref="AZ46:AZ67" si="51">IFERROR((AY46-AY45)/AY45,"")</f>
        <v/>
      </c>
      <c r="BA46" s="69" t="str" cm="1">
        <f t="array" ref="BA46">IFERROR(INDEX(slash18[Slash],MATCH(1,($B46=slash18[Year])*($C$4=slash18[Sub program])*(AY$8=slash18[Appr]),0)),"")</f>
        <v/>
      </c>
      <c r="BB46" s="7" t="str">
        <f>IF(BB$42="","",IFERROR(BB13/_xlfn.XLOOKUP($B46,'New Inflation'!$A$2:$A$27,'New Inflation'!$D$2:$D$27),BB13))</f>
        <v/>
      </c>
      <c r="BC46" s="51" t="str">
        <f t="shared" ref="BC46:BC67" si="52">IFERROR((BB46-BB45)/BB45,"")</f>
        <v/>
      </c>
      <c r="BD46" s="69" t="str" cm="1">
        <f t="array" ref="BD46">IFERROR(INDEX(slash18[Slash],MATCH(1,($B46=slash18[Year])*($C$4=slash18[Sub program])*(BB$8=slash18[Appr]),0)),"")</f>
        <v/>
      </c>
      <c r="BE46" s="7" t="str">
        <f>IF(BE$42="","",IFERROR(BE13/_xlfn.XLOOKUP($B46,'New Inflation'!$A$2:$A$27,'New Inflation'!$D$2:$D$27),BE13))</f>
        <v/>
      </c>
      <c r="BF46" s="51" t="str">
        <f t="shared" ref="BF46:BF67" si="53">IFERROR((BE46-BE45)/BE45,"")</f>
        <v/>
      </c>
      <c r="BG46" s="69" t="str" cm="1">
        <f t="array" ref="BG46">IFERROR(INDEX(slash18[Slash],MATCH(1,($B46=slash18[Year])*($C$4=slash18[Sub program])*(BE$8=slash18[Appr]),0)),"")</f>
        <v/>
      </c>
      <c r="BH46" s="7" t="str">
        <f>IF(BH$42="","",IFERROR(BH13*_xlfn.XLOOKUP($B46,'New Inflation'!$A$2:$A$27,'New Inflation'!$D$2:$D$27),BH13))</f>
        <v/>
      </c>
      <c r="BI46" s="51" t="str">
        <f t="shared" ref="BI46:BI67" si="54">IFERROR((BH46-BH45)/BH45,"")</f>
        <v/>
      </c>
      <c r="BJ46" s="69" t="str" cm="1">
        <f t="array" ref="BJ46">IFERROR(INDEX(slash18[Slash],MATCH(1,($B46=slash18[Year])*($C$4=slash18[Sub program])*(BH$8=slash18[Appr]),0)),"")</f>
        <v/>
      </c>
    </row>
    <row r="47" spans="2:62" x14ac:dyDescent="0.2">
      <c r="B47" s="5" t="s">
        <v>8</v>
      </c>
      <c r="C47" s="7" t="str">
        <f>IF(C$42="","",IFERROR(C14/_xlfn.XLOOKUP(B47,'New Inflation'!$A$2:$A$27,'New Inflation'!$D$2:$D$27),C14))</f>
        <v>-.-</v>
      </c>
      <c r="D47" s="51" t="str">
        <f t="shared" si="35"/>
        <v/>
      </c>
      <c r="E47" s="69" t="str" cm="1">
        <f t="array" ref="E47">IFERROR(INDEX(slash18[Slash],MATCH(1,($B47=slash18[Year])*($C$4=slash18[Sub program])*(C$8=slash18[Appr]),0)),"")</f>
        <v/>
      </c>
      <c r="F47" s="7">
        <f>IF(F$42="","",IFERROR(F14/_xlfn.XLOOKUP($B47,'New Inflation'!$A$2:$A$27,'New Inflation'!$D$2:$D$27),F14))</f>
        <v>1601.6229327444967</v>
      </c>
      <c r="G47" s="51">
        <f t="shared" si="36"/>
        <v>-2.15550775708204E-2</v>
      </c>
      <c r="H47" s="69" t="str" cm="1">
        <f t="array" ref="H47">IFERROR(INDEX(slash18[Slash],MATCH(1,($B47=slash18[Year])*($C$4=slash18[Sub program])*(F$8=slash18[Appr]),0)),"")</f>
        <v/>
      </c>
      <c r="I47" s="7">
        <f>IF(I$42="","",IFERROR(I14/_xlfn.XLOOKUP($B47,'New Inflation'!$A$2:$A$27,'New Inflation'!$D$2:$D$27),I14))</f>
        <v>13768.328348295272</v>
      </c>
      <c r="J47" s="51">
        <f t="shared" si="37"/>
        <v>1.1330288591111992E-2</v>
      </c>
      <c r="K47" s="69" t="str" cm="1">
        <f t="array" ref="K47">IFERROR(INDEX(slash18[Slash],MATCH(1,($B47=slash18[Year])*($C$4=slash18[Sub program])*(I$8=slash18[Appr]),0)),"")</f>
        <v/>
      </c>
      <c r="L47" s="7">
        <f>IF(L$42="","",IFERROR(L14/_xlfn.XLOOKUP($B47,'New Inflation'!$A$2:$A$27,'New Inflation'!$D$2:$D$27),L14))</f>
        <v>1051.939131984806</v>
      </c>
      <c r="M47" s="51">
        <f t="shared" si="38"/>
        <v>-2.1555077570820504E-2</v>
      </c>
      <c r="N47" s="69" t="str" cm="1">
        <f t="array" ref="N47">IFERROR(INDEX(slash18[Slash],MATCH(1,($B47=slash18[Year])*($C$4=slash18[Sub program])*(L$8=slash18[Appr]),0)),"")</f>
        <v/>
      </c>
      <c r="O47" s="7">
        <f>IF(O$42="","",IFERROR(O14/_xlfn.XLOOKUP($B47,'New Inflation'!$A$2:$A$27,'New Inflation'!$D$2:$D$27),O14))</f>
        <v>2605.9598645370916</v>
      </c>
      <c r="P47" s="51">
        <f t="shared" si="39"/>
        <v>-2.1555077570820442E-2</v>
      </c>
      <c r="Q47" s="69" t="str" cm="1">
        <f t="array" ref="Q47">IFERROR(INDEX(slash18[Slash],MATCH(1,($B47=slash18[Year])*($C$4=slash18[Sub program])*(O$8=slash18[Appr]),0)),"")</f>
        <v/>
      </c>
      <c r="R47" s="7" t="str">
        <f>IF(R$42="","",IFERROR(R14/_xlfn.XLOOKUP($B47,'New Inflation'!$A$2:$A$27,'New Inflation'!$D$2:$D$27),R14))</f>
        <v/>
      </c>
      <c r="S47" s="51" t="str">
        <f t="shared" si="40"/>
        <v/>
      </c>
      <c r="T47" s="69" t="str" cm="1">
        <f t="array" ref="T47">IFERROR(INDEX(slash18[Slash],MATCH(1,($B47=slash18[Year])*($C$4=slash18[Sub program])*(R$8=slash18[Appr]),0)),"")</f>
        <v/>
      </c>
      <c r="U47" s="7" t="str">
        <f>IF(U$42="","",IFERROR(U14/_xlfn.XLOOKUP($B47,'New Inflation'!$A$2:$A$27,'New Inflation'!$D$2:$D$27),U14))</f>
        <v/>
      </c>
      <c r="V47" s="51" t="str">
        <f t="shared" si="41"/>
        <v/>
      </c>
      <c r="W47" s="69" t="str" cm="1">
        <f t="array" ref="W47">IFERROR(INDEX(slash18[Slash],MATCH(1,($B47=slash18[Year])*($C$4=slash18[Sub program])*(U$8=slash18[Appr]),0)),"")</f>
        <v/>
      </c>
      <c r="X47" s="7" t="str">
        <f>IF(X$42="","",IFERROR(X14/_xlfn.XLOOKUP($B47,'New Inflation'!$A$2:$A$27,'New Inflation'!$D$2:$D$27),X14))</f>
        <v/>
      </c>
      <c r="Y47" s="51" t="str">
        <f t="shared" si="42"/>
        <v/>
      </c>
      <c r="Z47" s="69" t="str" cm="1">
        <f t="array" ref="Z47">IFERROR(INDEX(slash18[Slash],MATCH(1,($B47=slash18[Year])*($C$4=slash18[Sub program])*(X$8=slash18[Appr]),0)),"")</f>
        <v/>
      </c>
      <c r="AA47" s="7" t="str">
        <f>IF(AA$42="","",IFERROR(AA14/_xlfn.XLOOKUP($B47,'New Inflation'!$A$2:$A$27,'New Inflation'!$D$2:$D$27),AA14))</f>
        <v/>
      </c>
      <c r="AB47" s="51" t="str">
        <f t="shared" si="43"/>
        <v/>
      </c>
      <c r="AC47" s="69" t="str" cm="1">
        <f t="array" ref="AC47">IFERROR(INDEX(slash18[Slash],MATCH(1,($B47=slash18[Year])*($C$4=slash18[Sub program])*(AA$8=slash18[Appr]),0)),"")</f>
        <v/>
      </c>
      <c r="AD47" s="7" t="str">
        <f>IF(AD$42="","",IFERROR(AD14/_xlfn.XLOOKUP($B47,'New Inflation'!$A$2:$A$27,'New Inflation'!$D$2:$D$27),AD14))</f>
        <v/>
      </c>
      <c r="AE47" s="51" t="str">
        <f t="shared" si="44"/>
        <v/>
      </c>
      <c r="AF47" s="69" t="str" cm="1">
        <f t="array" ref="AF47">IFERROR(INDEX(slash18[Slash],MATCH(1,($B47=slash18[Year])*($C$4=slash18[Sub program])*(AD$8=slash18[Appr]),0)),"")</f>
        <v/>
      </c>
      <c r="AG47" s="7" t="str">
        <f>IF(AG$42="","",IFERROR(AG14/_xlfn.XLOOKUP($B47,'New Inflation'!$A$2:$A$27,'New Inflation'!$D$2:$D$27),AG14))</f>
        <v/>
      </c>
      <c r="AH47" s="51" t="str">
        <f t="shared" si="45"/>
        <v/>
      </c>
      <c r="AI47" s="69" t="str" cm="1">
        <f t="array" ref="AI47">IFERROR(INDEX(slash18[Slash],MATCH(1,($B47=slash18[Year])*($C$4=slash18[Sub program])*(AG$8=slash18[Appr]),0)),"")</f>
        <v/>
      </c>
      <c r="AJ47" s="7" t="str">
        <f>IF(AJ$42="","",IFERROR(AJ14/_xlfn.XLOOKUP($B47,'New Inflation'!$A$2:$A$27,'New Inflation'!$D$2:$D$27),AJ14))</f>
        <v/>
      </c>
      <c r="AK47" s="51" t="str">
        <f t="shared" si="46"/>
        <v/>
      </c>
      <c r="AL47" s="69" t="str" cm="1">
        <f t="array" ref="AL47">IFERROR(INDEX(slash18[Slash],MATCH(1,($B47=slash18[Year])*($C$4=slash18[Sub program])*(AJ$8=slash18[Appr]),0)),"")</f>
        <v/>
      </c>
      <c r="AM47" s="7" t="str">
        <f>IF(AM$42="","",IFERROR(AM14/_xlfn.XLOOKUP($B47,'New Inflation'!$A$2:$A$27,'New Inflation'!$D$2:$D$27),AM14))</f>
        <v/>
      </c>
      <c r="AN47" s="51" t="str">
        <f t="shared" si="47"/>
        <v/>
      </c>
      <c r="AO47" s="69" t="str" cm="1">
        <f t="array" ref="AO47">IFERROR(INDEX(slash18[Slash],MATCH(1,($B47=slash18[Year])*($C$4=slash18[Sub program])*(AM$8=slash18[Appr]),0)),"")</f>
        <v/>
      </c>
      <c r="AP47" s="7" t="str">
        <f>IF(AP$42="","",IFERROR(AP14/_xlfn.XLOOKUP($B47,'New Inflation'!$A$2:$A$27,'New Inflation'!$D$2:$D$27),AP14))</f>
        <v/>
      </c>
      <c r="AQ47" s="51" t="str">
        <f t="shared" si="48"/>
        <v/>
      </c>
      <c r="AR47" s="69" t="str" cm="1">
        <f t="array" ref="AR47">IFERROR(INDEX(slash18[Slash],MATCH(1,($B47=slash18[Year])*($C$4=slash18[Sub program])*(AP$8=slash18[Appr]),0)),"")</f>
        <v/>
      </c>
      <c r="AS47" s="7" t="str">
        <f>IF(AS$42="","",IFERROR(AS14/_xlfn.XLOOKUP($B47,'New Inflation'!$A$2:$A$27,'New Inflation'!$D$2:$D$27),AS14))</f>
        <v/>
      </c>
      <c r="AT47" s="51" t="str">
        <f t="shared" si="49"/>
        <v/>
      </c>
      <c r="AU47" s="69" t="str" cm="1">
        <f t="array" ref="AU47">IFERROR(INDEX(slash18[Slash],MATCH(1,($B47=slash18[Year])*($C$4=slash18[Sub program])*(AS$8=slash18[Appr]),0)),"")</f>
        <v/>
      </c>
      <c r="AV47" s="7" t="str">
        <f>IF(AV$42="","",IFERROR(AV14/_xlfn.XLOOKUP($B47,'New Inflation'!$A$2:$A$27,'New Inflation'!$D$2:$D$27),AV14))</f>
        <v/>
      </c>
      <c r="AW47" s="51" t="str">
        <f t="shared" si="50"/>
        <v/>
      </c>
      <c r="AX47" s="69" t="str" cm="1">
        <f t="array" ref="AX47">IFERROR(INDEX(slash18[Slash],MATCH(1,($B47=slash18[Year])*($C$4=slash18[Sub program])*(AV$8=slash18[Appr]),0)),"")</f>
        <v/>
      </c>
      <c r="AY47" s="7" t="str">
        <f>IF(AY$42="","",IFERROR(AY14/_xlfn.XLOOKUP($B47,'New Inflation'!$A$2:$A$27,'New Inflation'!$D$2:$D$27),AY14))</f>
        <v/>
      </c>
      <c r="AZ47" s="51" t="str">
        <f t="shared" si="51"/>
        <v/>
      </c>
      <c r="BA47" s="69" t="str" cm="1">
        <f t="array" ref="BA47">IFERROR(INDEX(slash18[Slash],MATCH(1,($B47=slash18[Year])*($C$4=slash18[Sub program])*(AY$8=slash18[Appr]),0)),"")</f>
        <v/>
      </c>
      <c r="BB47" s="7" t="str">
        <f>IF(BB$42="","",IFERROR(BB14/_xlfn.XLOOKUP($B47,'New Inflation'!$A$2:$A$27,'New Inflation'!$D$2:$D$27),BB14))</f>
        <v/>
      </c>
      <c r="BC47" s="51" t="str">
        <f t="shared" si="52"/>
        <v/>
      </c>
      <c r="BD47" s="69" t="str" cm="1">
        <f t="array" ref="BD47">IFERROR(INDEX(slash18[Slash],MATCH(1,($B47=slash18[Year])*($C$4=slash18[Sub program])*(BB$8=slash18[Appr]),0)),"")</f>
        <v/>
      </c>
      <c r="BE47" s="7" t="str">
        <f>IF(BE$42="","",IFERROR(BE14/_xlfn.XLOOKUP($B47,'New Inflation'!$A$2:$A$27,'New Inflation'!$D$2:$D$27),BE14))</f>
        <v/>
      </c>
      <c r="BF47" s="51" t="str">
        <f t="shared" si="53"/>
        <v/>
      </c>
      <c r="BG47" s="69" t="str" cm="1">
        <f t="array" ref="BG47">IFERROR(INDEX(slash18[Slash],MATCH(1,($B47=slash18[Year])*($C$4=slash18[Sub program])*(BE$8=slash18[Appr]),0)),"")</f>
        <v/>
      </c>
      <c r="BH47" s="7" t="str">
        <f>IF(BH$42="","",IFERROR(BH14*_xlfn.XLOOKUP($B47,'New Inflation'!$A$2:$A$27,'New Inflation'!$D$2:$D$27),BH14))</f>
        <v/>
      </c>
      <c r="BI47" s="51" t="str">
        <f t="shared" si="54"/>
        <v/>
      </c>
      <c r="BJ47" s="69" t="str" cm="1">
        <f t="array" ref="BJ47">IFERROR(INDEX(slash18[Slash],MATCH(1,($B47=slash18[Year])*($C$4=slash18[Sub program])*(BH$8=slash18[Appr]),0)),"")</f>
        <v/>
      </c>
    </row>
    <row r="48" spans="2:62" x14ac:dyDescent="0.2">
      <c r="B48" s="5" t="s">
        <v>34</v>
      </c>
      <c r="C48" s="7" t="str">
        <f>IF(C$42="","",IFERROR(C15/_xlfn.XLOOKUP(B48,'New Inflation'!$A$2:$A$27,'New Inflation'!$D$2:$D$27),C15))</f>
        <v>-.-</v>
      </c>
      <c r="D48" s="51" t="str">
        <f t="shared" si="35"/>
        <v/>
      </c>
      <c r="E48" s="69" t="str" cm="1">
        <f t="array" ref="E48">IFERROR(INDEX(slash18[Slash],MATCH(1,($B48=slash18[Year])*($C$4=slash18[Sub program])*(C$8=slash18[Appr]),0)),"")</f>
        <v/>
      </c>
      <c r="F48" s="7">
        <f>IF(F$42="","",IFERROR(F15/_xlfn.XLOOKUP($B48,'New Inflation'!$A$2:$A$27,'New Inflation'!$D$2:$D$27),F15))</f>
        <v>1567.0560472574216</v>
      </c>
      <c r="G48" s="51">
        <f t="shared" si="36"/>
        <v>-2.158241167778624E-2</v>
      </c>
      <c r="H48" s="69" t="str" cm="1">
        <f t="array" ref="H48">IFERROR(INDEX(slash18[Slash],MATCH(1,($B48=slash18[Year])*($C$4=slash18[Sub program])*(F$8=slash18[Appr]),0)),"")</f>
        <v/>
      </c>
      <c r="I48" s="7">
        <f>IF(I$42="","",IFERROR(I15/_xlfn.XLOOKUP($B48,'New Inflation'!$A$2:$A$27,'New Inflation'!$D$2:$D$27),I15))</f>
        <v>13847.172879675814</v>
      </c>
      <c r="J48" s="51">
        <f t="shared" si="37"/>
        <v>5.7265144602906331E-3</v>
      </c>
      <c r="K48" s="69" t="str" cm="1">
        <f t="array" ref="K48">IFERROR(INDEX(slash18[Slash],MATCH(1,($B48=slash18[Year])*($C$4=slash18[Sub program])*(I$8=slash18[Appr]),0)),"")</f>
        <v/>
      </c>
      <c r="L48" s="7">
        <f>IF(L$42="","",IFERROR(L15/_xlfn.XLOOKUP($B48,'New Inflation'!$A$2:$A$27,'New Inflation'!$D$2:$D$27),L15))</f>
        <v>1222.8442568575649</v>
      </c>
      <c r="M48" s="51">
        <f t="shared" si="38"/>
        <v>0.16246674325185906</v>
      </c>
      <c r="N48" s="69" t="str" cm="1">
        <f t="array" ref="N48">IFERROR(INDEX(slash18[Slash],MATCH(1,($B48=slash18[Year])*($C$4=slash18[Sub program])*(L$8=slash18[Appr]),0)),"")</f>
        <v>/1</v>
      </c>
      <c r="O48" s="7">
        <f>IF(O$42="","",IFERROR(O15/_xlfn.XLOOKUP($B48,'New Inflation'!$A$2:$A$27,'New Inflation'!$D$2:$D$27),O15))</f>
        <v>3517.5895261899432</v>
      </c>
      <c r="P48" s="51">
        <f t="shared" si="39"/>
        <v>0.34982490484932643</v>
      </c>
      <c r="Q48" s="69" t="str" cm="1">
        <f t="array" ref="Q48">IFERROR(INDEX(slash18[Slash],MATCH(1,($B48=slash18[Year])*($C$4=slash18[Sub program])*(O$8=slash18[Appr]),0)),"")</f>
        <v>/1</v>
      </c>
      <c r="R48" s="7" t="str">
        <f>IF(R$42="","",IFERROR(R15/_xlfn.XLOOKUP($B48,'New Inflation'!$A$2:$A$27,'New Inflation'!$D$2:$D$27),R15))</f>
        <v/>
      </c>
      <c r="S48" s="51" t="str">
        <f t="shared" si="40"/>
        <v/>
      </c>
      <c r="T48" s="69" t="str" cm="1">
        <f t="array" ref="T48">IFERROR(INDEX(slash18[Slash],MATCH(1,($B48=slash18[Year])*($C$4=slash18[Sub program])*(R$8=slash18[Appr]),0)),"")</f>
        <v/>
      </c>
      <c r="U48" s="7" t="str">
        <f>IF(U$42="","",IFERROR(U15/_xlfn.XLOOKUP($B48,'New Inflation'!$A$2:$A$27,'New Inflation'!$D$2:$D$27),U15))</f>
        <v/>
      </c>
      <c r="V48" s="51" t="str">
        <f t="shared" si="41"/>
        <v/>
      </c>
      <c r="W48" s="69" t="str" cm="1">
        <f t="array" ref="W48">IFERROR(INDEX(slash18[Slash],MATCH(1,($B48=slash18[Year])*($C$4=slash18[Sub program])*(U$8=slash18[Appr]),0)),"")</f>
        <v/>
      </c>
      <c r="X48" s="7" t="str">
        <f>IF(X$42="","",IFERROR(X15/_xlfn.XLOOKUP($B48,'New Inflation'!$A$2:$A$27,'New Inflation'!$D$2:$D$27),X15))</f>
        <v/>
      </c>
      <c r="Y48" s="51" t="str">
        <f t="shared" si="42"/>
        <v/>
      </c>
      <c r="Z48" s="69" t="str" cm="1">
        <f t="array" ref="Z48">IFERROR(INDEX(slash18[Slash],MATCH(1,($B48=slash18[Year])*($C$4=slash18[Sub program])*(X$8=slash18[Appr]),0)),"")</f>
        <v/>
      </c>
      <c r="AA48" s="7" t="str">
        <f>IF(AA$42="","",IFERROR(AA15/_xlfn.XLOOKUP($B48,'New Inflation'!$A$2:$A$27,'New Inflation'!$D$2:$D$27),AA15))</f>
        <v/>
      </c>
      <c r="AB48" s="51" t="str">
        <f t="shared" si="43"/>
        <v/>
      </c>
      <c r="AC48" s="69" t="str" cm="1">
        <f t="array" ref="AC48">IFERROR(INDEX(slash18[Slash],MATCH(1,($B48=slash18[Year])*($C$4=slash18[Sub program])*(AA$8=slash18[Appr]),0)),"")</f>
        <v/>
      </c>
      <c r="AD48" s="7" t="str">
        <f>IF(AD$42="","",IFERROR(AD15/_xlfn.XLOOKUP($B48,'New Inflation'!$A$2:$A$27,'New Inflation'!$D$2:$D$27),AD15))</f>
        <v/>
      </c>
      <c r="AE48" s="51" t="str">
        <f t="shared" si="44"/>
        <v/>
      </c>
      <c r="AF48" s="69" t="str" cm="1">
        <f t="array" ref="AF48">IFERROR(INDEX(slash18[Slash],MATCH(1,($B48=slash18[Year])*($C$4=slash18[Sub program])*(AD$8=slash18[Appr]),0)),"")</f>
        <v/>
      </c>
      <c r="AG48" s="7" t="str">
        <f>IF(AG$42="","",IFERROR(AG15/_xlfn.XLOOKUP($B48,'New Inflation'!$A$2:$A$27,'New Inflation'!$D$2:$D$27),AG15))</f>
        <v/>
      </c>
      <c r="AH48" s="51" t="str">
        <f t="shared" si="45"/>
        <v/>
      </c>
      <c r="AI48" s="69" t="str" cm="1">
        <f t="array" ref="AI48">IFERROR(INDEX(slash18[Slash],MATCH(1,($B48=slash18[Year])*($C$4=slash18[Sub program])*(AG$8=slash18[Appr]),0)),"")</f>
        <v/>
      </c>
      <c r="AJ48" s="7" t="str">
        <f>IF(AJ$42="","",IFERROR(AJ15/_xlfn.XLOOKUP($B48,'New Inflation'!$A$2:$A$27,'New Inflation'!$D$2:$D$27),AJ15))</f>
        <v/>
      </c>
      <c r="AK48" s="51" t="str">
        <f t="shared" si="46"/>
        <v/>
      </c>
      <c r="AL48" s="69" t="str" cm="1">
        <f t="array" ref="AL48">IFERROR(INDEX(slash18[Slash],MATCH(1,($B48=slash18[Year])*($C$4=slash18[Sub program])*(AJ$8=slash18[Appr]),0)),"")</f>
        <v/>
      </c>
      <c r="AM48" s="7" t="str">
        <f>IF(AM$42="","",IFERROR(AM15/_xlfn.XLOOKUP($B48,'New Inflation'!$A$2:$A$27,'New Inflation'!$D$2:$D$27),AM15))</f>
        <v/>
      </c>
      <c r="AN48" s="51" t="str">
        <f t="shared" si="47"/>
        <v/>
      </c>
      <c r="AO48" s="69" t="str" cm="1">
        <f t="array" ref="AO48">IFERROR(INDEX(slash18[Slash],MATCH(1,($B48=slash18[Year])*($C$4=slash18[Sub program])*(AM$8=slash18[Appr]),0)),"")</f>
        <v/>
      </c>
      <c r="AP48" s="7" t="str">
        <f>IF(AP$42="","",IFERROR(AP15/_xlfn.XLOOKUP($B48,'New Inflation'!$A$2:$A$27,'New Inflation'!$D$2:$D$27),AP15))</f>
        <v/>
      </c>
      <c r="AQ48" s="51" t="str">
        <f t="shared" si="48"/>
        <v/>
      </c>
      <c r="AR48" s="69" t="str" cm="1">
        <f t="array" ref="AR48">IFERROR(INDEX(slash18[Slash],MATCH(1,($B48=slash18[Year])*($C$4=slash18[Sub program])*(AP$8=slash18[Appr]),0)),"")</f>
        <v/>
      </c>
      <c r="AS48" s="7" t="str">
        <f>IF(AS$42="","",IFERROR(AS15/_xlfn.XLOOKUP($B48,'New Inflation'!$A$2:$A$27,'New Inflation'!$D$2:$D$27),AS15))</f>
        <v/>
      </c>
      <c r="AT48" s="51" t="str">
        <f t="shared" si="49"/>
        <v/>
      </c>
      <c r="AU48" s="69" t="str" cm="1">
        <f t="array" ref="AU48">IFERROR(INDEX(slash18[Slash],MATCH(1,($B48=slash18[Year])*($C$4=slash18[Sub program])*(AS$8=slash18[Appr]),0)),"")</f>
        <v/>
      </c>
      <c r="AV48" s="7" t="str">
        <f>IF(AV$42="","",IFERROR(AV15/_xlfn.XLOOKUP($B48,'New Inflation'!$A$2:$A$27,'New Inflation'!$D$2:$D$27),AV15))</f>
        <v/>
      </c>
      <c r="AW48" s="51" t="str">
        <f t="shared" si="50"/>
        <v/>
      </c>
      <c r="AX48" s="69" t="str" cm="1">
        <f t="array" ref="AX48">IFERROR(INDEX(slash18[Slash],MATCH(1,($B48=slash18[Year])*($C$4=slash18[Sub program])*(AV$8=slash18[Appr]),0)),"")</f>
        <v/>
      </c>
      <c r="AY48" s="7" t="str">
        <f>IF(AY$42="","",IFERROR(AY15/_xlfn.XLOOKUP($B48,'New Inflation'!$A$2:$A$27,'New Inflation'!$D$2:$D$27),AY15))</f>
        <v/>
      </c>
      <c r="AZ48" s="51" t="str">
        <f t="shared" si="51"/>
        <v/>
      </c>
      <c r="BA48" s="69" t="str" cm="1">
        <f t="array" ref="BA48">IFERROR(INDEX(slash18[Slash],MATCH(1,($B48=slash18[Year])*($C$4=slash18[Sub program])*(AY$8=slash18[Appr]),0)),"")</f>
        <v/>
      </c>
      <c r="BB48" s="7" t="str">
        <f>IF(BB$42="","",IFERROR(BB15/_xlfn.XLOOKUP($B48,'New Inflation'!$A$2:$A$27,'New Inflation'!$D$2:$D$27),BB15))</f>
        <v/>
      </c>
      <c r="BC48" s="51" t="str">
        <f t="shared" si="52"/>
        <v/>
      </c>
      <c r="BD48" s="69" t="str" cm="1">
        <f t="array" ref="BD48">IFERROR(INDEX(slash18[Slash],MATCH(1,($B48=slash18[Year])*($C$4=slash18[Sub program])*(BB$8=slash18[Appr]),0)),"")</f>
        <v/>
      </c>
      <c r="BE48" s="7" t="str">
        <f>IF(BE$42="","",IFERROR(BE15/_xlfn.XLOOKUP($B48,'New Inflation'!$A$2:$A$27,'New Inflation'!$D$2:$D$27),BE15))</f>
        <v/>
      </c>
      <c r="BF48" s="51" t="str">
        <f t="shared" si="53"/>
        <v/>
      </c>
      <c r="BG48" s="69" t="str" cm="1">
        <f t="array" ref="BG48">IFERROR(INDEX(slash18[Slash],MATCH(1,($B48=slash18[Year])*($C$4=slash18[Sub program])*(BE$8=slash18[Appr]),0)),"")</f>
        <v/>
      </c>
      <c r="BH48" s="7" t="str">
        <f>IF(BH$42="","",IFERROR(BH15*_xlfn.XLOOKUP($B48,'New Inflation'!$A$2:$A$27,'New Inflation'!$D$2:$D$27),BH15))</f>
        <v/>
      </c>
      <c r="BI48" s="51" t="str">
        <f t="shared" si="54"/>
        <v/>
      </c>
      <c r="BJ48" s="69" t="str" cm="1">
        <f t="array" ref="BJ48">IFERROR(INDEX(slash18[Slash],MATCH(1,($B48=slash18[Year])*($C$4=slash18[Sub program])*(BH$8=slash18[Appr]),0)),"")</f>
        <v/>
      </c>
    </row>
    <row r="49" spans="2:62" x14ac:dyDescent="0.2">
      <c r="B49" s="5" t="s">
        <v>37</v>
      </c>
      <c r="C49" s="7" t="str">
        <f>IF(C$42="","",IFERROR(C16/_xlfn.XLOOKUP(B49,'New Inflation'!$A$2:$A$27,'New Inflation'!$D$2:$D$27),C16))</f>
        <v>-.-</v>
      </c>
      <c r="D49" s="51" t="str">
        <f t="shared" si="35"/>
        <v/>
      </c>
      <c r="E49" s="69" t="str" cm="1">
        <f t="array" ref="E49">IFERROR(INDEX(slash18[Slash],MATCH(1,($B49=slash18[Year])*($C$4=slash18[Sub program])*(C$8=slash18[Appr]),0)),"")</f>
        <v/>
      </c>
      <c r="F49" s="7">
        <f>IF(F$42="","",IFERROR(F16/_xlfn.XLOOKUP($B49,'New Inflation'!$A$2:$A$27,'New Inflation'!$D$2:$D$27),F16))</f>
        <v>1521.3468398278558</v>
      </c>
      <c r="G49" s="51">
        <f t="shared" si="36"/>
        <v>-2.9168840201704113E-2</v>
      </c>
      <c r="H49" s="69" t="str" cm="1">
        <f t="array" ref="H49">IFERROR(INDEX(slash18[Slash],MATCH(1,($B49=slash18[Year])*($C$4=slash18[Sub program])*(F$8=slash18[Appr]),0)),"")</f>
        <v/>
      </c>
      <c r="I49" s="7">
        <f>IF(I$42="","",IFERROR(I16/_xlfn.XLOOKUP($B49,'New Inflation'!$A$2:$A$27,'New Inflation'!$D$2:$D$27),I16))</f>
        <v>13817.373999217525</v>
      </c>
      <c r="J49" s="51">
        <f t="shared" si="37"/>
        <v>-2.1519829872295813E-3</v>
      </c>
      <c r="K49" s="69" t="str" cm="1">
        <f t="array" ref="K49">IFERROR(INDEX(slash18[Slash],MATCH(1,($B49=slash18[Year])*($C$4=slash18[Sub program])*(I$8=slash18[Appr]),0)),"")</f>
        <v/>
      </c>
      <c r="L49" s="7">
        <f>IF(L$42="","",IFERROR(L16/_xlfn.XLOOKUP($B49,'New Inflation'!$A$2:$A$27,'New Inflation'!$D$2:$D$27),L16))</f>
        <v>999.21413549817407</v>
      </c>
      <c r="M49" s="51">
        <f t="shared" si="38"/>
        <v>-0.18287702633045849</v>
      </c>
      <c r="N49" s="69" t="str" cm="1">
        <f t="array" ref="N49">IFERROR(INDEX(slash18[Slash],MATCH(1,($B49=slash18[Year])*($C$4=slash18[Sub program])*(L$8=slash18[Appr]),0)),"")</f>
        <v/>
      </c>
      <c r="O49" s="7">
        <f>IF(O$42="","",IFERROR(O16/_xlfn.XLOOKUP($B49,'New Inflation'!$A$2:$A$27,'New Inflation'!$D$2:$D$27),O16))</f>
        <v>2475.3446791862284</v>
      </c>
      <c r="P49" s="51">
        <f t="shared" si="39"/>
        <v>-0.29629518715693254</v>
      </c>
      <c r="Q49" s="69" t="str" cm="1">
        <f t="array" ref="Q49">IFERROR(INDEX(slash18[Slash],MATCH(1,($B49=slash18[Year])*($C$4=slash18[Sub program])*(O$8=slash18[Appr]),0)),"")</f>
        <v/>
      </c>
      <c r="R49" s="7" t="str">
        <f>IF(R$42="","",IFERROR(R16/_xlfn.XLOOKUP($B49,'New Inflation'!$A$2:$A$27,'New Inflation'!$D$2:$D$27),R16))</f>
        <v/>
      </c>
      <c r="S49" s="51" t="str">
        <f t="shared" si="40"/>
        <v/>
      </c>
      <c r="T49" s="69" t="str" cm="1">
        <f t="array" ref="T49">IFERROR(INDEX(slash18[Slash],MATCH(1,($B49=slash18[Year])*($C$4=slash18[Sub program])*(R$8=slash18[Appr]),0)),"")</f>
        <v/>
      </c>
      <c r="U49" s="7" t="str">
        <f>IF(U$42="","",IFERROR(U16/_xlfn.XLOOKUP($B49,'New Inflation'!$A$2:$A$27,'New Inflation'!$D$2:$D$27),U16))</f>
        <v/>
      </c>
      <c r="V49" s="51" t="str">
        <f t="shared" si="41"/>
        <v/>
      </c>
      <c r="W49" s="69" t="str" cm="1">
        <f t="array" ref="W49">IFERROR(INDEX(slash18[Slash],MATCH(1,($B49=slash18[Year])*($C$4=slash18[Sub program])*(U$8=slash18[Appr]),0)),"")</f>
        <v/>
      </c>
      <c r="X49" s="7" t="str">
        <f>IF(X$42="","",IFERROR(X16/_xlfn.XLOOKUP($B49,'New Inflation'!$A$2:$A$27,'New Inflation'!$D$2:$D$27),X16))</f>
        <v/>
      </c>
      <c r="Y49" s="51" t="str">
        <f t="shared" si="42"/>
        <v/>
      </c>
      <c r="Z49" s="69" t="str" cm="1">
        <f t="array" ref="Z49">IFERROR(INDEX(slash18[Slash],MATCH(1,($B49=slash18[Year])*($C$4=slash18[Sub program])*(X$8=slash18[Appr]),0)),"")</f>
        <v/>
      </c>
      <c r="AA49" s="7" t="str">
        <f>IF(AA$42="","",IFERROR(AA16/_xlfn.XLOOKUP($B49,'New Inflation'!$A$2:$A$27,'New Inflation'!$D$2:$D$27),AA16))</f>
        <v/>
      </c>
      <c r="AB49" s="51" t="str">
        <f t="shared" si="43"/>
        <v/>
      </c>
      <c r="AC49" s="69" t="str" cm="1">
        <f t="array" ref="AC49">IFERROR(INDEX(slash18[Slash],MATCH(1,($B49=slash18[Year])*($C$4=slash18[Sub program])*(AA$8=slash18[Appr]),0)),"")</f>
        <v/>
      </c>
      <c r="AD49" s="7" t="str">
        <f>IF(AD$42="","",IFERROR(AD16/_xlfn.XLOOKUP($B49,'New Inflation'!$A$2:$A$27,'New Inflation'!$D$2:$D$27),AD16))</f>
        <v/>
      </c>
      <c r="AE49" s="51" t="str">
        <f t="shared" si="44"/>
        <v/>
      </c>
      <c r="AF49" s="69" t="str" cm="1">
        <f t="array" ref="AF49">IFERROR(INDEX(slash18[Slash],MATCH(1,($B49=slash18[Year])*($C$4=slash18[Sub program])*(AD$8=slash18[Appr]),0)),"")</f>
        <v/>
      </c>
      <c r="AG49" s="7" t="str">
        <f>IF(AG$42="","",IFERROR(AG16/_xlfn.XLOOKUP($B49,'New Inflation'!$A$2:$A$27,'New Inflation'!$D$2:$D$27),AG16))</f>
        <v/>
      </c>
      <c r="AH49" s="51" t="str">
        <f t="shared" si="45"/>
        <v/>
      </c>
      <c r="AI49" s="69" t="str" cm="1">
        <f t="array" ref="AI49">IFERROR(INDEX(slash18[Slash],MATCH(1,($B49=slash18[Year])*($C$4=slash18[Sub program])*(AG$8=slash18[Appr]),0)),"")</f>
        <v/>
      </c>
      <c r="AJ49" s="7" t="str">
        <f>IF(AJ$42="","",IFERROR(AJ16/_xlfn.XLOOKUP($B49,'New Inflation'!$A$2:$A$27,'New Inflation'!$D$2:$D$27),AJ16))</f>
        <v/>
      </c>
      <c r="AK49" s="51" t="str">
        <f t="shared" si="46"/>
        <v/>
      </c>
      <c r="AL49" s="69" t="str" cm="1">
        <f t="array" ref="AL49">IFERROR(INDEX(slash18[Slash],MATCH(1,($B49=slash18[Year])*($C$4=slash18[Sub program])*(AJ$8=slash18[Appr]),0)),"")</f>
        <v/>
      </c>
      <c r="AM49" s="7" t="str">
        <f>IF(AM$42="","",IFERROR(AM16/_xlfn.XLOOKUP($B49,'New Inflation'!$A$2:$A$27,'New Inflation'!$D$2:$D$27),AM16))</f>
        <v/>
      </c>
      <c r="AN49" s="51" t="str">
        <f t="shared" si="47"/>
        <v/>
      </c>
      <c r="AO49" s="69" t="str" cm="1">
        <f t="array" ref="AO49">IFERROR(INDEX(slash18[Slash],MATCH(1,($B49=slash18[Year])*($C$4=slash18[Sub program])*(AM$8=slash18[Appr]),0)),"")</f>
        <v/>
      </c>
      <c r="AP49" s="7" t="str">
        <f>IF(AP$42="","",IFERROR(AP16/_xlfn.XLOOKUP($B49,'New Inflation'!$A$2:$A$27,'New Inflation'!$D$2:$D$27),AP16))</f>
        <v/>
      </c>
      <c r="AQ49" s="51" t="str">
        <f t="shared" si="48"/>
        <v/>
      </c>
      <c r="AR49" s="69" t="str" cm="1">
        <f t="array" ref="AR49">IFERROR(INDEX(slash18[Slash],MATCH(1,($B49=slash18[Year])*($C$4=slash18[Sub program])*(AP$8=slash18[Appr]),0)),"")</f>
        <v/>
      </c>
      <c r="AS49" s="7" t="str">
        <f>IF(AS$42="","",IFERROR(AS16/_xlfn.XLOOKUP($B49,'New Inflation'!$A$2:$A$27,'New Inflation'!$D$2:$D$27),AS16))</f>
        <v/>
      </c>
      <c r="AT49" s="51" t="str">
        <f t="shared" si="49"/>
        <v/>
      </c>
      <c r="AU49" s="69" t="str" cm="1">
        <f t="array" ref="AU49">IFERROR(INDEX(slash18[Slash],MATCH(1,($B49=slash18[Year])*($C$4=slash18[Sub program])*(AS$8=slash18[Appr]),0)),"")</f>
        <v/>
      </c>
      <c r="AV49" s="7" t="str">
        <f>IF(AV$42="","",IFERROR(AV16/_xlfn.XLOOKUP($B49,'New Inflation'!$A$2:$A$27,'New Inflation'!$D$2:$D$27),AV16))</f>
        <v/>
      </c>
      <c r="AW49" s="51" t="str">
        <f t="shared" si="50"/>
        <v/>
      </c>
      <c r="AX49" s="69" t="str" cm="1">
        <f t="array" ref="AX49">IFERROR(INDEX(slash18[Slash],MATCH(1,($B49=slash18[Year])*($C$4=slash18[Sub program])*(AV$8=slash18[Appr]),0)),"")</f>
        <v/>
      </c>
      <c r="AY49" s="7" t="str">
        <f>IF(AY$42="","",IFERROR(AY16/_xlfn.XLOOKUP($B49,'New Inflation'!$A$2:$A$27,'New Inflation'!$D$2:$D$27),AY16))</f>
        <v/>
      </c>
      <c r="AZ49" s="51" t="str">
        <f t="shared" si="51"/>
        <v/>
      </c>
      <c r="BA49" s="69" t="str" cm="1">
        <f t="array" ref="BA49">IFERROR(INDEX(slash18[Slash],MATCH(1,($B49=slash18[Year])*($C$4=slash18[Sub program])*(AY$8=slash18[Appr]),0)),"")</f>
        <v/>
      </c>
      <c r="BB49" s="7" t="str">
        <f>IF(BB$42="","",IFERROR(BB16/_xlfn.XLOOKUP($B49,'New Inflation'!$A$2:$A$27,'New Inflation'!$D$2:$D$27),BB16))</f>
        <v/>
      </c>
      <c r="BC49" s="51" t="str">
        <f t="shared" si="52"/>
        <v/>
      </c>
      <c r="BD49" s="69" t="str" cm="1">
        <f t="array" ref="BD49">IFERROR(INDEX(slash18[Slash],MATCH(1,($B49=slash18[Year])*($C$4=slash18[Sub program])*(BB$8=slash18[Appr]),0)),"")</f>
        <v/>
      </c>
      <c r="BE49" s="7" t="str">
        <f>IF(BE$42="","",IFERROR(BE16/_xlfn.XLOOKUP($B49,'New Inflation'!$A$2:$A$27,'New Inflation'!$D$2:$D$27),BE16))</f>
        <v/>
      </c>
      <c r="BF49" s="51" t="str">
        <f t="shared" si="53"/>
        <v/>
      </c>
      <c r="BG49" s="69" t="str" cm="1">
        <f t="array" ref="BG49">IFERROR(INDEX(slash18[Slash],MATCH(1,($B49=slash18[Year])*($C$4=slash18[Sub program])*(BE$8=slash18[Appr]),0)),"")</f>
        <v/>
      </c>
      <c r="BH49" s="7" t="str">
        <f>IF(BH$42="","",IFERROR(BH16*_xlfn.XLOOKUP($B49,'New Inflation'!$A$2:$A$27,'New Inflation'!$D$2:$D$27),BH16))</f>
        <v/>
      </c>
      <c r="BI49" s="51" t="str">
        <f t="shared" si="54"/>
        <v/>
      </c>
      <c r="BJ49" s="69" t="str" cm="1">
        <f t="array" ref="BJ49">IFERROR(INDEX(slash18[Slash],MATCH(1,($B49=slash18[Year])*($C$4=slash18[Sub program])*(BH$8=slash18[Appr]),0)),"")</f>
        <v/>
      </c>
    </row>
    <row r="50" spans="2:62" x14ac:dyDescent="0.2">
      <c r="B50" s="5" t="s">
        <v>39</v>
      </c>
      <c r="C50" s="7" t="str">
        <f>IF(C$42="","",IFERROR(C17/_xlfn.XLOOKUP(B50,'New Inflation'!$A$2:$A$27,'New Inflation'!$D$2:$D$27),C17))</f>
        <v>-.-</v>
      </c>
      <c r="D50" s="51" t="str">
        <f t="shared" si="35"/>
        <v/>
      </c>
      <c r="E50" s="69" t="str" cm="1">
        <f t="array" ref="E50">IFERROR(INDEX(slash18[Slash],MATCH(1,($B50=slash18[Year])*($C$4=slash18[Sub program])*(C$8=slash18[Appr]),0)),"")</f>
        <v/>
      </c>
      <c r="F50" s="7">
        <f>IF(F$42="","",IFERROR(F17/_xlfn.XLOOKUP($B50,'New Inflation'!$A$2:$A$27,'New Inflation'!$D$2:$D$27),F17))</f>
        <v>1465.968361890001</v>
      </c>
      <c r="G50" s="51">
        <f t="shared" si="36"/>
        <v>-3.6400955053826504E-2</v>
      </c>
      <c r="H50" s="69" t="str" cm="1">
        <f t="array" ref="H50">IFERROR(INDEX(slash18[Slash],MATCH(1,($B50=slash18[Year])*($C$4=slash18[Sub program])*(F$8=slash18[Appr]),0)),"")</f>
        <v/>
      </c>
      <c r="I50" s="7">
        <f>IF(I$42="","",IFERROR(I17/_xlfn.XLOOKUP($B50,'New Inflation'!$A$2:$A$27,'New Inflation'!$D$2:$D$27),I17))</f>
        <v>16494.728081012021</v>
      </c>
      <c r="J50" s="51">
        <f t="shared" si="37"/>
        <v>0.19376721524264406</v>
      </c>
      <c r="K50" s="69" t="str" cm="1">
        <f t="array" ref="K50">IFERROR(INDEX(slash18[Slash],MATCH(1,($B50=slash18[Year])*($C$4=slash18[Sub program])*(I$8=slash18[Appr]),0)),"")</f>
        <v/>
      </c>
      <c r="L50" s="7">
        <f>IF(L$42="","",IFERROR(L17/_xlfn.XLOOKUP($B50,'New Inflation'!$A$2:$A$27,'New Inflation'!$D$2:$D$27),L17))</f>
        <v>962.84178666275693</v>
      </c>
      <c r="M50" s="51">
        <f t="shared" si="38"/>
        <v>-3.6400955053826504E-2</v>
      </c>
      <c r="N50" s="69" t="str" cm="1">
        <f t="array" ref="N50">IFERROR(INDEX(slash18[Slash],MATCH(1,($B50=slash18[Year])*($C$4=slash18[Sub program])*(L$8=slash18[Appr]),0)),"")</f>
        <v/>
      </c>
      <c r="O50" s="7">
        <f>IF(O$42="","",IFERROR(O17/_xlfn.XLOOKUP($B50,'New Inflation'!$A$2:$A$27,'New Inflation'!$D$2:$D$27),O17))</f>
        <v>2385.2397687764419</v>
      </c>
      <c r="P50" s="51">
        <f t="shared" si="39"/>
        <v>-3.6400955053826511E-2</v>
      </c>
      <c r="Q50" s="69" t="str" cm="1">
        <f t="array" ref="Q50">IFERROR(INDEX(slash18[Slash],MATCH(1,($B50=slash18[Year])*($C$4=slash18[Sub program])*(O$8=slash18[Appr]),0)),"")</f>
        <v/>
      </c>
      <c r="R50" s="7" t="str">
        <f>IF(R$42="","",IFERROR(R17/_xlfn.XLOOKUP($B50,'New Inflation'!$A$2:$A$27,'New Inflation'!$D$2:$D$27),R17))</f>
        <v/>
      </c>
      <c r="S50" s="51" t="str">
        <f t="shared" si="40"/>
        <v/>
      </c>
      <c r="T50" s="69" t="str" cm="1">
        <f t="array" ref="T50">IFERROR(INDEX(slash18[Slash],MATCH(1,($B50=slash18[Year])*($C$4=slash18[Sub program])*(R$8=slash18[Appr]),0)),"")</f>
        <v/>
      </c>
      <c r="U50" s="7" t="str">
        <f>IF(U$42="","",IFERROR(U17/_xlfn.XLOOKUP($B50,'New Inflation'!$A$2:$A$27,'New Inflation'!$D$2:$D$27),U17))</f>
        <v/>
      </c>
      <c r="V50" s="51" t="str">
        <f t="shared" si="41"/>
        <v/>
      </c>
      <c r="W50" s="69" t="str" cm="1">
        <f t="array" ref="W50">IFERROR(INDEX(slash18[Slash],MATCH(1,($B50=slash18[Year])*($C$4=slash18[Sub program])*(U$8=slash18[Appr]),0)),"")</f>
        <v/>
      </c>
      <c r="X50" s="7" t="str">
        <f>IF(X$42="","",IFERROR(X17/_xlfn.XLOOKUP($B50,'New Inflation'!$A$2:$A$27,'New Inflation'!$D$2:$D$27),X17))</f>
        <v/>
      </c>
      <c r="Y50" s="51" t="str">
        <f t="shared" si="42"/>
        <v/>
      </c>
      <c r="Z50" s="69" t="str" cm="1">
        <f t="array" ref="Z50">IFERROR(INDEX(slash18[Slash],MATCH(1,($B50=slash18[Year])*($C$4=slash18[Sub program])*(X$8=slash18[Appr]),0)),"")</f>
        <v/>
      </c>
      <c r="AA50" s="7" t="str">
        <f>IF(AA$42="","",IFERROR(AA17/_xlfn.XLOOKUP($B50,'New Inflation'!$A$2:$A$27,'New Inflation'!$D$2:$D$27),AA17))</f>
        <v/>
      </c>
      <c r="AB50" s="51" t="str">
        <f t="shared" si="43"/>
        <v/>
      </c>
      <c r="AC50" s="69" t="str" cm="1">
        <f t="array" ref="AC50">IFERROR(INDEX(slash18[Slash],MATCH(1,($B50=slash18[Year])*($C$4=slash18[Sub program])*(AA$8=slash18[Appr]),0)),"")</f>
        <v/>
      </c>
      <c r="AD50" s="7" t="str">
        <f>IF(AD$42="","",IFERROR(AD17/_xlfn.XLOOKUP($B50,'New Inflation'!$A$2:$A$27,'New Inflation'!$D$2:$D$27),AD17))</f>
        <v/>
      </c>
      <c r="AE50" s="51" t="str">
        <f t="shared" si="44"/>
        <v/>
      </c>
      <c r="AF50" s="69" t="str" cm="1">
        <f t="array" ref="AF50">IFERROR(INDEX(slash18[Slash],MATCH(1,($B50=slash18[Year])*($C$4=slash18[Sub program])*(AD$8=slash18[Appr]),0)),"")</f>
        <v/>
      </c>
      <c r="AG50" s="7" t="str">
        <f>IF(AG$42="","",IFERROR(AG17/_xlfn.XLOOKUP($B50,'New Inflation'!$A$2:$A$27,'New Inflation'!$D$2:$D$27),AG17))</f>
        <v/>
      </c>
      <c r="AH50" s="51" t="str">
        <f t="shared" si="45"/>
        <v/>
      </c>
      <c r="AI50" s="69" t="str" cm="1">
        <f t="array" ref="AI50">IFERROR(INDEX(slash18[Slash],MATCH(1,($B50=slash18[Year])*($C$4=slash18[Sub program])*(AG$8=slash18[Appr]),0)),"")</f>
        <v/>
      </c>
      <c r="AJ50" s="7" t="str">
        <f>IF(AJ$42="","",IFERROR(AJ17/_xlfn.XLOOKUP($B50,'New Inflation'!$A$2:$A$27,'New Inflation'!$D$2:$D$27),AJ17))</f>
        <v/>
      </c>
      <c r="AK50" s="51" t="str">
        <f t="shared" si="46"/>
        <v/>
      </c>
      <c r="AL50" s="69" t="str" cm="1">
        <f t="array" ref="AL50">IFERROR(INDEX(slash18[Slash],MATCH(1,($B50=slash18[Year])*($C$4=slash18[Sub program])*(AJ$8=slash18[Appr]),0)),"")</f>
        <v/>
      </c>
      <c r="AM50" s="7" t="str">
        <f>IF(AM$42="","",IFERROR(AM17/_xlfn.XLOOKUP($B50,'New Inflation'!$A$2:$A$27,'New Inflation'!$D$2:$D$27),AM17))</f>
        <v/>
      </c>
      <c r="AN50" s="51" t="str">
        <f t="shared" si="47"/>
        <v/>
      </c>
      <c r="AO50" s="69" t="str" cm="1">
        <f t="array" ref="AO50">IFERROR(INDEX(slash18[Slash],MATCH(1,($B50=slash18[Year])*($C$4=slash18[Sub program])*(AM$8=slash18[Appr]),0)),"")</f>
        <v/>
      </c>
      <c r="AP50" s="7" t="str">
        <f>IF(AP$42="","",IFERROR(AP17/_xlfn.XLOOKUP($B50,'New Inflation'!$A$2:$A$27,'New Inflation'!$D$2:$D$27),AP17))</f>
        <v/>
      </c>
      <c r="AQ50" s="51" t="str">
        <f t="shared" si="48"/>
        <v/>
      </c>
      <c r="AR50" s="69" t="str" cm="1">
        <f t="array" ref="AR50">IFERROR(INDEX(slash18[Slash],MATCH(1,($B50=slash18[Year])*($C$4=slash18[Sub program])*(AP$8=slash18[Appr]),0)),"")</f>
        <v/>
      </c>
      <c r="AS50" s="7" t="str">
        <f>IF(AS$42="","",IFERROR(AS17/_xlfn.XLOOKUP($B50,'New Inflation'!$A$2:$A$27,'New Inflation'!$D$2:$D$27),AS17))</f>
        <v/>
      </c>
      <c r="AT50" s="51" t="str">
        <f t="shared" si="49"/>
        <v/>
      </c>
      <c r="AU50" s="69" t="str" cm="1">
        <f t="array" ref="AU50">IFERROR(INDEX(slash18[Slash],MATCH(1,($B50=slash18[Year])*($C$4=slash18[Sub program])*(AS$8=slash18[Appr]),0)),"")</f>
        <v/>
      </c>
      <c r="AV50" s="7" t="str">
        <f>IF(AV$42="","",IFERROR(AV17/_xlfn.XLOOKUP($B50,'New Inflation'!$A$2:$A$27,'New Inflation'!$D$2:$D$27),AV17))</f>
        <v/>
      </c>
      <c r="AW50" s="51" t="str">
        <f t="shared" si="50"/>
        <v/>
      </c>
      <c r="AX50" s="69" t="str" cm="1">
        <f t="array" ref="AX50">IFERROR(INDEX(slash18[Slash],MATCH(1,($B50=slash18[Year])*($C$4=slash18[Sub program])*(AV$8=slash18[Appr]),0)),"")</f>
        <v/>
      </c>
      <c r="AY50" s="7" t="str">
        <f>IF(AY$42="","",IFERROR(AY17/_xlfn.XLOOKUP($B50,'New Inflation'!$A$2:$A$27,'New Inflation'!$D$2:$D$27),AY17))</f>
        <v/>
      </c>
      <c r="AZ50" s="51" t="str">
        <f t="shared" si="51"/>
        <v/>
      </c>
      <c r="BA50" s="69" t="str" cm="1">
        <f t="array" ref="BA50">IFERROR(INDEX(slash18[Slash],MATCH(1,($B50=slash18[Year])*($C$4=slash18[Sub program])*(AY$8=slash18[Appr]),0)),"")</f>
        <v/>
      </c>
      <c r="BB50" s="7" t="str">
        <f>IF(BB$42="","",IFERROR(BB17/_xlfn.XLOOKUP($B50,'New Inflation'!$A$2:$A$27,'New Inflation'!$D$2:$D$27),BB17))</f>
        <v/>
      </c>
      <c r="BC50" s="51" t="str">
        <f t="shared" si="52"/>
        <v/>
      </c>
      <c r="BD50" s="69" t="str" cm="1">
        <f t="array" ref="BD50">IFERROR(INDEX(slash18[Slash],MATCH(1,($B50=slash18[Year])*($C$4=slash18[Sub program])*(BB$8=slash18[Appr]),0)),"")</f>
        <v/>
      </c>
      <c r="BE50" s="7" t="str">
        <f>IF(BE$42="","",IFERROR(BE17/_xlfn.XLOOKUP($B50,'New Inflation'!$A$2:$A$27,'New Inflation'!$D$2:$D$27),BE17))</f>
        <v/>
      </c>
      <c r="BF50" s="51" t="str">
        <f t="shared" si="53"/>
        <v/>
      </c>
      <c r="BG50" s="69" t="str" cm="1">
        <f t="array" ref="BG50">IFERROR(INDEX(slash18[Slash],MATCH(1,($B50=slash18[Year])*($C$4=slash18[Sub program])*(BE$8=slash18[Appr]),0)),"")</f>
        <v/>
      </c>
      <c r="BH50" s="7" t="str">
        <f>IF(BH$42="","",IFERROR(BH17*_xlfn.XLOOKUP($B50,'New Inflation'!$A$2:$A$27,'New Inflation'!$D$2:$D$27),BH17))</f>
        <v/>
      </c>
      <c r="BI50" s="51" t="str">
        <f t="shared" si="54"/>
        <v/>
      </c>
      <c r="BJ50" s="69" t="str" cm="1">
        <f t="array" ref="BJ50">IFERROR(INDEX(slash18[Slash],MATCH(1,($B50=slash18[Year])*($C$4=slash18[Sub program])*(BH$8=slash18[Appr]),0)),"")</f>
        <v/>
      </c>
    </row>
    <row r="51" spans="2:62" x14ac:dyDescent="0.2">
      <c r="B51" s="5" t="s">
        <v>40</v>
      </c>
      <c r="C51" s="7" t="str">
        <f>IF(C$42="","",IFERROR(C18/_xlfn.XLOOKUP(B51,'New Inflation'!$A$2:$A$27,'New Inflation'!$D$2:$D$27),C18))</f>
        <v>-.-</v>
      </c>
      <c r="D51" s="51" t="str">
        <f t="shared" si="35"/>
        <v/>
      </c>
      <c r="E51" s="69" t="str" cm="1">
        <f t="array" ref="E51">IFERROR(INDEX(slash18[Slash],MATCH(1,($B51=slash18[Year])*($C$4=slash18[Sub program])*(C$8=slash18[Appr]),0)),"")</f>
        <v/>
      </c>
      <c r="F51" s="7">
        <f>IF(F$42="","",IFERROR(F18/_xlfn.XLOOKUP($B51,'New Inflation'!$A$2:$A$27,'New Inflation'!$D$2:$D$27),F18))</f>
        <v>1428.8341165389591</v>
      </c>
      <c r="G51" s="51">
        <f t="shared" si="36"/>
        <v>-2.5330864100754941E-2</v>
      </c>
      <c r="H51" s="69" t="str" cm="1">
        <f t="array" ref="H51">IFERROR(INDEX(slash18[Slash],MATCH(1,($B51=slash18[Year])*($C$4=slash18[Sub program])*(F$8=slash18[Appr]),0)),"")</f>
        <v/>
      </c>
      <c r="I51" s="7">
        <f>IF(I$42="","",IFERROR(I18/_xlfn.XLOOKUP($B51,'New Inflation'!$A$2:$A$27,'New Inflation'!$D$2:$D$27),I18))</f>
        <v>19176.661811407463</v>
      </c>
      <c r="J51" s="51">
        <f t="shared" si="37"/>
        <v>0.16259338845862889</v>
      </c>
      <c r="K51" s="69" t="str" cm="1">
        <f t="array" ref="K51">IFERROR(INDEX(slash18[Slash],MATCH(1,($B51=slash18[Year])*($C$4=slash18[Sub program])*(I$8=slash18[Appr]),0)),"")</f>
        <v/>
      </c>
      <c r="L51" s="7">
        <f>IF(L$42="","",IFERROR(L18/_xlfn.XLOOKUP($B51,'New Inflation'!$A$2:$A$27,'New Inflation'!$D$2:$D$27),L18))</f>
        <v>938.45217221427447</v>
      </c>
      <c r="M51" s="51">
        <f t="shared" si="38"/>
        <v>-2.5330864100755027E-2</v>
      </c>
      <c r="N51" s="69" t="str" cm="1">
        <f t="array" ref="N51">IFERROR(INDEX(slash18[Slash],MATCH(1,($B51=slash18[Year])*($C$4=slash18[Sub program])*(L$8=slash18[Appr]),0)),"")</f>
        <v/>
      </c>
      <c r="O51" s="7">
        <f>IF(O$42="","",IFERROR(O18/_xlfn.XLOOKUP($B51,'New Inflation'!$A$2:$A$27,'New Inflation'!$D$2:$D$27),O18))</f>
        <v>2324.8195843458493</v>
      </c>
      <c r="P51" s="51">
        <f t="shared" si="39"/>
        <v>-2.5330864100755114E-2</v>
      </c>
      <c r="Q51" s="69" t="str" cm="1">
        <f t="array" ref="Q51">IFERROR(INDEX(slash18[Slash],MATCH(1,($B51=slash18[Year])*($C$4=slash18[Sub program])*(O$8=slash18[Appr]),0)),"")</f>
        <v/>
      </c>
      <c r="R51" s="7" t="str">
        <f>IF(R$42="","",IFERROR(R18/_xlfn.XLOOKUP($B51,'New Inflation'!$A$2:$A$27,'New Inflation'!$D$2:$D$27),R18))</f>
        <v/>
      </c>
      <c r="S51" s="51" t="str">
        <f t="shared" si="40"/>
        <v/>
      </c>
      <c r="T51" s="69" t="str" cm="1">
        <f t="array" ref="T51">IFERROR(INDEX(slash18[Slash],MATCH(1,($B51=slash18[Year])*($C$4=slash18[Sub program])*(R$8=slash18[Appr]),0)),"")</f>
        <v/>
      </c>
      <c r="U51" s="7" t="str">
        <f>IF(U$42="","",IFERROR(U18/_xlfn.XLOOKUP($B51,'New Inflation'!$A$2:$A$27,'New Inflation'!$D$2:$D$27),U18))</f>
        <v/>
      </c>
      <c r="V51" s="51" t="str">
        <f t="shared" si="41"/>
        <v/>
      </c>
      <c r="W51" s="69" t="str" cm="1">
        <f t="array" ref="W51">IFERROR(INDEX(slash18[Slash],MATCH(1,($B51=slash18[Year])*($C$4=slash18[Sub program])*(U$8=slash18[Appr]),0)),"")</f>
        <v/>
      </c>
      <c r="X51" s="7" t="str">
        <f>IF(X$42="","",IFERROR(X18/_xlfn.XLOOKUP($B51,'New Inflation'!$A$2:$A$27,'New Inflation'!$D$2:$D$27),X18))</f>
        <v/>
      </c>
      <c r="Y51" s="51" t="str">
        <f t="shared" si="42"/>
        <v/>
      </c>
      <c r="Z51" s="69" t="str" cm="1">
        <f t="array" ref="Z51">IFERROR(INDEX(slash18[Slash],MATCH(1,($B51=slash18[Year])*($C$4=slash18[Sub program])*(X$8=slash18[Appr]),0)),"")</f>
        <v/>
      </c>
      <c r="AA51" s="7" t="str">
        <f>IF(AA$42="","",IFERROR(AA18/_xlfn.XLOOKUP($B51,'New Inflation'!$A$2:$A$27,'New Inflation'!$D$2:$D$27),AA18))</f>
        <v/>
      </c>
      <c r="AB51" s="51" t="str">
        <f t="shared" si="43"/>
        <v/>
      </c>
      <c r="AC51" s="69" t="str" cm="1">
        <f t="array" ref="AC51">IFERROR(INDEX(slash18[Slash],MATCH(1,($B51=slash18[Year])*($C$4=slash18[Sub program])*(AA$8=slash18[Appr]),0)),"")</f>
        <v/>
      </c>
      <c r="AD51" s="7" t="str">
        <f>IF(AD$42="","",IFERROR(AD18/_xlfn.XLOOKUP($B51,'New Inflation'!$A$2:$A$27,'New Inflation'!$D$2:$D$27),AD18))</f>
        <v/>
      </c>
      <c r="AE51" s="51" t="str">
        <f t="shared" si="44"/>
        <v/>
      </c>
      <c r="AF51" s="69" t="str" cm="1">
        <f t="array" ref="AF51">IFERROR(INDEX(slash18[Slash],MATCH(1,($B51=slash18[Year])*($C$4=slash18[Sub program])*(AD$8=slash18[Appr]),0)),"")</f>
        <v/>
      </c>
      <c r="AG51" s="7" t="str">
        <f>IF(AG$42="","",IFERROR(AG18/_xlfn.XLOOKUP($B51,'New Inflation'!$A$2:$A$27,'New Inflation'!$D$2:$D$27),AG18))</f>
        <v/>
      </c>
      <c r="AH51" s="51" t="str">
        <f t="shared" si="45"/>
        <v/>
      </c>
      <c r="AI51" s="69" t="str" cm="1">
        <f t="array" ref="AI51">IFERROR(INDEX(slash18[Slash],MATCH(1,($B51=slash18[Year])*($C$4=slash18[Sub program])*(AG$8=slash18[Appr]),0)),"")</f>
        <v/>
      </c>
      <c r="AJ51" s="7" t="str">
        <f>IF(AJ$42="","",IFERROR(AJ18/_xlfn.XLOOKUP($B51,'New Inflation'!$A$2:$A$27,'New Inflation'!$D$2:$D$27),AJ18))</f>
        <v/>
      </c>
      <c r="AK51" s="51" t="str">
        <f t="shared" si="46"/>
        <v/>
      </c>
      <c r="AL51" s="69" t="str" cm="1">
        <f t="array" ref="AL51">IFERROR(INDEX(slash18[Slash],MATCH(1,($B51=slash18[Year])*($C$4=slash18[Sub program])*(AJ$8=slash18[Appr]),0)),"")</f>
        <v/>
      </c>
      <c r="AM51" s="7" t="str">
        <f>IF(AM$42="","",IFERROR(AM18/_xlfn.XLOOKUP($B51,'New Inflation'!$A$2:$A$27,'New Inflation'!$D$2:$D$27),AM18))</f>
        <v/>
      </c>
      <c r="AN51" s="51" t="str">
        <f t="shared" si="47"/>
        <v/>
      </c>
      <c r="AO51" s="69" t="str" cm="1">
        <f t="array" ref="AO51">IFERROR(INDEX(slash18[Slash],MATCH(1,($B51=slash18[Year])*($C$4=slash18[Sub program])*(AM$8=slash18[Appr]),0)),"")</f>
        <v/>
      </c>
      <c r="AP51" s="7" t="str">
        <f>IF(AP$42="","",IFERROR(AP18/_xlfn.XLOOKUP($B51,'New Inflation'!$A$2:$A$27,'New Inflation'!$D$2:$D$27),AP18))</f>
        <v/>
      </c>
      <c r="AQ51" s="51" t="str">
        <f t="shared" si="48"/>
        <v/>
      </c>
      <c r="AR51" s="69" t="str" cm="1">
        <f t="array" ref="AR51">IFERROR(INDEX(slash18[Slash],MATCH(1,($B51=slash18[Year])*($C$4=slash18[Sub program])*(AP$8=slash18[Appr]),0)),"")</f>
        <v/>
      </c>
      <c r="AS51" s="7" t="str">
        <f>IF(AS$42="","",IFERROR(AS18/_xlfn.XLOOKUP($B51,'New Inflation'!$A$2:$A$27,'New Inflation'!$D$2:$D$27),AS18))</f>
        <v/>
      </c>
      <c r="AT51" s="51" t="str">
        <f t="shared" si="49"/>
        <v/>
      </c>
      <c r="AU51" s="69" t="str" cm="1">
        <f t="array" ref="AU51">IFERROR(INDEX(slash18[Slash],MATCH(1,($B51=slash18[Year])*($C$4=slash18[Sub program])*(AS$8=slash18[Appr]),0)),"")</f>
        <v/>
      </c>
      <c r="AV51" s="7" t="str">
        <f>IF(AV$42="","",IFERROR(AV18/_xlfn.XLOOKUP($B51,'New Inflation'!$A$2:$A$27,'New Inflation'!$D$2:$D$27),AV18))</f>
        <v/>
      </c>
      <c r="AW51" s="51" t="str">
        <f t="shared" si="50"/>
        <v/>
      </c>
      <c r="AX51" s="69" t="str" cm="1">
        <f t="array" ref="AX51">IFERROR(INDEX(slash18[Slash],MATCH(1,($B51=slash18[Year])*($C$4=slash18[Sub program])*(AV$8=slash18[Appr]),0)),"")</f>
        <v/>
      </c>
      <c r="AY51" s="7" t="str">
        <f>IF(AY$42="","",IFERROR(AY18/_xlfn.XLOOKUP($B51,'New Inflation'!$A$2:$A$27,'New Inflation'!$D$2:$D$27),AY18))</f>
        <v/>
      </c>
      <c r="AZ51" s="51" t="str">
        <f t="shared" si="51"/>
        <v/>
      </c>
      <c r="BA51" s="69" t="str" cm="1">
        <f t="array" ref="BA51">IFERROR(INDEX(slash18[Slash],MATCH(1,($B51=slash18[Year])*($C$4=slash18[Sub program])*(AY$8=slash18[Appr]),0)),"")</f>
        <v/>
      </c>
      <c r="BB51" s="7" t="str">
        <f>IF(BB$42="","",IFERROR(BB18/_xlfn.XLOOKUP($B51,'New Inflation'!$A$2:$A$27,'New Inflation'!$D$2:$D$27),BB18))</f>
        <v/>
      </c>
      <c r="BC51" s="51" t="str">
        <f t="shared" si="52"/>
        <v/>
      </c>
      <c r="BD51" s="69" t="str" cm="1">
        <f t="array" ref="BD51">IFERROR(INDEX(slash18[Slash],MATCH(1,($B51=slash18[Year])*($C$4=slash18[Sub program])*(BB$8=slash18[Appr]),0)),"")</f>
        <v/>
      </c>
      <c r="BE51" s="7" t="str">
        <f>IF(BE$42="","",IFERROR(BE18/_xlfn.XLOOKUP($B51,'New Inflation'!$A$2:$A$27,'New Inflation'!$D$2:$D$27),BE18))</f>
        <v/>
      </c>
      <c r="BF51" s="51" t="str">
        <f t="shared" si="53"/>
        <v/>
      </c>
      <c r="BG51" s="69" t="str" cm="1">
        <f t="array" ref="BG51">IFERROR(INDEX(slash18[Slash],MATCH(1,($B51=slash18[Year])*($C$4=slash18[Sub program])*(BE$8=slash18[Appr]),0)),"")</f>
        <v/>
      </c>
      <c r="BH51" s="7" t="str">
        <f>IF(BH$42="","",IFERROR(BH18*_xlfn.XLOOKUP($B51,'New Inflation'!$A$2:$A$27,'New Inflation'!$D$2:$D$27),BH18))</f>
        <v/>
      </c>
      <c r="BI51" s="51" t="str">
        <f t="shared" si="54"/>
        <v/>
      </c>
      <c r="BJ51" s="69" t="str" cm="1">
        <f t="array" ref="BJ51">IFERROR(INDEX(slash18[Slash],MATCH(1,($B51=slash18[Year])*($C$4=slash18[Sub program])*(BH$8=slash18[Appr]),0)),"")</f>
        <v/>
      </c>
    </row>
    <row r="52" spans="2:62" x14ac:dyDescent="0.2">
      <c r="B52" s="5" t="s">
        <v>44</v>
      </c>
      <c r="C52" s="7" t="str">
        <f>IF(C$42="","",IFERROR(C19/_xlfn.XLOOKUP(B52,'New Inflation'!$A$2:$A$27,'New Inflation'!$D$2:$D$27),C19))</f>
        <v>-.-</v>
      </c>
      <c r="D52" s="51" t="str">
        <f t="shared" si="35"/>
        <v/>
      </c>
      <c r="E52" s="69" t="str" cm="1">
        <f t="array" ref="E52">IFERROR(INDEX(slash18[Slash],MATCH(1,($B52=slash18[Year])*($C$4=slash18[Sub program])*(C$8=slash18[Appr]),0)),"")</f>
        <v/>
      </c>
      <c r="F52" s="7">
        <f>IF(F$42="","",IFERROR(F19/_xlfn.XLOOKUP($B52,'New Inflation'!$A$2:$A$27,'New Inflation'!$D$2:$D$27),F19))</f>
        <v>1377.7242927901964</v>
      </c>
      <c r="G52" s="51">
        <f t="shared" si="36"/>
        <v>-3.5770299125111274E-2</v>
      </c>
      <c r="H52" s="69" t="str" cm="1">
        <f t="array" ref="H52">IFERROR(INDEX(slash18[Slash],MATCH(1,($B52=slash18[Year])*($C$4=slash18[Sub program])*(F$8=slash18[Appr]),0)),"")</f>
        <v/>
      </c>
      <c r="I52" s="7">
        <f>IF(I$42="","",IFERROR(I19/_xlfn.XLOOKUP($B52,'New Inflation'!$A$2:$A$27,'New Inflation'!$D$2:$D$27),I19))</f>
        <v>18888.078494572095</v>
      </c>
      <c r="J52" s="51">
        <f t="shared" si="37"/>
        <v>-1.5048673208790712E-2</v>
      </c>
      <c r="K52" s="69" t="str" cm="1">
        <f t="array" ref="K52">IFERROR(INDEX(slash18[Slash],MATCH(1,($B52=slash18[Year])*($C$4=slash18[Sub program])*(I$8=slash18[Appr]),0)),"")</f>
        <v/>
      </c>
      <c r="L52" s="7">
        <f>IF(L$42="","",IFERROR(L19/_xlfn.XLOOKUP($B52,'New Inflation'!$A$2:$A$27,'New Inflation'!$D$2:$D$27),L19))</f>
        <v>904.88345729955961</v>
      </c>
      <c r="M52" s="51">
        <f t="shared" si="38"/>
        <v>-3.5770299125111087E-2</v>
      </c>
      <c r="N52" s="69" t="str" cm="1">
        <f t="array" ref="N52">IFERROR(INDEX(slash18[Slash],MATCH(1,($B52=slash18[Year])*($C$4=slash18[Sub program])*(L$8=slash18[Appr]),0)),"")</f>
        <v/>
      </c>
      <c r="O52" s="7">
        <f>IF(O$42="","",IFERROR(O19/_xlfn.XLOOKUP($B52,'New Inflation'!$A$2:$A$27,'New Inflation'!$D$2:$D$27),O19))</f>
        <v>2241.6600924018817</v>
      </c>
      <c r="P52" s="51">
        <f t="shared" si="39"/>
        <v>-3.5770299125111163E-2</v>
      </c>
      <c r="Q52" s="69" t="str" cm="1">
        <f t="array" ref="Q52">IFERROR(INDEX(slash18[Slash],MATCH(1,($B52=slash18[Year])*($C$4=slash18[Sub program])*(O$8=slash18[Appr]),0)),"")</f>
        <v/>
      </c>
      <c r="R52" s="7" t="str">
        <f>IF(R$42="","",IFERROR(R19/_xlfn.XLOOKUP($B52,'New Inflation'!$A$2:$A$27,'New Inflation'!$D$2:$D$27),R19))</f>
        <v/>
      </c>
      <c r="S52" s="51" t="str">
        <f t="shared" si="40"/>
        <v/>
      </c>
      <c r="T52" s="69" t="str" cm="1">
        <f t="array" ref="T52">IFERROR(INDEX(slash18[Slash],MATCH(1,($B52=slash18[Year])*($C$4=slash18[Sub program])*(R$8=slash18[Appr]),0)),"")</f>
        <v/>
      </c>
      <c r="U52" s="7" t="str">
        <f>IF(U$42="","",IFERROR(U19/_xlfn.XLOOKUP($B52,'New Inflation'!$A$2:$A$27,'New Inflation'!$D$2:$D$27),U19))</f>
        <v/>
      </c>
      <c r="V52" s="51" t="str">
        <f t="shared" si="41"/>
        <v/>
      </c>
      <c r="W52" s="69" t="str" cm="1">
        <f t="array" ref="W52">IFERROR(INDEX(slash18[Slash],MATCH(1,($B52=slash18[Year])*($C$4=slash18[Sub program])*(U$8=slash18[Appr]),0)),"")</f>
        <v/>
      </c>
      <c r="X52" s="7" t="str">
        <f>IF(X$42="","",IFERROR(X19/_xlfn.XLOOKUP($B52,'New Inflation'!$A$2:$A$27,'New Inflation'!$D$2:$D$27),X19))</f>
        <v/>
      </c>
      <c r="Y52" s="51" t="str">
        <f t="shared" si="42"/>
        <v/>
      </c>
      <c r="Z52" s="69" t="str" cm="1">
        <f t="array" ref="Z52">IFERROR(INDEX(slash18[Slash],MATCH(1,($B52=slash18[Year])*($C$4=slash18[Sub program])*(X$8=slash18[Appr]),0)),"")</f>
        <v/>
      </c>
      <c r="AA52" s="7" t="str">
        <f>IF(AA$42="","",IFERROR(AA19/_xlfn.XLOOKUP($B52,'New Inflation'!$A$2:$A$27,'New Inflation'!$D$2:$D$27),AA19))</f>
        <v/>
      </c>
      <c r="AB52" s="51" t="str">
        <f t="shared" si="43"/>
        <v/>
      </c>
      <c r="AC52" s="69" t="str" cm="1">
        <f t="array" ref="AC52">IFERROR(INDEX(slash18[Slash],MATCH(1,($B52=slash18[Year])*($C$4=slash18[Sub program])*(AA$8=slash18[Appr]),0)),"")</f>
        <v/>
      </c>
      <c r="AD52" s="7" t="str">
        <f>IF(AD$42="","",IFERROR(AD19/_xlfn.XLOOKUP($B52,'New Inflation'!$A$2:$A$27,'New Inflation'!$D$2:$D$27),AD19))</f>
        <v/>
      </c>
      <c r="AE52" s="51" t="str">
        <f t="shared" si="44"/>
        <v/>
      </c>
      <c r="AF52" s="69" t="str" cm="1">
        <f t="array" ref="AF52">IFERROR(INDEX(slash18[Slash],MATCH(1,($B52=slash18[Year])*($C$4=slash18[Sub program])*(AD$8=slash18[Appr]),0)),"")</f>
        <v/>
      </c>
      <c r="AG52" s="7" t="str">
        <f>IF(AG$42="","",IFERROR(AG19/_xlfn.XLOOKUP($B52,'New Inflation'!$A$2:$A$27,'New Inflation'!$D$2:$D$27),AG19))</f>
        <v/>
      </c>
      <c r="AH52" s="51" t="str">
        <f t="shared" si="45"/>
        <v/>
      </c>
      <c r="AI52" s="69" t="str" cm="1">
        <f t="array" ref="AI52">IFERROR(INDEX(slash18[Slash],MATCH(1,($B52=slash18[Year])*($C$4=slash18[Sub program])*(AG$8=slash18[Appr]),0)),"")</f>
        <v/>
      </c>
      <c r="AJ52" s="7" t="str">
        <f>IF(AJ$42="","",IFERROR(AJ19/_xlfn.XLOOKUP($B52,'New Inflation'!$A$2:$A$27,'New Inflation'!$D$2:$D$27),AJ19))</f>
        <v/>
      </c>
      <c r="AK52" s="51" t="str">
        <f t="shared" si="46"/>
        <v/>
      </c>
      <c r="AL52" s="69" t="str" cm="1">
        <f t="array" ref="AL52">IFERROR(INDEX(slash18[Slash],MATCH(1,($B52=slash18[Year])*($C$4=slash18[Sub program])*(AJ$8=slash18[Appr]),0)),"")</f>
        <v/>
      </c>
      <c r="AM52" s="7" t="str">
        <f>IF(AM$42="","",IFERROR(AM19/_xlfn.XLOOKUP($B52,'New Inflation'!$A$2:$A$27,'New Inflation'!$D$2:$D$27),AM19))</f>
        <v/>
      </c>
      <c r="AN52" s="51" t="str">
        <f t="shared" si="47"/>
        <v/>
      </c>
      <c r="AO52" s="69" t="str" cm="1">
        <f t="array" ref="AO52">IFERROR(INDEX(slash18[Slash],MATCH(1,($B52=slash18[Year])*($C$4=slash18[Sub program])*(AM$8=slash18[Appr]),0)),"")</f>
        <v/>
      </c>
      <c r="AP52" s="7" t="str">
        <f>IF(AP$42="","",IFERROR(AP19/_xlfn.XLOOKUP($B52,'New Inflation'!$A$2:$A$27,'New Inflation'!$D$2:$D$27),AP19))</f>
        <v/>
      </c>
      <c r="AQ52" s="51" t="str">
        <f t="shared" si="48"/>
        <v/>
      </c>
      <c r="AR52" s="69" t="str" cm="1">
        <f t="array" ref="AR52">IFERROR(INDEX(slash18[Slash],MATCH(1,($B52=slash18[Year])*($C$4=slash18[Sub program])*(AP$8=slash18[Appr]),0)),"")</f>
        <v/>
      </c>
      <c r="AS52" s="7" t="str">
        <f>IF(AS$42="","",IFERROR(AS19/_xlfn.XLOOKUP($B52,'New Inflation'!$A$2:$A$27,'New Inflation'!$D$2:$D$27),AS19))</f>
        <v/>
      </c>
      <c r="AT52" s="51" t="str">
        <f t="shared" si="49"/>
        <v/>
      </c>
      <c r="AU52" s="69" t="str" cm="1">
        <f t="array" ref="AU52">IFERROR(INDEX(slash18[Slash],MATCH(1,($B52=slash18[Year])*($C$4=slash18[Sub program])*(AS$8=slash18[Appr]),0)),"")</f>
        <v/>
      </c>
      <c r="AV52" s="7" t="str">
        <f>IF(AV$42="","",IFERROR(AV19/_xlfn.XLOOKUP($B52,'New Inflation'!$A$2:$A$27,'New Inflation'!$D$2:$D$27),AV19))</f>
        <v/>
      </c>
      <c r="AW52" s="51" t="str">
        <f t="shared" si="50"/>
        <v/>
      </c>
      <c r="AX52" s="69" t="str" cm="1">
        <f t="array" ref="AX52">IFERROR(INDEX(slash18[Slash],MATCH(1,($B52=slash18[Year])*($C$4=slash18[Sub program])*(AV$8=slash18[Appr]),0)),"")</f>
        <v/>
      </c>
      <c r="AY52" s="7" t="str">
        <f>IF(AY$42="","",IFERROR(AY19/_xlfn.XLOOKUP($B52,'New Inflation'!$A$2:$A$27,'New Inflation'!$D$2:$D$27),AY19))</f>
        <v/>
      </c>
      <c r="AZ52" s="51" t="str">
        <f t="shared" si="51"/>
        <v/>
      </c>
      <c r="BA52" s="69" t="str" cm="1">
        <f t="array" ref="BA52">IFERROR(INDEX(slash18[Slash],MATCH(1,($B52=slash18[Year])*($C$4=slash18[Sub program])*(AY$8=slash18[Appr]),0)),"")</f>
        <v/>
      </c>
      <c r="BB52" s="7" t="str">
        <f>IF(BB$42="","",IFERROR(BB19/_xlfn.XLOOKUP($B52,'New Inflation'!$A$2:$A$27,'New Inflation'!$D$2:$D$27),BB19))</f>
        <v/>
      </c>
      <c r="BC52" s="51" t="str">
        <f t="shared" si="52"/>
        <v/>
      </c>
      <c r="BD52" s="69" t="str" cm="1">
        <f t="array" ref="BD52">IFERROR(INDEX(slash18[Slash],MATCH(1,($B52=slash18[Year])*($C$4=slash18[Sub program])*(BB$8=slash18[Appr]),0)),"")</f>
        <v/>
      </c>
      <c r="BE52" s="7" t="str">
        <f>IF(BE$42="","",IFERROR(BE19/_xlfn.XLOOKUP($B52,'New Inflation'!$A$2:$A$27,'New Inflation'!$D$2:$D$27),BE19))</f>
        <v/>
      </c>
      <c r="BF52" s="51" t="str">
        <f t="shared" si="53"/>
        <v/>
      </c>
      <c r="BG52" s="69" t="str" cm="1">
        <f t="array" ref="BG52">IFERROR(INDEX(slash18[Slash],MATCH(1,($B52=slash18[Year])*($C$4=slash18[Sub program])*(BE$8=slash18[Appr]),0)),"")</f>
        <v/>
      </c>
      <c r="BH52" s="7" t="str">
        <f>IF(BH$42="","",IFERROR(BH19*_xlfn.XLOOKUP($B52,'New Inflation'!$A$2:$A$27,'New Inflation'!$D$2:$D$27),BH19))</f>
        <v/>
      </c>
      <c r="BI52" s="51" t="str">
        <f t="shared" si="54"/>
        <v/>
      </c>
      <c r="BJ52" s="69" t="str" cm="1">
        <f t="array" ref="BJ52">IFERROR(INDEX(slash18[Slash],MATCH(1,($B52=slash18[Year])*($C$4=slash18[Sub program])*(BH$8=slash18[Appr]),0)),"")</f>
        <v/>
      </c>
    </row>
    <row r="53" spans="2:62" x14ac:dyDescent="0.2">
      <c r="B53" s="5" t="s">
        <v>45</v>
      </c>
      <c r="C53" s="7" t="str">
        <f>IF(C$42="","",IFERROR(C20/_xlfn.XLOOKUP(B53,'New Inflation'!$A$2:$A$27,'New Inflation'!$D$2:$D$27),C20))</f>
        <v>-.-</v>
      </c>
      <c r="D53" s="51" t="str">
        <f t="shared" si="35"/>
        <v/>
      </c>
      <c r="E53" s="69" t="str" cm="1">
        <f t="array" ref="E53">IFERROR(INDEX(slash18[Slash],MATCH(1,($B53=slash18[Year])*($C$4=slash18[Sub program])*(C$8=slash18[Appr]),0)),"")</f>
        <v/>
      </c>
      <c r="F53" s="7">
        <f>IF(F$42="","",IFERROR(F20/_xlfn.XLOOKUP($B53,'New Inflation'!$A$2:$A$27,'New Inflation'!$D$2:$D$27),F20))</f>
        <v>1358.6960820612605</v>
      </c>
      <c r="G53" s="51">
        <f t="shared" si="36"/>
        <v>-1.3811334262241621E-2</v>
      </c>
      <c r="H53" s="69" t="str" cm="1">
        <f t="array" ref="H53">IFERROR(INDEX(slash18[Slash],MATCH(1,($B53=slash18[Year])*($C$4=slash18[Sub program])*(F$8=slash18[Appr]),0)),"")</f>
        <v/>
      </c>
      <c r="I53" s="7">
        <f>IF(I$42="","",IFERROR(I20/_xlfn.XLOOKUP($B53,'New Inflation'!$A$2:$A$27,'New Inflation'!$D$2:$D$27),I20))</f>
        <v>19026.903448333964</v>
      </c>
      <c r="J53" s="51">
        <f t="shared" si="37"/>
        <v>7.3498717088539703E-3</v>
      </c>
      <c r="K53" s="69" t="str" cm="1">
        <f t="array" ref="K53">IFERROR(INDEX(slash18[Slash],MATCH(1,($B53=slash18[Year])*($C$4=slash18[Sub program])*(I$8=slash18[Appr]),0)),"")</f>
        <v/>
      </c>
      <c r="L53" s="7">
        <f>IF(L$42="","",IFERROR(L20/_xlfn.XLOOKUP($B53,'New Inflation'!$A$2:$A$27,'New Inflation'!$D$2:$D$27),L20))</f>
        <v>892.38580940242252</v>
      </c>
      <c r="M53" s="51">
        <f t="shared" si="38"/>
        <v>-1.3811334262241648E-2</v>
      </c>
      <c r="N53" s="69" t="str" cm="1">
        <f t="array" ref="N53">IFERROR(INDEX(slash18[Slash],MATCH(1,($B53=slash18[Year])*($C$4=slash18[Sub program])*(L$8=slash18[Appr]),0)),"")</f>
        <v/>
      </c>
      <c r="O53" s="7">
        <f>IF(O$42="","",IFERROR(O20/_xlfn.XLOOKUP($B53,'New Inflation'!$A$2:$A$27,'New Inflation'!$D$2:$D$27),O20))</f>
        <v>2210.699775563392</v>
      </c>
      <c r="P53" s="51">
        <f t="shared" si="39"/>
        <v>-1.381133426224156E-2</v>
      </c>
      <c r="Q53" s="69" t="str" cm="1">
        <f t="array" ref="Q53">IFERROR(INDEX(slash18[Slash],MATCH(1,($B53=slash18[Year])*($C$4=slash18[Sub program])*(O$8=slash18[Appr]),0)),"")</f>
        <v/>
      </c>
      <c r="R53" s="7" t="str">
        <f>IF(R$42="","",IFERROR(R20/_xlfn.XLOOKUP($B53,'New Inflation'!$A$2:$A$27,'New Inflation'!$D$2:$D$27),R20))</f>
        <v/>
      </c>
      <c r="S53" s="51" t="str">
        <f t="shared" si="40"/>
        <v/>
      </c>
      <c r="T53" s="69" t="str" cm="1">
        <f t="array" ref="T53">IFERROR(INDEX(slash18[Slash],MATCH(1,($B53=slash18[Year])*($C$4=slash18[Sub program])*(R$8=slash18[Appr]),0)),"")</f>
        <v/>
      </c>
      <c r="U53" s="7" t="str">
        <f>IF(U$42="","",IFERROR(U20/_xlfn.XLOOKUP($B53,'New Inflation'!$A$2:$A$27,'New Inflation'!$D$2:$D$27),U20))</f>
        <v/>
      </c>
      <c r="V53" s="51" t="str">
        <f t="shared" si="41"/>
        <v/>
      </c>
      <c r="W53" s="69" t="str" cm="1">
        <f t="array" ref="W53">IFERROR(INDEX(slash18[Slash],MATCH(1,($B53=slash18[Year])*($C$4=slash18[Sub program])*(U$8=slash18[Appr]),0)),"")</f>
        <v/>
      </c>
      <c r="X53" s="7" t="str">
        <f>IF(X$42="","",IFERROR(X20/_xlfn.XLOOKUP($B53,'New Inflation'!$A$2:$A$27,'New Inflation'!$D$2:$D$27),X20))</f>
        <v/>
      </c>
      <c r="Y53" s="51" t="str">
        <f t="shared" si="42"/>
        <v/>
      </c>
      <c r="Z53" s="69" t="str" cm="1">
        <f t="array" ref="Z53">IFERROR(INDEX(slash18[Slash],MATCH(1,($B53=slash18[Year])*($C$4=slash18[Sub program])*(X$8=slash18[Appr]),0)),"")</f>
        <v/>
      </c>
      <c r="AA53" s="7" t="str">
        <f>IF(AA$42="","",IFERROR(AA20/_xlfn.XLOOKUP($B53,'New Inflation'!$A$2:$A$27,'New Inflation'!$D$2:$D$27),AA20))</f>
        <v/>
      </c>
      <c r="AB53" s="51" t="str">
        <f t="shared" si="43"/>
        <v/>
      </c>
      <c r="AC53" s="69" t="str" cm="1">
        <f t="array" ref="AC53">IFERROR(INDEX(slash18[Slash],MATCH(1,($B53=slash18[Year])*($C$4=slash18[Sub program])*(AA$8=slash18[Appr]),0)),"")</f>
        <v/>
      </c>
      <c r="AD53" s="7" t="str">
        <f>IF(AD$42="","",IFERROR(AD20/_xlfn.XLOOKUP($B53,'New Inflation'!$A$2:$A$27,'New Inflation'!$D$2:$D$27),AD20))</f>
        <v/>
      </c>
      <c r="AE53" s="51" t="str">
        <f t="shared" si="44"/>
        <v/>
      </c>
      <c r="AF53" s="69" t="str" cm="1">
        <f t="array" ref="AF53">IFERROR(INDEX(slash18[Slash],MATCH(1,($B53=slash18[Year])*($C$4=slash18[Sub program])*(AD$8=slash18[Appr]),0)),"")</f>
        <v/>
      </c>
      <c r="AG53" s="7" t="str">
        <f>IF(AG$42="","",IFERROR(AG20/_xlfn.XLOOKUP($B53,'New Inflation'!$A$2:$A$27,'New Inflation'!$D$2:$D$27),AG20))</f>
        <v/>
      </c>
      <c r="AH53" s="51" t="str">
        <f t="shared" si="45"/>
        <v/>
      </c>
      <c r="AI53" s="69" t="str" cm="1">
        <f t="array" ref="AI53">IFERROR(INDEX(slash18[Slash],MATCH(1,($B53=slash18[Year])*($C$4=slash18[Sub program])*(AG$8=slash18[Appr]),0)),"")</f>
        <v/>
      </c>
      <c r="AJ53" s="7" t="str">
        <f>IF(AJ$42="","",IFERROR(AJ20/_xlfn.XLOOKUP($B53,'New Inflation'!$A$2:$A$27,'New Inflation'!$D$2:$D$27),AJ20))</f>
        <v/>
      </c>
      <c r="AK53" s="51" t="str">
        <f t="shared" si="46"/>
        <v/>
      </c>
      <c r="AL53" s="69" t="str" cm="1">
        <f t="array" ref="AL53">IFERROR(INDEX(slash18[Slash],MATCH(1,($B53=slash18[Year])*($C$4=slash18[Sub program])*(AJ$8=slash18[Appr]),0)),"")</f>
        <v/>
      </c>
      <c r="AM53" s="7" t="str">
        <f>IF(AM$42="","",IFERROR(AM20/_xlfn.XLOOKUP($B53,'New Inflation'!$A$2:$A$27,'New Inflation'!$D$2:$D$27),AM20))</f>
        <v/>
      </c>
      <c r="AN53" s="51" t="str">
        <f t="shared" si="47"/>
        <v/>
      </c>
      <c r="AO53" s="69" t="str" cm="1">
        <f t="array" ref="AO53">IFERROR(INDEX(slash18[Slash],MATCH(1,($B53=slash18[Year])*($C$4=slash18[Sub program])*(AM$8=slash18[Appr]),0)),"")</f>
        <v/>
      </c>
      <c r="AP53" s="7" t="str">
        <f>IF(AP$42="","",IFERROR(AP20/_xlfn.XLOOKUP($B53,'New Inflation'!$A$2:$A$27,'New Inflation'!$D$2:$D$27),AP20))</f>
        <v/>
      </c>
      <c r="AQ53" s="51" t="str">
        <f t="shared" si="48"/>
        <v/>
      </c>
      <c r="AR53" s="69" t="str" cm="1">
        <f t="array" ref="AR53">IFERROR(INDEX(slash18[Slash],MATCH(1,($B53=slash18[Year])*($C$4=slash18[Sub program])*(AP$8=slash18[Appr]),0)),"")</f>
        <v/>
      </c>
      <c r="AS53" s="7" t="str">
        <f>IF(AS$42="","",IFERROR(AS20/_xlfn.XLOOKUP($B53,'New Inflation'!$A$2:$A$27,'New Inflation'!$D$2:$D$27),AS20))</f>
        <v/>
      </c>
      <c r="AT53" s="51" t="str">
        <f t="shared" si="49"/>
        <v/>
      </c>
      <c r="AU53" s="69" t="str" cm="1">
        <f t="array" ref="AU53">IFERROR(INDEX(slash18[Slash],MATCH(1,($B53=slash18[Year])*($C$4=slash18[Sub program])*(AS$8=slash18[Appr]),0)),"")</f>
        <v/>
      </c>
      <c r="AV53" s="7" t="str">
        <f>IF(AV$42="","",IFERROR(AV20/_xlfn.XLOOKUP($B53,'New Inflation'!$A$2:$A$27,'New Inflation'!$D$2:$D$27),AV20))</f>
        <v/>
      </c>
      <c r="AW53" s="51" t="str">
        <f t="shared" si="50"/>
        <v/>
      </c>
      <c r="AX53" s="69" t="str" cm="1">
        <f t="array" ref="AX53">IFERROR(INDEX(slash18[Slash],MATCH(1,($B53=slash18[Year])*($C$4=slash18[Sub program])*(AV$8=slash18[Appr]),0)),"")</f>
        <v/>
      </c>
      <c r="AY53" s="7" t="str">
        <f>IF(AY$42="","",IFERROR(AY20/_xlfn.XLOOKUP($B53,'New Inflation'!$A$2:$A$27,'New Inflation'!$D$2:$D$27),AY20))</f>
        <v/>
      </c>
      <c r="AZ53" s="51" t="str">
        <f t="shared" si="51"/>
        <v/>
      </c>
      <c r="BA53" s="69" t="str" cm="1">
        <f t="array" ref="BA53">IFERROR(INDEX(slash18[Slash],MATCH(1,($B53=slash18[Year])*($C$4=slash18[Sub program])*(AY$8=slash18[Appr]),0)),"")</f>
        <v/>
      </c>
      <c r="BB53" s="7" t="str">
        <f>IF(BB$42="","",IFERROR(BB20/_xlfn.XLOOKUP($B53,'New Inflation'!$A$2:$A$27,'New Inflation'!$D$2:$D$27),BB20))</f>
        <v/>
      </c>
      <c r="BC53" s="51" t="str">
        <f t="shared" si="52"/>
        <v/>
      </c>
      <c r="BD53" s="69" t="str" cm="1">
        <f t="array" ref="BD53">IFERROR(INDEX(slash18[Slash],MATCH(1,($B53=slash18[Year])*($C$4=slash18[Sub program])*(BB$8=slash18[Appr]),0)),"")</f>
        <v/>
      </c>
      <c r="BE53" s="7" t="str">
        <f>IF(BE$42="","",IFERROR(BE20/_xlfn.XLOOKUP($B53,'New Inflation'!$A$2:$A$27,'New Inflation'!$D$2:$D$27),BE20))</f>
        <v/>
      </c>
      <c r="BF53" s="51" t="str">
        <f t="shared" si="53"/>
        <v/>
      </c>
      <c r="BG53" s="69" t="str" cm="1">
        <f t="array" ref="BG53">IFERROR(INDEX(slash18[Slash],MATCH(1,($B53=slash18[Year])*($C$4=slash18[Sub program])*(BE$8=slash18[Appr]),0)),"")</f>
        <v/>
      </c>
      <c r="BH53" s="7" t="str">
        <f>IF(BH$42="","",IFERROR(BH20*_xlfn.XLOOKUP($B53,'New Inflation'!$A$2:$A$27,'New Inflation'!$D$2:$D$27),BH20))</f>
        <v/>
      </c>
      <c r="BI53" s="51" t="str">
        <f t="shared" si="54"/>
        <v/>
      </c>
      <c r="BJ53" s="69" t="str" cm="1">
        <f t="array" ref="BJ53">IFERROR(INDEX(slash18[Slash],MATCH(1,($B53=slash18[Year])*($C$4=slash18[Sub program])*(BH$8=slash18[Appr]),0)),"")</f>
        <v/>
      </c>
    </row>
    <row r="54" spans="2:62" x14ac:dyDescent="0.2">
      <c r="B54" s="5" t="s">
        <v>46</v>
      </c>
      <c r="C54" s="7">
        <f>IF(C$42="","",IFERROR(C21/_xlfn.XLOOKUP(B54,'New Inflation'!$A$2:$A$27,'New Inflation'!$D$2:$D$27),C21))</f>
        <v>361.21013222684235</v>
      </c>
      <c r="D54" s="51" t="str">
        <f t="shared" si="35"/>
        <v/>
      </c>
      <c r="E54" s="69" t="str" cm="1">
        <f t="array" ref="E54">IFERROR(INDEX(slash18[Slash],MATCH(1,($B54=slash18[Year])*($C$4=slash18[Sub program])*(C$8=slash18[Appr]),0)),"")</f>
        <v/>
      </c>
      <c r="F54" s="7">
        <f>IF(F$42="","",IFERROR(F21/_xlfn.XLOOKUP($B54,'New Inflation'!$A$2:$A$27,'New Inflation'!$D$2:$D$27),F21))</f>
        <v>1332.0262128623799</v>
      </c>
      <c r="G54" s="51">
        <f t="shared" si="36"/>
        <v>-1.9629017519812168E-2</v>
      </c>
      <c r="H54" s="69" t="str" cm="1">
        <f t="array" ref="H54">IFERROR(INDEX(slash18[Slash],MATCH(1,($B54=slash18[Year])*($C$4=slash18[Sub program])*(F$8=slash18[Appr]),0)),"")</f>
        <v/>
      </c>
      <c r="I54" s="7">
        <f>IF(I$42="","",IFERROR(I21/_xlfn.XLOOKUP($B54,'New Inflation'!$A$2:$A$27,'New Inflation'!$D$2:$D$27),I21))</f>
        <v>19258.702645920854</v>
      </c>
      <c r="J54" s="51">
        <f t="shared" si="37"/>
        <v>1.2182707407767225E-2</v>
      </c>
      <c r="K54" s="69" t="str" cm="1">
        <f t="array" ref="K54">IFERROR(INDEX(slash18[Slash],MATCH(1,($B54=slash18[Year])*($C$4=slash18[Sub program])*(I$8=slash18[Appr]),0)),"")</f>
        <v/>
      </c>
      <c r="L54" s="7">
        <f>IF(L$42="","",IFERROR(L21/_xlfn.XLOOKUP($B54,'New Inflation'!$A$2:$A$27,'New Inflation'!$D$2:$D$27),L21))</f>
        <v>883.68781843779004</v>
      </c>
      <c r="M54" s="51">
        <f t="shared" si="38"/>
        <v>-9.7468952027117139E-3</v>
      </c>
      <c r="N54" s="69" t="str" cm="1">
        <f t="array" ref="N54">IFERROR(INDEX(slash18[Slash],MATCH(1,($B54=slash18[Year])*($C$4=slash18[Sub program])*(L$8=slash18[Appr]),0)),"")</f>
        <v/>
      </c>
      <c r="O54" s="7">
        <f>IF(O$42="","",IFERROR(O21/_xlfn.XLOOKUP($B54,'New Inflation'!$A$2:$A$27,'New Inflation'!$D$2:$D$27),O21))</f>
        <v>2189.1523165263175</v>
      </c>
      <c r="P54" s="51">
        <f t="shared" si="39"/>
        <v>-9.7468952027116428E-3</v>
      </c>
      <c r="Q54" s="69" t="str" cm="1">
        <f t="array" ref="Q54">IFERROR(INDEX(slash18[Slash],MATCH(1,($B54=slash18[Year])*($C$4=slash18[Sub program])*(O$8=slash18[Appr]),0)),"")</f>
        <v/>
      </c>
      <c r="R54" s="7" t="str">
        <f>IF(R$42="","",IFERROR(R21/_xlfn.XLOOKUP($B54,'New Inflation'!$A$2:$A$27,'New Inflation'!$D$2:$D$27),R21))</f>
        <v/>
      </c>
      <c r="S54" s="51" t="str">
        <f t="shared" si="40"/>
        <v/>
      </c>
      <c r="T54" s="69" t="str" cm="1">
        <f t="array" ref="T54">IFERROR(INDEX(slash18[Slash],MATCH(1,($B54=slash18[Year])*($C$4=slash18[Sub program])*(R$8=slash18[Appr]),0)),"")</f>
        <v/>
      </c>
      <c r="U54" s="7" t="str">
        <f>IF(U$42="","",IFERROR(U21/_xlfn.XLOOKUP($B54,'New Inflation'!$A$2:$A$27,'New Inflation'!$D$2:$D$27),U21))</f>
        <v/>
      </c>
      <c r="V54" s="51" t="str">
        <f t="shared" si="41"/>
        <v/>
      </c>
      <c r="W54" s="69" t="str" cm="1">
        <f t="array" ref="W54">IFERROR(INDEX(slash18[Slash],MATCH(1,($B54=slash18[Year])*($C$4=slash18[Sub program])*(U$8=slash18[Appr]),0)),"")</f>
        <v/>
      </c>
      <c r="X54" s="7" t="str">
        <f>IF(X$42="","",IFERROR(X21/_xlfn.XLOOKUP($B54,'New Inflation'!$A$2:$A$27,'New Inflation'!$D$2:$D$27),X21))</f>
        <v/>
      </c>
      <c r="Y54" s="51" t="str">
        <f t="shared" si="42"/>
        <v/>
      </c>
      <c r="Z54" s="69" t="str" cm="1">
        <f t="array" ref="Z54">IFERROR(INDEX(slash18[Slash],MATCH(1,($B54=slash18[Year])*($C$4=slash18[Sub program])*(X$8=slash18[Appr]),0)),"")</f>
        <v/>
      </c>
      <c r="AA54" s="7" t="str">
        <f>IF(AA$42="","",IFERROR(AA21/_xlfn.XLOOKUP($B54,'New Inflation'!$A$2:$A$27,'New Inflation'!$D$2:$D$27),AA21))</f>
        <v/>
      </c>
      <c r="AB54" s="51" t="str">
        <f t="shared" si="43"/>
        <v/>
      </c>
      <c r="AC54" s="69" t="str" cm="1">
        <f t="array" ref="AC54">IFERROR(INDEX(slash18[Slash],MATCH(1,($B54=slash18[Year])*($C$4=slash18[Sub program])*(AA$8=slash18[Appr]),0)),"")</f>
        <v/>
      </c>
      <c r="AD54" s="7" t="str">
        <f>IF(AD$42="","",IFERROR(AD21/_xlfn.XLOOKUP($B54,'New Inflation'!$A$2:$A$27,'New Inflation'!$D$2:$D$27),AD21))</f>
        <v/>
      </c>
      <c r="AE54" s="51" t="str">
        <f t="shared" si="44"/>
        <v/>
      </c>
      <c r="AF54" s="69" t="str" cm="1">
        <f t="array" ref="AF54">IFERROR(INDEX(slash18[Slash],MATCH(1,($B54=slash18[Year])*($C$4=slash18[Sub program])*(AD$8=slash18[Appr]),0)),"")</f>
        <v/>
      </c>
      <c r="AG54" s="7" t="str">
        <f>IF(AG$42="","",IFERROR(AG21/_xlfn.XLOOKUP($B54,'New Inflation'!$A$2:$A$27,'New Inflation'!$D$2:$D$27),AG21))</f>
        <v/>
      </c>
      <c r="AH54" s="51" t="str">
        <f t="shared" si="45"/>
        <v/>
      </c>
      <c r="AI54" s="69" t="str" cm="1">
        <f t="array" ref="AI54">IFERROR(INDEX(slash18[Slash],MATCH(1,($B54=slash18[Year])*($C$4=slash18[Sub program])*(AG$8=slash18[Appr]),0)),"")</f>
        <v/>
      </c>
      <c r="AJ54" s="7" t="str">
        <f>IF(AJ$42="","",IFERROR(AJ21/_xlfn.XLOOKUP($B54,'New Inflation'!$A$2:$A$27,'New Inflation'!$D$2:$D$27),AJ21))</f>
        <v/>
      </c>
      <c r="AK54" s="51" t="str">
        <f t="shared" si="46"/>
        <v/>
      </c>
      <c r="AL54" s="69" t="str" cm="1">
        <f t="array" ref="AL54">IFERROR(INDEX(slash18[Slash],MATCH(1,($B54=slash18[Year])*($C$4=slash18[Sub program])*(AJ$8=slash18[Appr]),0)),"")</f>
        <v/>
      </c>
      <c r="AM54" s="7" t="str">
        <f>IF(AM$42="","",IFERROR(AM21/_xlfn.XLOOKUP($B54,'New Inflation'!$A$2:$A$27,'New Inflation'!$D$2:$D$27),AM21))</f>
        <v/>
      </c>
      <c r="AN54" s="51" t="str">
        <f t="shared" si="47"/>
        <v/>
      </c>
      <c r="AO54" s="69" t="str" cm="1">
        <f t="array" ref="AO54">IFERROR(INDEX(slash18[Slash],MATCH(1,($B54=slash18[Year])*($C$4=slash18[Sub program])*(AM$8=slash18[Appr]),0)),"")</f>
        <v/>
      </c>
      <c r="AP54" s="7" t="str">
        <f>IF(AP$42="","",IFERROR(AP21/_xlfn.XLOOKUP($B54,'New Inflation'!$A$2:$A$27,'New Inflation'!$D$2:$D$27),AP21))</f>
        <v/>
      </c>
      <c r="AQ54" s="51" t="str">
        <f t="shared" si="48"/>
        <v/>
      </c>
      <c r="AR54" s="69" t="str" cm="1">
        <f t="array" ref="AR54">IFERROR(INDEX(slash18[Slash],MATCH(1,($B54=slash18[Year])*($C$4=slash18[Sub program])*(AP$8=slash18[Appr]),0)),"")</f>
        <v/>
      </c>
      <c r="AS54" s="7" t="str">
        <f>IF(AS$42="","",IFERROR(AS21/_xlfn.XLOOKUP($B54,'New Inflation'!$A$2:$A$27,'New Inflation'!$D$2:$D$27),AS21))</f>
        <v/>
      </c>
      <c r="AT54" s="51" t="str">
        <f t="shared" si="49"/>
        <v/>
      </c>
      <c r="AU54" s="69" t="str" cm="1">
        <f t="array" ref="AU54">IFERROR(INDEX(slash18[Slash],MATCH(1,($B54=slash18[Year])*($C$4=slash18[Sub program])*(AS$8=slash18[Appr]),0)),"")</f>
        <v/>
      </c>
      <c r="AV54" s="7" t="str">
        <f>IF(AV$42="","",IFERROR(AV21/_xlfn.XLOOKUP($B54,'New Inflation'!$A$2:$A$27,'New Inflation'!$D$2:$D$27),AV21))</f>
        <v/>
      </c>
      <c r="AW54" s="51" t="str">
        <f t="shared" si="50"/>
        <v/>
      </c>
      <c r="AX54" s="69" t="str" cm="1">
        <f t="array" ref="AX54">IFERROR(INDEX(slash18[Slash],MATCH(1,($B54=slash18[Year])*($C$4=slash18[Sub program])*(AV$8=slash18[Appr]),0)),"")</f>
        <v/>
      </c>
      <c r="AY54" s="7" t="str">
        <f>IF(AY$42="","",IFERROR(AY21/_xlfn.XLOOKUP($B54,'New Inflation'!$A$2:$A$27,'New Inflation'!$D$2:$D$27),AY21))</f>
        <v/>
      </c>
      <c r="AZ54" s="51" t="str">
        <f t="shared" si="51"/>
        <v/>
      </c>
      <c r="BA54" s="69" t="str" cm="1">
        <f t="array" ref="BA54">IFERROR(INDEX(slash18[Slash],MATCH(1,($B54=slash18[Year])*($C$4=slash18[Sub program])*(AY$8=slash18[Appr]),0)),"")</f>
        <v/>
      </c>
      <c r="BB54" s="7" t="str">
        <f>IF(BB$42="","",IFERROR(BB21/_xlfn.XLOOKUP($B54,'New Inflation'!$A$2:$A$27,'New Inflation'!$D$2:$D$27),BB21))</f>
        <v/>
      </c>
      <c r="BC54" s="51" t="str">
        <f t="shared" si="52"/>
        <v/>
      </c>
      <c r="BD54" s="69" t="str" cm="1">
        <f t="array" ref="BD54">IFERROR(INDEX(slash18[Slash],MATCH(1,($B54=slash18[Year])*($C$4=slash18[Sub program])*(BB$8=slash18[Appr]),0)),"")</f>
        <v/>
      </c>
      <c r="BE54" s="7" t="str">
        <f>IF(BE$42="","",IFERROR(BE21/_xlfn.XLOOKUP($B54,'New Inflation'!$A$2:$A$27,'New Inflation'!$D$2:$D$27),BE21))</f>
        <v/>
      </c>
      <c r="BF54" s="51" t="str">
        <f t="shared" si="53"/>
        <v/>
      </c>
      <c r="BG54" s="69" t="str" cm="1">
        <f t="array" ref="BG54">IFERROR(INDEX(slash18[Slash],MATCH(1,($B54=slash18[Year])*($C$4=slash18[Sub program])*(BE$8=slash18[Appr]),0)),"")</f>
        <v/>
      </c>
      <c r="BH54" s="7" t="str">
        <f>IF(BH$42="","",IFERROR(BH21*_xlfn.XLOOKUP($B54,'New Inflation'!$A$2:$A$27,'New Inflation'!$D$2:$D$27),BH21))</f>
        <v/>
      </c>
      <c r="BI54" s="51" t="str">
        <f t="shared" si="54"/>
        <v/>
      </c>
      <c r="BJ54" s="69" t="str" cm="1">
        <f t="array" ref="BJ54">IFERROR(INDEX(slash18[Slash],MATCH(1,($B54=slash18[Year])*($C$4=slash18[Sub program])*(BH$8=slash18[Appr]),0)),"")</f>
        <v/>
      </c>
    </row>
    <row r="55" spans="2:62" x14ac:dyDescent="0.2">
      <c r="B55" s="5" t="s">
        <v>47</v>
      </c>
      <c r="C55" s="7">
        <f>IF(C$42="","",IFERROR(C22/_xlfn.XLOOKUP(B55,'New Inflation'!$A$2:$A$27,'New Inflation'!$D$2:$D$27),C22))</f>
        <v>354.18401171469759</v>
      </c>
      <c r="D55" s="51">
        <f t="shared" si="35"/>
        <v>-1.9451615238003088E-2</v>
      </c>
      <c r="E55" s="69" t="str" cm="1">
        <f t="array" ref="E55">IFERROR(INDEX(slash18[Slash],MATCH(1,($B55=slash18[Year])*($C$4=slash18[Sub program])*(C$8=slash18[Appr]),0)),"")</f>
        <v/>
      </c>
      <c r="F55" s="7">
        <f>IF(F$42="","",IFERROR(F22/_xlfn.XLOOKUP($B55,'New Inflation'!$A$2:$A$27,'New Inflation'!$D$2:$D$27),F22))</f>
        <v>1306.1161514828466</v>
      </c>
      <c r="G55" s="51">
        <f t="shared" si="36"/>
        <v>-1.9451615238003015E-2</v>
      </c>
      <c r="H55" s="69" t="str" cm="1">
        <f t="array" ref="H55">IFERROR(INDEX(slash18[Slash],MATCH(1,($B55=slash18[Year])*($C$4=slash18[Sub program])*(F$8=slash18[Appr]),0)),"")</f>
        <v/>
      </c>
      <c r="I55" s="7">
        <f>IF(I$42="","",IFERROR(I22/_xlfn.XLOOKUP($B55,'New Inflation'!$A$2:$A$27,'New Inflation'!$D$2:$D$27),I22))</f>
        <v>19495.719051288932</v>
      </c>
      <c r="J55" s="51">
        <f t="shared" si="37"/>
        <v>1.2306976732842397E-2</v>
      </c>
      <c r="K55" s="69" t="str" cm="1">
        <f t="array" ref="K55">IFERROR(INDEX(slash18[Slash],MATCH(1,($B55=slash18[Year])*($C$4=slash18[Sub program])*(I$8=slash18[Appr]),0)),"")</f>
        <v/>
      </c>
      <c r="L55" s="7">
        <f>IF(L$42="","",IFERROR(L22/_xlfn.XLOOKUP($B55,'New Inflation'!$A$2:$A$27,'New Inflation'!$D$2:$D$27),L22))</f>
        <v>866.4986630030279</v>
      </c>
      <c r="M55" s="51">
        <f t="shared" si="38"/>
        <v>-1.9451615238002998E-2</v>
      </c>
      <c r="N55" s="69" t="str" cm="1">
        <f t="array" ref="N55">IFERROR(INDEX(slash18[Slash],MATCH(1,($B55=slash18[Year])*($C$4=slash18[Sub program])*(L$8=slash18[Appr]),0)),"")</f>
        <v/>
      </c>
      <c r="O55" s="7">
        <f>IF(O$42="","",IFERROR(O22/_xlfn.XLOOKUP($B55,'New Inflation'!$A$2:$A$27,'New Inflation'!$D$2:$D$27),O22))</f>
        <v>2146.5697679678642</v>
      </c>
      <c r="P55" s="51">
        <f t="shared" si="39"/>
        <v>-1.9451615238003168E-2</v>
      </c>
      <c r="Q55" s="69" t="str" cm="1">
        <f t="array" ref="Q55">IFERROR(INDEX(slash18[Slash],MATCH(1,($B55=slash18[Year])*($C$4=slash18[Sub program])*(O$8=slash18[Appr]),0)),"")</f>
        <v/>
      </c>
      <c r="R55" s="7" t="str">
        <f>IF(R$42="","",IFERROR(R22/_xlfn.XLOOKUP($B55,'New Inflation'!$A$2:$A$27,'New Inflation'!$D$2:$D$27),R22))</f>
        <v/>
      </c>
      <c r="S55" s="51" t="str">
        <f t="shared" si="40"/>
        <v/>
      </c>
      <c r="T55" s="69" t="str" cm="1">
        <f t="array" ref="T55">IFERROR(INDEX(slash18[Slash],MATCH(1,($B55=slash18[Year])*($C$4=slash18[Sub program])*(R$8=slash18[Appr]),0)),"")</f>
        <v/>
      </c>
      <c r="U55" s="7" t="str">
        <f>IF(U$42="","",IFERROR(U22/_xlfn.XLOOKUP($B55,'New Inflation'!$A$2:$A$27,'New Inflation'!$D$2:$D$27),U22))</f>
        <v/>
      </c>
      <c r="V55" s="51" t="str">
        <f t="shared" si="41"/>
        <v/>
      </c>
      <c r="W55" s="69" t="str" cm="1">
        <f t="array" ref="W55">IFERROR(INDEX(slash18[Slash],MATCH(1,($B55=slash18[Year])*($C$4=slash18[Sub program])*(U$8=slash18[Appr]),0)),"")</f>
        <v/>
      </c>
      <c r="X55" s="7" t="str">
        <f>IF(X$42="","",IFERROR(X22/_xlfn.XLOOKUP($B55,'New Inflation'!$A$2:$A$27,'New Inflation'!$D$2:$D$27),X22))</f>
        <v/>
      </c>
      <c r="Y55" s="51" t="str">
        <f t="shared" si="42"/>
        <v/>
      </c>
      <c r="Z55" s="69" t="str" cm="1">
        <f t="array" ref="Z55">IFERROR(INDEX(slash18[Slash],MATCH(1,($B55=slash18[Year])*($C$4=slash18[Sub program])*(X$8=slash18[Appr]),0)),"")</f>
        <v/>
      </c>
      <c r="AA55" s="7" t="str">
        <f>IF(AA$42="","",IFERROR(AA22/_xlfn.XLOOKUP($B55,'New Inflation'!$A$2:$A$27,'New Inflation'!$D$2:$D$27),AA22))</f>
        <v/>
      </c>
      <c r="AB55" s="51" t="str">
        <f t="shared" si="43"/>
        <v/>
      </c>
      <c r="AC55" s="69" t="str" cm="1">
        <f t="array" ref="AC55">IFERROR(INDEX(slash18[Slash],MATCH(1,($B55=slash18[Year])*($C$4=slash18[Sub program])*(AA$8=slash18[Appr]),0)),"")</f>
        <v/>
      </c>
      <c r="AD55" s="7" t="str">
        <f>IF(AD$42="","",IFERROR(AD22/_xlfn.XLOOKUP($B55,'New Inflation'!$A$2:$A$27,'New Inflation'!$D$2:$D$27),AD22))</f>
        <v/>
      </c>
      <c r="AE55" s="51" t="str">
        <f t="shared" si="44"/>
        <v/>
      </c>
      <c r="AF55" s="69" t="str" cm="1">
        <f t="array" ref="AF55">IFERROR(INDEX(slash18[Slash],MATCH(1,($B55=slash18[Year])*($C$4=slash18[Sub program])*(AD$8=slash18[Appr]),0)),"")</f>
        <v/>
      </c>
      <c r="AG55" s="7" t="str">
        <f>IF(AG$42="","",IFERROR(AG22/_xlfn.XLOOKUP($B55,'New Inflation'!$A$2:$A$27,'New Inflation'!$D$2:$D$27),AG22))</f>
        <v/>
      </c>
      <c r="AH55" s="51" t="str">
        <f t="shared" si="45"/>
        <v/>
      </c>
      <c r="AI55" s="69" t="str" cm="1">
        <f t="array" ref="AI55">IFERROR(INDEX(slash18[Slash],MATCH(1,($B55=slash18[Year])*($C$4=slash18[Sub program])*(AG$8=slash18[Appr]),0)),"")</f>
        <v/>
      </c>
      <c r="AJ55" s="7" t="str">
        <f>IF(AJ$42="","",IFERROR(AJ22/_xlfn.XLOOKUP($B55,'New Inflation'!$A$2:$A$27,'New Inflation'!$D$2:$D$27),AJ22))</f>
        <v/>
      </c>
      <c r="AK55" s="51" t="str">
        <f t="shared" si="46"/>
        <v/>
      </c>
      <c r="AL55" s="69" t="str" cm="1">
        <f t="array" ref="AL55">IFERROR(INDEX(slash18[Slash],MATCH(1,($B55=slash18[Year])*($C$4=slash18[Sub program])*(AJ$8=slash18[Appr]),0)),"")</f>
        <v/>
      </c>
      <c r="AM55" s="7" t="str">
        <f>IF(AM$42="","",IFERROR(AM22/_xlfn.XLOOKUP($B55,'New Inflation'!$A$2:$A$27,'New Inflation'!$D$2:$D$27),AM22))</f>
        <v/>
      </c>
      <c r="AN55" s="51" t="str">
        <f t="shared" si="47"/>
        <v/>
      </c>
      <c r="AO55" s="69" t="str" cm="1">
        <f t="array" ref="AO55">IFERROR(INDEX(slash18[Slash],MATCH(1,($B55=slash18[Year])*($C$4=slash18[Sub program])*(AM$8=slash18[Appr]),0)),"")</f>
        <v/>
      </c>
      <c r="AP55" s="7" t="str">
        <f>IF(AP$42="","",IFERROR(AP22/_xlfn.XLOOKUP($B55,'New Inflation'!$A$2:$A$27,'New Inflation'!$D$2:$D$27),AP22))</f>
        <v/>
      </c>
      <c r="AQ55" s="51" t="str">
        <f t="shared" si="48"/>
        <v/>
      </c>
      <c r="AR55" s="69" t="str" cm="1">
        <f t="array" ref="AR55">IFERROR(INDEX(slash18[Slash],MATCH(1,($B55=slash18[Year])*($C$4=slash18[Sub program])*(AP$8=slash18[Appr]),0)),"")</f>
        <v/>
      </c>
      <c r="AS55" s="7" t="str">
        <f>IF(AS$42="","",IFERROR(AS22/_xlfn.XLOOKUP($B55,'New Inflation'!$A$2:$A$27,'New Inflation'!$D$2:$D$27),AS22))</f>
        <v/>
      </c>
      <c r="AT55" s="51" t="str">
        <f t="shared" si="49"/>
        <v/>
      </c>
      <c r="AU55" s="69" t="str" cm="1">
        <f t="array" ref="AU55">IFERROR(INDEX(slash18[Slash],MATCH(1,($B55=slash18[Year])*($C$4=slash18[Sub program])*(AS$8=slash18[Appr]),0)),"")</f>
        <v/>
      </c>
      <c r="AV55" s="7" t="str">
        <f>IF(AV$42="","",IFERROR(AV22/_xlfn.XLOOKUP($B55,'New Inflation'!$A$2:$A$27,'New Inflation'!$D$2:$D$27),AV22))</f>
        <v/>
      </c>
      <c r="AW55" s="51" t="str">
        <f t="shared" si="50"/>
        <v/>
      </c>
      <c r="AX55" s="69" t="str" cm="1">
        <f t="array" ref="AX55">IFERROR(INDEX(slash18[Slash],MATCH(1,($B55=slash18[Year])*($C$4=slash18[Sub program])*(AV$8=slash18[Appr]),0)),"")</f>
        <v/>
      </c>
      <c r="AY55" s="7" t="str">
        <f>IF(AY$42="","",IFERROR(AY22/_xlfn.XLOOKUP($B55,'New Inflation'!$A$2:$A$27,'New Inflation'!$D$2:$D$27),AY22))</f>
        <v/>
      </c>
      <c r="AZ55" s="51" t="str">
        <f t="shared" si="51"/>
        <v/>
      </c>
      <c r="BA55" s="69" t="str" cm="1">
        <f t="array" ref="BA55">IFERROR(INDEX(slash18[Slash],MATCH(1,($B55=slash18[Year])*($C$4=slash18[Sub program])*(AY$8=slash18[Appr]),0)),"")</f>
        <v/>
      </c>
      <c r="BB55" s="7" t="str">
        <f>IF(BB$42="","",IFERROR(BB22/_xlfn.XLOOKUP($B55,'New Inflation'!$A$2:$A$27,'New Inflation'!$D$2:$D$27),BB22))</f>
        <v/>
      </c>
      <c r="BC55" s="51" t="str">
        <f t="shared" si="52"/>
        <v/>
      </c>
      <c r="BD55" s="69" t="str" cm="1">
        <f t="array" ref="BD55">IFERROR(INDEX(slash18[Slash],MATCH(1,($B55=slash18[Year])*($C$4=slash18[Sub program])*(BB$8=slash18[Appr]),0)),"")</f>
        <v/>
      </c>
      <c r="BE55" s="7" t="str">
        <f>IF(BE$42="","",IFERROR(BE22/_xlfn.XLOOKUP($B55,'New Inflation'!$A$2:$A$27,'New Inflation'!$D$2:$D$27),BE22))</f>
        <v/>
      </c>
      <c r="BF55" s="51" t="str">
        <f t="shared" si="53"/>
        <v/>
      </c>
      <c r="BG55" s="69" t="str" cm="1">
        <f t="array" ref="BG55">IFERROR(INDEX(slash18[Slash],MATCH(1,($B55=slash18[Year])*($C$4=slash18[Sub program])*(BE$8=slash18[Appr]),0)),"")</f>
        <v/>
      </c>
      <c r="BH55" s="7" t="str">
        <f>IF(BH$42="","",IFERROR(BH22*_xlfn.XLOOKUP($B55,'New Inflation'!$A$2:$A$27,'New Inflation'!$D$2:$D$27),BH22))</f>
        <v/>
      </c>
      <c r="BI55" s="51" t="str">
        <f t="shared" si="54"/>
        <v/>
      </c>
      <c r="BJ55" s="69" t="str" cm="1">
        <f t="array" ref="BJ55">IFERROR(INDEX(slash18[Slash],MATCH(1,($B55=slash18[Year])*($C$4=slash18[Sub program])*(BH$8=slash18[Appr]),0)),"")</f>
        <v/>
      </c>
    </row>
    <row r="56" spans="2:62" x14ac:dyDescent="0.2">
      <c r="B56" s="5" t="s">
        <v>55</v>
      </c>
      <c r="C56" s="7">
        <f>IF(C$42="","",IFERROR(C23/_xlfn.XLOOKUP(B56,'New Inflation'!$A$2:$A$27,'New Inflation'!$D$2:$D$27),C23))</f>
        <v>344.07904020373235</v>
      </c>
      <c r="D56" s="51">
        <f t="shared" si="35"/>
        <v>-2.8530287016752757E-2</v>
      </c>
      <c r="E56" s="69" t="str" cm="1">
        <f t="array" ref="E56">IFERROR(INDEX(slash18[Slash],MATCH(1,($B56=slash18[Year])*($C$4=slash18[Sub program])*(C$8=slash18[Appr]),0)),"")</f>
        <v/>
      </c>
      <c r="F56" s="7">
        <f>IF(F$42="","",IFERROR(F23/_xlfn.XLOOKUP($B56,'New Inflation'!$A$2:$A$27,'New Inflation'!$D$2:$D$27),F23))</f>
        <v>1268.8522828038242</v>
      </c>
      <c r="G56" s="51">
        <f t="shared" si="36"/>
        <v>-2.8530287016752944E-2</v>
      </c>
      <c r="H56" s="69" t="str" cm="1">
        <f t="array" ref="H56">IFERROR(INDEX(slash18[Slash],MATCH(1,($B56=slash18[Year])*($C$4=slash18[Sub program])*(F$8=slash18[Appr]),0)),"")</f>
        <v/>
      </c>
      <c r="I56" s="7">
        <f>IF(I$42="","",IFERROR(I23/_xlfn.XLOOKUP($B56,'New Inflation'!$A$2:$A$27,'New Inflation'!$D$2:$D$27),I23))</f>
        <v>18939.500591157685</v>
      </c>
      <c r="J56" s="51">
        <f t="shared" si="37"/>
        <v>-2.8530287016752726E-2</v>
      </c>
      <c r="K56" s="69" t="str" cm="1">
        <f t="array" ref="K56">IFERROR(INDEX(slash18[Slash],MATCH(1,($B56=slash18[Year])*($C$4=slash18[Sub program])*(I$8=slash18[Appr]),0)),"")</f>
        <v/>
      </c>
      <c r="L56" s="7">
        <f>IF(L$42="","",IFERROR(L23/_xlfn.XLOOKUP($B56,'New Inflation'!$A$2:$A$27,'New Inflation'!$D$2:$D$27),L23))</f>
        <v>841.77720744791895</v>
      </c>
      <c r="M56" s="51">
        <f t="shared" si="38"/>
        <v>-2.8530287016752798E-2</v>
      </c>
      <c r="N56" s="69" t="str" cm="1">
        <f t="array" ref="N56">IFERROR(INDEX(slash18[Slash],MATCH(1,($B56=slash18[Year])*($C$4=slash18[Sub program])*(L$8=slash18[Appr]),0)),"")</f>
        <v/>
      </c>
      <c r="O56" s="7">
        <f>IF(O$42="","",IFERROR(O23/_xlfn.XLOOKUP($B56,'New Inflation'!$A$2:$A$27,'New Inflation'!$D$2:$D$27),O23))</f>
        <v>2085.3275163862568</v>
      </c>
      <c r="P56" s="51">
        <f t="shared" si="39"/>
        <v>-2.8530287016752712E-2</v>
      </c>
      <c r="Q56" s="69" t="str" cm="1">
        <f t="array" ref="Q56">IFERROR(INDEX(slash18[Slash],MATCH(1,($B56=slash18[Year])*($C$4=slash18[Sub program])*(O$8=slash18[Appr]),0)),"")</f>
        <v/>
      </c>
      <c r="R56" s="7" t="str">
        <f>IF(R$42="","",IFERROR(R23/_xlfn.XLOOKUP($B56,'New Inflation'!$A$2:$A$27,'New Inflation'!$D$2:$D$27),R23))</f>
        <v/>
      </c>
      <c r="S56" s="51" t="str">
        <f t="shared" si="40"/>
        <v/>
      </c>
      <c r="T56" s="69" t="str" cm="1">
        <f t="array" ref="T56">IFERROR(INDEX(slash18[Slash],MATCH(1,($B56=slash18[Year])*($C$4=slash18[Sub program])*(R$8=slash18[Appr]),0)),"")</f>
        <v/>
      </c>
      <c r="U56" s="7" t="str">
        <f>IF(U$42="","",IFERROR(U23/_xlfn.XLOOKUP($B56,'New Inflation'!$A$2:$A$27,'New Inflation'!$D$2:$D$27),U23))</f>
        <v/>
      </c>
      <c r="V56" s="51" t="str">
        <f t="shared" si="41"/>
        <v/>
      </c>
      <c r="W56" s="69" t="str" cm="1">
        <f t="array" ref="W56">IFERROR(INDEX(slash18[Slash],MATCH(1,($B56=slash18[Year])*($C$4=slash18[Sub program])*(U$8=slash18[Appr]),0)),"")</f>
        <v/>
      </c>
      <c r="X56" s="7" t="str">
        <f>IF(X$42="","",IFERROR(X23/_xlfn.XLOOKUP($B56,'New Inflation'!$A$2:$A$27,'New Inflation'!$D$2:$D$27),X23))</f>
        <v/>
      </c>
      <c r="Y56" s="51" t="str">
        <f t="shared" si="42"/>
        <v/>
      </c>
      <c r="Z56" s="69" t="str" cm="1">
        <f t="array" ref="Z56">IFERROR(INDEX(slash18[Slash],MATCH(1,($B56=slash18[Year])*($C$4=slash18[Sub program])*(X$8=slash18[Appr]),0)),"")</f>
        <v/>
      </c>
      <c r="AA56" s="7" t="str">
        <f>IF(AA$42="","",IFERROR(AA23/_xlfn.XLOOKUP($B56,'New Inflation'!$A$2:$A$27,'New Inflation'!$D$2:$D$27),AA23))</f>
        <v/>
      </c>
      <c r="AB56" s="51" t="str">
        <f t="shared" si="43"/>
        <v/>
      </c>
      <c r="AC56" s="69" t="str" cm="1">
        <f t="array" ref="AC56">IFERROR(INDEX(slash18[Slash],MATCH(1,($B56=slash18[Year])*($C$4=slash18[Sub program])*(AA$8=slash18[Appr]),0)),"")</f>
        <v/>
      </c>
      <c r="AD56" s="7" t="str">
        <f>IF(AD$42="","",IFERROR(AD23/_xlfn.XLOOKUP($B56,'New Inflation'!$A$2:$A$27,'New Inflation'!$D$2:$D$27),AD23))</f>
        <v/>
      </c>
      <c r="AE56" s="51" t="str">
        <f t="shared" si="44"/>
        <v/>
      </c>
      <c r="AF56" s="69" t="str" cm="1">
        <f t="array" ref="AF56">IFERROR(INDEX(slash18[Slash],MATCH(1,($B56=slash18[Year])*($C$4=slash18[Sub program])*(AD$8=slash18[Appr]),0)),"")</f>
        <v/>
      </c>
      <c r="AG56" s="7" t="str">
        <f>IF(AG$42="","",IFERROR(AG23/_xlfn.XLOOKUP($B56,'New Inflation'!$A$2:$A$27,'New Inflation'!$D$2:$D$27),AG23))</f>
        <v/>
      </c>
      <c r="AH56" s="51" t="str">
        <f t="shared" si="45"/>
        <v/>
      </c>
      <c r="AI56" s="69" t="str" cm="1">
        <f t="array" ref="AI56">IFERROR(INDEX(slash18[Slash],MATCH(1,($B56=slash18[Year])*($C$4=slash18[Sub program])*(AG$8=slash18[Appr]),0)),"")</f>
        <v/>
      </c>
      <c r="AJ56" s="7" t="str">
        <f>IF(AJ$42="","",IFERROR(AJ23/_xlfn.XLOOKUP($B56,'New Inflation'!$A$2:$A$27,'New Inflation'!$D$2:$D$27),AJ23))</f>
        <v/>
      </c>
      <c r="AK56" s="51" t="str">
        <f t="shared" si="46"/>
        <v/>
      </c>
      <c r="AL56" s="69" t="str" cm="1">
        <f t="array" ref="AL56">IFERROR(INDEX(slash18[Slash],MATCH(1,($B56=slash18[Year])*($C$4=slash18[Sub program])*(AJ$8=slash18[Appr]),0)),"")</f>
        <v/>
      </c>
      <c r="AM56" s="7" t="str">
        <f>IF(AM$42="","",IFERROR(AM23/_xlfn.XLOOKUP($B56,'New Inflation'!$A$2:$A$27,'New Inflation'!$D$2:$D$27),AM23))</f>
        <v/>
      </c>
      <c r="AN56" s="51" t="str">
        <f t="shared" si="47"/>
        <v/>
      </c>
      <c r="AO56" s="69" t="str" cm="1">
        <f t="array" ref="AO56">IFERROR(INDEX(slash18[Slash],MATCH(1,($B56=slash18[Year])*($C$4=slash18[Sub program])*(AM$8=slash18[Appr]),0)),"")</f>
        <v/>
      </c>
      <c r="AP56" s="7" t="str">
        <f>IF(AP$42="","",IFERROR(AP23/_xlfn.XLOOKUP($B56,'New Inflation'!$A$2:$A$27,'New Inflation'!$D$2:$D$27),AP23))</f>
        <v/>
      </c>
      <c r="AQ56" s="51" t="str">
        <f t="shared" si="48"/>
        <v/>
      </c>
      <c r="AR56" s="69" t="str" cm="1">
        <f t="array" ref="AR56">IFERROR(INDEX(slash18[Slash],MATCH(1,($B56=slash18[Year])*($C$4=slash18[Sub program])*(AP$8=slash18[Appr]),0)),"")</f>
        <v/>
      </c>
      <c r="AS56" s="7" t="str">
        <f>IF(AS$42="","",IFERROR(AS23/_xlfn.XLOOKUP($B56,'New Inflation'!$A$2:$A$27,'New Inflation'!$D$2:$D$27),AS23))</f>
        <v/>
      </c>
      <c r="AT56" s="51" t="str">
        <f t="shared" si="49"/>
        <v/>
      </c>
      <c r="AU56" s="69" t="str" cm="1">
        <f t="array" ref="AU56">IFERROR(INDEX(slash18[Slash],MATCH(1,($B56=slash18[Year])*($C$4=slash18[Sub program])*(AS$8=slash18[Appr]),0)),"")</f>
        <v/>
      </c>
      <c r="AV56" s="7" t="str">
        <f>IF(AV$42="","",IFERROR(AV23/_xlfn.XLOOKUP($B56,'New Inflation'!$A$2:$A$27,'New Inflation'!$D$2:$D$27),AV23))</f>
        <v/>
      </c>
      <c r="AW56" s="51" t="str">
        <f t="shared" si="50"/>
        <v/>
      </c>
      <c r="AX56" s="69" t="str" cm="1">
        <f t="array" ref="AX56">IFERROR(INDEX(slash18[Slash],MATCH(1,($B56=slash18[Year])*($C$4=slash18[Sub program])*(AV$8=slash18[Appr]),0)),"")</f>
        <v/>
      </c>
      <c r="AY56" s="7" t="str">
        <f>IF(AY$42="","",IFERROR(AY23/_xlfn.XLOOKUP($B56,'New Inflation'!$A$2:$A$27,'New Inflation'!$D$2:$D$27),AY23))</f>
        <v/>
      </c>
      <c r="AZ56" s="51" t="str">
        <f t="shared" si="51"/>
        <v/>
      </c>
      <c r="BA56" s="69" t="str" cm="1">
        <f t="array" ref="BA56">IFERROR(INDEX(slash18[Slash],MATCH(1,($B56=slash18[Year])*($C$4=slash18[Sub program])*(AY$8=slash18[Appr]),0)),"")</f>
        <v/>
      </c>
      <c r="BB56" s="7" t="str">
        <f>IF(BB$42="","",IFERROR(BB23/_xlfn.XLOOKUP($B56,'New Inflation'!$A$2:$A$27,'New Inflation'!$D$2:$D$27),BB23))</f>
        <v/>
      </c>
      <c r="BC56" s="51" t="str">
        <f t="shared" si="52"/>
        <v/>
      </c>
      <c r="BD56" s="69" t="str" cm="1">
        <f t="array" ref="BD56">IFERROR(INDEX(slash18[Slash],MATCH(1,($B56=slash18[Year])*($C$4=slash18[Sub program])*(BB$8=slash18[Appr]),0)),"")</f>
        <v/>
      </c>
      <c r="BE56" s="7" t="str">
        <f>IF(BE$42="","",IFERROR(BE23/_xlfn.XLOOKUP($B56,'New Inflation'!$A$2:$A$27,'New Inflation'!$D$2:$D$27),BE23))</f>
        <v/>
      </c>
      <c r="BF56" s="51" t="str">
        <f t="shared" si="53"/>
        <v/>
      </c>
      <c r="BG56" s="69" t="str" cm="1">
        <f t="array" ref="BG56">IFERROR(INDEX(slash18[Slash],MATCH(1,($B56=slash18[Year])*($C$4=slash18[Sub program])*(BE$8=slash18[Appr]),0)),"")</f>
        <v/>
      </c>
      <c r="BH56" s="7" t="str">
        <f>IF(BH$42="","",IFERROR(BH23*_xlfn.XLOOKUP($B56,'New Inflation'!$A$2:$A$27,'New Inflation'!$D$2:$D$27),BH23))</f>
        <v/>
      </c>
      <c r="BI56" s="51" t="str">
        <f t="shared" si="54"/>
        <v/>
      </c>
      <c r="BJ56" s="69" t="str" cm="1">
        <f t="array" ref="BJ56">IFERROR(INDEX(slash18[Slash],MATCH(1,($B56=slash18[Year])*($C$4=slash18[Sub program])*(BH$8=slash18[Appr]),0)),"")</f>
        <v/>
      </c>
    </row>
    <row r="57" spans="2:62" x14ac:dyDescent="0.2">
      <c r="B57" s="5" t="s">
        <v>56</v>
      </c>
      <c r="C57" s="7">
        <f>IF(C$42="","",IFERROR(C24/_xlfn.XLOOKUP(B57,'New Inflation'!$A$2:$A$27,'New Inflation'!$D$2:$D$27),C24))</f>
        <v>338.37607953284942</v>
      </c>
      <c r="D57" s="51">
        <f t="shared" si="35"/>
        <v>-1.6574565737878584E-2</v>
      </c>
      <c r="E57" s="69" t="str" cm="1">
        <f t="array" ref="E57">IFERROR(INDEX(slash18[Slash],MATCH(1,($B57=slash18[Year])*($C$4=slash18[Sub program])*(C$8=slash18[Appr]),0)),"")</f>
        <v/>
      </c>
      <c r="F57" s="7">
        <f>IF(F$42="","",IFERROR(F24/_xlfn.XLOOKUP($B57,'New Inflation'!$A$2:$A$27,'New Inflation'!$D$2:$D$27),F24))</f>
        <v>1247.8216072308351</v>
      </c>
      <c r="G57" s="51">
        <f t="shared" si="36"/>
        <v>-1.6574565737878463E-2</v>
      </c>
      <c r="H57" s="69" t="str" cm="1">
        <f t="array" ref="H57">IFERROR(INDEX(slash18[Slash],MATCH(1,($B57=slash18[Year])*($C$4=slash18[Sub program])*(F$8=slash18[Appr]),0)),"")</f>
        <v/>
      </c>
      <c r="I57" s="7">
        <f>IF(I$42="","",IFERROR(I24/_xlfn.XLOOKUP($B57,'New Inflation'!$A$2:$A$27,'New Inflation'!$D$2:$D$27),I24))</f>
        <v>18625.58659356695</v>
      </c>
      <c r="J57" s="51">
        <f t="shared" si="37"/>
        <v>-1.6574565737878653E-2</v>
      </c>
      <c r="K57" s="69" t="str" cm="1">
        <f t="array" ref="K57">IFERROR(INDEX(slash18[Slash],MATCH(1,($B57=slash18[Year])*($C$4=slash18[Sub program])*(I$8=slash18[Appr]),0)),"")</f>
        <v/>
      </c>
      <c r="L57" s="7">
        <f>IF(L$42="","",IFERROR(L24/_xlfn.XLOOKUP($B57,'New Inflation'!$A$2:$A$27,'New Inflation'!$D$2:$D$27),L24))</f>
        <v>827.8251157864255</v>
      </c>
      <c r="M57" s="51">
        <f t="shared" si="38"/>
        <v>-1.657456573787866E-2</v>
      </c>
      <c r="N57" s="69" t="str" cm="1">
        <f t="array" ref="N57">IFERROR(INDEX(slash18[Slash],MATCH(1,($B57=slash18[Year])*($C$4=slash18[Sub program])*(L$8=slash18[Appr]),0)),"")</f>
        <v/>
      </c>
      <c r="O57" s="7">
        <f>IF(O$42="","",IFERROR(O24/_xlfn.XLOOKUP($B57,'New Inflation'!$A$2:$A$27,'New Inflation'!$D$2:$D$27),O24))</f>
        <v>2050.7641183809055</v>
      </c>
      <c r="P57" s="51">
        <f t="shared" si="39"/>
        <v>-1.6574565737878657E-2</v>
      </c>
      <c r="Q57" s="69" t="str" cm="1">
        <f t="array" ref="Q57">IFERROR(INDEX(slash18[Slash],MATCH(1,($B57=slash18[Year])*($C$4=slash18[Sub program])*(O$8=slash18[Appr]),0)),"")</f>
        <v/>
      </c>
      <c r="R57" s="7" t="str">
        <f>IF(R$42="","",IFERROR(R24/_xlfn.XLOOKUP($B57,'New Inflation'!$A$2:$A$27,'New Inflation'!$D$2:$D$27),R24))</f>
        <v/>
      </c>
      <c r="S57" s="51" t="str">
        <f t="shared" si="40"/>
        <v/>
      </c>
      <c r="T57" s="69" t="str" cm="1">
        <f t="array" ref="T57">IFERROR(INDEX(slash18[Slash],MATCH(1,($B57=slash18[Year])*($C$4=slash18[Sub program])*(R$8=slash18[Appr]),0)),"")</f>
        <v/>
      </c>
      <c r="U57" s="7" t="str">
        <f>IF(U$42="","",IFERROR(U24/_xlfn.XLOOKUP($B57,'New Inflation'!$A$2:$A$27,'New Inflation'!$D$2:$D$27),U24))</f>
        <v/>
      </c>
      <c r="V57" s="51" t="str">
        <f t="shared" si="41"/>
        <v/>
      </c>
      <c r="W57" s="69" t="str" cm="1">
        <f t="array" ref="W57">IFERROR(INDEX(slash18[Slash],MATCH(1,($B57=slash18[Year])*($C$4=slash18[Sub program])*(U$8=slash18[Appr]),0)),"")</f>
        <v/>
      </c>
      <c r="X57" s="7" t="str">
        <f>IF(X$42="","",IFERROR(X24/_xlfn.XLOOKUP($B57,'New Inflation'!$A$2:$A$27,'New Inflation'!$D$2:$D$27),X24))</f>
        <v/>
      </c>
      <c r="Y57" s="51" t="str">
        <f t="shared" si="42"/>
        <v/>
      </c>
      <c r="Z57" s="69" t="str" cm="1">
        <f t="array" ref="Z57">IFERROR(INDEX(slash18[Slash],MATCH(1,($B57=slash18[Year])*($C$4=slash18[Sub program])*(X$8=slash18[Appr]),0)),"")</f>
        <v/>
      </c>
      <c r="AA57" s="7" t="str">
        <f>IF(AA$42="","",IFERROR(AA24/_xlfn.XLOOKUP($B57,'New Inflation'!$A$2:$A$27,'New Inflation'!$D$2:$D$27),AA24))</f>
        <v/>
      </c>
      <c r="AB57" s="51" t="str">
        <f t="shared" si="43"/>
        <v/>
      </c>
      <c r="AC57" s="69" t="str" cm="1">
        <f t="array" ref="AC57">IFERROR(INDEX(slash18[Slash],MATCH(1,($B57=slash18[Year])*($C$4=slash18[Sub program])*(AA$8=slash18[Appr]),0)),"")</f>
        <v/>
      </c>
      <c r="AD57" s="7" t="str">
        <f>IF(AD$42="","",IFERROR(AD24/_xlfn.XLOOKUP($B57,'New Inflation'!$A$2:$A$27,'New Inflation'!$D$2:$D$27),AD24))</f>
        <v/>
      </c>
      <c r="AE57" s="51" t="str">
        <f t="shared" si="44"/>
        <v/>
      </c>
      <c r="AF57" s="69" t="str" cm="1">
        <f t="array" ref="AF57">IFERROR(INDEX(slash18[Slash],MATCH(1,($B57=slash18[Year])*($C$4=slash18[Sub program])*(AD$8=slash18[Appr]),0)),"")</f>
        <v/>
      </c>
      <c r="AG57" s="7" t="str">
        <f>IF(AG$42="","",IFERROR(AG24/_xlfn.XLOOKUP($B57,'New Inflation'!$A$2:$A$27,'New Inflation'!$D$2:$D$27),AG24))</f>
        <v/>
      </c>
      <c r="AH57" s="51" t="str">
        <f t="shared" si="45"/>
        <v/>
      </c>
      <c r="AI57" s="69" t="str" cm="1">
        <f t="array" ref="AI57">IFERROR(INDEX(slash18[Slash],MATCH(1,($B57=slash18[Year])*($C$4=slash18[Sub program])*(AG$8=slash18[Appr]),0)),"")</f>
        <v/>
      </c>
      <c r="AJ57" s="7" t="str">
        <f>IF(AJ$42="","",IFERROR(AJ24/_xlfn.XLOOKUP($B57,'New Inflation'!$A$2:$A$27,'New Inflation'!$D$2:$D$27),AJ24))</f>
        <v/>
      </c>
      <c r="AK57" s="51" t="str">
        <f t="shared" si="46"/>
        <v/>
      </c>
      <c r="AL57" s="69" t="str" cm="1">
        <f t="array" ref="AL57">IFERROR(INDEX(slash18[Slash],MATCH(1,($B57=slash18[Year])*($C$4=slash18[Sub program])*(AJ$8=slash18[Appr]),0)),"")</f>
        <v/>
      </c>
      <c r="AM57" s="7" t="str">
        <f>IF(AM$42="","",IFERROR(AM24/_xlfn.XLOOKUP($B57,'New Inflation'!$A$2:$A$27,'New Inflation'!$D$2:$D$27),AM24))</f>
        <v/>
      </c>
      <c r="AN57" s="51" t="str">
        <f t="shared" si="47"/>
        <v/>
      </c>
      <c r="AO57" s="69" t="str" cm="1">
        <f t="array" ref="AO57">IFERROR(INDEX(slash18[Slash],MATCH(1,($B57=slash18[Year])*($C$4=slash18[Sub program])*(AM$8=slash18[Appr]),0)),"")</f>
        <v/>
      </c>
      <c r="AP57" s="7" t="str">
        <f>IF(AP$42="","",IFERROR(AP24/_xlfn.XLOOKUP($B57,'New Inflation'!$A$2:$A$27,'New Inflation'!$D$2:$D$27),AP24))</f>
        <v/>
      </c>
      <c r="AQ57" s="51" t="str">
        <f t="shared" si="48"/>
        <v/>
      </c>
      <c r="AR57" s="69" t="str" cm="1">
        <f t="array" ref="AR57">IFERROR(INDEX(slash18[Slash],MATCH(1,($B57=slash18[Year])*($C$4=slash18[Sub program])*(AP$8=slash18[Appr]),0)),"")</f>
        <v/>
      </c>
      <c r="AS57" s="7" t="str">
        <f>IF(AS$42="","",IFERROR(AS24/_xlfn.XLOOKUP($B57,'New Inflation'!$A$2:$A$27,'New Inflation'!$D$2:$D$27),AS24))</f>
        <v/>
      </c>
      <c r="AT57" s="51" t="str">
        <f t="shared" si="49"/>
        <v/>
      </c>
      <c r="AU57" s="69" t="str" cm="1">
        <f t="array" ref="AU57">IFERROR(INDEX(slash18[Slash],MATCH(1,($B57=slash18[Year])*($C$4=slash18[Sub program])*(AS$8=slash18[Appr]),0)),"")</f>
        <v/>
      </c>
      <c r="AV57" s="7" t="str">
        <f>IF(AV$42="","",IFERROR(AV24/_xlfn.XLOOKUP($B57,'New Inflation'!$A$2:$A$27,'New Inflation'!$D$2:$D$27),AV24))</f>
        <v/>
      </c>
      <c r="AW57" s="51" t="str">
        <f t="shared" si="50"/>
        <v/>
      </c>
      <c r="AX57" s="69" t="str" cm="1">
        <f t="array" ref="AX57">IFERROR(INDEX(slash18[Slash],MATCH(1,($B57=slash18[Year])*($C$4=slash18[Sub program])*(AV$8=slash18[Appr]),0)),"")</f>
        <v/>
      </c>
      <c r="AY57" s="7" t="str">
        <f>IF(AY$42="","",IFERROR(AY24/_xlfn.XLOOKUP($B57,'New Inflation'!$A$2:$A$27,'New Inflation'!$D$2:$D$27),AY24))</f>
        <v/>
      </c>
      <c r="AZ57" s="51" t="str">
        <f t="shared" si="51"/>
        <v/>
      </c>
      <c r="BA57" s="69" t="str" cm="1">
        <f t="array" ref="BA57">IFERROR(INDEX(slash18[Slash],MATCH(1,($B57=slash18[Year])*($C$4=slash18[Sub program])*(AY$8=slash18[Appr]),0)),"")</f>
        <v/>
      </c>
      <c r="BB57" s="7" t="str">
        <f>IF(BB$42="","",IFERROR(BB24/_xlfn.XLOOKUP($B57,'New Inflation'!$A$2:$A$27,'New Inflation'!$D$2:$D$27),BB24))</f>
        <v/>
      </c>
      <c r="BC57" s="51" t="str">
        <f t="shared" si="52"/>
        <v/>
      </c>
      <c r="BD57" s="69" t="str" cm="1">
        <f t="array" ref="BD57">IFERROR(INDEX(slash18[Slash],MATCH(1,($B57=slash18[Year])*($C$4=slash18[Sub program])*(BB$8=slash18[Appr]),0)),"")</f>
        <v/>
      </c>
      <c r="BE57" s="7" t="str">
        <f>IF(BE$42="","",IFERROR(BE24/_xlfn.XLOOKUP($B57,'New Inflation'!$A$2:$A$27,'New Inflation'!$D$2:$D$27),BE24))</f>
        <v/>
      </c>
      <c r="BF57" s="51" t="str">
        <f t="shared" si="53"/>
        <v/>
      </c>
      <c r="BG57" s="69" t="str" cm="1">
        <f t="array" ref="BG57">IFERROR(INDEX(slash18[Slash],MATCH(1,($B57=slash18[Year])*($C$4=slash18[Sub program])*(BE$8=slash18[Appr]),0)),"")</f>
        <v/>
      </c>
      <c r="BH57" s="7" t="str">
        <f>IF(BH$42="","",IFERROR(BH24*_xlfn.XLOOKUP($B57,'New Inflation'!$A$2:$A$27,'New Inflation'!$D$2:$D$27),BH24))</f>
        <v/>
      </c>
      <c r="BI57" s="51" t="str">
        <f t="shared" si="54"/>
        <v/>
      </c>
      <c r="BJ57" s="69" t="str" cm="1">
        <f t="array" ref="BJ57">IFERROR(INDEX(slash18[Slash],MATCH(1,($B57=slash18[Year])*($C$4=slash18[Sub program])*(BH$8=slash18[Appr]),0)),"")</f>
        <v/>
      </c>
    </row>
    <row r="58" spans="2:62" x14ac:dyDescent="0.2">
      <c r="B58" s="5" t="s">
        <v>64</v>
      </c>
      <c r="C58" s="7">
        <f>IF(C$42="","",IFERROR(C25/_xlfn.XLOOKUP(B58,'New Inflation'!$A$2:$A$27,'New Inflation'!$D$2:$D$27),C25))</f>
        <v>333.1917233359859</v>
      </c>
      <c r="D58" s="51">
        <f t="shared" si="35"/>
        <v>-1.5321284542396925E-2</v>
      </c>
      <c r="E58" s="69" t="str" cm="1">
        <f t="array" ref="E58">IFERROR(INDEX(slash18[Slash],MATCH(1,($B58=slash18[Year])*($C$4=slash18[Sub program])*(C$8=slash18[Appr]),0)),"")</f>
        <v/>
      </c>
      <c r="F58" s="7">
        <f>IF(F$42="","",IFERROR(F25/_xlfn.XLOOKUP($B58,'New Inflation'!$A$2:$A$27,'New Inflation'!$D$2:$D$27),F25))</f>
        <v>1228.7033773283003</v>
      </c>
      <c r="G58" s="51">
        <f t="shared" si="36"/>
        <v>-1.5321284542396958E-2</v>
      </c>
      <c r="H58" s="69" t="str" cm="1">
        <f t="array" ref="H58">IFERROR(INDEX(slash18[Slash],MATCH(1,($B58=slash18[Year])*($C$4=slash18[Sub program])*(F$8=slash18[Appr]),0)),"")</f>
        <v/>
      </c>
      <c r="I58" s="7">
        <f>IF(I$42="","",IFERROR(I25/_xlfn.XLOOKUP($B58,'New Inflation'!$A$2:$A$27,'New Inflation'!$D$2:$D$27),I25))</f>
        <v>18340.21868159786</v>
      </c>
      <c r="J58" s="51">
        <f t="shared" si="37"/>
        <v>-1.5321284542396759E-2</v>
      </c>
      <c r="K58" s="69" t="str" cm="1">
        <f t="array" ref="K58">IFERROR(INDEX(slash18[Slash],MATCH(1,($B58=slash18[Year])*($C$4=slash18[Sub program])*(I$8=slash18[Appr]),0)),"")</f>
        <v/>
      </c>
      <c r="L58" s="7">
        <f>IF(L$42="","",IFERROR(L25/_xlfn.XLOOKUP($B58,'New Inflation'!$A$2:$A$27,'New Inflation'!$D$2:$D$27),L25))</f>
        <v>815.14177163611907</v>
      </c>
      <c r="M58" s="51">
        <f t="shared" si="38"/>
        <v>-1.5321284542396828E-2</v>
      </c>
      <c r="N58" s="69" t="str" cm="1">
        <f t="array" ref="N58">IFERROR(INDEX(slash18[Slash],MATCH(1,($B58=slash18[Year])*($C$4=slash18[Sub program])*(L$8=slash18[Appr]),0)),"")</f>
        <v/>
      </c>
      <c r="O58" s="7">
        <f>IF(O$42="","",IFERROR(O25/_xlfn.XLOOKUP($B58,'New Inflation'!$A$2:$A$27,'New Inflation'!$D$2:$D$27),O25))</f>
        <v>2019.3437777938539</v>
      </c>
      <c r="P58" s="51">
        <f t="shared" si="39"/>
        <v>-1.5321284542396946E-2</v>
      </c>
      <c r="Q58" s="69" t="str" cm="1">
        <f t="array" ref="Q58">IFERROR(INDEX(slash18[Slash],MATCH(1,($B58=slash18[Year])*($C$4=slash18[Sub program])*(O$8=slash18[Appr]),0)),"")</f>
        <v/>
      </c>
      <c r="R58" s="7" t="str">
        <f>IF(R$42="","",IFERROR(R25/_xlfn.XLOOKUP($B58,'New Inflation'!$A$2:$A$27,'New Inflation'!$D$2:$D$27),R25))</f>
        <v/>
      </c>
      <c r="S58" s="51" t="str">
        <f t="shared" si="40"/>
        <v/>
      </c>
      <c r="T58" s="69" t="str" cm="1">
        <f t="array" ref="T58">IFERROR(INDEX(slash18[Slash],MATCH(1,($B58=slash18[Year])*($C$4=slash18[Sub program])*(R$8=slash18[Appr]),0)),"")</f>
        <v/>
      </c>
      <c r="U58" s="7" t="str">
        <f>IF(U$42="","",IFERROR(U25/_xlfn.XLOOKUP($B58,'New Inflation'!$A$2:$A$27,'New Inflation'!$D$2:$D$27),U25))</f>
        <v/>
      </c>
      <c r="V58" s="51" t="str">
        <f t="shared" si="41"/>
        <v/>
      </c>
      <c r="W58" s="69" t="str" cm="1">
        <f t="array" ref="W58">IFERROR(INDEX(slash18[Slash],MATCH(1,($B58=slash18[Year])*($C$4=slash18[Sub program])*(U$8=slash18[Appr]),0)),"")</f>
        <v/>
      </c>
      <c r="X58" s="7" t="str">
        <f>IF(X$42="","",IFERROR(X25/_xlfn.XLOOKUP($B58,'New Inflation'!$A$2:$A$27,'New Inflation'!$D$2:$D$27),X25))</f>
        <v/>
      </c>
      <c r="Y58" s="51" t="str">
        <f t="shared" si="42"/>
        <v/>
      </c>
      <c r="Z58" s="69" t="str" cm="1">
        <f t="array" ref="Z58">IFERROR(INDEX(slash18[Slash],MATCH(1,($B58=slash18[Year])*($C$4=slash18[Sub program])*(X$8=slash18[Appr]),0)),"")</f>
        <v/>
      </c>
      <c r="AA58" s="7" t="str">
        <f>IF(AA$42="","",IFERROR(AA25/_xlfn.XLOOKUP($B58,'New Inflation'!$A$2:$A$27,'New Inflation'!$D$2:$D$27),AA25))</f>
        <v/>
      </c>
      <c r="AB58" s="51" t="str">
        <f t="shared" si="43"/>
        <v/>
      </c>
      <c r="AC58" s="69" t="str" cm="1">
        <f t="array" ref="AC58">IFERROR(INDEX(slash18[Slash],MATCH(1,($B58=slash18[Year])*($C$4=slash18[Sub program])*(AA$8=slash18[Appr]),0)),"")</f>
        <v/>
      </c>
      <c r="AD58" s="7" t="str">
        <f>IF(AD$42="","",IFERROR(AD25/_xlfn.XLOOKUP($B58,'New Inflation'!$A$2:$A$27,'New Inflation'!$D$2:$D$27),AD25))</f>
        <v/>
      </c>
      <c r="AE58" s="51" t="str">
        <f t="shared" si="44"/>
        <v/>
      </c>
      <c r="AF58" s="69" t="str" cm="1">
        <f t="array" ref="AF58">IFERROR(INDEX(slash18[Slash],MATCH(1,($B58=slash18[Year])*($C$4=slash18[Sub program])*(AD$8=slash18[Appr]),0)),"")</f>
        <v/>
      </c>
      <c r="AG58" s="7" t="str">
        <f>IF(AG$42="","",IFERROR(AG25/_xlfn.XLOOKUP($B58,'New Inflation'!$A$2:$A$27,'New Inflation'!$D$2:$D$27),AG25))</f>
        <v/>
      </c>
      <c r="AH58" s="51" t="str">
        <f t="shared" si="45"/>
        <v/>
      </c>
      <c r="AI58" s="69" t="str" cm="1">
        <f t="array" ref="AI58">IFERROR(INDEX(slash18[Slash],MATCH(1,($B58=slash18[Year])*($C$4=slash18[Sub program])*(AG$8=slash18[Appr]),0)),"")</f>
        <v/>
      </c>
      <c r="AJ58" s="7" t="str">
        <f>IF(AJ$42="","",IFERROR(AJ25/_xlfn.XLOOKUP($B58,'New Inflation'!$A$2:$A$27,'New Inflation'!$D$2:$D$27),AJ25))</f>
        <v/>
      </c>
      <c r="AK58" s="51" t="str">
        <f t="shared" si="46"/>
        <v/>
      </c>
      <c r="AL58" s="69" t="str" cm="1">
        <f t="array" ref="AL58">IFERROR(INDEX(slash18[Slash],MATCH(1,($B58=slash18[Year])*($C$4=slash18[Sub program])*(AJ$8=slash18[Appr]),0)),"")</f>
        <v/>
      </c>
      <c r="AM58" s="7" t="str">
        <f>IF(AM$42="","",IFERROR(AM25/_xlfn.XLOOKUP($B58,'New Inflation'!$A$2:$A$27,'New Inflation'!$D$2:$D$27),AM25))</f>
        <v/>
      </c>
      <c r="AN58" s="51" t="str">
        <f t="shared" si="47"/>
        <v/>
      </c>
      <c r="AO58" s="69" t="str" cm="1">
        <f t="array" ref="AO58">IFERROR(INDEX(slash18[Slash],MATCH(1,($B58=slash18[Year])*($C$4=slash18[Sub program])*(AM$8=slash18[Appr]),0)),"")</f>
        <v/>
      </c>
      <c r="AP58" s="7" t="str">
        <f>IF(AP$42="","",IFERROR(AP25/_xlfn.XLOOKUP($B58,'New Inflation'!$A$2:$A$27,'New Inflation'!$D$2:$D$27),AP25))</f>
        <v/>
      </c>
      <c r="AQ58" s="51" t="str">
        <f t="shared" si="48"/>
        <v/>
      </c>
      <c r="AR58" s="69" t="str" cm="1">
        <f t="array" ref="AR58">IFERROR(INDEX(slash18[Slash],MATCH(1,($B58=slash18[Year])*($C$4=slash18[Sub program])*(AP$8=slash18[Appr]),0)),"")</f>
        <v/>
      </c>
      <c r="AS58" s="7" t="str">
        <f>IF(AS$42="","",IFERROR(AS25/_xlfn.XLOOKUP($B58,'New Inflation'!$A$2:$A$27,'New Inflation'!$D$2:$D$27),AS25))</f>
        <v/>
      </c>
      <c r="AT58" s="51" t="str">
        <f t="shared" si="49"/>
        <v/>
      </c>
      <c r="AU58" s="69" t="str" cm="1">
        <f t="array" ref="AU58">IFERROR(INDEX(slash18[Slash],MATCH(1,($B58=slash18[Year])*($C$4=slash18[Sub program])*(AS$8=slash18[Appr]),0)),"")</f>
        <v/>
      </c>
      <c r="AV58" s="7" t="str">
        <f>IF(AV$42="","",IFERROR(AV25/_xlfn.XLOOKUP($B58,'New Inflation'!$A$2:$A$27,'New Inflation'!$D$2:$D$27),AV25))</f>
        <v/>
      </c>
      <c r="AW58" s="51" t="str">
        <f t="shared" si="50"/>
        <v/>
      </c>
      <c r="AX58" s="69" t="str" cm="1">
        <f t="array" ref="AX58">IFERROR(INDEX(slash18[Slash],MATCH(1,($B58=slash18[Year])*($C$4=slash18[Sub program])*(AV$8=slash18[Appr]),0)),"")</f>
        <v/>
      </c>
      <c r="AY58" s="7" t="str">
        <f>IF(AY$42="","",IFERROR(AY25/_xlfn.XLOOKUP($B58,'New Inflation'!$A$2:$A$27,'New Inflation'!$D$2:$D$27),AY25))</f>
        <v/>
      </c>
      <c r="AZ58" s="51" t="str">
        <f t="shared" si="51"/>
        <v/>
      </c>
      <c r="BA58" s="69" t="str" cm="1">
        <f t="array" ref="BA58">IFERROR(INDEX(slash18[Slash],MATCH(1,($B58=slash18[Year])*($C$4=slash18[Sub program])*(AY$8=slash18[Appr]),0)),"")</f>
        <v/>
      </c>
      <c r="BB58" s="7" t="str">
        <f>IF(BB$42="","",IFERROR(BB25/_xlfn.XLOOKUP($B58,'New Inflation'!$A$2:$A$27,'New Inflation'!$D$2:$D$27),BB25))</f>
        <v/>
      </c>
      <c r="BC58" s="51" t="str">
        <f t="shared" si="52"/>
        <v/>
      </c>
      <c r="BD58" s="69" t="str" cm="1">
        <f t="array" ref="BD58">IFERROR(INDEX(slash18[Slash],MATCH(1,($B58=slash18[Year])*($C$4=slash18[Sub program])*(BB$8=slash18[Appr]),0)),"")</f>
        <v/>
      </c>
      <c r="BE58" s="7" t="str">
        <f>IF(BE$42="","",IFERROR(BE25/_xlfn.XLOOKUP($B58,'New Inflation'!$A$2:$A$27,'New Inflation'!$D$2:$D$27),BE25))</f>
        <v/>
      </c>
      <c r="BF58" s="51" t="str">
        <f t="shared" si="53"/>
        <v/>
      </c>
      <c r="BG58" s="69" t="str" cm="1">
        <f t="array" ref="BG58">IFERROR(INDEX(slash18[Slash],MATCH(1,($B58=slash18[Year])*($C$4=slash18[Sub program])*(BE$8=slash18[Appr]),0)),"")</f>
        <v/>
      </c>
      <c r="BH58" s="7" t="str">
        <f>IF(BH$42="","",IFERROR(BH25*_xlfn.XLOOKUP($B58,'New Inflation'!$A$2:$A$27,'New Inflation'!$D$2:$D$27),BH25))</f>
        <v/>
      </c>
      <c r="BI58" s="51" t="str">
        <f t="shared" si="54"/>
        <v/>
      </c>
      <c r="BJ58" s="69" t="str" cm="1">
        <f t="array" ref="BJ58">IFERROR(INDEX(slash18[Slash],MATCH(1,($B58=slash18[Year])*($C$4=slash18[Sub program])*(BH$8=slash18[Appr]),0)),"")</f>
        <v/>
      </c>
    </row>
    <row r="59" spans="2:62" x14ac:dyDescent="0.2">
      <c r="B59" s="5" t="s">
        <v>65</v>
      </c>
      <c r="C59" s="7">
        <f>IF(C$42="","",IFERROR(C26/_xlfn.XLOOKUP(B59,'New Inflation'!$A$2:$A$27,'New Inflation'!$D$2:$D$27),C26))</f>
        <v>330.82457443456002</v>
      </c>
      <c r="D59" s="51">
        <f t="shared" si="35"/>
        <v>-7.1044648940420353E-3</v>
      </c>
      <c r="E59" s="69" t="str" cm="1">
        <f t="array" ref="E59">IFERROR(INDEX(slash18[Slash],MATCH(1,($B59=slash18[Year])*($C$4=slash18[Sub program])*(C$8=slash18[Appr]),0)),"")</f>
        <v/>
      </c>
      <c r="F59" s="7">
        <f>IF(F$42="","",IFERROR(F26/_xlfn.XLOOKUP($B59,'New Inflation'!$A$2:$A$27,'New Inflation'!$D$2:$D$27),F26))</f>
        <v>1219.9740973188805</v>
      </c>
      <c r="G59" s="51">
        <f t="shared" si="36"/>
        <v>-7.1044648940421055E-3</v>
      </c>
      <c r="H59" s="69" t="str" cm="1">
        <f t="array" ref="H59">IFERROR(INDEX(slash18[Slash],MATCH(1,($B59=slash18[Year])*($C$4=slash18[Sub program])*(F$8=slash18[Appr]),0)),"")</f>
        <v/>
      </c>
      <c r="I59" s="7">
        <f>IF(I$42="","",IFERROR(I26/_xlfn.XLOOKUP($B59,'New Inflation'!$A$2:$A$27,'New Inflation'!$D$2:$D$27),I26))</f>
        <v>18209.921241825392</v>
      </c>
      <c r="J59" s="51">
        <f t="shared" si="37"/>
        <v>-7.1044648940421689E-3</v>
      </c>
      <c r="K59" s="69" t="str" cm="1">
        <f t="array" ref="K59">IFERROR(INDEX(slash18[Slash],MATCH(1,($B59=slash18[Year])*($C$4=slash18[Sub program])*(I$8=slash18[Appr]),0)),"")</f>
        <v/>
      </c>
      <c r="L59" s="7">
        <f>IF(L$42="","",IFERROR(L26/_xlfn.XLOOKUP($B59,'New Inflation'!$A$2:$A$27,'New Inflation'!$D$2:$D$27),L26))</f>
        <v>809.35062553586295</v>
      </c>
      <c r="M59" s="51">
        <f t="shared" si="38"/>
        <v>-7.1044648940421463E-3</v>
      </c>
      <c r="N59" s="69" t="str" cm="1">
        <f t="array" ref="N59">IFERROR(INDEX(slash18[Slash],MATCH(1,($B59=slash18[Year])*($C$4=slash18[Sub program])*(L$8=slash18[Appr]),0)),"")</f>
        <v/>
      </c>
      <c r="O59" s="7">
        <f>IF(O$42="","",IFERROR(O26/_xlfn.XLOOKUP($B59,'New Inflation'!$A$2:$A$27,'New Inflation'!$D$2:$D$27),O26))</f>
        <v>2004.9974208155152</v>
      </c>
      <c r="P59" s="51">
        <f t="shared" si="39"/>
        <v>-7.1044648940420526E-3</v>
      </c>
      <c r="Q59" s="69" t="str" cm="1">
        <f t="array" ref="Q59">IFERROR(INDEX(slash18[Slash],MATCH(1,($B59=slash18[Year])*($C$4=slash18[Sub program])*(O$8=slash18[Appr]),0)),"")</f>
        <v/>
      </c>
      <c r="R59" s="7" t="str">
        <f>IF(R$42="","",IFERROR(R26/_xlfn.XLOOKUP($B59,'New Inflation'!$A$2:$A$27,'New Inflation'!$D$2:$D$27),R26))</f>
        <v/>
      </c>
      <c r="S59" s="51" t="str">
        <f t="shared" si="40"/>
        <v/>
      </c>
      <c r="T59" s="69" t="str" cm="1">
        <f t="array" ref="T59">IFERROR(INDEX(slash18[Slash],MATCH(1,($B59=slash18[Year])*($C$4=slash18[Sub program])*(R$8=slash18[Appr]),0)),"")</f>
        <v/>
      </c>
      <c r="U59" s="7" t="str">
        <f>IF(U$42="","",IFERROR(U26/_xlfn.XLOOKUP($B59,'New Inflation'!$A$2:$A$27,'New Inflation'!$D$2:$D$27),U26))</f>
        <v/>
      </c>
      <c r="V59" s="51" t="str">
        <f t="shared" si="41"/>
        <v/>
      </c>
      <c r="W59" s="69" t="str" cm="1">
        <f t="array" ref="W59">IFERROR(INDEX(slash18[Slash],MATCH(1,($B59=slash18[Year])*($C$4=slash18[Sub program])*(U$8=slash18[Appr]),0)),"")</f>
        <v/>
      </c>
      <c r="X59" s="7" t="str">
        <f>IF(X$42="","",IFERROR(X26/_xlfn.XLOOKUP($B59,'New Inflation'!$A$2:$A$27,'New Inflation'!$D$2:$D$27),X26))</f>
        <v/>
      </c>
      <c r="Y59" s="51" t="str">
        <f t="shared" si="42"/>
        <v/>
      </c>
      <c r="Z59" s="69" t="str" cm="1">
        <f t="array" ref="Z59">IFERROR(INDEX(slash18[Slash],MATCH(1,($B59=slash18[Year])*($C$4=slash18[Sub program])*(X$8=slash18[Appr]),0)),"")</f>
        <v/>
      </c>
      <c r="AA59" s="7" t="str">
        <f>IF(AA$42="","",IFERROR(AA26/_xlfn.XLOOKUP($B59,'New Inflation'!$A$2:$A$27,'New Inflation'!$D$2:$D$27),AA26))</f>
        <v/>
      </c>
      <c r="AB59" s="51" t="str">
        <f t="shared" si="43"/>
        <v/>
      </c>
      <c r="AC59" s="69" t="str" cm="1">
        <f t="array" ref="AC59">IFERROR(INDEX(slash18[Slash],MATCH(1,($B59=slash18[Year])*($C$4=slash18[Sub program])*(AA$8=slash18[Appr]),0)),"")</f>
        <v/>
      </c>
      <c r="AD59" s="7" t="str">
        <f>IF(AD$42="","",IFERROR(AD26/_xlfn.XLOOKUP($B59,'New Inflation'!$A$2:$A$27,'New Inflation'!$D$2:$D$27),AD26))</f>
        <v/>
      </c>
      <c r="AE59" s="51" t="str">
        <f t="shared" si="44"/>
        <v/>
      </c>
      <c r="AF59" s="69" t="str" cm="1">
        <f t="array" ref="AF59">IFERROR(INDEX(slash18[Slash],MATCH(1,($B59=slash18[Year])*($C$4=slash18[Sub program])*(AD$8=slash18[Appr]),0)),"")</f>
        <v/>
      </c>
      <c r="AG59" s="7" t="str">
        <f>IF(AG$42="","",IFERROR(AG26/_xlfn.XLOOKUP($B59,'New Inflation'!$A$2:$A$27,'New Inflation'!$D$2:$D$27),AG26))</f>
        <v/>
      </c>
      <c r="AH59" s="51" t="str">
        <f t="shared" si="45"/>
        <v/>
      </c>
      <c r="AI59" s="69" t="str" cm="1">
        <f t="array" ref="AI59">IFERROR(INDEX(slash18[Slash],MATCH(1,($B59=slash18[Year])*($C$4=slash18[Sub program])*(AG$8=slash18[Appr]),0)),"")</f>
        <v/>
      </c>
      <c r="AJ59" s="7" t="str">
        <f>IF(AJ$42="","",IFERROR(AJ26/_xlfn.XLOOKUP($B59,'New Inflation'!$A$2:$A$27,'New Inflation'!$D$2:$D$27),AJ26))</f>
        <v/>
      </c>
      <c r="AK59" s="51" t="str">
        <f t="shared" si="46"/>
        <v/>
      </c>
      <c r="AL59" s="69" t="str" cm="1">
        <f t="array" ref="AL59">IFERROR(INDEX(slash18[Slash],MATCH(1,($B59=slash18[Year])*($C$4=slash18[Sub program])*(AJ$8=slash18[Appr]),0)),"")</f>
        <v/>
      </c>
      <c r="AM59" s="7" t="str">
        <f>IF(AM$42="","",IFERROR(AM26/_xlfn.XLOOKUP($B59,'New Inflation'!$A$2:$A$27,'New Inflation'!$D$2:$D$27),AM26))</f>
        <v/>
      </c>
      <c r="AN59" s="51" t="str">
        <f t="shared" si="47"/>
        <v/>
      </c>
      <c r="AO59" s="69" t="str" cm="1">
        <f t="array" ref="AO59">IFERROR(INDEX(slash18[Slash],MATCH(1,($B59=slash18[Year])*($C$4=slash18[Sub program])*(AM$8=slash18[Appr]),0)),"")</f>
        <v/>
      </c>
      <c r="AP59" s="7" t="str">
        <f>IF(AP$42="","",IFERROR(AP26/_xlfn.XLOOKUP($B59,'New Inflation'!$A$2:$A$27,'New Inflation'!$D$2:$D$27),AP26))</f>
        <v/>
      </c>
      <c r="AQ59" s="51" t="str">
        <f t="shared" si="48"/>
        <v/>
      </c>
      <c r="AR59" s="69" t="str" cm="1">
        <f t="array" ref="AR59">IFERROR(INDEX(slash18[Slash],MATCH(1,($B59=slash18[Year])*($C$4=slash18[Sub program])*(AP$8=slash18[Appr]),0)),"")</f>
        <v/>
      </c>
      <c r="AS59" s="7" t="str">
        <f>IF(AS$42="","",IFERROR(AS26/_xlfn.XLOOKUP($B59,'New Inflation'!$A$2:$A$27,'New Inflation'!$D$2:$D$27),AS26))</f>
        <v/>
      </c>
      <c r="AT59" s="51" t="str">
        <f t="shared" si="49"/>
        <v/>
      </c>
      <c r="AU59" s="69" t="str" cm="1">
        <f t="array" ref="AU59">IFERROR(INDEX(slash18[Slash],MATCH(1,($B59=slash18[Year])*($C$4=slash18[Sub program])*(AS$8=slash18[Appr]),0)),"")</f>
        <v/>
      </c>
      <c r="AV59" s="7" t="str">
        <f>IF(AV$42="","",IFERROR(AV26/_xlfn.XLOOKUP($B59,'New Inflation'!$A$2:$A$27,'New Inflation'!$D$2:$D$27),AV26))</f>
        <v/>
      </c>
      <c r="AW59" s="51" t="str">
        <f t="shared" si="50"/>
        <v/>
      </c>
      <c r="AX59" s="69" t="str" cm="1">
        <f t="array" ref="AX59">IFERROR(INDEX(slash18[Slash],MATCH(1,($B59=slash18[Year])*($C$4=slash18[Sub program])*(AV$8=slash18[Appr]),0)),"")</f>
        <v/>
      </c>
      <c r="AY59" s="7" t="str">
        <f>IF(AY$42="","",IFERROR(AY26/_xlfn.XLOOKUP($B59,'New Inflation'!$A$2:$A$27,'New Inflation'!$D$2:$D$27),AY26))</f>
        <v/>
      </c>
      <c r="AZ59" s="51" t="str">
        <f t="shared" si="51"/>
        <v/>
      </c>
      <c r="BA59" s="69" t="str" cm="1">
        <f t="array" ref="BA59">IFERROR(INDEX(slash18[Slash],MATCH(1,($B59=slash18[Year])*($C$4=slash18[Sub program])*(AY$8=slash18[Appr]),0)),"")</f>
        <v/>
      </c>
      <c r="BB59" s="7" t="str">
        <f>IF(BB$42="","",IFERROR(BB26/_xlfn.XLOOKUP($B59,'New Inflation'!$A$2:$A$27,'New Inflation'!$D$2:$D$27),BB26))</f>
        <v/>
      </c>
      <c r="BC59" s="51" t="str">
        <f t="shared" si="52"/>
        <v/>
      </c>
      <c r="BD59" s="69" t="str" cm="1">
        <f t="array" ref="BD59">IFERROR(INDEX(slash18[Slash],MATCH(1,($B59=slash18[Year])*($C$4=slash18[Sub program])*(BB$8=slash18[Appr]),0)),"")</f>
        <v/>
      </c>
      <c r="BE59" s="7" t="str">
        <f>IF(BE$42="","",IFERROR(BE26/_xlfn.XLOOKUP($B59,'New Inflation'!$A$2:$A$27,'New Inflation'!$D$2:$D$27),BE26))</f>
        <v/>
      </c>
      <c r="BF59" s="51" t="str">
        <f t="shared" si="53"/>
        <v/>
      </c>
      <c r="BG59" s="69" t="str" cm="1">
        <f t="array" ref="BG59">IFERROR(INDEX(slash18[Slash],MATCH(1,($B59=slash18[Year])*($C$4=slash18[Sub program])*(BE$8=slash18[Appr]),0)),"")</f>
        <v/>
      </c>
      <c r="BH59" s="7" t="str">
        <f>IF(BH$42="","",IFERROR(BH26*_xlfn.XLOOKUP($B59,'New Inflation'!$A$2:$A$27,'New Inflation'!$D$2:$D$27),BH26))</f>
        <v/>
      </c>
      <c r="BI59" s="51" t="str">
        <f t="shared" si="54"/>
        <v/>
      </c>
      <c r="BJ59" s="69" t="str" cm="1">
        <f t="array" ref="BJ59">IFERROR(INDEX(slash18[Slash],MATCH(1,($B59=slash18[Year])*($C$4=slash18[Sub program])*(BH$8=slash18[Appr]),0)),"")</f>
        <v/>
      </c>
    </row>
    <row r="60" spans="2:62" x14ac:dyDescent="0.2">
      <c r="B60" s="13" t="s">
        <v>78</v>
      </c>
      <c r="C60" s="7">
        <f>IF(C$42="","",IFERROR(C27/_xlfn.XLOOKUP(B60,'New Inflation'!$A$2:$A$27,'New Inflation'!$D$2:$D$27),C27))</f>
        <v>328.64099789605501</v>
      </c>
      <c r="D60" s="51">
        <f t="shared" si="35"/>
        <v>-6.6004060981175346E-3</v>
      </c>
      <c r="E60" s="69" t="str" cm="1">
        <f t="array" ref="E60">IFERROR(INDEX(slash18[Slash],MATCH(1,($B60=slash18[Year])*($C$4=slash18[Sub program])*(C$8=slash18[Appr]),0)),"")</f>
        <v/>
      </c>
      <c r="F60" s="7">
        <f>IF(F$42="","",IFERROR(F27/_xlfn.XLOOKUP($B60,'New Inflation'!$A$2:$A$27,'New Inflation'!$D$2:$D$27),F27))</f>
        <v>1211.9217728473916</v>
      </c>
      <c r="G60" s="51">
        <f t="shared" si="36"/>
        <v>-6.600406098117453E-3</v>
      </c>
      <c r="H60" s="69" t="str" cm="1">
        <f t="array" ref="H60">IFERROR(INDEX(slash18[Slash],MATCH(1,($B60=slash18[Year])*($C$4=slash18[Sub program])*(F$8=slash18[Appr]),0)),"")</f>
        <v/>
      </c>
      <c r="I60" s="7">
        <f>IF(I$42="","",IFERROR(I27/_xlfn.XLOOKUP($B60,'New Inflation'!$A$2:$A$27,'New Inflation'!$D$2:$D$27),I27))</f>
        <v>18282.796653863439</v>
      </c>
      <c r="J60" s="51">
        <f t="shared" si="37"/>
        <v>4.0019619563572625E-3</v>
      </c>
      <c r="K60" s="69" t="str" cm="1">
        <f t="array" ref="K60">IFERROR(INDEX(slash18[Slash],MATCH(1,($B60=slash18[Year])*($C$4=slash18[Sub program])*(I$8=slash18[Appr]),0)),"")</f>
        <v/>
      </c>
      <c r="L60" s="7">
        <f>IF(L$42="","",IFERROR(L27/_xlfn.XLOOKUP($B60,'New Inflation'!$A$2:$A$27,'New Inflation'!$D$2:$D$27),L27))</f>
        <v>804.00858273156075</v>
      </c>
      <c r="M60" s="51">
        <f t="shared" si="38"/>
        <v>-6.6004060981175901E-3</v>
      </c>
      <c r="N60" s="69" t="str" cm="1">
        <f t="array" ref="N60">IFERROR(INDEX(slash18[Slash],MATCH(1,($B60=slash18[Year])*($C$4=slash18[Sub program])*(L$8=slash18[Appr]),0)),"")</f>
        <v/>
      </c>
      <c r="O60" s="7">
        <f>IF(O$42="","",IFERROR(O27/_xlfn.XLOOKUP($B60,'New Inflation'!$A$2:$A$27,'New Inflation'!$D$2:$D$27),O27))</f>
        <v>5119.8947866166018</v>
      </c>
      <c r="P60" s="51">
        <f t="shared" si="39"/>
        <v>1.5535667694445856</v>
      </c>
      <c r="Q60" s="69" t="str" cm="1">
        <f t="array" ref="Q60">IFERROR(INDEX(slash18[Slash],MATCH(1,($B60=slash18[Year])*($C$4=slash18[Sub program])*(O$8=slash18[Appr]),0)),"")</f>
        <v/>
      </c>
      <c r="R60" s="7" t="str">
        <f>IF(R$42="","",IFERROR(R27/_xlfn.XLOOKUP($B60,'New Inflation'!$A$2:$A$27,'New Inflation'!$D$2:$D$27),R27))</f>
        <v/>
      </c>
      <c r="S60" s="51" t="str">
        <f t="shared" si="40"/>
        <v/>
      </c>
      <c r="T60" s="69" t="str" cm="1">
        <f t="array" ref="T60">IFERROR(INDEX(slash18[Slash],MATCH(1,($B60=slash18[Year])*($C$4=slash18[Sub program])*(R$8=slash18[Appr]),0)),"")</f>
        <v/>
      </c>
      <c r="U60" s="7" t="str">
        <f>IF(U$42="","",IFERROR(U27/_xlfn.XLOOKUP($B60,'New Inflation'!$A$2:$A$27,'New Inflation'!$D$2:$D$27),U27))</f>
        <v/>
      </c>
      <c r="V60" s="51" t="str">
        <f t="shared" si="41"/>
        <v/>
      </c>
      <c r="W60" s="69" t="str" cm="1">
        <f t="array" ref="W60">IFERROR(INDEX(slash18[Slash],MATCH(1,($B60=slash18[Year])*($C$4=slash18[Sub program])*(U$8=slash18[Appr]),0)),"")</f>
        <v/>
      </c>
      <c r="X60" s="7" t="str">
        <f>IF(X$42="","",IFERROR(X27/_xlfn.XLOOKUP($B60,'New Inflation'!$A$2:$A$27,'New Inflation'!$D$2:$D$27),X27))</f>
        <v/>
      </c>
      <c r="Y60" s="51" t="str">
        <f t="shared" si="42"/>
        <v/>
      </c>
      <c r="Z60" s="69" t="str" cm="1">
        <f t="array" ref="Z60">IFERROR(INDEX(slash18[Slash],MATCH(1,($B60=slash18[Year])*($C$4=slash18[Sub program])*(X$8=slash18[Appr]),0)),"")</f>
        <v/>
      </c>
      <c r="AA60" s="7" t="str">
        <f>IF(AA$42="","",IFERROR(AA27/_xlfn.XLOOKUP($B60,'New Inflation'!$A$2:$A$27,'New Inflation'!$D$2:$D$27),AA27))</f>
        <v/>
      </c>
      <c r="AB60" s="51" t="str">
        <f t="shared" si="43"/>
        <v/>
      </c>
      <c r="AC60" s="69" t="str" cm="1">
        <f t="array" ref="AC60">IFERROR(INDEX(slash18[Slash],MATCH(1,($B60=slash18[Year])*($C$4=slash18[Sub program])*(AA$8=slash18[Appr]),0)),"")</f>
        <v/>
      </c>
      <c r="AD60" s="7" t="str">
        <f>IF(AD$42="","",IFERROR(AD27/_xlfn.XLOOKUP($B60,'New Inflation'!$A$2:$A$27,'New Inflation'!$D$2:$D$27),AD27))</f>
        <v/>
      </c>
      <c r="AE60" s="51" t="str">
        <f t="shared" si="44"/>
        <v/>
      </c>
      <c r="AF60" s="69" t="str" cm="1">
        <f t="array" ref="AF60">IFERROR(INDEX(slash18[Slash],MATCH(1,($B60=slash18[Year])*($C$4=slash18[Sub program])*(AD$8=slash18[Appr]),0)),"")</f>
        <v/>
      </c>
      <c r="AG60" s="7" t="str">
        <f>IF(AG$42="","",IFERROR(AG27/_xlfn.XLOOKUP($B60,'New Inflation'!$A$2:$A$27,'New Inflation'!$D$2:$D$27),AG27))</f>
        <v/>
      </c>
      <c r="AH60" s="51" t="str">
        <f t="shared" si="45"/>
        <v/>
      </c>
      <c r="AI60" s="69" t="str" cm="1">
        <f t="array" ref="AI60">IFERROR(INDEX(slash18[Slash],MATCH(1,($B60=slash18[Year])*($C$4=slash18[Sub program])*(AG$8=slash18[Appr]),0)),"")</f>
        <v/>
      </c>
      <c r="AJ60" s="7" t="str">
        <f>IF(AJ$42="","",IFERROR(AJ27/_xlfn.XLOOKUP($B60,'New Inflation'!$A$2:$A$27,'New Inflation'!$D$2:$D$27),AJ27))</f>
        <v/>
      </c>
      <c r="AK60" s="51" t="str">
        <f t="shared" si="46"/>
        <v/>
      </c>
      <c r="AL60" s="69" t="str" cm="1">
        <f t="array" ref="AL60">IFERROR(INDEX(slash18[Slash],MATCH(1,($B60=slash18[Year])*($C$4=slash18[Sub program])*(AJ$8=slash18[Appr]),0)),"")</f>
        <v/>
      </c>
      <c r="AM60" s="7" t="str">
        <f>IF(AM$42="","",IFERROR(AM27/_xlfn.XLOOKUP($B60,'New Inflation'!$A$2:$A$27,'New Inflation'!$D$2:$D$27),AM27))</f>
        <v/>
      </c>
      <c r="AN60" s="51" t="str">
        <f t="shared" si="47"/>
        <v/>
      </c>
      <c r="AO60" s="69" t="str" cm="1">
        <f t="array" ref="AO60">IFERROR(INDEX(slash18[Slash],MATCH(1,($B60=slash18[Year])*($C$4=slash18[Sub program])*(AM$8=slash18[Appr]),0)),"")</f>
        <v/>
      </c>
      <c r="AP60" s="7" t="str">
        <f>IF(AP$42="","",IFERROR(AP27/_xlfn.XLOOKUP($B60,'New Inflation'!$A$2:$A$27,'New Inflation'!$D$2:$D$27),AP27))</f>
        <v/>
      </c>
      <c r="AQ60" s="51" t="str">
        <f t="shared" si="48"/>
        <v/>
      </c>
      <c r="AR60" s="69" t="str" cm="1">
        <f t="array" ref="AR60">IFERROR(INDEX(slash18[Slash],MATCH(1,($B60=slash18[Year])*($C$4=slash18[Sub program])*(AP$8=slash18[Appr]),0)),"")</f>
        <v/>
      </c>
      <c r="AS60" s="7" t="str">
        <f>IF(AS$42="","",IFERROR(AS27/_xlfn.XLOOKUP($B60,'New Inflation'!$A$2:$A$27,'New Inflation'!$D$2:$D$27),AS27))</f>
        <v/>
      </c>
      <c r="AT60" s="51" t="str">
        <f t="shared" si="49"/>
        <v/>
      </c>
      <c r="AU60" s="69" t="str" cm="1">
        <f t="array" ref="AU60">IFERROR(INDEX(slash18[Slash],MATCH(1,($B60=slash18[Year])*($C$4=slash18[Sub program])*(AS$8=slash18[Appr]),0)),"")</f>
        <v/>
      </c>
      <c r="AV60" s="7" t="str">
        <f>IF(AV$42="","",IFERROR(AV27/_xlfn.XLOOKUP($B60,'New Inflation'!$A$2:$A$27,'New Inflation'!$D$2:$D$27),AV27))</f>
        <v/>
      </c>
      <c r="AW60" s="51" t="str">
        <f t="shared" si="50"/>
        <v/>
      </c>
      <c r="AX60" s="69" t="str" cm="1">
        <f t="array" ref="AX60">IFERROR(INDEX(slash18[Slash],MATCH(1,($B60=slash18[Year])*($C$4=slash18[Sub program])*(AV$8=slash18[Appr]),0)),"")</f>
        <v/>
      </c>
      <c r="AY60" s="7" t="str">
        <f>IF(AY$42="","",IFERROR(AY27/_xlfn.XLOOKUP($B60,'New Inflation'!$A$2:$A$27,'New Inflation'!$D$2:$D$27),AY27))</f>
        <v/>
      </c>
      <c r="AZ60" s="51" t="str">
        <f t="shared" si="51"/>
        <v/>
      </c>
      <c r="BA60" s="69" t="str" cm="1">
        <f t="array" ref="BA60">IFERROR(INDEX(slash18[Slash],MATCH(1,($B60=slash18[Year])*($C$4=slash18[Sub program])*(AY$8=slash18[Appr]),0)),"")</f>
        <v/>
      </c>
      <c r="BB60" s="7" t="str">
        <f>IF(BB$42="","",IFERROR(BB27/_xlfn.XLOOKUP($B60,'New Inflation'!$A$2:$A$27,'New Inflation'!$D$2:$D$27),BB27))</f>
        <v/>
      </c>
      <c r="BC60" s="51" t="str">
        <f t="shared" si="52"/>
        <v/>
      </c>
      <c r="BD60" s="69" t="str" cm="1">
        <f t="array" ref="BD60">IFERROR(INDEX(slash18[Slash],MATCH(1,($B60=slash18[Year])*($C$4=slash18[Sub program])*(BB$8=slash18[Appr]),0)),"")</f>
        <v/>
      </c>
      <c r="BE60" s="7" t="str">
        <f>IF(BE$42="","",IFERROR(BE27/_xlfn.XLOOKUP($B60,'New Inflation'!$A$2:$A$27,'New Inflation'!$D$2:$D$27),BE27))</f>
        <v/>
      </c>
      <c r="BF60" s="51" t="str">
        <f t="shared" si="53"/>
        <v/>
      </c>
      <c r="BG60" s="69" t="str" cm="1">
        <f t="array" ref="BG60">IFERROR(INDEX(slash18[Slash],MATCH(1,($B60=slash18[Year])*($C$4=slash18[Sub program])*(BE$8=slash18[Appr]),0)),"")</f>
        <v/>
      </c>
      <c r="BH60" s="7" t="str">
        <f>IF(BH$42="","",IFERROR(BH27*_xlfn.XLOOKUP($B60,'New Inflation'!$A$2:$A$27,'New Inflation'!$D$2:$D$27),BH27))</f>
        <v/>
      </c>
      <c r="BI60" s="51" t="str">
        <f t="shared" si="54"/>
        <v/>
      </c>
      <c r="BJ60" s="69" t="str" cm="1">
        <f t="array" ref="BJ60">IFERROR(INDEX(slash18[Slash],MATCH(1,($B60=slash18[Year])*($C$4=slash18[Sub program])*(BH$8=slash18[Appr]),0)),"")</f>
        <v/>
      </c>
    </row>
    <row r="61" spans="2:62" x14ac:dyDescent="0.2">
      <c r="B61" s="13" t="s">
        <v>79</v>
      </c>
      <c r="C61" s="7">
        <f>IF(C$42="","",IFERROR(C28/_xlfn.XLOOKUP(B61,'New Inflation'!$A$2:$A$27,'New Inflation'!$D$2:$D$27),C28))</f>
        <v>322.63865705940248</v>
      </c>
      <c r="D61" s="51">
        <f t="shared" si="35"/>
        <v>-1.8264126737319E-2</v>
      </c>
      <c r="E61" s="69" t="str" cm="1">
        <f t="array" ref="E61">IFERROR(INDEX(slash18[Slash],MATCH(1,($B61=slash18[Year])*($C$4=slash18[Sub program])*(C$8=slash18[Appr]),0)),"")</f>
        <v/>
      </c>
      <c r="F61" s="7">
        <f>IF(F$42="","",IFERROR(F28/_xlfn.XLOOKUP($B61,'New Inflation'!$A$2:$A$27,'New Inflation'!$D$2:$D$27),F28))</f>
        <v>1189.7870799923905</v>
      </c>
      <c r="G61" s="51">
        <f t="shared" si="36"/>
        <v>-1.8264126737318968E-2</v>
      </c>
      <c r="H61" s="69" t="str" cm="1">
        <f t="array" ref="H61">IFERROR(INDEX(slash18[Slash],MATCH(1,($B61=slash18[Year])*($C$4=slash18[Sub program])*(F$8=slash18[Appr]),0)),"")</f>
        <v/>
      </c>
      <c r="I61" s="7">
        <f>IF(I$42="","",IFERROR(I28/_xlfn.XLOOKUP($B61,'New Inflation'!$A$2:$A$27,'New Inflation'!$D$2:$D$27),I28))</f>
        <v>18140.244428993217</v>
      </c>
      <c r="J61" s="51">
        <f t="shared" si="37"/>
        <v>-7.7970688822433703E-3</v>
      </c>
      <c r="K61" s="69" t="str" cm="1">
        <f t="array" ref="K61">IFERROR(INDEX(slash18[Slash],MATCH(1,($B61=slash18[Year])*($C$4=slash18[Sub program])*(I$8=slash18[Appr]),0)),"")</f>
        <v/>
      </c>
      <c r="L61" s="7">
        <f>IF(L$42="","",IFERROR(L28/_xlfn.XLOOKUP($B61,'New Inflation'!$A$2:$A$27,'New Inflation'!$D$2:$D$27),L28))</f>
        <v>789.32406807865937</v>
      </c>
      <c r="M61" s="51">
        <f t="shared" si="38"/>
        <v>-1.8264126737318913E-2</v>
      </c>
      <c r="N61" s="69" t="str" cm="1">
        <f t="array" ref="N61">IFERROR(INDEX(slash18[Slash],MATCH(1,($B61=slash18[Year])*($C$4=slash18[Sub program])*(L$8=slash18[Appr]),0)),"")</f>
        <v/>
      </c>
      <c r="O61" s="7">
        <f>IF(O$42="","",IFERROR(O28/_xlfn.XLOOKUP($B61,'New Inflation'!$A$2:$A$27,'New Inflation'!$D$2:$D$27),O28))</f>
        <v>5026.3843793520973</v>
      </c>
      <c r="P61" s="51">
        <f t="shared" si="39"/>
        <v>-1.8264126737319007E-2</v>
      </c>
      <c r="Q61" s="69" t="str" cm="1">
        <f t="array" ref="Q61">IFERROR(INDEX(slash18[Slash],MATCH(1,($B61=slash18[Year])*($C$4=slash18[Sub program])*(O$8=slash18[Appr]),0)),"")</f>
        <v/>
      </c>
      <c r="R61" s="7" t="str">
        <f>IF(R$42="","",IFERROR(R28/_xlfn.XLOOKUP($B61,'New Inflation'!$A$2:$A$27,'New Inflation'!$D$2:$D$27),R28))</f>
        <v/>
      </c>
      <c r="S61" s="51" t="str">
        <f t="shared" si="40"/>
        <v/>
      </c>
      <c r="T61" s="69" t="str" cm="1">
        <f t="array" ref="T61">IFERROR(INDEX(slash18[Slash],MATCH(1,($B61=slash18[Year])*($C$4=slash18[Sub program])*(R$8=slash18[Appr]),0)),"")</f>
        <v/>
      </c>
      <c r="U61" s="7" t="str">
        <f>IF(U$42="","",IFERROR(U28/_xlfn.XLOOKUP($B61,'New Inflation'!$A$2:$A$27,'New Inflation'!$D$2:$D$27),U28))</f>
        <v/>
      </c>
      <c r="V61" s="51" t="str">
        <f t="shared" si="41"/>
        <v/>
      </c>
      <c r="W61" s="69" t="str" cm="1">
        <f t="array" ref="W61">IFERROR(INDEX(slash18[Slash],MATCH(1,($B61=slash18[Year])*($C$4=slash18[Sub program])*(U$8=slash18[Appr]),0)),"")</f>
        <v/>
      </c>
      <c r="X61" s="7" t="str">
        <f>IF(X$42="","",IFERROR(X28/_xlfn.XLOOKUP($B61,'New Inflation'!$A$2:$A$27,'New Inflation'!$D$2:$D$27),X28))</f>
        <v/>
      </c>
      <c r="Y61" s="51" t="str">
        <f t="shared" si="42"/>
        <v/>
      </c>
      <c r="Z61" s="69" t="str" cm="1">
        <f t="array" ref="Z61">IFERROR(INDEX(slash18[Slash],MATCH(1,($B61=slash18[Year])*($C$4=slash18[Sub program])*(X$8=slash18[Appr]),0)),"")</f>
        <v/>
      </c>
      <c r="AA61" s="7" t="str">
        <f>IF(AA$42="","",IFERROR(AA28/_xlfn.XLOOKUP($B61,'New Inflation'!$A$2:$A$27,'New Inflation'!$D$2:$D$27),AA28))</f>
        <v/>
      </c>
      <c r="AB61" s="51" t="str">
        <f t="shared" si="43"/>
        <v/>
      </c>
      <c r="AC61" s="69" t="str" cm="1">
        <f t="array" ref="AC61">IFERROR(INDEX(slash18[Slash],MATCH(1,($B61=slash18[Year])*($C$4=slash18[Sub program])*(AA$8=slash18[Appr]),0)),"")</f>
        <v/>
      </c>
      <c r="AD61" s="7" t="str">
        <f>IF(AD$42="","",IFERROR(AD28/_xlfn.XLOOKUP($B61,'New Inflation'!$A$2:$A$27,'New Inflation'!$D$2:$D$27),AD28))</f>
        <v/>
      </c>
      <c r="AE61" s="51" t="str">
        <f t="shared" si="44"/>
        <v/>
      </c>
      <c r="AF61" s="69" t="str" cm="1">
        <f t="array" ref="AF61">IFERROR(INDEX(slash18[Slash],MATCH(1,($B61=slash18[Year])*($C$4=slash18[Sub program])*(AD$8=slash18[Appr]),0)),"")</f>
        <v/>
      </c>
      <c r="AG61" s="7" t="str">
        <f>IF(AG$42="","",IFERROR(AG28/_xlfn.XLOOKUP($B61,'New Inflation'!$A$2:$A$27,'New Inflation'!$D$2:$D$27),AG28))</f>
        <v/>
      </c>
      <c r="AH61" s="51" t="str">
        <f t="shared" si="45"/>
        <v/>
      </c>
      <c r="AI61" s="69" t="str" cm="1">
        <f t="array" ref="AI61">IFERROR(INDEX(slash18[Slash],MATCH(1,($B61=slash18[Year])*($C$4=slash18[Sub program])*(AG$8=slash18[Appr]),0)),"")</f>
        <v/>
      </c>
      <c r="AJ61" s="7" t="str">
        <f>IF(AJ$42="","",IFERROR(AJ28/_xlfn.XLOOKUP($B61,'New Inflation'!$A$2:$A$27,'New Inflation'!$D$2:$D$27),AJ28))</f>
        <v/>
      </c>
      <c r="AK61" s="51" t="str">
        <f t="shared" si="46"/>
        <v/>
      </c>
      <c r="AL61" s="69" t="str" cm="1">
        <f t="array" ref="AL61">IFERROR(INDEX(slash18[Slash],MATCH(1,($B61=slash18[Year])*($C$4=slash18[Sub program])*(AJ$8=slash18[Appr]),0)),"")</f>
        <v/>
      </c>
      <c r="AM61" s="7" t="str">
        <f>IF(AM$42="","",IFERROR(AM28/_xlfn.XLOOKUP($B61,'New Inflation'!$A$2:$A$27,'New Inflation'!$D$2:$D$27),AM28))</f>
        <v/>
      </c>
      <c r="AN61" s="51" t="str">
        <f t="shared" si="47"/>
        <v/>
      </c>
      <c r="AO61" s="69" t="str" cm="1">
        <f t="array" ref="AO61">IFERROR(INDEX(slash18[Slash],MATCH(1,($B61=slash18[Year])*($C$4=slash18[Sub program])*(AM$8=slash18[Appr]),0)),"")</f>
        <v/>
      </c>
      <c r="AP61" s="7" t="str">
        <f>IF(AP$42="","",IFERROR(AP28/_xlfn.XLOOKUP($B61,'New Inflation'!$A$2:$A$27,'New Inflation'!$D$2:$D$27),AP28))</f>
        <v/>
      </c>
      <c r="AQ61" s="51" t="str">
        <f t="shared" si="48"/>
        <v/>
      </c>
      <c r="AR61" s="69" t="str" cm="1">
        <f t="array" ref="AR61">IFERROR(INDEX(slash18[Slash],MATCH(1,($B61=slash18[Year])*($C$4=slash18[Sub program])*(AP$8=slash18[Appr]),0)),"")</f>
        <v/>
      </c>
      <c r="AS61" s="7" t="str">
        <f>IF(AS$42="","",IFERROR(AS28/_xlfn.XLOOKUP($B61,'New Inflation'!$A$2:$A$27,'New Inflation'!$D$2:$D$27),AS28))</f>
        <v/>
      </c>
      <c r="AT61" s="51" t="str">
        <f t="shared" si="49"/>
        <v/>
      </c>
      <c r="AU61" s="69" t="str" cm="1">
        <f t="array" ref="AU61">IFERROR(INDEX(slash18[Slash],MATCH(1,($B61=slash18[Year])*($C$4=slash18[Sub program])*(AS$8=slash18[Appr]),0)),"")</f>
        <v/>
      </c>
      <c r="AV61" s="7" t="str">
        <f>IF(AV$42="","",IFERROR(AV28/_xlfn.XLOOKUP($B61,'New Inflation'!$A$2:$A$27,'New Inflation'!$D$2:$D$27),AV28))</f>
        <v/>
      </c>
      <c r="AW61" s="51" t="str">
        <f t="shared" si="50"/>
        <v/>
      </c>
      <c r="AX61" s="69" t="str" cm="1">
        <f t="array" ref="AX61">IFERROR(INDEX(slash18[Slash],MATCH(1,($B61=slash18[Year])*($C$4=slash18[Sub program])*(AV$8=slash18[Appr]),0)),"")</f>
        <v/>
      </c>
      <c r="AY61" s="7" t="str">
        <f>IF(AY$42="","",IFERROR(AY28/_xlfn.XLOOKUP($B61,'New Inflation'!$A$2:$A$27,'New Inflation'!$D$2:$D$27),AY28))</f>
        <v/>
      </c>
      <c r="AZ61" s="51" t="str">
        <f t="shared" si="51"/>
        <v/>
      </c>
      <c r="BA61" s="69" t="str" cm="1">
        <f t="array" ref="BA61">IFERROR(INDEX(slash18[Slash],MATCH(1,($B61=slash18[Year])*($C$4=slash18[Sub program])*(AY$8=slash18[Appr]),0)),"")</f>
        <v/>
      </c>
      <c r="BB61" s="7" t="str">
        <f>IF(BB$42="","",IFERROR(BB28/_xlfn.XLOOKUP($B61,'New Inflation'!$A$2:$A$27,'New Inflation'!$D$2:$D$27),BB28))</f>
        <v/>
      </c>
      <c r="BC61" s="51" t="str">
        <f t="shared" si="52"/>
        <v/>
      </c>
      <c r="BD61" s="69" t="str" cm="1">
        <f t="array" ref="BD61">IFERROR(INDEX(slash18[Slash],MATCH(1,($B61=slash18[Year])*($C$4=slash18[Sub program])*(BB$8=slash18[Appr]),0)),"")</f>
        <v/>
      </c>
      <c r="BE61" s="7" t="str">
        <f>IF(BE$42="","",IFERROR(BE28/_xlfn.XLOOKUP($B61,'New Inflation'!$A$2:$A$27,'New Inflation'!$D$2:$D$27),BE28))</f>
        <v/>
      </c>
      <c r="BF61" s="51" t="str">
        <f t="shared" si="53"/>
        <v/>
      </c>
      <c r="BG61" s="69" t="str" cm="1">
        <f t="array" ref="BG61">IFERROR(INDEX(slash18[Slash],MATCH(1,($B61=slash18[Year])*($C$4=slash18[Sub program])*(BE$8=slash18[Appr]),0)),"")</f>
        <v/>
      </c>
      <c r="BH61" s="7" t="str">
        <f>IF(BH$42="","",IFERROR(BH28*_xlfn.XLOOKUP($B61,'New Inflation'!$A$2:$A$27,'New Inflation'!$D$2:$D$27),BH28))</f>
        <v/>
      </c>
      <c r="BI61" s="51" t="str">
        <f t="shared" si="54"/>
        <v/>
      </c>
      <c r="BJ61" s="69" t="str" cm="1">
        <f t="array" ref="BJ61">IFERROR(INDEX(slash18[Slash],MATCH(1,($B61=slash18[Year])*($C$4=slash18[Sub program])*(BH$8=slash18[Appr]),0)),"")</f>
        <v/>
      </c>
    </row>
    <row r="62" spans="2:62" x14ac:dyDescent="0.2">
      <c r="B62" s="13" t="s">
        <v>81</v>
      </c>
      <c r="C62" s="7">
        <f>IF(C$42="","",IFERROR(C29/_xlfn.XLOOKUP(B62,'New Inflation'!$A$2:$A$27,'New Inflation'!$D$2:$D$27),C29))</f>
        <v>504.87029579073987</v>
      </c>
      <c r="D62" s="51">
        <f t="shared" si="35"/>
        <v>0.56481650522673077</v>
      </c>
      <c r="E62" s="69" t="str" cm="1">
        <f t="array" ref="E62">IFERROR(INDEX(slash18[Slash],MATCH(1,($B62=slash18[Year])*($C$4=slash18[Sub program])*(C$8=slash18[Appr]),0)),"")</f>
        <v/>
      </c>
      <c r="F62" s="7">
        <f>IF(F$42="","",IFERROR(F29/_xlfn.XLOOKUP($B62,'New Inflation'!$A$2:$A$27,'New Inflation'!$D$2:$D$27),F29))</f>
        <v>1163.6240377985059</v>
      </c>
      <c r="G62" s="51">
        <f t="shared" si="36"/>
        <v>-2.1989684233293196E-2</v>
      </c>
      <c r="H62" s="69" t="str" cm="1">
        <f t="array" ref="H62">IFERROR(INDEX(slash18[Slash],MATCH(1,($B62=slash18[Year])*($C$4=slash18[Sub program])*(F$8=slash18[Appr]),0)),"")</f>
        <v/>
      </c>
      <c r="I62" s="7">
        <f>IF(I$42="","",IFERROR(I29/_xlfn.XLOOKUP($B62,'New Inflation'!$A$2:$A$27,'New Inflation'!$D$2:$D$27),I29))</f>
        <v>18096.157806626725</v>
      </c>
      <c r="J62" s="51">
        <f t="shared" si="37"/>
        <v>-2.4303212968855969E-3</v>
      </c>
      <c r="K62" s="69" t="str" cm="1">
        <f t="array" ref="K62">IFERROR(INDEX(slash18[Slash],MATCH(1,($B62=slash18[Year])*($C$4=slash18[Sub program])*(I$8=slash18[Appr]),0)),"")</f>
        <v/>
      </c>
      <c r="L62" s="7">
        <f>IF(L$42="","",IFERROR(L29/_xlfn.XLOOKUP($B62,'New Inflation'!$A$2:$A$27,'New Inflation'!$D$2:$D$27),L29))</f>
        <v>771.96708106387121</v>
      </c>
      <c r="M62" s="51">
        <f t="shared" si="38"/>
        <v>-2.198968423329322E-2</v>
      </c>
      <c r="N62" s="69" t="str" cm="1">
        <f t="array" ref="N62">IFERROR(INDEX(slash18[Slash],MATCH(1,($B62=slash18[Year])*($C$4=slash18[Sub program])*(L$8=slash18[Appr]),0)),"")</f>
        <v/>
      </c>
      <c r="O62" s="7">
        <f>IF(O$42="","",IFERROR(O29/_xlfn.XLOOKUP($B62,'New Inflation'!$A$2:$A$27,'New Inflation'!$D$2:$D$27),O29))</f>
        <v>3745.8571112696281</v>
      </c>
      <c r="P62" s="51">
        <f t="shared" si="39"/>
        <v>-0.25476111085788661</v>
      </c>
      <c r="Q62" s="69" t="str" cm="1">
        <f t="array" ref="Q62">IFERROR(INDEX(slash18[Slash],MATCH(1,($B62=slash18[Year])*($C$4=slash18[Sub program])*(O$8=slash18[Appr]),0)),"")</f>
        <v/>
      </c>
      <c r="R62" s="7" t="str">
        <f>IF(R$42="","",IFERROR(R29/_xlfn.XLOOKUP($B62,'New Inflation'!$A$2:$A$27,'New Inflation'!$D$2:$D$27),R29))</f>
        <v/>
      </c>
      <c r="S62" s="51" t="str">
        <f t="shared" si="40"/>
        <v/>
      </c>
      <c r="T62" s="69" t="str" cm="1">
        <f t="array" ref="T62">IFERROR(INDEX(slash18[Slash],MATCH(1,($B62=slash18[Year])*($C$4=slash18[Sub program])*(R$8=slash18[Appr]),0)),"")</f>
        <v/>
      </c>
      <c r="U62" s="7" t="str">
        <f>IF(U$42="","",IFERROR(U29/_xlfn.XLOOKUP($B62,'New Inflation'!$A$2:$A$27,'New Inflation'!$D$2:$D$27),U29))</f>
        <v/>
      </c>
      <c r="V62" s="51" t="str">
        <f t="shared" si="41"/>
        <v/>
      </c>
      <c r="W62" s="69" t="str" cm="1">
        <f t="array" ref="W62">IFERROR(INDEX(slash18[Slash],MATCH(1,($B62=slash18[Year])*($C$4=slash18[Sub program])*(U$8=slash18[Appr]),0)),"")</f>
        <v/>
      </c>
      <c r="X62" s="7" t="str">
        <f>IF(X$42="","",IFERROR(X29/_xlfn.XLOOKUP($B62,'New Inflation'!$A$2:$A$27,'New Inflation'!$D$2:$D$27),X29))</f>
        <v/>
      </c>
      <c r="Y62" s="51" t="str">
        <f t="shared" si="42"/>
        <v/>
      </c>
      <c r="Z62" s="69" t="str" cm="1">
        <f t="array" ref="Z62">IFERROR(INDEX(slash18[Slash],MATCH(1,($B62=slash18[Year])*($C$4=slash18[Sub program])*(X$8=slash18[Appr]),0)),"")</f>
        <v/>
      </c>
      <c r="AA62" s="7" t="str">
        <f>IF(AA$42="","",IFERROR(AA29/_xlfn.XLOOKUP($B62,'New Inflation'!$A$2:$A$27,'New Inflation'!$D$2:$D$27),AA29))</f>
        <v/>
      </c>
      <c r="AB62" s="51" t="str">
        <f t="shared" si="43"/>
        <v/>
      </c>
      <c r="AC62" s="69" t="str" cm="1">
        <f t="array" ref="AC62">IFERROR(INDEX(slash18[Slash],MATCH(1,($B62=slash18[Year])*($C$4=slash18[Sub program])*(AA$8=slash18[Appr]),0)),"")</f>
        <v/>
      </c>
      <c r="AD62" s="7" t="str">
        <f>IF(AD$42="","",IFERROR(AD29/_xlfn.XLOOKUP($B62,'New Inflation'!$A$2:$A$27,'New Inflation'!$D$2:$D$27),AD29))</f>
        <v/>
      </c>
      <c r="AE62" s="51" t="str">
        <f t="shared" si="44"/>
        <v/>
      </c>
      <c r="AF62" s="69" t="str" cm="1">
        <f t="array" ref="AF62">IFERROR(INDEX(slash18[Slash],MATCH(1,($B62=slash18[Year])*($C$4=slash18[Sub program])*(AD$8=slash18[Appr]),0)),"")</f>
        <v/>
      </c>
      <c r="AG62" s="7" t="str">
        <f>IF(AG$42="","",IFERROR(AG29/_xlfn.XLOOKUP($B62,'New Inflation'!$A$2:$A$27,'New Inflation'!$D$2:$D$27),AG29))</f>
        <v/>
      </c>
      <c r="AH62" s="51" t="str">
        <f t="shared" si="45"/>
        <v/>
      </c>
      <c r="AI62" s="69" t="str" cm="1">
        <f t="array" ref="AI62">IFERROR(INDEX(slash18[Slash],MATCH(1,($B62=slash18[Year])*($C$4=slash18[Sub program])*(AG$8=slash18[Appr]),0)),"")</f>
        <v/>
      </c>
      <c r="AJ62" s="7" t="str">
        <f>IF(AJ$42="","",IFERROR(AJ29/_xlfn.XLOOKUP($B62,'New Inflation'!$A$2:$A$27,'New Inflation'!$D$2:$D$27),AJ29))</f>
        <v/>
      </c>
      <c r="AK62" s="51" t="str">
        <f t="shared" si="46"/>
        <v/>
      </c>
      <c r="AL62" s="69" t="str" cm="1">
        <f t="array" ref="AL62">IFERROR(INDEX(slash18[Slash],MATCH(1,($B62=slash18[Year])*($C$4=slash18[Sub program])*(AJ$8=slash18[Appr]),0)),"")</f>
        <v/>
      </c>
      <c r="AM62" s="7" t="str">
        <f>IF(AM$42="","",IFERROR(AM29/_xlfn.XLOOKUP($B62,'New Inflation'!$A$2:$A$27,'New Inflation'!$D$2:$D$27),AM29))</f>
        <v/>
      </c>
      <c r="AN62" s="51" t="str">
        <f t="shared" si="47"/>
        <v/>
      </c>
      <c r="AO62" s="69" t="str" cm="1">
        <f t="array" ref="AO62">IFERROR(INDEX(slash18[Slash],MATCH(1,($B62=slash18[Year])*($C$4=slash18[Sub program])*(AM$8=slash18[Appr]),0)),"")</f>
        <v/>
      </c>
      <c r="AP62" s="7" t="str">
        <f>IF(AP$42="","",IFERROR(AP29/_xlfn.XLOOKUP($B62,'New Inflation'!$A$2:$A$27,'New Inflation'!$D$2:$D$27),AP29))</f>
        <v/>
      </c>
      <c r="AQ62" s="51" t="str">
        <f t="shared" si="48"/>
        <v/>
      </c>
      <c r="AR62" s="69" t="str" cm="1">
        <f t="array" ref="AR62">IFERROR(INDEX(slash18[Slash],MATCH(1,($B62=slash18[Year])*($C$4=slash18[Sub program])*(AP$8=slash18[Appr]),0)),"")</f>
        <v/>
      </c>
      <c r="AS62" s="7" t="str">
        <f>IF(AS$42="","",IFERROR(AS29/_xlfn.XLOOKUP($B62,'New Inflation'!$A$2:$A$27,'New Inflation'!$D$2:$D$27),AS29))</f>
        <v/>
      </c>
      <c r="AT62" s="51" t="str">
        <f t="shared" si="49"/>
        <v/>
      </c>
      <c r="AU62" s="69" t="str" cm="1">
        <f t="array" ref="AU62">IFERROR(INDEX(slash18[Slash],MATCH(1,($B62=slash18[Year])*($C$4=slash18[Sub program])*(AS$8=slash18[Appr]),0)),"")</f>
        <v/>
      </c>
      <c r="AV62" s="7" t="str">
        <f>IF(AV$42="","",IFERROR(AV29/_xlfn.XLOOKUP($B62,'New Inflation'!$A$2:$A$27,'New Inflation'!$D$2:$D$27),AV29))</f>
        <v/>
      </c>
      <c r="AW62" s="51" t="str">
        <f t="shared" si="50"/>
        <v/>
      </c>
      <c r="AX62" s="69" t="str" cm="1">
        <f t="array" ref="AX62">IFERROR(INDEX(slash18[Slash],MATCH(1,($B62=slash18[Year])*($C$4=slash18[Sub program])*(AV$8=slash18[Appr]),0)),"")</f>
        <v/>
      </c>
      <c r="AY62" s="7" t="str">
        <f>IF(AY$42="","",IFERROR(AY29/_xlfn.XLOOKUP($B62,'New Inflation'!$A$2:$A$27,'New Inflation'!$D$2:$D$27),AY29))</f>
        <v/>
      </c>
      <c r="AZ62" s="51" t="str">
        <f t="shared" si="51"/>
        <v/>
      </c>
      <c r="BA62" s="69" t="str" cm="1">
        <f t="array" ref="BA62">IFERROR(INDEX(slash18[Slash],MATCH(1,($B62=slash18[Year])*($C$4=slash18[Sub program])*(AY$8=slash18[Appr]),0)),"")</f>
        <v/>
      </c>
      <c r="BB62" s="7" t="str">
        <f>IF(BB$42="","",IFERROR(BB29/_xlfn.XLOOKUP($B62,'New Inflation'!$A$2:$A$27,'New Inflation'!$D$2:$D$27),BB29))</f>
        <v/>
      </c>
      <c r="BC62" s="51" t="str">
        <f t="shared" si="52"/>
        <v/>
      </c>
      <c r="BD62" s="69" t="str" cm="1">
        <f t="array" ref="BD62">IFERROR(INDEX(slash18[Slash],MATCH(1,($B62=slash18[Year])*($C$4=slash18[Sub program])*(BB$8=slash18[Appr]),0)),"")</f>
        <v/>
      </c>
      <c r="BE62" s="7" t="str">
        <f>IF(BE$42="","",IFERROR(BE29/_xlfn.XLOOKUP($B62,'New Inflation'!$A$2:$A$27,'New Inflation'!$D$2:$D$27),BE29))</f>
        <v/>
      </c>
      <c r="BF62" s="51" t="str">
        <f t="shared" si="53"/>
        <v/>
      </c>
      <c r="BG62" s="69" t="str" cm="1">
        <f t="array" ref="BG62">IFERROR(INDEX(slash18[Slash],MATCH(1,($B62=slash18[Year])*($C$4=slash18[Sub program])*(BE$8=slash18[Appr]),0)),"")</f>
        <v/>
      </c>
      <c r="BH62" s="7" t="str">
        <f>IF(BH$42="","",IFERROR(BH29*_xlfn.XLOOKUP($B62,'New Inflation'!$A$2:$A$27,'New Inflation'!$D$2:$D$27),BH29))</f>
        <v/>
      </c>
      <c r="BI62" s="51" t="str">
        <f t="shared" si="54"/>
        <v/>
      </c>
      <c r="BJ62" s="69" t="str" cm="1">
        <f t="array" ref="BJ62">IFERROR(INDEX(slash18[Slash],MATCH(1,($B62=slash18[Year])*($C$4=slash18[Sub program])*(BH$8=slash18[Appr]),0)),"")</f>
        <v/>
      </c>
    </row>
    <row r="63" spans="2:62" x14ac:dyDescent="0.2">
      <c r="B63" s="13" t="s">
        <v>82</v>
      </c>
      <c r="C63" s="7">
        <f>IF(C$42="","",IFERROR(C30/_xlfn.XLOOKUP(B63,'New Inflation'!$A$2:$A$27,'New Inflation'!$D$2:$D$27),C30))</f>
        <v>495.40040510757478</v>
      </c>
      <c r="D63" s="51">
        <f t="shared" si="35"/>
        <v>-1.8757076346377483E-2</v>
      </c>
      <c r="E63" s="69" t="str" cm="1">
        <f t="array" ref="E63">IFERROR(INDEX(slash18[Slash],MATCH(1,($B63=slash18[Year])*($C$4=slash18[Sub program])*(C$8=slash18[Appr]),0)),"")</f>
        <v/>
      </c>
      <c r="F63" s="7">
        <f>IF(F$42="","",IFERROR(F30/_xlfn.XLOOKUP($B63,'New Inflation'!$A$2:$A$27,'New Inflation'!$D$2:$D$27),F30))</f>
        <v>1140.0704733779212</v>
      </c>
      <c r="G63" s="51">
        <f t="shared" si="36"/>
        <v>-2.0241558832994208E-2</v>
      </c>
      <c r="H63" s="69" t="str" cm="1">
        <f t="array" ref="H63">IFERROR(INDEX(slash18[Slash],MATCH(1,($B63=slash18[Year])*($C$4=slash18[Sub program])*(F$8=slash18[Appr]),0)),"")</f>
        <v/>
      </c>
      <c r="I63" s="7">
        <f>IF(I$42="","",IFERROR(I30/_xlfn.XLOOKUP($B63,'New Inflation'!$A$2:$A$27,'New Inflation'!$D$2:$D$27),I30))</f>
        <v>18084.488111614839</v>
      </c>
      <c r="J63" s="51">
        <f t="shared" si="37"/>
        <v>-6.4487142168998955E-4</v>
      </c>
      <c r="K63" s="69" t="str" cm="1">
        <f t="array" ref="K63">IFERROR(INDEX(slash18[Slash],MATCH(1,($B63=slash18[Year])*($C$4=slash18[Sub program])*(I$8=slash18[Appr]),0)),"")</f>
        <v/>
      </c>
      <c r="L63" s="7">
        <f>IF(L$42="","",IFERROR(L30/_xlfn.XLOOKUP($B63,'New Inflation'!$A$2:$A$27,'New Inflation'!$D$2:$D$27),L30))</f>
        <v>756.34126397538205</v>
      </c>
      <c r="M63" s="51">
        <f t="shared" si="38"/>
        <v>-2.0241558832994208E-2</v>
      </c>
      <c r="N63" s="69" t="str" cm="1">
        <f t="array" ref="N63">IFERROR(INDEX(slash18[Slash],MATCH(1,($B63=slash18[Year])*($C$4=slash18[Sub program])*(L$8=slash18[Appr]),0)),"")</f>
        <v/>
      </c>
      <c r="O63" s="7">
        <f>IF(O$42="","",IFERROR(O30/_xlfn.XLOOKUP($B63,'New Inflation'!$A$2:$A$27,'New Inflation'!$D$2:$D$27),O30))</f>
        <v>3743.4832931590795</v>
      </c>
      <c r="P63" s="51">
        <f t="shared" si="39"/>
        <v>-6.3371827596063002E-4</v>
      </c>
      <c r="Q63" s="69" t="str" cm="1">
        <f t="array" ref="Q63">IFERROR(INDEX(slash18[Slash],MATCH(1,($B63=slash18[Year])*($C$4=slash18[Sub program])*(O$8=slash18[Appr]),0)),"")</f>
        <v/>
      </c>
      <c r="R63" s="7" t="str">
        <f>IF(R$42="","",IFERROR(R30/_xlfn.XLOOKUP($B63,'New Inflation'!$A$2:$A$27,'New Inflation'!$D$2:$D$27),R30))</f>
        <v/>
      </c>
      <c r="S63" s="51" t="str">
        <f t="shared" si="40"/>
        <v/>
      </c>
      <c r="T63" s="69" t="str" cm="1">
        <f t="array" ref="T63">IFERROR(INDEX(slash18[Slash],MATCH(1,($B63=slash18[Year])*($C$4=slash18[Sub program])*(R$8=slash18[Appr]),0)),"")</f>
        <v/>
      </c>
      <c r="U63" s="7" t="str">
        <f>IF(U$42="","",IFERROR(U30/_xlfn.XLOOKUP($B63,'New Inflation'!$A$2:$A$27,'New Inflation'!$D$2:$D$27),U30))</f>
        <v/>
      </c>
      <c r="V63" s="51" t="str">
        <f t="shared" si="41"/>
        <v/>
      </c>
      <c r="W63" s="69" t="str" cm="1">
        <f t="array" ref="W63">IFERROR(INDEX(slash18[Slash],MATCH(1,($B63=slash18[Year])*($C$4=slash18[Sub program])*(U$8=slash18[Appr]),0)),"")</f>
        <v/>
      </c>
      <c r="X63" s="7" t="str">
        <f>IF(X$42="","",IFERROR(X30/_xlfn.XLOOKUP($B63,'New Inflation'!$A$2:$A$27,'New Inflation'!$D$2:$D$27),X30))</f>
        <v/>
      </c>
      <c r="Y63" s="51" t="str">
        <f t="shared" si="42"/>
        <v/>
      </c>
      <c r="Z63" s="69" t="str" cm="1">
        <f t="array" ref="Z63">IFERROR(INDEX(slash18[Slash],MATCH(1,($B63=slash18[Year])*($C$4=slash18[Sub program])*(X$8=slash18[Appr]),0)),"")</f>
        <v/>
      </c>
      <c r="AA63" s="7" t="str">
        <f>IF(AA$42="","",IFERROR(AA30/_xlfn.XLOOKUP($B63,'New Inflation'!$A$2:$A$27,'New Inflation'!$D$2:$D$27),AA30))</f>
        <v/>
      </c>
      <c r="AB63" s="51" t="str">
        <f t="shared" si="43"/>
        <v/>
      </c>
      <c r="AC63" s="69" t="str" cm="1">
        <f t="array" ref="AC63">IFERROR(INDEX(slash18[Slash],MATCH(1,($B63=slash18[Year])*($C$4=slash18[Sub program])*(AA$8=slash18[Appr]),0)),"")</f>
        <v/>
      </c>
      <c r="AD63" s="7" t="str">
        <f>IF(AD$42="","",IFERROR(AD30/_xlfn.XLOOKUP($B63,'New Inflation'!$A$2:$A$27,'New Inflation'!$D$2:$D$27),AD30))</f>
        <v/>
      </c>
      <c r="AE63" s="51" t="str">
        <f t="shared" si="44"/>
        <v/>
      </c>
      <c r="AF63" s="69" t="str" cm="1">
        <f t="array" ref="AF63">IFERROR(INDEX(slash18[Slash],MATCH(1,($B63=slash18[Year])*($C$4=slash18[Sub program])*(AD$8=slash18[Appr]),0)),"")</f>
        <v/>
      </c>
      <c r="AG63" s="7" t="str">
        <f>IF(AG$42="","",IFERROR(AG30/_xlfn.XLOOKUP($B63,'New Inflation'!$A$2:$A$27,'New Inflation'!$D$2:$D$27),AG30))</f>
        <v/>
      </c>
      <c r="AH63" s="51" t="str">
        <f t="shared" si="45"/>
        <v/>
      </c>
      <c r="AI63" s="69" t="str" cm="1">
        <f t="array" ref="AI63">IFERROR(INDEX(slash18[Slash],MATCH(1,($B63=slash18[Year])*($C$4=slash18[Sub program])*(AG$8=slash18[Appr]),0)),"")</f>
        <v/>
      </c>
      <c r="AJ63" s="7" t="str">
        <f>IF(AJ$42="","",IFERROR(AJ30/_xlfn.XLOOKUP($B63,'New Inflation'!$A$2:$A$27,'New Inflation'!$D$2:$D$27),AJ30))</f>
        <v/>
      </c>
      <c r="AK63" s="51" t="str">
        <f t="shared" si="46"/>
        <v/>
      </c>
      <c r="AL63" s="69" t="str" cm="1">
        <f t="array" ref="AL63">IFERROR(INDEX(slash18[Slash],MATCH(1,($B63=slash18[Year])*($C$4=slash18[Sub program])*(AJ$8=slash18[Appr]),0)),"")</f>
        <v/>
      </c>
      <c r="AM63" s="7" t="str">
        <f>IF(AM$42="","",IFERROR(AM30/_xlfn.XLOOKUP($B63,'New Inflation'!$A$2:$A$27,'New Inflation'!$D$2:$D$27),AM30))</f>
        <v/>
      </c>
      <c r="AN63" s="51" t="str">
        <f t="shared" si="47"/>
        <v/>
      </c>
      <c r="AO63" s="69" t="str" cm="1">
        <f t="array" ref="AO63">IFERROR(INDEX(slash18[Slash],MATCH(1,($B63=slash18[Year])*($C$4=slash18[Sub program])*(AM$8=slash18[Appr]),0)),"")</f>
        <v/>
      </c>
      <c r="AP63" s="7" t="str">
        <f>IF(AP$42="","",IFERROR(AP30/_xlfn.XLOOKUP($B63,'New Inflation'!$A$2:$A$27,'New Inflation'!$D$2:$D$27),AP30))</f>
        <v/>
      </c>
      <c r="AQ63" s="51" t="str">
        <f t="shared" si="48"/>
        <v/>
      </c>
      <c r="AR63" s="69" t="str" cm="1">
        <f t="array" ref="AR63">IFERROR(INDEX(slash18[Slash],MATCH(1,($B63=slash18[Year])*($C$4=slash18[Sub program])*(AP$8=slash18[Appr]),0)),"")</f>
        <v/>
      </c>
      <c r="AS63" s="7" t="str">
        <f>IF(AS$42="","",IFERROR(AS30/_xlfn.XLOOKUP($B63,'New Inflation'!$A$2:$A$27,'New Inflation'!$D$2:$D$27),AS30))</f>
        <v/>
      </c>
      <c r="AT63" s="51" t="str">
        <f t="shared" si="49"/>
        <v/>
      </c>
      <c r="AU63" s="69" t="str" cm="1">
        <f t="array" ref="AU63">IFERROR(INDEX(slash18[Slash],MATCH(1,($B63=slash18[Year])*($C$4=slash18[Sub program])*(AS$8=slash18[Appr]),0)),"")</f>
        <v/>
      </c>
      <c r="AV63" s="7" t="str">
        <f>IF(AV$42="","",IFERROR(AV30/_xlfn.XLOOKUP($B63,'New Inflation'!$A$2:$A$27,'New Inflation'!$D$2:$D$27),AV30))</f>
        <v/>
      </c>
      <c r="AW63" s="51" t="str">
        <f t="shared" si="50"/>
        <v/>
      </c>
      <c r="AX63" s="69" t="str" cm="1">
        <f t="array" ref="AX63">IFERROR(INDEX(slash18[Slash],MATCH(1,($B63=slash18[Year])*($C$4=slash18[Sub program])*(AV$8=slash18[Appr]),0)),"")</f>
        <v/>
      </c>
      <c r="AY63" s="7" t="str">
        <f>IF(AY$42="","",IFERROR(AY30/_xlfn.XLOOKUP($B63,'New Inflation'!$A$2:$A$27,'New Inflation'!$D$2:$D$27),AY30))</f>
        <v/>
      </c>
      <c r="AZ63" s="51" t="str">
        <f t="shared" si="51"/>
        <v/>
      </c>
      <c r="BA63" s="69" t="str" cm="1">
        <f t="array" ref="BA63">IFERROR(INDEX(slash18[Slash],MATCH(1,($B63=slash18[Year])*($C$4=slash18[Sub program])*(AY$8=slash18[Appr]),0)),"")</f>
        <v/>
      </c>
      <c r="BB63" s="7" t="str">
        <f>IF(BB$42="","",IFERROR(BB30/_xlfn.XLOOKUP($B63,'New Inflation'!$A$2:$A$27,'New Inflation'!$D$2:$D$27),BB30))</f>
        <v/>
      </c>
      <c r="BC63" s="51" t="str">
        <f t="shared" si="52"/>
        <v/>
      </c>
      <c r="BD63" s="69" t="str" cm="1">
        <f t="array" ref="BD63">IFERROR(INDEX(slash18[Slash],MATCH(1,($B63=slash18[Year])*($C$4=slash18[Sub program])*(BB$8=slash18[Appr]),0)),"")</f>
        <v/>
      </c>
      <c r="BE63" s="7" t="str">
        <f>IF(BE$42="","",IFERROR(BE30/_xlfn.XLOOKUP($B63,'New Inflation'!$A$2:$A$27,'New Inflation'!$D$2:$D$27),BE30))</f>
        <v/>
      </c>
      <c r="BF63" s="51" t="str">
        <f t="shared" si="53"/>
        <v/>
      </c>
      <c r="BG63" s="69" t="str" cm="1">
        <f t="array" ref="BG63">IFERROR(INDEX(slash18[Slash],MATCH(1,($B63=slash18[Year])*($C$4=slash18[Sub program])*(BE$8=slash18[Appr]),0)),"")</f>
        <v/>
      </c>
      <c r="BH63" s="7" t="str">
        <f>IF(BH$42="","",IFERROR(BH30*_xlfn.XLOOKUP($B63,'New Inflation'!$A$2:$A$27,'New Inflation'!$D$2:$D$27),BH30))</f>
        <v/>
      </c>
      <c r="BI63" s="51" t="str">
        <f t="shared" si="54"/>
        <v/>
      </c>
      <c r="BJ63" s="69" t="str" cm="1">
        <f t="array" ref="BJ63">IFERROR(INDEX(slash18[Slash],MATCH(1,($B63=slash18[Year])*($C$4=slash18[Sub program])*(BH$8=slash18[Appr]),0)),"")</f>
        <v/>
      </c>
    </row>
    <row r="64" spans="2:62" x14ac:dyDescent="0.2">
      <c r="B64" s="13" t="s">
        <v>87</v>
      </c>
      <c r="C64" s="7">
        <f>IF(C$42="","",IFERROR(C31/_xlfn.XLOOKUP(B64,'New Inflation'!$A$2:$A$27,'New Inflation'!$D$2:$D$27),C31))</f>
        <v>535.62472582113719</v>
      </c>
      <c r="D64" s="51">
        <f t="shared" si="35"/>
        <v>8.1195574930601463E-2</v>
      </c>
      <c r="E64" s="69" t="str" cm="1">
        <f t="array" ref="E64">IFERROR(INDEX(slash18[Slash],MATCH(1,($B64=slash18[Year])*($C$4=slash18[Sub program])*(C$8=slash18[Appr]),0)),"")</f>
        <v/>
      </c>
      <c r="F64" s="7">
        <f>IF(F$42="","",IFERROR(F31/_xlfn.XLOOKUP($B64,'New Inflation'!$A$2:$A$27,'New Inflation'!$D$2:$D$27),F31))</f>
        <v>1122.2788963658218</v>
      </c>
      <c r="G64" s="51">
        <f t="shared" si="36"/>
        <v>-1.5605681778061193E-2</v>
      </c>
      <c r="H64" s="69" t="str" cm="1">
        <f t="array" ref="H64">IFERROR(INDEX(slash18[Slash],MATCH(1,($B64=slash18[Year])*($C$4=slash18[Sub program])*(F$8=slash18[Appr]),0)),"")</f>
        <v/>
      </c>
      <c r="I64" s="7">
        <f>IF(I$42="","",IFERROR(I31/_xlfn.XLOOKUP($B64,'New Inflation'!$A$2:$A$27,'New Inflation'!$D$2:$D$27),I31))</f>
        <v>19646.705106117919</v>
      </c>
      <c r="J64" s="51">
        <f t="shared" si="37"/>
        <v>8.6384363486613686E-2</v>
      </c>
      <c r="K64" s="69" t="str" cm="1">
        <f t="array" ref="K64">IFERROR(INDEX(slash18[Slash],MATCH(1,($B64=slash18[Year])*($C$4=slash18[Sub program])*(I$8=slash18[Appr]),0)),"")</f>
        <v/>
      </c>
      <c r="L64" s="7">
        <f>IF(L$42="","",IFERROR(L31/_xlfn.XLOOKUP($B64,'New Inflation'!$A$2:$A$27,'New Inflation'!$D$2:$D$27),L31))</f>
        <v>744.53804289416564</v>
      </c>
      <c r="M64" s="51">
        <f t="shared" si="38"/>
        <v>-1.5605681778061214E-2</v>
      </c>
      <c r="N64" s="69" t="str" cm="1">
        <f t="array" ref="N64">IFERROR(INDEX(slash18[Slash],MATCH(1,($B64=slash18[Year])*($C$4=slash18[Sub program])*(L$8=slash18[Appr]),0)),"")</f>
        <v/>
      </c>
      <c r="O64" s="7">
        <f>IF(O$42="","",IFERROR(O31/_xlfn.XLOOKUP($B64,'New Inflation'!$A$2:$A$27,'New Inflation'!$D$2:$D$27),O31))</f>
        <v>3685.0636841445503</v>
      </c>
      <c r="P64" s="51">
        <f t="shared" si="39"/>
        <v>-1.5605681778061209E-2</v>
      </c>
      <c r="Q64" s="69" t="str" cm="1">
        <f t="array" ref="Q64">IFERROR(INDEX(slash18[Slash],MATCH(1,($B64=slash18[Year])*($C$4=slash18[Sub program])*(O$8=slash18[Appr]),0)),"")</f>
        <v/>
      </c>
      <c r="R64" s="7" t="str">
        <f>IF(R$42="","",IFERROR(R31/_xlfn.XLOOKUP($B64,'New Inflation'!$A$2:$A$27,'New Inflation'!$D$2:$D$27),R31))</f>
        <v/>
      </c>
      <c r="S64" s="51" t="str">
        <f t="shared" si="40"/>
        <v/>
      </c>
      <c r="T64" s="69" t="str" cm="1">
        <f t="array" ref="T64">IFERROR(INDEX(slash18[Slash],MATCH(1,($B64=slash18[Year])*($C$4=slash18[Sub program])*(R$8=slash18[Appr]),0)),"")</f>
        <v/>
      </c>
      <c r="U64" s="7" t="str">
        <f>IF(U$42="","",IFERROR(U31/_xlfn.XLOOKUP($B64,'New Inflation'!$A$2:$A$27,'New Inflation'!$D$2:$D$27),U31))</f>
        <v/>
      </c>
      <c r="V64" s="51" t="str">
        <f t="shared" si="41"/>
        <v/>
      </c>
      <c r="W64" s="69" t="str" cm="1">
        <f t="array" ref="W64">IFERROR(INDEX(slash18[Slash],MATCH(1,($B64=slash18[Year])*($C$4=slash18[Sub program])*(U$8=slash18[Appr]),0)),"")</f>
        <v/>
      </c>
      <c r="X64" s="7" t="str">
        <f>IF(X$42="","",IFERROR(X31/_xlfn.XLOOKUP($B64,'New Inflation'!$A$2:$A$27,'New Inflation'!$D$2:$D$27),X31))</f>
        <v/>
      </c>
      <c r="Y64" s="51" t="str">
        <f t="shared" si="42"/>
        <v/>
      </c>
      <c r="Z64" s="69" t="str" cm="1">
        <f t="array" ref="Z64">IFERROR(INDEX(slash18[Slash],MATCH(1,($B64=slash18[Year])*($C$4=slash18[Sub program])*(X$8=slash18[Appr]),0)),"")</f>
        <v/>
      </c>
      <c r="AA64" s="7" t="str">
        <f>IF(AA$42="","",IFERROR(AA31/_xlfn.XLOOKUP($B64,'New Inflation'!$A$2:$A$27,'New Inflation'!$D$2:$D$27),AA31))</f>
        <v/>
      </c>
      <c r="AB64" s="51" t="str">
        <f t="shared" si="43"/>
        <v/>
      </c>
      <c r="AC64" s="69" t="str" cm="1">
        <f t="array" ref="AC64">IFERROR(INDEX(slash18[Slash],MATCH(1,($B64=slash18[Year])*($C$4=slash18[Sub program])*(AA$8=slash18[Appr]),0)),"")</f>
        <v/>
      </c>
      <c r="AD64" s="7" t="str">
        <f>IF(AD$42="","",IFERROR(AD31/_xlfn.XLOOKUP($B64,'New Inflation'!$A$2:$A$27,'New Inflation'!$D$2:$D$27),AD31))</f>
        <v/>
      </c>
      <c r="AE64" s="51" t="str">
        <f t="shared" si="44"/>
        <v/>
      </c>
      <c r="AF64" s="69" t="str" cm="1">
        <f t="array" ref="AF64">IFERROR(INDEX(slash18[Slash],MATCH(1,($B64=slash18[Year])*($C$4=slash18[Sub program])*(AD$8=slash18[Appr]),0)),"")</f>
        <v/>
      </c>
      <c r="AG64" s="7" t="str">
        <f>IF(AG$42="","",IFERROR(AG31/_xlfn.XLOOKUP($B64,'New Inflation'!$A$2:$A$27,'New Inflation'!$D$2:$D$27),AG31))</f>
        <v/>
      </c>
      <c r="AH64" s="51" t="str">
        <f t="shared" si="45"/>
        <v/>
      </c>
      <c r="AI64" s="69" t="str" cm="1">
        <f t="array" ref="AI64">IFERROR(INDEX(slash18[Slash],MATCH(1,($B64=slash18[Year])*($C$4=slash18[Sub program])*(AG$8=slash18[Appr]),0)),"")</f>
        <v/>
      </c>
      <c r="AJ64" s="7" t="str">
        <f>IF(AJ$42="","",IFERROR(AJ31/_xlfn.XLOOKUP($B64,'New Inflation'!$A$2:$A$27,'New Inflation'!$D$2:$D$27),AJ31))</f>
        <v/>
      </c>
      <c r="AK64" s="51" t="str">
        <f t="shared" si="46"/>
        <v/>
      </c>
      <c r="AL64" s="69" t="str" cm="1">
        <f t="array" ref="AL64">IFERROR(INDEX(slash18[Slash],MATCH(1,($B64=slash18[Year])*($C$4=slash18[Sub program])*(AJ$8=slash18[Appr]),0)),"")</f>
        <v/>
      </c>
      <c r="AM64" s="7" t="str">
        <f>IF(AM$42="","",IFERROR(AM31/_xlfn.XLOOKUP($B64,'New Inflation'!$A$2:$A$27,'New Inflation'!$D$2:$D$27),AM31))</f>
        <v/>
      </c>
      <c r="AN64" s="51" t="str">
        <f t="shared" si="47"/>
        <v/>
      </c>
      <c r="AO64" s="69" t="str" cm="1">
        <f t="array" ref="AO64">IFERROR(INDEX(slash18[Slash],MATCH(1,($B64=slash18[Year])*($C$4=slash18[Sub program])*(AM$8=slash18[Appr]),0)),"")</f>
        <v/>
      </c>
      <c r="AP64" s="7" t="str">
        <f>IF(AP$42="","",IFERROR(AP31/_xlfn.XLOOKUP($B64,'New Inflation'!$A$2:$A$27,'New Inflation'!$D$2:$D$27),AP31))</f>
        <v/>
      </c>
      <c r="AQ64" s="51" t="str">
        <f t="shared" si="48"/>
        <v/>
      </c>
      <c r="AR64" s="69" t="str" cm="1">
        <f t="array" ref="AR64">IFERROR(INDEX(slash18[Slash],MATCH(1,($B64=slash18[Year])*($C$4=slash18[Sub program])*(AP$8=slash18[Appr]),0)),"")</f>
        <v/>
      </c>
      <c r="AS64" s="7" t="str">
        <f>IF(AS$42="","",IFERROR(AS31/_xlfn.XLOOKUP($B64,'New Inflation'!$A$2:$A$27,'New Inflation'!$D$2:$D$27),AS31))</f>
        <v/>
      </c>
      <c r="AT64" s="51" t="str">
        <f t="shared" si="49"/>
        <v/>
      </c>
      <c r="AU64" s="69" t="str" cm="1">
        <f t="array" ref="AU64">IFERROR(INDEX(slash18[Slash],MATCH(1,($B64=slash18[Year])*($C$4=slash18[Sub program])*(AS$8=slash18[Appr]),0)),"")</f>
        <v/>
      </c>
      <c r="AV64" s="7" t="str">
        <f>IF(AV$42="","",IFERROR(AV31/_xlfn.XLOOKUP($B64,'New Inflation'!$A$2:$A$27,'New Inflation'!$D$2:$D$27),AV31))</f>
        <v/>
      </c>
      <c r="AW64" s="51" t="str">
        <f t="shared" si="50"/>
        <v/>
      </c>
      <c r="AX64" s="69" t="str" cm="1">
        <f t="array" ref="AX64">IFERROR(INDEX(slash18[Slash],MATCH(1,($B64=slash18[Year])*($C$4=slash18[Sub program])*(AV$8=slash18[Appr]),0)),"")</f>
        <v/>
      </c>
      <c r="AY64" s="7" t="str">
        <f>IF(AY$42="","",IFERROR(AY31/_xlfn.XLOOKUP($B64,'New Inflation'!$A$2:$A$27,'New Inflation'!$D$2:$D$27),AY31))</f>
        <v/>
      </c>
      <c r="AZ64" s="51" t="str">
        <f t="shared" si="51"/>
        <v/>
      </c>
      <c r="BA64" s="69" t="str" cm="1">
        <f t="array" ref="BA64">IFERROR(INDEX(slash18[Slash],MATCH(1,($B64=slash18[Year])*($C$4=slash18[Sub program])*(AY$8=slash18[Appr]),0)),"")</f>
        <v/>
      </c>
      <c r="BB64" s="7" t="str">
        <f>IF(BB$42="","",IFERROR(BB31/_xlfn.XLOOKUP($B64,'New Inflation'!$A$2:$A$27,'New Inflation'!$D$2:$D$27),BB31))</f>
        <v/>
      </c>
      <c r="BC64" s="51" t="str">
        <f t="shared" si="52"/>
        <v/>
      </c>
      <c r="BD64" s="69" t="str" cm="1">
        <f t="array" ref="BD64">IFERROR(INDEX(slash18[Slash],MATCH(1,($B64=slash18[Year])*($C$4=slash18[Sub program])*(BB$8=slash18[Appr]),0)),"")</f>
        <v/>
      </c>
      <c r="BE64" s="7" t="str">
        <f>IF(BE$42="","",IFERROR(BE31/_xlfn.XLOOKUP($B64,'New Inflation'!$A$2:$A$27,'New Inflation'!$D$2:$D$27),BE31))</f>
        <v/>
      </c>
      <c r="BF64" s="51" t="str">
        <f t="shared" si="53"/>
        <v/>
      </c>
      <c r="BG64" s="69" t="str" cm="1">
        <f t="array" ref="BG64">IFERROR(INDEX(slash18[Slash],MATCH(1,($B64=slash18[Year])*($C$4=slash18[Sub program])*(BE$8=slash18[Appr]),0)),"")</f>
        <v/>
      </c>
      <c r="BH64" s="7" t="str">
        <f>IF(BH$42="","",IFERROR(BH31*_xlfn.XLOOKUP($B64,'New Inflation'!$A$2:$A$27,'New Inflation'!$D$2:$D$27),BH31))</f>
        <v/>
      </c>
      <c r="BI64" s="51" t="str">
        <f t="shared" si="54"/>
        <v/>
      </c>
      <c r="BJ64" s="69" t="str" cm="1">
        <f t="array" ref="BJ64">IFERROR(INDEX(slash18[Slash],MATCH(1,($B64=slash18[Year])*($C$4=slash18[Sub program])*(BH$8=slash18[Appr]),0)),"")</f>
        <v/>
      </c>
    </row>
    <row r="65" spans="1:62" x14ac:dyDescent="0.2">
      <c r="B65" s="13" t="s">
        <v>88</v>
      </c>
      <c r="C65" s="7">
        <f>IF(C$42="","",IFERROR(C32/_xlfn.XLOOKUP(B65,'New Inflation'!$A$2:$A$27,'New Inflation'!$D$2:$D$27),C32))</f>
        <v>523.67407130508752</v>
      </c>
      <c r="D65" s="51">
        <f t="shared" si="35"/>
        <v>-2.2311618452133194E-2</v>
      </c>
      <c r="E65" s="69" t="str" cm="1">
        <f t="array" ref="E65">IFERROR(INDEX(slash18[Slash],MATCH(1,($B65=slash18[Year])*($C$4=slash18[Sub program])*(C$8=slash18[Appr]),0)),"")</f>
        <v/>
      </c>
      <c r="F65" s="7">
        <f>IF(F$42="","",IFERROR(F32/_xlfn.XLOOKUP($B65,'New Inflation'!$A$2:$A$27,'New Inflation'!$D$2:$D$27),F32))</f>
        <v>1097.2390378332263</v>
      </c>
      <c r="G65" s="51">
        <f t="shared" si="36"/>
        <v>-2.2311618452133256E-2</v>
      </c>
      <c r="H65" s="69" t="str" cm="1">
        <f t="array" ref="H65">IFERROR(INDEX(slash18[Slash],MATCH(1,($B65=slash18[Year])*($C$4=slash18[Sub program])*(F$8=slash18[Appr]),0)),"")</f>
        <v/>
      </c>
      <c r="I65" s="7">
        <f>IF(I$42="","",IFERROR(I32/_xlfn.XLOOKUP($B65,'New Inflation'!$A$2:$A$27,'New Inflation'!$D$2:$D$27),I32))</f>
        <v>19208.355317948637</v>
      </c>
      <c r="J65" s="51">
        <f t="shared" si="37"/>
        <v>-2.2311618452133294E-2</v>
      </c>
      <c r="K65" s="69" t="str" cm="1">
        <f t="array" ref="K65">IFERROR(INDEX(slash18[Slash],MATCH(1,($B65=slash18[Year])*($C$4=slash18[Sub program])*(I$8=slash18[Appr]),0)),"")</f>
        <v/>
      </c>
      <c r="L65" s="7">
        <f>IF(L$42="","",IFERROR(L32/_xlfn.XLOOKUP($B65,'New Inflation'!$A$2:$A$27,'New Inflation'!$D$2:$D$27),L32))</f>
        <v>727.926194158013</v>
      </c>
      <c r="M65" s="51">
        <f t="shared" si="38"/>
        <v>-2.2311618452133242E-2</v>
      </c>
      <c r="N65" s="69" t="str" cm="1">
        <f t="array" ref="N65">IFERROR(INDEX(slash18[Slash],MATCH(1,($B65=slash18[Year])*($C$4=slash18[Sub program])*(L$8=slash18[Appr]),0)),"")</f>
        <v/>
      </c>
      <c r="O65" s="7">
        <f>IF(O$42="","",IFERROR(O32/_xlfn.XLOOKUP($B65,'New Inflation'!$A$2:$A$27,'New Inflation'!$D$2:$D$27),O32))</f>
        <v>3602.8439492521047</v>
      </c>
      <c r="P65" s="51">
        <f t="shared" si="39"/>
        <v>-2.2311618452133215E-2</v>
      </c>
      <c r="Q65" s="69" t="str" cm="1">
        <f t="array" ref="Q65">IFERROR(INDEX(slash18[Slash],MATCH(1,($B65=slash18[Year])*($C$4=slash18[Sub program])*(O$8=slash18[Appr]),0)),"")</f>
        <v/>
      </c>
      <c r="R65" s="7" t="str">
        <f>IF(R$42="","",IFERROR(R32/_xlfn.XLOOKUP($B65,'New Inflation'!$A$2:$A$27,'New Inflation'!$D$2:$D$27),R32))</f>
        <v/>
      </c>
      <c r="S65" s="51" t="str">
        <f t="shared" si="40"/>
        <v/>
      </c>
      <c r="T65" s="69" t="str" cm="1">
        <f t="array" ref="T65">IFERROR(INDEX(slash18[Slash],MATCH(1,($B65=slash18[Year])*($C$4=slash18[Sub program])*(R$8=slash18[Appr]),0)),"")</f>
        <v/>
      </c>
      <c r="U65" s="7" t="str">
        <f>IF(U$42="","",IFERROR(U32/_xlfn.XLOOKUP($B65,'New Inflation'!$A$2:$A$27,'New Inflation'!$D$2:$D$27),U32))</f>
        <v/>
      </c>
      <c r="V65" s="51" t="str">
        <f t="shared" si="41"/>
        <v/>
      </c>
      <c r="W65" s="69" t="str" cm="1">
        <f t="array" ref="W65">IFERROR(INDEX(slash18[Slash],MATCH(1,($B65=slash18[Year])*($C$4=slash18[Sub program])*(U$8=slash18[Appr]),0)),"")</f>
        <v/>
      </c>
      <c r="X65" s="7" t="str">
        <f>IF(X$42="","",IFERROR(X32/_xlfn.XLOOKUP($B65,'New Inflation'!$A$2:$A$27,'New Inflation'!$D$2:$D$27),X32))</f>
        <v/>
      </c>
      <c r="Y65" s="51" t="str">
        <f t="shared" si="42"/>
        <v/>
      </c>
      <c r="Z65" s="69" t="str" cm="1">
        <f t="array" ref="Z65">IFERROR(INDEX(slash18[Slash],MATCH(1,($B65=slash18[Year])*($C$4=slash18[Sub program])*(X$8=slash18[Appr]),0)),"")</f>
        <v/>
      </c>
      <c r="AA65" s="7" t="str">
        <f>IF(AA$42="","",IFERROR(AA32/_xlfn.XLOOKUP($B65,'New Inflation'!$A$2:$A$27,'New Inflation'!$D$2:$D$27),AA32))</f>
        <v/>
      </c>
      <c r="AB65" s="51" t="str">
        <f t="shared" si="43"/>
        <v/>
      </c>
      <c r="AC65" s="69" t="str" cm="1">
        <f t="array" ref="AC65">IFERROR(INDEX(slash18[Slash],MATCH(1,($B65=slash18[Year])*($C$4=slash18[Sub program])*(AA$8=slash18[Appr]),0)),"")</f>
        <v/>
      </c>
      <c r="AD65" s="7" t="str">
        <f>IF(AD$42="","",IFERROR(AD32/_xlfn.XLOOKUP($B65,'New Inflation'!$A$2:$A$27,'New Inflation'!$D$2:$D$27),AD32))</f>
        <v/>
      </c>
      <c r="AE65" s="51" t="str">
        <f t="shared" si="44"/>
        <v/>
      </c>
      <c r="AF65" s="69" t="str" cm="1">
        <f t="array" ref="AF65">IFERROR(INDEX(slash18[Slash],MATCH(1,($B65=slash18[Year])*($C$4=slash18[Sub program])*(AD$8=slash18[Appr]),0)),"")</f>
        <v/>
      </c>
      <c r="AG65" s="7" t="str">
        <f>IF(AG$42="","",IFERROR(AG32/_xlfn.XLOOKUP($B65,'New Inflation'!$A$2:$A$27,'New Inflation'!$D$2:$D$27),AG32))</f>
        <v/>
      </c>
      <c r="AH65" s="51" t="str">
        <f t="shared" si="45"/>
        <v/>
      </c>
      <c r="AI65" s="69" t="str" cm="1">
        <f t="array" ref="AI65">IFERROR(INDEX(slash18[Slash],MATCH(1,($B65=slash18[Year])*($C$4=slash18[Sub program])*(AG$8=slash18[Appr]),0)),"")</f>
        <v/>
      </c>
      <c r="AJ65" s="7" t="str">
        <f>IF(AJ$42="","",IFERROR(AJ32/_xlfn.XLOOKUP($B65,'New Inflation'!$A$2:$A$27,'New Inflation'!$D$2:$D$27),AJ32))</f>
        <v/>
      </c>
      <c r="AK65" s="51" t="str">
        <f t="shared" si="46"/>
        <v/>
      </c>
      <c r="AL65" s="69" t="str" cm="1">
        <f t="array" ref="AL65">IFERROR(INDEX(slash18[Slash],MATCH(1,($B65=slash18[Year])*($C$4=slash18[Sub program])*(AJ$8=slash18[Appr]),0)),"")</f>
        <v/>
      </c>
      <c r="AM65" s="7" t="str">
        <f>IF(AM$42="","",IFERROR(AM32/_xlfn.XLOOKUP($B65,'New Inflation'!$A$2:$A$27,'New Inflation'!$D$2:$D$27),AM32))</f>
        <v/>
      </c>
      <c r="AN65" s="51" t="str">
        <f t="shared" si="47"/>
        <v/>
      </c>
      <c r="AO65" s="69" t="str" cm="1">
        <f t="array" ref="AO65">IFERROR(INDEX(slash18[Slash],MATCH(1,($B65=slash18[Year])*($C$4=slash18[Sub program])*(AM$8=slash18[Appr]),0)),"")</f>
        <v/>
      </c>
      <c r="AP65" s="7" t="str">
        <f>IF(AP$42="","",IFERROR(AP32/_xlfn.XLOOKUP($B65,'New Inflation'!$A$2:$A$27,'New Inflation'!$D$2:$D$27),AP32))</f>
        <v/>
      </c>
      <c r="AQ65" s="51" t="str">
        <f t="shared" si="48"/>
        <v/>
      </c>
      <c r="AR65" s="69" t="str" cm="1">
        <f t="array" ref="AR65">IFERROR(INDEX(slash18[Slash],MATCH(1,($B65=slash18[Year])*($C$4=slash18[Sub program])*(AP$8=slash18[Appr]),0)),"")</f>
        <v/>
      </c>
      <c r="AS65" s="7" t="str">
        <f>IF(AS$42="","",IFERROR(AS32/_xlfn.XLOOKUP($B65,'New Inflation'!$A$2:$A$27,'New Inflation'!$D$2:$D$27),AS32))</f>
        <v/>
      </c>
      <c r="AT65" s="51" t="str">
        <f t="shared" si="49"/>
        <v/>
      </c>
      <c r="AU65" s="69" t="str" cm="1">
        <f t="array" ref="AU65">IFERROR(INDEX(slash18[Slash],MATCH(1,($B65=slash18[Year])*($C$4=slash18[Sub program])*(AS$8=slash18[Appr]),0)),"")</f>
        <v/>
      </c>
      <c r="AV65" s="7" t="str">
        <f>IF(AV$42="","",IFERROR(AV32/_xlfn.XLOOKUP($B65,'New Inflation'!$A$2:$A$27,'New Inflation'!$D$2:$D$27),AV32))</f>
        <v/>
      </c>
      <c r="AW65" s="51" t="str">
        <f t="shared" si="50"/>
        <v/>
      </c>
      <c r="AX65" s="69" t="str" cm="1">
        <f t="array" ref="AX65">IFERROR(INDEX(slash18[Slash],MATCH(1,($B65=slash18[Year])*($C$4=slash18[Sub program])*(AV$8=slash18[Appr]),0)),"")</f>
        <v/>
      </c>
      <c r="AY65" s="7" t="str">
        <f>IF(AY$42="","",IFERROR(AY32/_xlfn.XLOOKUP($B65,'New Inflation'!$A$2:$A$27,'New Inflation'!$D$2:$D$27),AY32))</f>
        <v/>
      </c>
      <c r="AZ65" s="51" t="str">
        <f t="shared" si="51"/>
        <v/>
      </c>
      <c r="BA65" s="69" t="str" cm="1">
        <f t="array" ref="BA65">IFERROR(INDEX(slash18[Slash],MATCH(1,($B65=slash18[Year])*($C$4=slash18[Sub program])*(AY$8=slash18[Appr]),0)),"")</f>
        <v/>
      </c>
      <c r="BB65" s="7" t="str">
        <f>IF(BB$42="","",IFERROR(BB32/_xlfn.XLOOKUP($B65,'New Inflation'!$A$2:$A$27,'New Inflation'!$D$2:$D$27),BB32))</f>
        <v/>
      </c>
      <c r="BC65" s="51" t="str">
        <f t="shared" si="52"/>
        <v/>
      </c>
      <c r="BD65" s="69" t="str" cm="1">
        <f t="array" ref="BD65">IFERROR(INDEX(slash18[Slash],MATCH(1,($B65=slash18[Year])*($C$4=slash18[Sub program])*(BB$8=slash18[Appr]),0)),"")</f>
        <v/>
      </c>
      <c r="BE65" s="7" t="str">
        <f>IF(BE$42="","",IFERROR(BE32/_xlfn.XLOOKUP($B65,'New Inflation'!$A$2:$A$27,'New Inflation'!$D$2:$D$27),BE32))</f>
        <v/>
      </c>
      <c r="BF65" s="51" t="str">
        <f t="shared" si="53"/>
        <v/>
      </c>
      <c r="BG65" s="69" t="str" cm="1">
        <f t="array" ref="BG65">IFERROR(INDEX(slash18[Slash],MATCH(1,($B65=slash18[Year])*($C$4=slash18[Sub program])*(BE$8=slash18[Appr]),0)),"")</f>
        <v/>
      </c>
      <c r="BH65" s="7" t="str">
        <f>IF(BH$42="","",IFERROR(BH32*_xlfn.XLOOKUP($B65,'New Inflation'!$A$2:$A$27,'New Inflation'!$D$2:$D$27),BH32))</f>
        <v/>
      </c>
      <c r="BI65" s="51" t="str">
        <f t="shared" si="54"/>
        <v/>
      </c>
      <c r="BJ65" s="69" t="str" cm="1">
        <f t="array" ref="BJ65">IFERROR(INDEX(slash18[Slash],MATCH(1,($B65=slash18[Year])*($C$4=slash18[Sub program])*(BH$8=slash18[Appr]),0)),"")</f>
        <v/>
      </c>
    </row>
    <row r="66" spans="1:62" x14ac:dyDescent="0.2">
      <c r="B66" s="13" t="s">
        <v>148</v>
      </c>
      <c r="C66" s="7">
        <f>IF(C$42="","",IFERROR(C33/_xlfn.XLOOKUP(B66,'New Inflation'!$A$2:$A$27,'New Inflation'!$D$2:$D$27),C33))</f>
        <v>488.64821181594954</v>
      </c>
      <c r="D66" s="51">
        <f t="shared" si="35"/>
        <v>-6.6884845762646611E-2</v>
      </c>
      <c r="E66" s="69" t="str" cm="1">
        <f t="array" ref="E66">IFERROR(INDEX(slash18[Slash],MATCH(1,($B66=slash18[Year])*($C$4=slash18[Sub program])*(C$8=slash18[Appr]),0)),"")</f>
        <v/>
      </c>
      <c r="F66" s="7">
        <f>IF(F$42="","",IFERROR(F33/_xlfn.XLOOKUP($B66,'New Inflation'!$A$2:$A$27,'New Inflation'!$D$2:$D$27),F33))</f>
        <v>1049.5391803833847</v>
      </c>
      <c r="G66" s="51">
        <f t="shared" si="36"/>
        <v>-4.3472621557502124E-2</v>
      </c>
      <c r="H66" s="69" t="str" cm="1">
        <f t="array" ref="H66">IFERROR(INDEX(slash18[Slash],MATCH(1,($B66=slash18[Year])*($C$4=slash18[Sub program])*(F$8=slash18[Appr]),0)),"")</f>
        <v/>
      </c>
      <c r="I66" s="7">
        <f>IF(I$42="","",IFERROR(I33/_xlfn.XLOOKUP($B66,'New Inflation'!$A$2:$A$27,'New Inflation'!$D$2:$D$27),I33))</f>
        <v>17923.607435153528</v>
      </c>
      <c r="J66" s="51">
        <f t="shared" si="37"/>
        <v>-6.6884845762646694E-2</v>
      </c>
      <c r="K66" s="69" t="str" cm="1">
        <f t="array" ref="K66">IFERROR(INDEX(slash18[Slash],MATCH(1,($B66=slash18[Year])*($C$4=slash18[Sub program])*(I$8=slash18[Appr]),0)),"")</f>
        <v/>
      </c>
      <c r="L66" s="7">
        <f>IF(L$42="","",IFERROR(L33/_xlfn.XLOOKUP($B66,'New Inflation'!$A$2:$A$27,'New Inflation'!$D$2:$D$27),L33))</f>
        <v>679.23896293516395</v>
      </c>
      <c r="M66" s="51">
        <f t="shared" si="38"/>
        <v>-6.6884845762646611E-2</v>
      </c>
      <c r="N66" s="69" t="str" cm="1">
        <f t="array" ref="N66">IFERROR(INDEX(slash18[Slash],MATCH(1,($B66=slash18[Year])*($C$4=slash18[Sub program])*(L$8=slash18[Appr]),0)),"")</f>
        <v/>
      </c>
      <c r="O66" s="7">
        <f>IF(O$42="","",IFERROR(O33/_xlfn.XLOOKUP($B66,'New Inflation'!$A$2:$A$27,'New Inflation'!$D$2:$D$27),O33))</f>
        <v>3361.8682873994926</v>
      </c>
      <c r="P66" s="51">
        <f t="shared" si="39"/>
        <v>-6.688484576264675E-2</v>
      </c>
      <c r="Q66" s="69" t="str" cm="1">
        <f t="array" ref="Q66">IFERROR(INDEX(slash18[Slash],MATCH(1,($B66=slash18[Year])*($C$4=slash18[Sub program])*(O$8=slash18[Appr]),0)),"")</f>
        <v/>
      </c>
      <c r="R66" s="7" t="str">
        <f>IF(R$42="","",IFERROR(R33/_xlfn.XLOOKUP($B66,'New Inflation'!$A$2:$A$27,'New Inflation'!$D$2:$D$27),R33))</f>
        <v/>
      </c>
      <c r="S66" s="51" t="str">
        <f t="shared" si="40"/>
        <v/>
      </c>
      <c r="T66" s="69" t="str" cm="1">
        <f t="array" ref="T66">IFERROR(INDEX(slash18[Slash],MATCH(1,($B66=slash18[Year])*($C$4=slash18[Sub program])*(R$8=slash18[Appr]),0)),"")</f>
        <v/>
      </c>
      <c r="U66" s="7" t="str">
        <f>IF(U$42="","",IFERROR(U33/_xlfn.XLOOKUP($B66,'New Inflation'!$A$2:$A$27,'New Inflation'!$D$2:$D$27),U33))</f>
        <v/>
      </c>
      <c r="V66" s="51" t="str">
        <f t="shared" si="41"/>
        <v/>
      </c>
      <c r="W66" s="69" t="str" cm="1">
        <f t="array" ref="W66">IFERROR(INDEX(slash18[Slash],MATCH(1,($B66=slash18[Year])*($C$4=slash18[Sub program])*(U$8=slash18[Appr]),0)),"")</f>
        <v/>
      </c>
      <c r="X66" s="7" t="str">
        <f>IF(X$42="","",IFERROR(X33/_xlfn.XLOOKUP($B66,'New Inflation'!$A$2:$A$27,'New Inflation'!$D$2:$D$27),X33))</f>
        <v/>
      </c>
      <c r="Y66" s="51" t="str">
        <f t="shared" si="42"/>
        <v/>
      </c>
      <c r="Z66" s="69" t="str" cm="1">
        <f t="array" ref="Z66">IFERROR(INDEX(slash18[Slash],MATCH(1,($B66=slash18[Year])*($C$4=slash18[Sub program])*(X$8=slash18[Appr]),0)),"")</f>
        <v/>
      </c>
      <c r="AA66" s="7" t="str">
        <f>IF(AA$42="","",IFERROR(AA33/_xlfn.XLOOKUP($B66,'New Inflation'!$A$2:$A$27,'New Inflation'!$D$2:$D$27),AA33))</f>
        <v/>
      </c>
      <c r="AB66" s="51" t="str">
        <f t="shared" si="43"/>
        <v/>
      </c>
      <c r="AC66" s="69" t="str" cm="1">
        <f t="array" ref="AC66">IFERROR(INDEX(slash18[Slash],MATCH(1,($B66=slash18[Year])*($C$4=slash18[Sub program])*(AA$8=slash18[Appr]),0)),"")</f>
        <v/>
      </c>
      <c r="AD66" s="7" t="str">
        <f>IF(AD$42="","",IFERROR(AD33/_xlfn.XLOOKUP($B66,'New Inflation'!$A$2:$A$27,'New Inflation'!$D$2:$D$27),AD33))</f>
        <v/>
      </c>
      <c r="AE66" s="51" t="str">
        <f t="shared" si="44"/>
        <v/>
      </c>
      <c r="AF66" s="69" t="str" cm="1">
        <f t="array" ref="AF66">IFERROR(INDEX(slash18[Slash],MATCH(1,($B66=slash18[Year])*($C$4=slash18[Sub program])*(AD$8=slash18[Appr]),0)),"")</f>
        <v/>
      </c>
      <c r="AG66" s="7" t="str">
        <f>IF(AG$42="","",IFERROR(AG33/_xlfn.XLOOKUP($B66,'New Inflation'!$A$2:$A$27,'New Inflation'!$D$2:$D$27),AG33))</f>
        <v/>
      </c>
      <c r="AH66" s="51" t="str">
        <f t="shared" si="45"/>
        <v/>
      </c>
      <c r="AI66" s="69" t="str" cm="1">
        <f t="array" ref="AI66">IFERROR(INDEX(slash18[Slash],MATCH(1,($B66=slash18[Year])*($C$4=slash18[Sub program])*(AG$8=slash18[Appr]),0)),"")</f>
        <v/>
      </c>
      <c r="AJ66" s="7" t="str">
        <f>IF(AJ$42="","",IFERROR(AJ33/_xlfn.XLOOKUP($B66,'New Inflation'!$A$2:$A$27,'New Inflation'!$D$2:$D$27),AJ33))</f>
        <v/>
      </c>
      <c r="AK66" s="51" t="str">
        <f t="shared" si="46"/>
        <v/>
      </c>
      <c r="AL66" s="69" t="str" cm="1">
        <f t="array" ref="AL66">IFERROR(INDEX(slash18[Slash],MATCH(1,($B66=slash18[Year])*($C$4=slash18[Sub program])*(AJ$8=slash18[Appr]),0)),"")</f>
        <v/>
      </c>
      <c r="AM66" s="7" t="str">
        <f>IF(AM$42="","",IFERROR(AM33/_xlfn.XLOOKUP($B66,'New Inflation'!$A$2:$A$27,'New Inflation'!$D$2:$D$27),AM33))</f>
        <v/>
      </c>
      <c r="AN66" s="51" t="str">
        <f t="shared" si="47"/>
        <v/>
      </c>
      <c r="AO66" s="69" t="str" cm="1">
        <f t="array" ref="AO66">IFERROR(INDEX(slash18[Slash],MATCH(1,($B66=slash18[Year])*($C$4=slash18[Sub program])*(AM$8=slash18[Appr]),0)),"")</f>
        <v/>
      </c>
      <c r="AP66" s="7" t="str">
        <f>IF(AP$42="","",IFERROR(AP33/_xlfn.XLOOKUP($B66,'New Inflation'!$A$2:$A$27,'New Inflation'!$D$2:$D$27),AP33))</f>
        <v/>
      </c>
      <c r="AQ66" s="51" t="str">
        <f t="shared" si="48"/>
        <v/>
      </c>
      <c r="AR66" s="69" t="str" cm="1">
        <f t="array" ref="AR66">IFERROR(INDEX(slash18[Slash],MATCH(1,($B66=slash18[Year])*($C$4=slash18[Sub program])*(AP$8=slash18[Appr]),0)),"")</f>
        <v/>
      </c>
      <c r="AS66" s="7" t="str">
        <f>IF(AS$42="","",IFERROR(AS33/_xlfn.XLOOKUP($B66,'New Inflation'!$A$2:$A$27,'New Inflation'!$D$2:$D$27),AS33))</f>
        <v/>
      </c>
      <c r="AT66" s="51" t="str">
        <f t="shared" si="49"/>
        <v/>
      </c>
      <c r="AU66" s="69" t="str" cm="1">
        <f t="array" ref="AU66">IFERROR(INDEX(slash18[Slash],MATCH(1,($B66=slash18[Year])*($C$4=slash18[Sub program])*(AS$8=slash18[Appr]),0)),"")</f>
        <v/>
      </c>
      <c r="AV66" s="7" t="str">
        <f>IF(AV$42="","",IFERROR(AV33/_xlfn.XLOOKUP($B66,'New Inflation'!$A$2:$A$27,'New Inflation'!$D$2:$D$27),AV33))</f>
        <v/>
      </c>
      <c r="AW66" s="51" t="str">
        <f t="shared" si="50"/>
        <v/>
      </c>
      <c r="AX66" s="69" t="str" cm="1">
        <f t="array" ref="AX66">IFERROR(INDEX(slash18[Slash],MATCH(1,($B66=slash18[Year])*($C$4=slash18[Sub program])*(AV$8=slash18[Appr]),0)),"")</f>
        <v/>
      </c>
      <c r="AY66" s="7" t="str">
        <f>IF(AY$42="","",IFERROR(AY33/_xlfn.XLOOKUP($B66,'New Inflation'!$A$2:$A$27,'New Inflation'!$D$2:$D$27),AY33))</f>
        <v/>
      </c>
      <c r="AZ66" s="51" t="str">
        <f t="shared" si="51"/>
        <v/>
      </c>
      <c r="BA66" s="69" t="str" cm="1">
        <f t="array" ref="BA66">IFERROR(INDEX(slash18[Slash],MATCH(1,($B66=slash18[Year])*($C$4=slash18[Sub program])*(AY$8=slash18[Appr]),0)),"")</f>
        <v/>
      </c>
      <c r="BB66" s="7" t="str">
        <f>IF(BB$42="","",IFERROR(BB33/_xlfn.XLOOKUP($B66,'New Inflation'!$A$2:$A$27,'New Inflation'!$D$2:$D$27),BB33))</f>
        <v/>
      </c>
      <c r="BC66" s="51" t="str">
        <f t="shared" si="52"/>
        <v/>
      </c>
      <c r="BD66" s="69" t="str" cm="1">
        <f t="array" ref="BD66">IFERROR(INDEX(slash18[Slash],MATCH(1,($B66=slash18[Year])*($C$4=slash18[Sub program])*(BB$8=slash18[Appr]),0)),"")</f>
        <v/>
      </c>
      <c r="BE66" s="7" t="str">
        <f>IF(BE$42="","",IFERROR(BE33/_xlfn.XLOOKUP($B66,'New Inflation'!$A$2:$A$27,'New Inflation'!$D$2:$D$27),BE33))</f>
        <v/>
      </c>
      <c r="BF66" s="51" t="str">
        <f t="shared" si="53"/>
        <v/>
      </c>
      <c r="BG66" s="69" t="str" cm="1">
        <f t="array" ref="BG66">IFERROR(INDEX(slash18[Slash],MATCH(1,($B66=slash18[Year])*($C$4=slash18[Sub program])*(BE$8=slash18[Appr]),0)),"")</f>
        <v/>
      </c>
      <c r="BH66" s="7" t="str">
        <f>IF(BH$42="","",IFERROR(BH33*_xlfn.XLOOKUP($B66,'New Inflation'!$A$2:$A$27,'New Inflation'!$D$2:$D$27),BH33))</f>
        <v/>
      </c>
      <c r="BI66" s="51" t="str">
        <f t="shared" si="54"/>
        <v/>
      </c>
      <c r="BJ66" s="69" t="str" cm="1">
        <f t="array" ref="BJ66">IFERROR(INDEX(slash18[Slash],MATCH(1,($B66=slash18[Year])*($C$4=slash18[Sub program])*(BH$8=slash18[Appr]),0)),"")</f>
        <v/>
      </c>
    </row>
    <row r="67" spans="1:62" x14ac:dyDescent="0.2">
      <c r="B67" s="13" t="s">
        <v>527</v>
      </c>
      <c r="C67" s="7">
        <f>IF(C$42="","",IFERROR(C34/_xlfn.XLOOKUP(B67,'New Inflation'!$A$2:$A$27,'New Inflation'!$D$2:$D$27),C34))</f>
        <v>459.8360822300337</v>
      </c>
      <c r="D67" s="51">
        <f t="shared" si="35"/>
        <v>-5.8962928522427488E-2</v>
      </c>
      <c r="E67" s="69" t="str" cm="1">
        <f t="array" ref="E67">IFERROR(INDEX(slash18[Slash],MATCH(1,($B67=slash18[Year])*($C$4=slash18[Sub program])*(C$8=slash18[Appr]),0)),"")</f>
        <v/>
      </c>
      <c r="F67" s="7">
        <f>IF(F$42="","",IFERROR(F34/_xlfn.XLOOKUP($B67,'New Inflation'!$A$2:$A$27,'New Inflation'!$D$2:$D$27),F34))</f>
        <v>1012.3572150105654</v>
      </c>
      <c r="G67" s="51">
        <f t="shared" si="36"/>
        <v>-3.5426943622283096E-2</v>
      </c>
      <c r="H67" s="69" t="str" cm="1">
        <f t="array" ref="H67">IFERROR(INDEX(slash18[Slash],MATCH(1,($B67=slash18[Year])*($C$4=slash18[Sub program])*(F$8=slash18[Appr]),0)),"")</f>
        <v/>
      </c>
      <c r="I67" s="7">
        <f>IF(I$42="","",IFERROR(I34/_xlfn.XLOOKUP($B67,'New Inflation'!$A$2:$A$27,'New Inflation'!$D$2:$D$27),I34))</f>
        <v>16866.779051090522</v>
      </c>
      <c r="J67" s="51">
        <f t="shared" si="37"/>
        <v>-5.8962928522427439E-2</v>
      </c>
      <c r="K67" s="69" t="str" cm="1">
        <f t="array" ref="K67">IFERROR(INDEX(slash18[Slash],MATCH(1,($B67=slash18[Year])*($C$4=slash18[Sub program])*(I$8=slash18[Appr]),0)),"")</f>
        <v/>
      </c>
      <c r="L67" s="7">
        <f>IF(L$42="","",IFERROR(L34/_xlfn.XLOOKUP($B67,'New Inflation'!$A$2:$A$27,'New Inflation'!$D$2:$D$27),L34))</f>
        <v>639.18904451397009</v>
      </c>
      <c r="M67" s="51">
        <f t="shared" si="38"/>
        <v>-5.8962928522427516E-2</v>
      </c>
      <c r="N67" s="69" t="str" cm="1">
        <f t="array" ref="N67">IFERROR(INDEX(slash18[Slash],MATCH(1,($B67=slash18[Year])*($C$4=slash18[Sub program])*(L$8=slash18[Appr]),0)),"")</f>
        <v/>
      </c>
      <c r="O67" s="7">
        <f>IF(O$42="","",IFERROR(O34/_xlfn.XLOOKUP($B67,'New Inflation'!$A$2:$A$27,'New Inflation'!$D$2:$D$27),O34))</f>
        <v>3163.6426878677412</v>
      </c>
      <c r="P67" s="51">
        <f t="shared" si="39"/>
        <v>-5.8962928522427314E-2</v>
      </c>
      <c r="Q67" s="69" t="str" cm="1">
        <f t="array" ref="Q67">IFERROR(INDEX(slash18[Slash],MATCH(1,($B67=slash18[Year])*($C$4=slash18[Sub program])*(O$8=slash18[Appr]),0)),"")</f>
        <v/>
      </c>
      <c r="R67" s="7" t="str">
        <f>IF(R$42="","",IFERROR(R34/_xlfn.XLOOKUP($B67,'New Inflation'!$A$2:$A$27,'New Inflation'!$D$2:$D$27),R34))</f>
        <v/>
      </c>
      <c r="S67" s="51" t="str">
        <f t="shared" si="40"/>
        <v/>
      </c>
      <c r="T67" s="69" t="str" cm="1">
        <f t="array" ref="T67">IFERROR(INDEX(slash18[Slash],MATCH(1,($B67=slash18[Year])*($C$4=slash18[Sub program])*(R$8=slash18[Appr]),0)),"")</f>
        <v/>
      </c>
      <c r="U67" s="7" t="str">
        <f>IF(U$42="","",IFERROR(U34/_xlfn.XLOOKUP($B67,'New Inflation'!$A$2:$A$27,'New Inflation'!$D$2:$D$27),U34))</f>
        <v/>
      </c>
      <c r="V67" s="51" t="str">
        <f t="shared" si="41"/>
        <v/>
      </c>
      <c r="W67" s="69" t="str" cm="1">
        <f t="array" ref="W67">IFERROR(INDEX(slash18[Slash],MATCH(1,($B67=slash18[Year])*($C$4=slash18[Sub program])*(U$8=slash18[Appr]),0)),"")</f>
        <v/>
      </c>
      <c r="X67" s="7" t="str">
        <f>IF(X$42="","",IFERROR(X34/_xlfn.XLOOKUP($B67,'New Inflation'!$A$2:$A$27,'New Inflation'!$D$2:$D$27),X34))</f>
        <v/>
      </c>
      <c r="Y67" s="51" t="str">
        <f t="shared" si="42"/>
        <v/>
      </c>
      <c r="Z67" s="69" t="str" cm="1">
        <f t="array" ref="Z67">IFERROR(INDEX(slash18[Slash],MATCH(1,($B67=slash18[Year])*($C$4=slash18[Sub program])*(X$8=slash18[Appr]),0)),"")</f>
        <v/>
      </c>
      <c r="AA67" s="7" t="str">
        <f>IF(AA$42="","",IFERROR(AA34/_xlfn.XLOOKUP($B67,'New Inflation'!$A$2:$A$27,'New Inflation'!$D$2:$D$27),AA34))</f>
        <v/>
      </c>
      <c r="AB67" s="51" t="str">
        <f t="shared" si="43"/>
        <v/>
      </c>
      <c r="AC67" s="69" t="str" cm="1">
        <f t="array" ref="AC67">IFERROR(INDEX(slash18[Slash],MATCH(1,($B67=slash18[Year])*($C$4=slash18[Sub program])*(AA$8=slash18[Appr]),0)),"")</f>
        <v/>
      </c>
      <c r="AD67" s="7" t="str">
        <f>IF(AD$42="","",IFERROR(AD34/_xlfn.XLOOKUP($B67,'New Inflation'!$A$2:$A$27,'New Inflation'!$D$2:$D$27),AD34))</f>
        <v/>
      </c>
      <c r="AE67" s="51" t="str">
        <f t="shared" si="44"/>
        <v/>
      </c>
      <c r="AF67" s="69" t="str" cm="1">
        <f t="array" ref="AF67">IFERROR(INDEX(slash18[Slash],MATCH(1,($B67=slash18[Year])*($C$4=slash18[Sub program])*(AD$8=slash18[Appr]),0)),"")</f>
        <v/>
      </c>
      <c r="AG67" s="7" t="str">
        <f>IF(AG$42="","",IFERROR(AG34/_xlfn.XLOOKUP($B67,'New Inflation'!$A$2:$A$27,'New Inflation'!$D$2:$D$27),AG34))</f>
        <v/>
      </c>
      <c r="AH67" s="51" t="str">
        <f t="shared" si="45"/>
        <v/>
      </c>
      <c r="AI67" s="69" t="str" cm="1">
        <f t="array" ref="AI67">IFERROR(INDEX(slash18[Slash],MATCH(1,($B67=slash18[Year])*($C$4=slash18[Sub program])*(AG$8=slash18[Appr]),0)),"")</f>
        <v/>
      </c>
      <c r="AJ67" s="7" t="str">
        <f>IF(AJ$42="","",IFERROR(AJ34/_xlfn.XLOOKUP($B67,'New Inflation'!$A$2:$A$27,'New Inflation'!$D$2:$D$27),AJ34))</f>
        <v/>
      </c>
      <c r="AK67" s="51" t="str">
        <f t="shared" si="46"/>
        <v/>
      </c>
      <c r="AL67" s="69" t="str" cm="1">
        <f t="array" ref="AL67">IFERROR(INDEX(slash18[Slash],MATCH(1,($B67=slash18[Year])*($C$4=slash18[Sub program])*(AJ$8=slash18[Appr]),0)),"")</f>
        <v/>
      </c>
      <c r="AM67" s="7" t="str">
        <f>IF(AM$42="","",IFERROR(AM34/_xlfn.XLOOKUP($B67,'New Inflation'!$A$2:$A$27,'New Inflation'!$D$2:$D$27),AM34))</f>
        <v/>
      </c>
      <c r="AN67" s="51" t="str">
        <f t="shared" si="47"/>
        <v/>
      </c>
      <c r="AO67" s="69" t="str" cm="1">
        <f t="array" ref="AO67">IFERROR(INDEX(slash18[Slash],MATCH(1,($B67=slash18[Year])*($C$4=slash18[Sub program])*(AM$8=slash18[Appr]),0)),"")</f>
        <v/>
      </c>
      <c r="AP67" s="7" t="str">
        <f>IF(AP$42="","",IFERROR(AP34/_xlfn.XLOOKUP($B67,'New Inflation'!$A$2:$A$27,'New Inflation'!$D$2:$D$27),AP34))</f>
        <v/>
      </c>
      <c r="AQ67" s="51" t="str">
        <f t="shared" si="48"/>
        <v/>
      </c>
      <c r="AR67" s="69" t="str" cm="1">
        <f t="array" ref="AR67">IFERROR(INDEX(slash18[Slash],MATCH(1,($B67=slash18[Year])*($C$4=slash18[Sub program])*(AP$8=slash18[Appr]),0)),"")</f>
        <v/>
      </c>
      <c r="AS67" s="7" t="str">
        <f>IF(AS$42="","",IFERROR(AS34/_xlfn.XLOOKUP($B67,'New Inflation'!$A$2:$A$27,'New Inflation'!$D$2:$D$27),AS34))</f>
        <v/>
      </c>
      <c r="AT67" s="51" t="str">
        <f t="shared" si="49"/>
        <v/>
      </c>
      <c r="AU67" s="69" t="str" cm="1">
        <f t="array" ref="AU67">IFERROR(INDEX(slash18[Slash],MATCH(1,($B67=slash18[Year])*($C$4=slash18[Sub program])*(AS$8=slash18[Appr]),0)),"")</f>
        <v/>
      </c>
      <c r="AV67" s="7" t="str">
        <f>IF(AV$42="","",IFERROR(AV34/_xlfn.XLOOKUP($B67,'New Inflation'!$A$2:$A$27,'New Inflation'!$D$2:$D$27),AV34))</f>
        <v/>
      </c>
      <c r="AW67" s="51" t="str">
        <f t="shared" si="50"/>
        <v/>
      </c>
      <c r="AX67" s="69" t="str" cm="1">
        <f t="array" ref="AX67">IFERROR(INDEX(slash18[Slash],MATCH(1,($B67=slash18[Year])*($C$4=slash18[Sub program])*(AV$8=slash18[Appr]),0)),"")</f>
        <v/>
      </c>
      <c r="AY67" s="7" t="str">
        <f>IF(AY$42="","",IFERROR(AY34/_xlfn.XLOOKUP($B67,'New Inflation'!$A$2:$A$27,'New Inflation'!$D$2:$D$27),AY34))</f>
        <v/>
      </c>
      <c r="AZ67" s="51" t="str">
        <f t="shared" si="51"/>
        <v/>
      </c>
      <c r="BA67" s="69" t="str" cm="1">
        <f t="array" ref="BA67">IFERROR(INDEX(slash18[Slash],MATCH(1,($B67=slash18[Year])*($C$4=slash18[Sub program])*(AY$8=slash18[Appr]),0)),"")</f>
        <v/>
      </c>
      <c r="BB67" s="7" t="str">
        <f>IF(BB$42="","",IFERROR(BB34/_xlfn.XLOOKUP($B67,'New Inflation'!$A$2:$A$27,'New Inflation'!$D$2:$D$27),BB34))</f>
        <v/>
      </c>
      <c r="BC67" s="51" t="str">
        <f t="shared" si="52"/>
        <v/>
      </c>
      <c r="BD67" s="69" t="str" cm="1">
        <f t="array" ref="BD67">IFERROR(INDEX(slash18[Slash],MATCH(1,($B67=slash18[Year])*($C$4=slash18[Sub program])*(BB$8=slash18[Appr]),0)),"")</f>
        <v/>
      </c>
      <c r="BE67" s="7" t="str">
        <f>IF(BE$42="","",IFERROR(BE34/_xlfn.XLOOKUP($B67,'New Inflation'!$A$2:$A$27,'New Inflation'!$D$2:$D$27),BE34))</f>
        <v/>
      </c>
      <c r="BF67" s="51" t="str">
        <f t="shared" si="53"/>
        <v/>
      </c>
      <c r="BG67" s="69" t="str" cm="1">
        <f t="array" ref="BG67">IFERROR(INDEX(slash18[Slash],MATCH(1,($B67=slash18[Year])*($C$4=slash18[Sub program])*(BE$8=slash18[Appr]),0)),"")</f>
        <v/>
      </c>
      <c r="BH67" s="7" t="str">
        <f>IF(BH$42="","",IFERROR(BH34*_xlfn.XLOOKUP($B67,'New Inflation'!$A$2:$A$27,'New Inflation'!$D$2:$D$27),BH34))</f>
        <v/>
      </c>
      <c r="BI67" s="51" t="str">
        <f t="shared" si="54"/>
        <v/>
      </c>
      <c r="BJ67" s="69" t="str" cm="1">
        <f t="array" ref="BJ67">IFERROR(INDEX(slash18[Slash],MATCH(1,($B67=slash18[Year])*($C$4=slash18[Sub program])*(BH$8=slash18[Appr]),0)),"")</f>
        <v/>
      </c>
    </row>
    <row r="68" spans="1:62" s="53" customFormat="1" x14ac:dyDescent="0.2">
      <c r="B68" s="60" t="s">
        <v>588</v>
      </c>
      <c r="C68" s="7">
        <f>IF(C$42="","",IFERROR(C35/_xlfn.XLOOKUP(B68,'New Inflation'!$A$2:$A$27,'New Inflation'!$D$2:$D$27),C35))</f>
        <v>445.90245432985762</v>
      </c>
      <c r="D68" s="51">
        <f>IFERROR((C68-C67)/C67,"")</f>
        <v>-3.0301293088187367E-2</v>
      </c>
      <c r="E68" s="69" t="str" cm="1">
        <f t="array" ref="E68">IFERROR(INDEX(slash18[Slash],MATCH(1,($B68=slash18[Year])*($C$4=slash18[Sub program])*(C$8=slash18[Appr]),0)),"")</f>
        <v/>
      </c>
      <c r="F68" s="7">
        <f>IF(F$42="","",IFERROR(F35/_xlfn.XLOOKUP($B68,'New Inflation'!$A$2:$A$27,'New Inflation'!$D$2:$D$27),F35))</f>
        <v>1095.8185889809747</v>
      </c>
      <c r="G68" s="51">
        <f>IFERROR((F68-F67)/F67,"")</f>
        <v>8.2442612877054774E-2</v>
      </c>
      <c r="H68" s="69" t="str" cm="1">
        <f t="array" ref="H68">IFERROR(INDEX(slash18[Slash],MATCH(1,($B68=slash18[Year])*($C$4=slash18[Sub program])*(F$8=slash18[Appr]),0)),"")</f>
        <v/>
      </c>
      <c r="I68" s="7">
        <f>IF(I$42="","",IFERROR(I35/_xlfn.XLOOKUP($B68,'New Inflation'!$A$2:$A$27,'New Inflation'!$D$2:$D$27),I35))</f>
        <v>16355.693835609731</v>
      </c>
      <c r="J68" s="51">
        <f>IFERROR((I68-I67)/I67,"")</f>
        <v>-3.0301293088187253E-2</v>
      </c>
      <c r="K68" s="69" t="str" cm="1">
        <f t="array" ref="K68">IFERROR(INDEX(slash18[Slash],MATCH(1,($B68=slash18[Year])*($C$4=slash18[Sub program])*(I$8=slash18[Appr]),0)),"")</f>
        <v/>
      </c>
      <c r="L68" s="7">
        <f>IF(L$42="","",IFERROR(L35/_xlfn.XLOOKUP($B68,'New Inflation'!$A$2:$A$27,'New Inflation'!$D$2:$D$27),L35))</f>
        <v>619.8207899373939</v>
      </c>
      <c r="M68" s="51">
        <f t="shared" ref="M68:M69" si="55">IFERROR((L68-L67)/L67,"")</f>
        <v>-3.0301293088187277E-2</v>
      </c>
      <c r="N68" s="69" t="str" cm="1">
        <f t="array" ref="N68">IFERROR(INDEX(slash18[Slash],MATCH(1,($B68=slash18[Year])*($C$4=slash18[Sub program])*(L$8=slash18[Appr]),0)),"")</f>
        <v/>
      </c>
      <c r="O68" s="7">
        <f>IF(O$42="","",IFERROR(O35/_xlfn.XLOOKUP($B68,'New Inflation'!$A$2:$A$27,'New Inflation'!$D$2:$D$27),O35))</f>
        <v>3067.7802235563599</v>
      </c>
      <c r="P68" s="51">
        <f t="shared" ref="P68:P69" si="56">IFERROR((O68-O67)/O67,"")</f>
        <v>-3.0301293088187353E-2</v>
      </c>
      <c r="Q68" s="69" t="str" cm="1">
        <f t="array" ref="Q68">IFERROR(INDEX(slash18[Slash],MATCH(1,($B68=slash18[Year])*($C$4=slash18[Sub program])*(O$8=slash18[Appr]),0)),"")</f>
        <v/>
      </c>
      <c r="R68" s="7" t="str">
        <f>IF(R$42="","",IFERROR(R35/_xlfn.XLOOKUP($B68,'New Inflation'!$A$2:$A$27,'New Inflation'!$D$2:$D$27),R35))</f>
        <v/>
      </c>
      <c r="S68" s="51" t="str">
        <f t="shared" ref="S68:S69" si="57">IFERROR((R68-R67)/R67,"")</f>
        <v/>
      </c>
      <c r="T68" s="69" t="str" cm="1">
        <f t="array" ref="T68">IFERROR(INDEX(slash18[Slash],MATCH(1,($B68=slash18[Year])*($C$4=slash18[Sub program])*(R$8=slash18[Appr]),0)),"")</f>
        <v/>
      </c>
      <c r="U68" s="7" t="str">
        <f>IF(U$42="","",IFERROR(U35/_xlfn.XLOOKUP($B68,'New Inflation'!$A$2:$A$27,'New Inflation'!$D$2:$D$27),U35))</f>
        <v/>
      </c>
      <c r="V68" s="51" t="str">
        <f t="shared" ref="V68:V69" si="58">IFERROR((U68-U67)/U67,"")</f>
        <v/>
      </c>
      <c r="W68" s="69" t="str" cm="1">
        <f t="array" ref="W68">IFERROR(INDEX(slash18[Slash],MATCH(1,($B68=slash18[Year])*($C$4=slash18[Sub program])*(U$8=slash18[Appr]),0)),"")</f>
        <v/>
      </c>
      <c r="X68" s="7" t="str">
        <f>IF(X$42="","",IFERROR(X35/_xlfn.XLOOKUP($B68,'New Inflation'!$A$2:$A$27,'New Inflation'!$D$2:$D$27),X35))</f>
        <v/>
      </c>
      <c r="Y68" s="51" t="str">
        <f t="shared" ref="Y68:Y69" si="59">IFERROR((X68-X67)/X67,"")</f>
        <v/>
      </c>
      <c r="Z68" s="69" t="str" cm="1">
        <f t="array" ref="Z68">IFERROR(INDEX(slash18[Slash],MATCH(1,($B68=slash18[Year])*($C$4=slash18[Sub program])*(X$8=slash18[Appr]),0)),"")</f>
        <v/>
      </c>
      <c r="AA68" s="7" t="str">
        <f>IF(AA$42="","",IFERROR(AA35/_xlfn.XLOOKUP($B68,'New Inflation'!$A$2:$A$27,'New Inflation'!$D$2:$D$27),AA35))</f>
        <v/>
      </c>
      <c r="AB68" s="51" t="str">
        <f t="shared" ref="AB68:AB69" si="60">IFERROR((AA68-AA67)/AA67,"")</f>
        <v/>
      </c>
      <c r="AC68" s="69" t="str" cm="1">
        <f t="array" ref="AC68">IFERROR(INDEX(slash18[Slash],MATCH(1,($B68=slash18[Year])*($C$4=slash18[Sub program])*(AA$8=slash18[Appr]),0)),"")</f>
        <v/>
      </c>
      <c r="AD68" s="7" t="str">
        <f>IF(AD$42="","",IFERROR(AD35/_xlfn.XLOOKUP($B68,'New Inflation'!$A$2:$A$27,'New Inflation'!$D$2:$D$27),AD35))</f>
        <v/>
      </c>
      <c r="AE68" s="51" t="str">
        <f t="shared" ref="AE68:AE69" si="61">IFERROR((AD68-AD67)/AD67,"")</f>
        <v/>
      </c>
      <c r="AF68" s="69" t="str" cm="1">
        <f t="array" ref="AF68">IFERROR(INDEX(slash18[Slash],MATCH(1,($B68=slash18[Year])*($C$4=slash18[Sub program])*(AD$8=slash18[Appr]),0)),"")</f>
        <v/>
      </c>
      <c r="AG68" s="7" t="str">
        <f>IF(AG$42="","",IFERROR(AG35/_xlfn.XLOOKUP($B68,'New Inflation'!$A$2:$A$27,'New Inflation'!$D$2:$D$27),AG35))</f>
        <v/>
      </c>
      <c r="AH68" s="51" t="str">
        <f t="shared" ref="AH68:AH69" si="62">IFERROR((AG68-AG67)/AG67,"")</f>
        <v/>
      </c>
      <c r="AI68" s="69" t="str" cm="1">
        <f t="array" ref="AI68">IFERROR(INDEX(slash18[Slash],MATCH(1,($B68=slash18[Year])*($C$4=slash18[Sub program])*(AG$8=slash18[Appr]),0)),"")</f>
        <v/>
      </c>
      <c r="AJ68" s="7" t="str">
        <f>IF(AJ$42="","",IFERROR(AJ35/_xlfn.XLOOKUP($B68,'New Inflation'!$A$2:$A$27,'New Inflation'!$D$2:$D$27),AJ35))</f>
        <v/>
      </c>
      <c r="AK68" s="51" t="str">
        <f t="shared" ref="AK68:AK69" si="63">IFERROR((AJ68-AJ67)/AJ67,"")</f>
        <v/>
      </c>
      <c r="AL68" s="69" t="str" cm="1">
        <f t="array" ref="AL68">IFERROR(INDEX(slash18[Slash],MATCH(1,($B68=slash18[Year])*($C$4=slash18[Sub program])*(AJ$8=slash18[Appr]),0)),"")</f>
        <v/>
      </c>
      <c r="AM68" s="7" t="str">
        <f>IF(AM$42="","",IFERROR(AM35/_xlfn.XLOOKUP($B68,'New Inflation'!$A$2:$A$27,'New Inflation'!$D$2:$D$27),AM35))</f>
        <v/>
      </c>
      <c r="AN68" s="51" t="str">
        <f t="shared" ref="AN68:AN69" si="64">IFERROR((AM68-AM67)/AM67,"")</f>
        <v/>
      </c>
      <c r="AO68" s="69" t="str" cm="1">
        <f t="array" ref="AO68">IFERROR(INDEX(slash18[Slash],MATCH(1,($B68=slash18[Year])*($C$4=slash18[Sub program])*(AM$8=slash18[Appr]),0)),"")</f>
        <v/>
      </c>
      <c r="AP68" s="7" t="str">
        <f>IF(AP$42="","",IFERROR(AP35/_xlfn.XLOOKUP($B68,'New Inflation'!$A$2:$A$27,'New Inflation'!$D$2:$D$27),AP35))</f>
        <v/>
      </c>
      <c r="AQ68" s="51" t="str">
        <f t="shared" ref="AQ68:AQ69" si="65">IFERROR((AP68-AP67)/AP67,"")</f>
        <v/>
      </c>
      <c r="AR68" s="69" t="str" cm="1">
        <f t="array" ref="AR68">IFERROR(INDEX(slash18[Slash],MATCH(1,($B68=slash18[Year])*($C$4=slash18[Sub program])*(AP$8=slash18[Appr]),0)),"")</f>
        <v/>
      </c>
      <c r="AS68" s="7" t="str">
        <f>IF(AS$42="","",IFERROR(AS35/_xlfn.XLOOKUP($B68,'New Inflation'!$A$2:$A$27,'New Inflation'!$D$2:$D$27),AS35))</f>
        <v/>
      </c>
      <c r="AT68" s="51" t="str">
        <f t="shared" ref="AT68:AT69" si="66">IFERROR((AS68-AS67)/AS67,"")</f>
        <v/>
      </c>
      <c r="AU68" s="69" t="str" cm="1">
        <f t="array" ref="AU68">IFERROR(INDEX(slash18[Slash],MATCH(1,($B68=slash18[Year])*($C$4=slash18[Sub program])*(AS$8=slash18[Appr]),0)),"")</f>
        <v/>
      </c>
      <c r="AV68" s="7" t="str">
        <f>IF(AV$42="","",IFERROR(AV35/_xlfn.XLOOKUP($B68,'New Inflation'!$A$2:$A$27,'New Inflation'!$D$2:$D$27),AV35))</f>
        <v/>
      </c>
      <c r="AW68" s="51" t="str">
        <f t="shared" ref="AW68:AW69" si="67">IFERROR((AV68-AV67)/AV67,"")</f>
        <v/>
      </c>
      <c r="AX68" s="69" t="str" cm="1">
        <f t="array" ref="AX68">IFERROR(INDEX(slash18[Slash],MATCH(1,($B68=slash18[Year])*($C$4=slash18[Sub program])*(AV$8=slash18[Appr]),0)),"")</f>
        <v/>
      </c>
      <c r="AY68" s="7" t="str">
        <f>IF(AY$42="","",IFERROR(AY35/_xlfn.XLOOKUP($B68,'New Inflation'!$A$2:$A$27,'New Inflation'!$D$2:$D$27),AY35))</f>
        <v/>
      </c>
      <c r="AZ68" s="51" t="str">
        <f t="shared" ref="AZ68:AZ69" si="68">IFERROR((AY68-AY67)/AY67,"")</f>
        <v/>
      </c>
      <c r="BA68" s="69" t="str" cm="1">
        <f t="array" ref="BA68">IFERROR(INDEX(slash18[Slash],MATCH(1,($B68=slash18[Year])*($C$4=slash18[Sub program])*(AY$8=slash18[Appr]),0)),"")</f>
        <v/>
      </c>
      <c r="BB68" s="7" t="str">
        <f>IF(BB$42="","",IFERROR(BB35/_xlfn.XLOOKUP($B68,'New Inflation'!$A$2:$A$27,'New Inflation'!$D$2:$D$27),BB35))</f>
        <v/>
      </c>
      <c r="BC68" s="51" t="str">
        <f t="shared" ref="BC68:BC69" si="69">IFERROR((BB68-BB67)/BB67,"")</f>
        <v/>
      </c>
      <c r="BD68" s="69" t="str" cm="1">
        <f t="array" ref="BD68">IFERROR(INDEX(slash18[Slash],MATCH(1,($B68=slash18[Year])*($C$4=slash18[Sub program])*(BB$8=slash18[Appr]),0)),"")</f>
        <v/>
      </c>
      <c r="BE68" s="7" t="str">
        <f>IF(BE$42="","",IFERROR(BE35/_xlfn.XLOOKUP($B68,'New Inflation'!$A$2:$A$27,'New Inflation'!$D$2:$D$27),BE35))</f>
        <v/>
      </c>
      <c r="BF68" s="51" t="str">
        <f t="shared" ref="BF68:BF69" si="70">IFERROR((BE68-BE67)/BE67,"")</f>
        <v/>
      </c>
      <c r="BG68" s="69" t="str" cm="1">
        <f t="array" ref="BG68">IFERROR(INDEX(slash18[Slash],MATCH(1,($B68=slash18[Year])*($C$4=slash18[Sub program])*(BE$8=slash18[Appr]),0)),"")</f>
        <v/>
      </c>
      <c r="BH68" s="7" t="str">
        <f>IF(BH$42="","",IFERROR(BH35*_xlfn.XLOOKUP($B68,'New Inflation'!$A$2:$A$27,'New Inflation'!$D$2:$D$27),BH35))</f>
        <v/>
      </c>
      <c r="BI68" s="51" t="str">
        <f t="shared" ref="BI68:BI69" si="71">IFERROR((BH68-BH67)/BH67,"")</f>
        <v/>
      </c>
      <c r="BJ68" s="69" t="str" cm="1">
        <f t="array" ref="BJ68">IFERROR(INDEX(slash18[Slash],MATCH(1,($B68=slash18[Year])*($C$4=slash18[Sub program])*(BH$8=slash18[Appr]),0)),"")</f>
        <v/>
      </c>
    </row>
    <row r="69" spans="1:62" s="53" customFormat="1" x14ac:dyDescent="0.2">
      <c r="B69" s="60" t="s">
        <v>1069</v>
      </c>
      <c r="C69" s="7">
        <f>IF(C$42="","",IFERROR(C36/_xlfn.XLOOKUP(B69,'New Inflation'!$A$2:$A$27,'New Inflation'!$D$2:$D$27),C36))</f>
        <v>435.6</v>
      </c>
      <c r="D69" s="51">
        <f>IFERROR((C69-C68)/C68,"")</f>
        <v>-2.31047266724312E-2</v>
      </c>
      <c r="E69" s="69" t="str" cm="1">
        <f t="array" ref="E69">IFERROR(INDEX(slash18[Slash],MATCH(1,($B69=slash18[Year])*($C$4=slash18[Sub program])*(C$8=slash18[Appr]),0)),"")</f>
        <v/>
      </c>
      <c r="F69" s="7">
        <f>IF(F$42="","",IFERROR(F36/_xlfn.XLOOKUP($B69,'New Inflation'!$A$2:$A$27,'New Inflation'!$D$2:$D$27),F36))</f>
        <v>1070.5</v>
      </c>
      <c r="G69" s="51">
        <f>IFERROR((F69-F68)/F68,"")</f>
        <v>-2.3104726672431256E-2</v>
      </c>
      <c r="H69" s="69" t="str" cm="1">
        <f t="array" ref="H69">IFERROR(INDEX(slash18[Slash],MATCH(1,($B69=slash18[Year])*($C$4=slash18[Sub program])*(F$8=slash18[Appr]),0)),"")</f>
        <v/>
      </c>
      <c r="I69" s="7">
        <f>IF(I$42="","",IFERROR(I36/_xlfn.XLOOKUP($B69,'New Inflation'!$A$2:$A$27,'New Inflation'!$D$2:$D$27),I36))</f>
        <v>15977.8</v>
      </c>
      <c r="J69" s="51">
        <f>IFERROR((I69-I68)/I68,"")</f>
        <v>-2.3104726672431245E-2</v>
      </c>
      <c r="K69" s="69" t="str" cm="1">
        <f t="array" ref="K69">IFERROR(INDEX(slash18[Slash],MATCH(1,($B69=slash18[Year])*($C$4=slash18[Sub program])*(I$8=slash18[Appr]),0)),"")</f>
        <v/>
      </c>
      <c r="L69" s="7">
        <f>IF(L$42="","",IFERROR(L36/_xlfn.XLOOKUP($B69,'New Inflation'!$A$2:$A$27,'New Inflation'!$D$2:$D$27),L36))</f>
        <v>605.5</v>
      </c>
      <c r="M69" s="51">
        <f t="shared" si="55"/>
        <v>-2.3104726672431228E-2</v>
      </c>
      <c r="N69" s="69" t="str" cm="1">
        <f t="array" ref="N69">IFERROR(INDEX(slash18[Slash],MATCH(1,($B69=slash18[Year])*($C$4=slash18[Sub program])*(L$8=slash18[Appr]),0)),"")</f>
        <v/>
      </c>
      <c r="O69" s="7">
        <f>IF(O$42="","",IFERROR(O36/_xlfn.XLOOKUP($B69,'New Inflation'!$A$2:$A$27,'New Inflation'!$D$2:$D$27),O36))</f>
        <v>2996.9</v>
      </c>
      <c r="P69" s="51">
        <f t="shared" si="56"/>
        <v>-2.310472667243129E-2</v>
      </c>
      <c r="Q69" s="69" t="str" cm="1">
        <f t="array" ref="Q69">IFERROR(INDEX(slash18[Slash],MATCH(1,($B69=slash18[Year])*($C$4=slash18[Sub program])*(O$8=slash18[Appr]),0)),"")</f>
        <v/>
      </c>
      <c r="R69" s="7" t="str">
        <f>IF(R$42="","",IFERROR(R36/_xlfn.XLOOKUP($B69,'New Inflation'!$A$2:$A$27,'New Inflation'!$D$2:$D$27),R36))</f>
        <v/>
      </c>
      <c r="S69" s="51" t="str">
        <f t="shared" si="57"/>
        <v/>
      </c>
      <c r="T69" s="69" t="str" cm="1">
        <f t="array" ref="T69">IFERROR(INDEX(slash18[Slash],MATCH(1,($B69=slash18[Year])*($C$4=slash18[Sub program])*(R$8=slash18[Appr]),0)),"")</f>
        <v/>
      </c>
      <c r="U69" s="7" t="str">
        <f>IF(U$42="","",IFERROR(U36/_xlfn.XLOOKUP($B69,'New Inflation'!$A$2:$A$27,'New Inflation'!$D$2:$D$27),U36))</f>
        <v/>
      </c>
      <c r="V69" s="51" t="str">
        <f t="shared" si="58"/>
        <v/>
      </c>
      <c r="W69" s="69" t="str" cm="1">
        <f t="array" ref="W69">IFERROR(INDEX(slash18[Slash],MATCH(1,($B69=slash18[Year])*($C$4=slash18[Sub program])*(U$8=slash18[Appr]),0)),"")</f>
        <v/>
      </c>
      <c r="X69" s="7" t="str">
        <f>IF(X$42="","",IFERROR(X36/_xlfn.XLOOKUP($B69,'New Inflation'!$A$2:$A$27,'New Inflation'!$D$2:$D$27),X36))</f>
        <v/>
      </c>
      <c r="Y69" s="51" t="str">
        <f t="shared" si="59"/>
        <v/>
      </c>
      <c r="Z69" s="69" t="str" cm="1">
        <f t="array" ref="Z69">IFERROR(INDEX(slash18[Slash],MATCH(1,($B69=slash18[Year])*($C$4=slash18[Sub program])*(X$8=slash18[Appr]),0)),"")</f>
        <v/>
      </c>
      <c r="AA69" s="7" t="str">
        <f>IF(AA$42="","",IFERROR(AA36/_xlfn.XLOOKUP($B69,'New Inflation'!$A$2:$A$27,'New Inflation'!$D$2:$D$27),AA36))</f>
        <v/>
      </c>
      <c r="AB69" s="51" t="str">
        <f t="shared" si="60"/>
        <v/>
      </c>
      <c r="AC69" s="69" t="str" cm="1">
        <f t="array" ref="AC69">IFERROR(INDEX(slash18[Slash],MATCH(1,($B69=slash18[Year])*($C$4=slash18[Sub program])*(AA$8=slash18[Appr]),0)),"")</f>
        <v/>
      </c>
      <c r="AD69" s="7" t="str">
        <f>IF(AD$42="","",IFERROR(AD36/_xlfn.XLOOKUP($B69,'New Inflation'!$A$2:$A$27,'New Inflation'!$D$2:$D$27),AD36))</f>
        <v/>
      </c>
      <c r="AE69" s="51" t="str">
        <f t="shared" si="61"/>
        <v/>
      </c>
      <c r="AF69" s="69" t="str" cm="1">
        <f t="array" ref="AF69">IFERROR(INDEX(slash18[Slash],MATCH(1,($B69=slash18[Year])*($C$4=slash18[Sub program])*(AD$8=slash18[Appr]),0)),"")</f>
        <v/>
      </c>
      <c r="AG69" s="7" t="str">
        <f>IF(AG$42="","",IFERROR(AG36/_xlfn.XLOOKUP($B69,'New Inflation'!$A$2:$A$27,'New Inflation'!$D$2:$D$27),AG36))</f>
        <v/>
      </c>
      <c r="AH69" s="51" t="str">
        <f t="shared" si="62"/>
        <v/>
      </c>
      <c r="AI69" s="69" t="str" cm="1">
        <f t="array" ref="AI69">IFERROR(INDEX(slash18[Slash],MATCH(1,($B69=slash18[Year])*($C$4=slash18[Sub program])*(AG$8=slash18[Appr]),0)),"")</f>
        <v/>
      </c>
      <c r="AJ69" s="7" t="str">
        <f>IF(AJ$42="","",IFERROR(AJ36/_xlfn.XLOOKUP($B69,'New Inflation'!$A$2:$A$27,'New Inflation'!$D$2:$D$27),AJ36))</f>
        <v/>
      </c>
      <c r="AK69" s="51" t="str">
        <f t="shared" si="63"/>
        <v/>
      </c>
      <c r="AL69" s="69" t="str" cm="1">
        <f t="array" ref="AL69">IFERROR(INDEX(slash18[Slash],MATCH(1,($B69=slash18[Year])*($C$4=slash18[Sub program])*(AJ$8=slash18[Appr]),0)),"")</f>
        <v/>
      </c>
      <c r="AM69" s="7" t="str">
        <f>IF(AM$42="","",IFERROR(AM36/_xlfn.XLOOKUP($B69,'New Inflation'!$A$2:$A$27,'New Inflation'!$D$2:$D$27),AM36))</f>
        <v/>
      </c>
      <c r="AN69" s="51" t="str">
        <f t="shared" si="64"/>
        <v/>
      </c>
      <c r="AO69" s="69" t="str" cm="1">
        <f t="array" ref="AO69">IFERROR(INDEX(slash18[Slash],MATCH(1,($B69=slash18[Year])*($C$4=slash18[Sub program])*(AM$8=slash18[Appr]),0)),"")</f>
        <v/>
      </c>
      <c r="AP69" s="7" t="str">
        <f>IF(AP$42="","",IFERROR(AP36/_xlfn.XLOOKUP($B69,'New Inflation'!$A$2:$A$27,'New Inflation'!$D$2:$D$27),AP36))</f>
        <v/>
      </c>
      <c r="AQ69" s="51" t="str">
        <f t="shared" si="65"/>
        <v/>
      </c>
      <c r="AR69" s="69" t="str" cm="1">
        <f t="array" ref="AR69">IFERROR(INDEX(slash18[Slash],MATCH(1,($B69=slash18[Year])*($C$4=slash18[Sub program])*(AP$8=slash18[Appr]),0)),"")</f>
        <v/>
      </c>
      <c r="AS69" s="7" t="str">
        <f>IF(AS$42="","",IFERROR(AS36/_xlfn.XLOOKUP($B69,'New Inflation'!$A$2:$A$27,'New Inflation'!$D$2:$D$27),AS36))</f>
        <v/>
      </c>
      <c r="AT69" s="51" t="str">
        <f t="shared" si="66"/>
        <v/>
      </c>
      <c r="AU69" s="69" t="str" cm="1">
        <f t="array" ref="AU69">IFERROR(INDEX(slash18[Slash],MATCH(1,($B69=slash18[Year])*($C$4=slash18[Sub program])*(AS$8=slash18[Appr]),0)),"")</f>
        <v/>
      </c>
      <c r="AV69" s="7" t="str">
        <f>IF(AV$42="","",IFERROR(AV36/_xlfn.XLOOKUP($B69,'New Inflation'!$A$2:$A$27,'New Inflation'!$D$2:$D$27),AV36))</f>
        <v/>
      </c>
      <c r="AW69" s="51" t="str">
        <f t="shared" si="67"/>
        <v/>
      </c>
      <c r="AX69" s="69" t="str" cm="1">
        <f t="array" ref="AX69">IFERROR(INDEX(slash18[Slash],MATCH(1,($B69=slash18[Year])*($C$4=slash18[Sub program])*(AV$8=slash18[Appr]),0)),"")</f>
        <v/>
      </c>
      <c r="AY69" s="7" t="str">
        <f>IF(AY$42="","",IFERROR(AY36/_xlfn.XLOOKUP($B69,'New Inflation'!$A$2:$A$27,'New Inflation'!$D$2:$D$27),AY36))</f>
        <v/>
      </c>
      <c r="AZ69" s="51" t="str">
        <f t="shared" si="68"/>
        <v/>
      </c>
      <c r="BA69" s="69" t="str" cm="1">
        <f t="array" ref="BA69">IFERROR(INDEX(slash18[Slash],MATCH(1,($B69=slash18[Year])*($C$4=slash18[Sub program])*(AY$8=slash18[Appr]),0)),"")</f>
        <v/>
      </c>
      <c r="BB69" s="7" t="str">
        <f>IF(BB$42="","",IFERROR(BB36/_xlfn.XLOOKUP($B69,'New Inflation'!$A$2:$A$27,'New Inflation'!$D$2:$D$27),BB36))</f>
        <v/>
      </c>
      <c r="BC69" s="51" t="str">
        <f t="shared" si="69"/>
        <v/>
      </c>
      <c r="BD69" s="69" t="str" cm="1">
        <f t="array" ref="BD69">IFERROR(INDEX(slash18[Slash],MATCH(1,($B69=slash18[Year])*($C$4=slash18[Sub program])*(BB$8=slash18[Appr]),0)),"")</f>
        <v/>
      </c>
      <c r="BE69" s="7" t="str">
        <f>IF(BE$42="","",IFERROR(BE36/_xlfn.XLOOKUP($B69,'New Inflation'!$A$2:$A$27,'New Inflation'!$D$2:$D$27),BE36))</f>
        <v/>
      </c>
      <c r="BF69" s="51" t="str">
        <f t="shared" si="70"/>
        <v/>
      </c>
      <c r="BG69" s="69" t="str" cm="1">
        <f t="array" ref="BG69">IFERROR(INDEX(slash18[Slash],MATCH(1,($B69=slash18[Year])*($C$4=slash18[Sub program])*(BE$8=slash18[Appr]),0)),"")</f>
        <v/>
      </c>
      <c r="BH69" s="7" t="str">
        <f>IF(BH$42="","",IFERROR(BH36*_xlfn.XLOOKUP($B69,'New Inflation'!$A$2:$A$27,'New Inflation'!$D$2:$D$27),BH36))</f>
        <v/>
      </c>
      <c r="BI69" s="51" t="str">
        <f t="shared" si="71"/>
        <v/>
      </c>
      <c r="BJ69" s="69" t="str" cm="1">
        <f t="array" ref="BJ69">IFERROR(INDEX(slash18[Slash],MATCH(1,($B69=slash18[Year])*($C$4=slash18[Sub program])*(BH$8=slash18[Appr]),0)),"")</f>
        <v/>
      </c>
    </row>
    <row r="70" spans="1:62" x14ac:dyDescent="0.2">
      <c r="B70" s="11" t="str">
        <f>B37</f>
        <v>Percentage change FY00 -FY 25</v>
      </c>
      <c r="C70" s="72"/>
      <c r="D70" s="71" cm="1">
        <f t="array" ref="D70">IFERROR((LOOKUP(2,1/ISNUMBER(C44:C69),C44:C69)-INDEX(C44:C69,MATCH(TRUE,INDEX(ISNUMBER(C44:C69),0),0)))/INDEX(C44:C69,MATCH(TRUE,INDEX(ISNUMBER(C44:C69),0),0)),"")</f>
        <v>0.20594623776068482</v>
      </c>
      <c r="E70" s="68"/>
      <c r="F70" s="58"/>
      <c r="G70" s="71" cm="1">
        <f t="array" ref="G70">IFERROR((LOOKUP(2,1/ISNUMBER(F44:F69),F44:F69)-INDEX(F44:F69,MATCH(TRUE,INDEX(ISNUMBER(F44:F69),0),0)))/INDEX(F44:F69,MATCH(TRUE,INDEX(ISNUMBER(F44:F69),0),0)),"")</f>
        <v>-0.32887825405173993</v>
      </c>
      <c r="H70" s="69"/>
      <c r="I70" s="71" t="str">
        <f>IFERROR((H69-H44)/H44,"")</f>
        <v/>
      </c>
      <c r="J70" s="71" cm="1">
        <f t="array" ref="J70">IFERROR((LOOKUP(2,1/ISNUMBER(I44:I69),I44:I69)-INDEX(I44:I69,MATCH(TRUE,INDEX(ISNUMBER(I44:I69),0),0)))/INDEX(I44:I69,MATCH(TRUE,INDEX(ISNUMBER(I44:I69),0),0)),"")</f>
        <v>0.24091373750103595</v>
      </c>
      <c r="K70" s="69"/>
      <c r="L70" s="58"/>
      <c r="M70" s="71" cm="1">
        <f t="array" ref="M70">IFERROR((LOOKUP(2,1/ISNUMBER(L44:L69),L44:L69)-INDEX(L44:L69,MATCH(TRUE,INDEX(ISNUMBER(L44:L69),0),0)))/INDEX(L44:L69,MATCH(TRUE,INDEX(ISNUMBER(L44:L69),0),0)),"")</f>
        <v>-0.44939934169076889</v>
      </c>
      <c r="N70" s="69"/>
      <c r="O70" s="58"/>
      <c r="P70" s="71" cm="1">
        <f t="array" ref="P70">IFERROR((LOOKUP(2,1/ISNUMBER(O44:O69),O44:O69)-INDEX(O44:O69,MATCH(TRUE,INDEX(ISNUMBER(O44:O69),0),0)))/INDEX(O44:O69,MATCH(TRUE,INDEX(ISNUMBER(O44:O69),0),0)),"")</f>
        <v>6.9178061033813493E-2</v>
      </c>
      <c r="Q70" s="69"/>
      <c r="R70" s="58"/>
      <c r="S70" s="71" t="str" cm="1">
        <f t="array" ref="S70">IFERROR((LOOKUP(2,1/ISNUMBER(R44:R69),R44:R69)-INDEX(R44:R69,MATCH(TRUE,INDEX(ISNUMBER(R44:R69),0),0)))/INDEX(R44:R69,MATCH(TRUE,INDEX(ISNUMBER(R44:R69),0),0)),"")</f>
        <v/>
      </c>
      <c r="T70" s="69"/>
      <c r="U70" s="58"/>
      <c r="V70" s="71" t="str" cm="1">
        <f t="array" ref="V70">IFERROR((LOOKUP(2,1/ISNUMBER(U44:U69),U44:U69)-INDEX(U44:U69,MATCH(TRUE,INDEX(ISNUMBER(U44:U69),0),0)))/INDEX(U44:U69,MATCH(TRUE,INDEX(ISNUMBER(U44:U69),0),0)),"")</f>
        <v/>
      </c>
      <c r="W70" s="69"/>
      <c r="X70" s="58"/>
      <c r="Y70" s="71" t="str" cm="1">
        <f t="array" ref="Y70">IFERROR((LOOKUP(2,1/ISNUMBER(X44:X69),X44:X69)-INDEX(X44:X69,MATCH(TRUE,INDEX(ISNUMBER(X44:X69),0),0)))/INDEX(X44:X69,MATCH(TRUE,INDEX(ISNUMBER(X44:X69),0),0)),"")</f>
        <v/>
      </c>
      <c r="Z70" s="69"/>
      <c r="AA70" s="58"/>
      <c r="AB70" s="71" t="str" cm="1">
        <f t="array" ref="AB70">IFERROR((LOOKUP(2,1/ISNUMBER(AA44:AA69),AA44:AA69)-INDEX(AA44:AA69,MATCH(TRUE,INDEX(ISNUMBER(AA44:AA69),0),0)))/INDEX(AA44:AA69,MATCH(TRUE,INDEX(ISNUMBER(AA44:AA69),0),0)),"")</f>
        <v/>
      </c>
      <c r="AC70" s="69"/>
      <c r="AD70" s="58"/>
      <c r="AE70" s="71" t="str" cm="1">
        <f t="array" ref="AE70">IFERROR((LOOKUP(2,1/ISNUMBER(AD44:AD69),AD44:AD69)-INDEX(AD44:AD69,MATCH(TRUE,INDEX(ISNUMBER(AD44:AD69),0),0)))/INDEX(AD44:AD69,MATCH(TRUE,INDEX(ISNUMBER(AD44:AD69),0),0)),"")</f>
        <v/>
      </c>
      <c r="AF70" s="69"/>
      <c r="AG70" s="58"/>
      <c r="AH70" s="71" t="str" cm="1">
        <f t="array" ref="AH70">IFERROR((LOOKUP(2,1/ISNUMBER(AG44:AG69),AG44:AG69)-INDEX(AG44:AG69,MATCH(TRUE,INDEX(ISNUMBER(AG44:AG69),0),0)))/INDEX(AG44:AG69,MATCH(TRUE,INDEX(ISNUMBER(AG44:AG69),0),0)),"")</f>
        <v/>
      </c>
      <c r="AI70" s="69"/>
      <c r="AJ70" s="58"/>
      <c r="AK70" s="71" t="str" cm="1">
        <f t="array" ref="AK70">IFERROR((LOOKUP(2,1/ISNUMBER(AJ44:AJ69),AJ44:AJ69)-INDEX(AJ44:AJ69,MATCH(TRUE,INDEX(ISNUMBER(AJ44:AJ69),0),0)))/INDEX(AJ44:AJ69,MATCH(TRUE,INDEX(ISNUMBER(AJ44:AJ69),0),0)),"")</f>
        <v/>
      </c>
      <c r="AL70" s="69"/>
      <c r="AM70" s="58"/>
      <c r="AN70" s="71" t="str" cm="1">
        <f t="array" ref="AN70">IFERROR((LOOKUP(2,1/ISNUMBER(AM44:AM69),AM44:AM69)-INDEX(AM44:AM69,MATCH(TRUE,INDEX(ISNUMBER(AM44:AM69),0),0)))/INDEX(AM44:AM69,MATCH(TRUE,INDEX(ISNUMBER(AM44:AM69),0),0)),"")</f>
        <v/>
      </c>
      <c r="AO70" s="69"/>
      <c r="AP70" s="58"/>
      <c r="AQ70" s="71" t="str" cm="1">
        <f t="array" ref="AQ70">IFERROR((LOOKUP(2,1/ISNUMBER(AP44:AP69),AP44:AP69)-INDEX(AP44:AP69,MATCH(TRUE,INDEX(ISNUMBER(AP44:AP69),0),0)))/INDEX(AP44:AP69,MATCH(TRUE,INDEX(ISNUMBER(AP44:AP69),0),0)),"")</f>
        <v/>
      </c>
      <c r="AR70" s="69"/>
      <c r="AS70" s="58"/>
      <c r="AT70" s="71" t="str" cm="1">
        <f t="array" ref="AT70">IFERROR((LOOKUP(2,1/ISNUMBER(AS44:AS69),AS44:AS69)-INDEX(AS44:AS69,MATCH(TRUE,INDEX(ISNUMBER(AS44:AS69),0),0)))/INDEX(AS44:AS69,MATCH(TRUE,INDEX(ISNUMBER(AS44:AS69),0),0)),"")</f>
        <v/>
      </c>
      <c r="AU70" s="69"/>
      <c r="AV70" s="58"/>
      <c r="AW70" s="71" t="str" cm="1">
        <f t="array" ref="AW70">IFERROR((LOOKUP(2,1/ISNUMBER(AV44:AV69),AV44:AV69)-INDEX(AV44:AV69,MATCH(TRUE,INDEX(ISNUMBER(AV44:AV69),0),0)))/INDEX(AV44:AV69,MATCH(TRUE,INDEX(ISNUMBER(AV44:AV69),0),0)),"")</f>
        <v/>
      </c>
      <c r="AX70" s="69"/>
      <c r="AY70" s="58"/>
      <c r="AZ70" s="71" t="str" cm="1">
        <f t="array" ref="AZ70">IFERROR((LOOKUP(2,1/ISNUMBER(AY44:AY69),AY44:AY69)-INDEX(AY44:AY69,MATCH(TRUE,INDEX(ISNUMBER(AY44:AY69),0),0)))/INDEX(AY44:AY69,MATCH(TRUE,INDEX(ISNUMBER(AY44:AY69),0),0)),"")</f>
        <v/>
      </c>
      <c r="BA70" s="69"/>
      <c r="BB70" s="58"/>
      <c r="BC70" s="71" t="str" cm="1">
        <f t="array" ref="BC70">IFERROR((LOOKUP(2,1/ISNUMBER(BB44:BB69),BB44:BB69)-INDEX(BB44:BB69,MATCH(TRUE,INDEX(ISNUMBER(BB44:BB69),0),0)))/INDEX(BB44:BB69,MATCH(TRUE,INDEX(ISNUMBER(BB44:BB69),0),0)),"")</f>
        <v/>
      </c>
      <c r="BD70" s="69"/>
      <c r="BE70" s="58"/>
      <c r="BF70" s="71" t="str" cm="1">
        <f t="array" ref="BF70">IFERROR((LOOKUP(2,1/ISNUMBER(BE44:BE69),BE44:BE69)-INDEX(BE44:BE69,MATCH(TRUE,INDEX(ISNUMBER(BE44:BE69),0),0)))/INDEX(BE44:BE69,MATCH(TRUE,INDEX(ISNUMBER(BE44:BE69),0),0)),"")</f>
        <v/>
      </c>
      <c r="BG70" s="69"/>
      <c r="BH70" s="53"/>
      <c r="BI70" s="53"/>
      <c r="BJ70" s="53"/>
    </row>
    <row r="71" spans="1:62" x14ac:dyDescent="0.2">
      <c r="B71" s="4"/>
      <c r="C71" s="4"/>
      <c r="D71" s="4"/>
      <c r="E71" s="4"/>
      <c r="F71" s="4"/>
      <c r="G71" s="4"/>
      <c r="H71" s="4"/>
      <c r="I71" s="4"/>
      <c r="J71" s="4"/>
      <c r="K71" s="4"/>
      <c r="L71" s="4"/>
      <c r="M71" s="4"/>
      <c r="N71" s="4"/>
      <c r="O71" s="4"/>
      <c r="P71" s="4"/>
      <c r="Q71" s="4"/>
      <c r="R71" s="4"/>
      <c r="S71" s="4"/>
      <c r="T71" s="4"/>
      <c r="U71" s="4"/>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row>
    <row r="72" spans="1:62" x14ac:dyDescent="0.2">
      <c r="A72" s="205" t="s">
        <v>1090</v>
      </c>
      <c r="B72" s="54" t="str" cm="1">
        <f t="array" ref="B72">_xlfn.UNIQUE(_xlfn._xlws.FILTER(bullets13[Bullet],bullets13[Sub program]=$C$4,"No Notes"))</f>
        <v>/1 See Joint Committee on Finance Meeting Minutes dated June 28, 2004, for additional action.  (https://doa.wi.gov/Pages/StateFinances/JointFinanceCommittee13-10.aspx)</v>
      </c>
      <c r="C72" s="239"/>
      <c r="D72" s="239"/>
      <c r="E72" s="54"/>
      <c r="F72" s="54"/>
      <c r="G72" s="54"/>
      <c r="H72" s="54"/>
      <c r="I72" s="54"/>
      <c r="J72" s="54"/>
      <c r="K72" s="54"/>
      <c r="L72" s="54"/>
      <c r="M72" s="54"/>
      <c r="N72" s="54"/>
      <c r="O72" s="54"/>
      <c r="P72" s="54"/>
      <c r="Q72" s="54"/>
      <c r="R72" s="54"/>
      <c r="S72" s="54"/>
      <c r="T72" s="54"/>
      <c r="U72" s="54"/>
    </row>
    <row r="73" spans="1:62" x14ac:dyDescent="0.2">
      <c r="A73" s="205" t="s">
        <v>1091</v>
      </c>
      <c r="B73" s="54"/>
      <c r="C73" s="239"/>
      <c r="D73" s="239"/>
      <c r="E73" s="54"/>
      <c r="F73" s="54"/>
      <c r="G73" s="54"/>
      <c r="H73" s="54"/>
      <c r="I73" s="54"/>
      <c r="J73" s="54"/>
      <c r="K73" s="54"/>
      <c r="L73" s="54"/>
      <c r="M73" s="54"/>
      <c r="N73" s="54"/>
      <c r="O73" s="54"/>
      <c r="P73" s="54"/>
      <c r="Q73" s="54"/>
      <c r="R73" s="54"/>
      <c r="S73" s="54"/>
      <c r="T73" s="54"/>
      <c r="U73" s="54"/>
    </row>
    <row r="74" spans="1:62" x14ac:dyDescent="0.2">
      <c r="A74" s="205" t="s">
        <v>1092</v>
      </c>
      <c r="B74" s="54"/>
      <c r="C74" s="239"/>
      <c r="D74" s="239"/>
      <c r="E74" s="54"/>
      <c r="F74" s="54"/>
      <c r="G74" s="54"/>
      <c r="H74" s="54"/>
      <c r="I74" s="54"/>
      <c r="J74" s="54"/>
      <c r="K74" s="54"/>
      <c r="L74" s="54"/>
      <c r="M74" s="54"/>
      <c r="N74" s="54"/>
      <c r="O74" s="54"/>
      <c r="P74" s="54"/>
      <c r="Q74" s="54"/>
      <c r="R74" s="54"/>
      <c r="S74" s="54"/>
      <c r="T74" s="54"/>
      <c r="U74" s="54"/>
    </row>
    <row r="75" spans="1:62" x14ac:dyDescent="0.2">
      <c r="A75" s="205" t="s">
        <v>1093</v>
      </c>
      <c r="B75" s="54"/>
      <c r="C75" s="239"/>
      <c r="D75" s="239"/>
      <c r="E75" s="54"/>
      <c r="F75" s="54"/>
      <c r="G75" s="54"/>
      <c r="H75" s="54"/>
      <c r="I75" s="54"/>
      <c r="J75" s="54"/>
      <c r="K75" s="54"/>
      <c r="L75" s="54"/>
      <c r="M75" s="54"/>
      <c r="N75" s="54"/>
      <c r="O75" s="54"/>
      <c r="P75" s="54"/>
      <c r="Q75" s="54"/>
      <c r="R75" s="54"/>
      <c r="S75" s="54"/>
      <c r="T75" s="54"/>
      <c r="U75" s="54"/>
    </row>
    <row r="76" spans="1:62" x14ac:dyDescent="0.2">
      <c r="A76" s="205" t="s">
        <v>1094</v>
      </c>
      <c r="B76" s="54"/>
      <c r="C76" s="239"/>
      <c r="D76" s="239"/>
      <c r="E76" s="54"/>
      <c r="F76" s="54"/>
      <c r="G76" s="54"/>
      <c r="H76" s="54"/>
      <c r="I76" s="54"/>
      <c r="J76" s="54"/>
      <c r="K76" s="54"/>
      <c r="L76" s="54"/>
      <c r="M76" s="54"/>
      <c r="N76" s="54"/>
      <c r="O76" s="54"/>
      <c r="P76" s="54"/>
      <c r="Q76" s="54"/>
      <c r="R76" s="54"/>
      <c r="S76" s="54"/>
      <c r="T76" s="54"/>
      <c r="U76" s="54"/>
    </row>
    <row r="77" spans="1:62" x14ac:dyDescent="0.2">
      <c r="A77" s="205" t="s">
        <v>1095</v>
      </c>
      <c r="B77" s="54"/>
      <c r="C77" s="239"/>
      <c r="D77" s="239"/>
      <c r="E77" s="54"/>
      <c r="F77" s="54"/>
      <c r="G77" s="54"/>
      <c r="H77" s="54"/>
      <c r="I77" s="54"/>
      <c r="J77" s="54"/>
      <c r="K77" s="54"/>
      <c r="L77" s="54"/>
      <c r="M77" s="54"/>
      <c r="N77" s="54"/>
      <c r="O77" s="54"/>
      <c r="P77" s="54"/>
      <c r="Q77" s="54"/>
      <c r="R77" s="54"/>
      <c r="S77" s="54"/>
      <c r="T77" s="54"/>
      <c r="U77" s="54"/>
    </row>
    <row r="78" spans="1:62" x14ac:dyDescent="0.2">
      <c r="A78" s="205" t="s">
        <v>1096</v>
      </c>
      <c r="B78" s="54"/>
      <c r="C78" s="239"/>
      <c r="D78" s="239"/>
      <c r="E78" s="54"/>
      <c r="F78" s="54"/>
      <c r="G78" s="54"/>
      <c r="H78" s="54"/>
      <c r="I78" s="54"/>
      <c r="J78" s="54"/>
      <c r="K78" s="54"/>
      <c r="L78" s="54"/>
      <c r="M78" s="54"/>
      <c r="N78" s="54"/>
      <c r="O78" s="54"/>
      <c r="P78" s="54"/>
      <c r="Q78" s="54"/>
      <c r="R78" s="54"/>
      <c r="S78" s="54"/>
      <c r="T78" s="54"/>
      <c r="U78" s="54"/>
    </row>
    <row r="79" spans="1:62" x14ac:dyDescent="0.2">
      <c r="A79" s="205" t="s">
        <v>1097</v>
      </c>
      <c r="B79" s="54"/>
      <c r="C79" s="239"/>
      <c r="D79" s="239"/>
      <c r="E79" s="54"/>
      <c r="F79" s="54"/>
      <c r="G79" s="54"/>
      <c r="H79" s="54"/>
      <c r="I79" s="54"/>
      <c r="J79" s="54"/>
      <c r="K79" s="54"/>
      <c r="L79" s="54"/>
      <c r="M79" s="54"/>
      <c r="N79" s="54"/>
      <c r="O79" s="54"/>
      <c r="P79" s="54"/>
      <c r="Q79" s="54"/>
      <c r="R79" s="54"/>
      <c r="S79" s="54"/>
      <c r="T79" s="54"/>
      <c r="U79" s="54"/>
    </row>
    <row r="80" spans="1:62" x14ac:dyDescent="0.2">
      <c r="A80" s="205" t="s">
        <v>1098</v>
      </c>
      <c r="B80" s="54"/>
      <c r="C80" s="239"/>
      <c r="D80" s="239"/>
      <c r="E80" s="54"/>
      <c r="F80" s="54"/>
      <c r="G80" s="54"/>
      <c r="H80" s="54"/>
      <c r="I80" s="54"/>
      <c r="J80" s="54"/>
      <c r="K80" s="54"/>
      <c r="L80" s="54"/>
      <c r="M80" s="54"/>
      <c r="N80" s="54"/>
      <c r="O80" s="54"/>
      <c r="P80" s="54"/>
      <c r="Q80" s="54"/>
      <c r="R80" s="54"/>
      <c r="S80" s="54"/>
      <c r="T80" s="54"/>
      <c r="U80" s="54"/>
    </row>
    <row r="81" spans="1:21" x14ac:dyDescent="0.2">
      <c r="A81" s="205" t="s">
        <v>132</v>
      </c>
      <c r="B81" s="54"/>
      <c r="C81" s="239"/>
      <c r="D81" s="239"/>
      <c r="E81" s="54"/>
      <c r="F81" s="54"/>
      <c r="G81" s="54"/>
      <c r="H81" s="54"/>
      <c r="I81" s="54"/>
      <c r="J81" s="54"/>
      <c r="K81" s="54"/>
      <c r="L81" s="54"/>
      <c r="M81" s="54"/>
      <c r="N81" s="54"/>
      <c r="O81" s="54"/>
      <c r="P81" s="54"/>
      <c r="Q81" s="54"/>
      <c r="R81" s="54"/>
      <c r="S81" s="54"/>
      <c r="T81" s="54"/>
      <c r="U81" s="54"/>
    </row>
    <row r="82" spans="1:21" x14ac:dyDescent="0.2">
      <c r="A82" s="205" t="s">
        <v>110</v>
      </c>
      <c r="B82" s="54"/>
      <c r="C82" s="54"/>
      <c r="D82" s="54"/>
      <c r="E82" s="54"/>
      <c r="F82" s="54"/>
      <c r="G82" s="54"/>
      <c r="H82" s="54"/>
      <c r="I82" s="54"/>
      <c r="J82" s="54"/>
      <c r="K82" s="54"/>
      <c r="L82" s="54"/>
      <c r="M82" s="54"/>
      <c r="N82" s="54"/>
      <c r="O82" s="54"/>
      <c r="P82" s="54"/>
      <c r="Q82" s="54"/>
      <c r="R82" s="54"/>
      <c r="S82" s="54"/>
      <c r="T82" s="54"/>
      <c r="U82" s="54"/>
    </row>
    <row r="83" spans="1:21" x14ac:dyDescent="0.2">
      <c r="A83" s="205" t="s">
        <v>1099</v>
      </c>
      <c r="B83" s="54"/>
      <c r="C83" s="54"/>
      <c r="D83" s="54"/>
      <c r="E83" s="54"/>
      <c r="F83" s="54"/>
      <c r="G83" s="54"/>
      <c r="H83" s="54"/>
      <c r="I83" s="54"/>
      <c r="J83" s="54"/>
      <c r="K83" s="54"/>
      <c r="L83" s="54"/>
      <c r="M83" s="54"/>
      <c r="N83" s="54"/>
      <c r="O83" s="54"/>
      <c r="P83" s="54"/>
      <c r="Q83" s="54"/>
      <c r="R83" s="54"/>
      <c r="S83" s="54"/>
      <c r="T83" s="54"/>
      <c r="U83" s="54"/>
    </row>
    <row r="84" spans="1:21" x14ac:dyDescent="0.2">
      <c r="A84" s="205" t="s">
        <v>1100</v>
      </c>
      <c r="B84" s="54"/>
      <c r="C84" s="54"/>
      <c r="D84" s="54"/>
      <c r="E84" s="54"/>
      <c r="F84" s="54"/>
      <c r="G84" s="54"/>
      <c r="H84" s="54"/>
      <c r="I84" s="54"/>
      <c r="J84" s="54"/>
      <c r="K84" s="54"/>
      <c r="L84" s="54"/>
      <c r="M84" s="54"/>
      <c r="N84" s="54"/>
      <c r="O84" s="54"/>
      <c r="P84" s="54"/>
      <c r="Q84" s="54"/>
      <c r="R84" s="54"/>
      <c r="S84" s="54"/>
      <c r="T84" s="54"/>
      <c r="U84" s="54"/>
    </row>
    <row r="85" spans="1:21" x14ac:dyDescent="0.2">
      <c r="A85" s="205" t="s">
        <v>1101</v>
      </c>
      <c r="B85" s="54"/>
      <c r="C85" s="54"/>
      <c r="D85" s="54"/>
      <c r="E85" s="54"/>
      <c r="F85" s="54"/>
      <c r="G85" s="54"/>
      <c r="H85" s="54"/>
      <c r="I85" s="54"/>
      <c r="J85" s="54"/>
      <c r="K85" s="54"/>
      <c r="L85" s="54"/>
      <c r="M85" s="54"/>
      <c r="N85" s="54"/>
      <c r="O85" s="54"/>
      <c r="P85" s="54"/>
      <c r="Q85" s="54"/>
      <c r="R85" s="54"/>
      <c r="S85" s="54"/>
      <c r="T85" s="54"/>
      <c r="U85" s="54"/>
    </row>
    <row r="86" spans="1:21" x14ac:dyDescent="0.2">
      <c r="A86" s="205" t="s">
        <v>1102</v>
      </c>
      <c r="B86" s="54"/>
      <c r="C86" s="54"/>
      <c r="D86" s="54"/>
      <c r="E86" s="54"/>
      <c r="F86" s="54"/>
      <c r="G86" s="54"/>
      <c r="H86" s="54"/>
      <c r="I86" s="54"/>
      <c r="J86" s="54"/>
      <c r="K86" s="54"/>
      <c r="L86" s="54"/>
      <c r="M86" s="54"/>
      <c r="N86" s="54"/>
      <c r="O86" s="54"/>
      <c r="P86" s="54"/>
      <c r="Q86" s="54"/>
      <c r="R86" s="54"/>
      <c r="S86" s="54"/>
      <c r="T86" s="54"/>
      <c r="U86" s="54"/>
    </row>
    <row r="87" spans="1:21" x14ac:dyDescent="0.2">
      <c r="A87" s="205" t="s">
        <v>133</v>
      </c>
      <c r="B87" s="54"/>
      <c r="C87" s="54"/>
      <c r="D87" s="54"/>
      <c r="E87" s="54"/>
      <c r="F87" s="54"/>
      <c r="G87" s="54"/>
      <c r="H87" s="54"/>
      <c r="I87" s="54"/>
      <c r="J87" s="54"/>
      <c r="K87" s="54"/>
      <c r="L87" s="54"/>
      <c r="M87" s="54"/>
      <c r="N87" s="54"/>
      <c r="O87" s="54"/>
      <c r="P87" s="54"/>
      <c r="Q87" s="54"/>
      <c r="R87" s="54"/>
      <c r="S87" s="54"/>
      <c r="T87" s="54"/>
      <c r="U87" s="54"/>
    </row>
    <row r="88" spans="1:21" x14ac:dyDescent="0.2">
      <c r="A88" s="205" t="s">
        <v>286</v>
      </c>
      <c r="B88" s="54"/>
      <c r="C88" s="54"/>
      <c r="D88" s="54"/>
      <c r="E88" s="54"/>
      <c r="F88" s="54"/>
      <c r="G88" s="54"/>
      <c r="H88" s="54"/>
      <c r="I88" s="54"/>
      <c r="J88" s="54"/>
      <c r="K88" s="54"/>
      <c r="L88" s="54"/>
      <c r="M88" s="54"/>
      <c r="N88" s="54"/>
      <c r="O88" s="54"/>
      <c r="P88" s="54"/>
      <c r="Q88" s="54"/>
      <c r="R88" s="54"/>
      <c r="S88" s="54"/>
      <c r="T88" s="54"/>
      <c r="U88" s="54"/>
    </row>
    <row r="89" spans="1:21" x14ac:dyDescent="0.2">
      <c r="A89" s="205" t="s">
        <v>1103</v>
      </c>
      <c r="B89" s="54"/>
      <c r="C89" s="54"/>
      <c r="D89" s="54"/>
      <c r="E89" s="54"/>
      <c r="F89" s="54"/>
      <c r="G89" s="54"/>
      <c r="H89" s="54"/>
      <c r="I89" s="54"/>
      <c r="J89" s="54"/>
      <c r="K89" s="54"/>
      <c r="L89" s="54"/>
      <c r="M89" s="54"/>
      <c r="N89" s="54"/>
      <c r="O89" s="54"/>
      <c r="P89" s="54"/>
      <c r="Q89" s="54"/>
      <c r="R89" s="54"/>
      <c r="S89" s="54"/>
      <c r="T89" s="54"/>
      <c r="U89" s="54"/>
    </row>
    <row r="90" spans="1:21" x14ac:dyDescent="0.2">
      <c r="A90" s="205" t="s">
        <v>1104</v>
      </c>
      <c r="B90" s="54"/>
      <c r="C90" s="54"/>
      <c r="D90" s="54"/>
      <c r="E90" s="54"/>
      <c r="F90" s="54"/>
      <c r="G90" s="54"/>
      <c r="H90" s="54"/>
      <c r="I90" s="54"/>
      <c r="J90" s="54"/>
      <c r="K90" s="54"/>
      <c r="L90" s="54"/>
      <c r="M90" s="54"/>
      <c r="N90" s="54"/>
      <c r="O90" s="54"/>
      <c r="P90" s="54"/>
      <c r="Q90" s="54"/>
      <c r="R90" s="54"/>
      <c r="S90" s="54"/>
      <c r="T90" s="54"/>
      <c r="U90" s="54"/>
    </row>
    <row r="91" spans="1:21" x14ac:dyDescent="0.2">
      <c r="A91" s="205" t="s">
        <v>201</v>
      </c>
      <c r="B91" s="54"/>
      <c r="C91" s="54"/>
      <c r="D91" s="54"/>
      <c r="E91" s="54"/>
      <c r="F91" s="54"/>
      <c r="G91" s="54"/>
      <c r="H91" s="54"/>
      <c r="I91" s="54"/>
      <c r="J91" s="54"/>
      <c r="K91" s="54"/>
      <c r="L91" s="54"/>
      <c r="M91" s="54"/>
      <c r="N91" s="54"/>
      <c r="O91" s="54"/>
      <c r="P91" s="54"/>
      <c r="Q91" s="54"/>
      <c r="R91" s="54"/>
      <c r="S91" s="54"/>
      <c r="T91" s="54"/>
      <c r="U91" s="54"/>
    </row>
    <row r="92" spans="1:21" x14ac:dyDescent="0.2">
      <c r="A92" s="205" t="s">
        <v>1105</v>
      </c>
      <c r="B92" s="54"/>
      <c r="C92" s="54"/>
      <c r="D92" s="54"/>
      <c r="E92" s="54"/>
      <c r="F92" s="54"/>
      <c r="G92" s="54"/>
      <c r="H92" s="54"/>
      <c r="I92" s="54"/>
      <c r="J92" s="54"/>
      <c r="K92" s="54"/>
      <c r="L92" s="54"/>
      <c r="M92" s="54"/>
      <c r="N92" s="54"/>
      <c r="O92" s="54"/>
      <c r="P92" s="54"/>
      <c r="Q92" s="54"/>
      <c r="R92" s="54"/>
      <c r="S92" s="54"/>
      <c r="T92" s="54"/>
      <c r="U92" s="54"/>
    </row>
    <row r="93" spans="1:21" x14ac:dyDescent="0.2">
      <c r="A93" s="205" t="s">
        <v>1106</v>
      </c>
      <c r="B93" s="54"/>
      <c r="C93" s="54"/>
      <c r="D93" s="54"/>
      <c r="E93" s="54"/>
      <c r="F93" s="54"/>
      <c r="G93" s="54"/>
      <c r="H93" s="54"/>
      <c r="I93" s="54"/>
      <c r="J93" s="54"/>
      <c r="K93" s="54"/>
      <c r="L93" s="54"/>
      <c r="M93" s="54"/>
      <c r="N93" s="54"/>
      <c r="O93" s="54"/>
      <c r="P93" s="54"/>
      <c r="Q93" s="54"/>
      <c r="R93" s="54"/>
      <c r="S93" s="54"/>
      <c r="T93" s="54"/>
      <c r="U93" s="54"/>
    </row>
    <row r="94" spans="1:21" x14ac:dyDescent="0.2">
      <c r="A94" s="205" t="s">
        <v>421</v>
      </c>
      <c r="B94" s="54"/>
      <c r="C94" s="54"/>
      <c r="D94" s="54"/>
      <c r="E94" s="54"/>
      <c r="F94" s="54"/>
      <c r="G94" s="54"/>
      <c r="H94" s="54"/>
      <c r="I94" s="54"/>
      <c r="J94" s="54"/>
      <c r="K94" s="54"/>
      <c r="L94" s="54"/>
      <c r="M94" s="54"/>
      <c r="N94" s="54"/>
      <c r="O94" s="54"/>
      <c r="P94" s="54"/>
      <c r="Q94" s="54"/>
      <c r="R94" s="54"/>
      <c r="S94" s="54"/>
      <c r="T94" s="54"/>
      <c r="U94" s="54"/>
    </row>
    <row r="95" spans="1:21" x14ac:dyDescent="0.2">
      <c r="A95" s="205" t="s">
        <v>411</v>
      </c>
      <c r="B95" s="54"/>
      <c r="C95" s="54"/>
      <c r="D95" s="54"/>
      <c r="E95" s="54"/>
      <c r="F95" s="54"/>
      <c r="G95" s="54"/>
      <c r="H95" s="54"/>
      <c r="I95" s="54"/>
      <c r="J95" s="54"/>
      <c r="K95" s="54"/>
      <c r="L95" s="54"/>
      <c r="M95" s="54"/>
      <c r="N95" s="54"/>
      <c r="O95" s="54"/>
      <c r="P95" s="54"/>
      <c r="Q95" s="54"/>
      <c r="R95" s="54"/>
      <c r="S95" s="54"/>
      <c r="T95" s="54"/>
      <c r="U95" s="54"/>
    </row>
    <row r="96" spans="1:21" x14ac:dyDescent="0.2">
      <c r="A96" s="205" t="s">
        <v>285</v>
      </c>
      <c r="B96" s="54"/>
      <c r="C96" s="54"/>
      <c r="D96" s="54"/>
      <c r="E96" s="54"/>
      <c r="F96" s="54"/>
      <c r="G96" s="54"/>
      <c r="H96" s="54"/>
      <c r="I96" s="54"/>
      <c r="J96" s="54"/>
      <c r="K96" s="54"/>
      <c r="L96" s="54"/>
      <c r="M96" s="54"/>
      <c r="N96" s="54"/>
      <c r="O96" s="54"/>
      <c r="P96" s="54"/>
      <c r="Q96" s="54"/>
      <c r="R96" s="54"/>
      <c r="S96" s="54"/>
      <c r="T96" s="54"/>
      <c r="U96" s="54"/>
    </row>
    <row r="97" spans="1:21" x14ac:dyDescent="0.2">
      <c r="A97" s="205" t="s">
        <v>328</v>
      </c>
      <c r="B97" s="54"/>
      <c r="C97" s="54"/>
      <c r="D97" s="54"/>
      <c r="E97" s="54"/>
      <c r="F97" s="54"/>
      <c r="G97" s="54"/>
      <c r="H97" s="54"/>
      <c r="I97" s="54"/>
      <c r="J97" s="54"/>
      <c r="K97" s="54"/>
      <c r="L97" s="54"/>
      <c r="M97" s="54"/>
      <c r="N97" s="54"/>
      <c r="O97" s="54"/>
      <c r="P97" s="54"/>
      <c r="Q97" s="54"/>
      <c r="R97" s="54"/>
      <c r="S97" s="54"/>
      <c r="T97" s="54"/>
      <c r="U97" s="54"/>
    </row>
    <row r="98" spans="1:21" x14ac:dyDescent="0.2">
      <c r="A98" s="205" t="s">
        <v>331</v>
      </c>
      <c r="B98" s="54"/>
      <c r="C98" s="54"/>
      <c r="D98" s="54"/>
      <c r="E98" s="54"/>
      <c r="F98" s="54"/>
      <c r="G98" s="54"/>
      <c r="H98" s="54"/>
      <c r="I98" s="54"/>
      <c r="J98" s="54"/>
      <c r="K98" s="54"/>
      <c r="L98" s="54"/>
      <c r="M98" s="54"/>
      <c r="N98" s="54"/>
      <c r="O98" s="54"/>
      <c r="P98" s="54"/>
      <c r="Q98" s="54"/>
      <c r="R98" s="54"/>
      <c r="S98" s="54"/>
      <c r="T98" s="54"/>
      <c r="U98" s="54"/>
    </row>
    <row r="99" spans="1:21" x14ac:dyDescent="0.2">
      <c r="A99" s="205" t="s">
        <v>408</v>
      </c>
      <c r="B99" s="54"/>
      <c r="C99" s="54"/>
      <c r="D99" s="54"/>
      <c r="E99" s="54"/>
      <c r="F99" s="54"/>
      <c r="G99" s="54"/>
      <c r="H99" s="54"/>
      <c r="I99" s="54"/>
      <c r="J99" s="54"/>
      <c r="K99" s="54"/>
      <c r="L99" s="54"/>
      <c r="M99" s="54"/>
      <c r="N99" s="54"/>
      <c r="O99" s="54"/>
      <c r="P99" s="54"/>
      <c r="Q99" s="54"/>
      <c r="R99" s="54"/>
      <c r="S99" s="54"/>
      <c r="T99" s="54"/>
      <c r="U99" s="54"/>
    </row>
    <row r="100" spans="1:21" x14ac:dyDescent="0.2">
      <c r="A100" s="205" t="s">
        <v>433</v>
      </c>
      <c r="B100" s="54"/>
      <c r="C100" s="54"/>
      <c r="D100" s="54"/>
      <c r="E100" s="54"/>
      <c r="F100" s="54"/>
      <c r="G100" s="54"/>
      <c r="H100" s="54"/>
      <c r="I100" s="54"/>
      <c r="J100" s="54"/>
      <c r="K100" s="54"/>
      <c r="L100" s="54"/>
      <c r="M100" s="54"/>
      <c r="N100" s="54"/>
      <c r="O100" s="54"/>
      <c r="P100" s="54"/>
      <c r="Q100" s="54"/>
      <c r="R100" s="54"/>
      <c r="S100" s="54"/>
      <c r="T100" s="54"/>
      <c r="U100" s="54"/>
    </row>
    <row r="101" spans="1:21" x14ac:dyDescent="0.2">
      <c r="A101" s="205" t="s">
        <v>1107</v>
      </c>
      <c r="B101" s="54"/>
      <c r="C101" s="54"/>
      <c r="D101" s="54"/>
      <c r="E101" s="54"/>
      <c r="F101" s="54"/>
      <c r="G101" s="54"/>
      <c r="H101" s="54"/>
      <c r="I101" s="54"/>
      <c r="J101" s="54"/>
      <c r="K101" s="54"/>
      <c r="L101" s="54"/>
      <c r="M101" s="54"/>
      <c r="N101" s="54"/>
      <c r="O101" s="54"/>
      <c r="P101" s="54"/>
      <c r="Q101" s="54"/>
      <c r="R101" s="54"/>
      <c r="S101" s="54"/>
      <c r="T101" s="54"/>
      <c r="U101" s="54"/>
    </row>
    <row r="102" spans="1:21" x14ac:dyDescent="0.2">
      <c r="B102" s="54"/>
      <c r="C102" s="54"/>
      <c r="D102" s="54"/>
      <c r="E102" s="54"/>
      <c r="F102" s="54"/>
      <c r="G102" s="54"/>
      <c r="H102" s="54"/>
      <c r="I102" s="54"/>
      <c r="J102" s="54"/>
      <c r="K102" s="54"/>
      <c r="L102" s="54"/>
      <c r="M102" s="54"/>
      <c r="N102" s="54"/>
      <c r="O102" s="54"/>
      <c r="P102" s="54"/>
      <c r="Q102" s="54"/>
      <c r="R102" s="54"/>
      <c r="S102" s="54"/>
      <c r="T102" s="54"/>
      <c r="U102" s="54"/>
    </row>
  </sheetData>
  <sheetProtection algorithmName="SHA-512" hashValue="draprv5p93R/C+uhvN4q2SqUnmlF11op2KXDDG8pFmBTrcZqXK/6KZPjP+ms1iE9psW2rj6j/0dbLEz3bWNIaQ==" saltValue="b9B9IwXPnYz2H5oixzbhtQ==" spinCount="100000" sheet="1" objects="1" scenarios="1"/>
  <protectedRanges>
    <protectedRange sqref="C3:I3" name="Range1"/>
    <protectedRange sqref="C4:I4" name="Range2"/>
  </protectedRanges>
  <dataConsolidate link="1"/>
  <mergeCells count="99">
    <mergeCell ref="C1:AF1"/>
    <mergeCell ref="O41:Q41"/>
    <mergeCell ref="U41:W41"/>
    <mergeCell ref="C3:I3"/>
    <mergeCell ref="C4:I4"/>
    <mergeCell ref="O9:Q9"/>
    <mergeCell ref="C10:E10"/>
    <mergeCell ref="I10:K10"/>
    <mergeCell ref="L9:N9"/>
    <mergeCell ref="C9:E9"/>
    <mergeCell ref="U9:W9"/>
    <mergeCell ref="U10:W10"/>
    <mergeCell ref="F42:H42"/>
    <mergeCell ref="I42:K42"/>
    <mergeCell ref="L42:N42"/>
    <mergeCell ref="O42:Q42"/>
    <mergeCell ref="R42:T42"/>
    <mergeCell ref="AJ42:AL42"/>
    <mergeCell ref="AM42:AO42"/>
    <mergeCell ref="C42:E42"/>
    <mergeCell ref="AJ9:AL9"/>
    <mergeCell ref="AJ10:AL10"/>
    <mergeCell ref="AM9:AO9"/>
    <mergeCell ref="AM10:AO10"/>
    <mergeCell ref="F10:H10"/>
    <mergeCell ref="C41:E41"/>
    <mergeCell ref="F9:H9"/>
    <mergeCell ref="I9:K9"/>
    <mergeCell ref="F41:H41"/>
    <mergeCell ref="U42:W42"/>
    <mergeCell ref="X42:Z42"/>
    <mergeCell ref="AA42:AC42"/>
    <mergeCell ref="AD42:AF42"/>
    <mergeCell ref="AS42:AU42"/>
    <mergeCell ref="AV42:AX42"/>
    <mergeCell ref="AP9:AR9"/>
    <mergeCell ref="AP10:AR10"/>
    <mergeCell ref="AS9:AU9"/>
    <mergeCell ref="AS10:AU10"/>
    <mergeCell ref="AP42:AR42"/>
    <mergeCell ref="AP41:AR41"/>
    <mergeCell ref="AV9:AX9"/>
    <mergeCell ref="AV10:AX10"/>
    <mergeCell ref="AV41:AX41"/>
    <mergeCell ref="AS41:AU41"/>
    <mergeCell ref="AM41:AO41"/>
    <mergeCell ref="X9:Z9"/>
    <mergeCell ref="X10:Z10"/>
    <mergeCell ref="O10:Q10"/>
    <mergeCell ref="AA9:AC9"/>
    <mergeCell ref="AA10:AC10"/>
    <mergeCell ref="R9:T9"/>
    <mergeCell ref="R10:T10"/>
    <mergeCell ref="X41:Z41"/>
    <mergeCell ref="AA41:AC41"/>
    <mergeCell ref="AD41:AF41"/>
    <mergeCell ref="AG41:AI41"/>
    <mergeCell ref="AJ41:AL41"/>
    <mergeCell ref="R41:T41"/>
    <mergeCell ref="I43:K43"/>
    <mergeCell ref="O43:Q43"/>
    <mergeCell ref="AD9:AF9"/>
    <mergeCell ref="AD10:AF10"/>
    <mergeCell ref="AG9:AI9"/>
    <mergeCell ref="AG10:AI10"/>
    <mergeCell ref="AG42:AI42"/>
    <mergeCell ref="L41:N41"/>
    <mergeCell ref="I41:K41"/>
    <mergeCell ref="AM43:AO43"/>
    <mergeCell ref="AY43:BA43"/>
    <mergeCell ref="C43:E43"/>
    <mergeCell ref="AV43:AX43"/>
    <mergeCell ref="L10:N10"/>
    <mergeCell ref="L43:N43"/>
    <mergeCell ref="AG43:AI43"/>
    <mergeCell ref="AJ43:AL43"/>
    <mergeCell ref="AP43:AR43"/>
    <mergeCell ref="AS43:AU43"/>
    <mergeCell ref="R43:T43"/>
    <mergeCell ref="U43:W43"/>
    <mergeCell ref="X43:Z43"/>
    <mergeCell ref="AA43:AC43"/>
    <mergeCell ref="AD43:AF43"/>
    <mergeCell ref="F43:H43"/>
    <mergeCell ref="AY9:BA9"/>
    <mergeCell ref="AY10:BA10"/>
    <mergeCell ref="BB9:BD9"/>
    <mergeCell ref="BB10:BD10"/>
    <mergeCell ref="BE9:BG9"/>
    <mergeCell ref="BE10:BG10"/>
    <mergeCell ref="BB43:BD43"/>
    <mergeCell ref="BE43:BG43"/>
    <mergeCell ref="BH43:BJ43"/>
    <mergeCell ref="AY41:BA41"/>
    <mergeCell ref="AY42:BA42"/>
    <mergeCell ref="BB41:BD41"/>
    <mergeCell ref="BB42:BD42"/>
    <mergeCell ref="BE41:BG41"/>
    <mergeCell ref="BE42:BG42"/>
  </mergeCells>
  <phoneticPr fontId="5" type="noConversion"/>
  <conditionalFormatting sqref="C8 R8 F8 I8 L8 O8 U8 X8 AA8 AD8 AG8 AJ8 AM8 AP8 AS8 AV8">
    <cfRule type="cellIs" dxfId="1798" priority="2298" operator="lessThan">
      <formula>1</formula>
    </cfRule>
  </conditionalFormatting>
  <conditionalFormatting sqref="AJ10 AG10 AD10 AA10 X10 U10 R10 O10 I10 F10 C10 AM10 AP10 AS10 AV10">
    <cfRule type="expression" dxfId="1797" priority="2302">
      <formula>NOT(ISBLANK(C9))</formula>
    </cfRule>
  </conditionalFormatting>
  <conditionalFormatting sqref="D12:D37">
    <cfRule type="iconSet" priority="2293">
      <iconSet iconSet="3ArrowsGray">
        <cfvo type="percent" val="0"/>
        <cfvo type="num" val="0"/>
        <cfvo type="num" val="0.01"/>
      </iconSet>
    </cfRule>
  </conditionalFormatting>
  <conditionalFormatting sqref="G12">
    <cfRule type="iconSet" priority="2286">
      <iconSet iconSet="3ArrowsGray">
        <cfvo type="percent" val="0"/>
        <cfvo type="num" val="0"/>
        <cfvo type="num" val="0.01"/>
      </iconSet>
    </cfRule>
  </conditionalFormatting>
  <conditionalFormatting sqref="G12:G37">
    <cfRule type="iconSet" priority="2285">
      <iconSet iconSet="3ArrowsGray">
        <cfvo type="percent" val="0"/>
        <cfvo type="num" val="0"/>
        <cfvo type="num" val="0.01"/>
      </iconSet>
    </cfRule>
  </conditionalFormatting>
  <conditionalFormatting sqref="J12:J37">
    <cfRule type="iconSet" priority="2284">
      <iconSet iconSet="3ArrowsGray">
        <cfvo type="percent" val="0"/>
        <cfvo type="num" val="0"/>
        <cfvo type="num" val="0.01"/>
      </iconSet>
    </cfRule>
  </conditionalFormatting>
  <conditionalFormatting sqref="J12">
    <cfRule type="iconSet" priority="2282">
      <iconSet iconSet="3ArrowsGray">
        <cfvo type="percent" val="0"/>
        <cfvo type="num" val="0"/>
        <cfvo type="num" val="0.01"/>
      </iconSet>
    </cfRule>
  </conditionalFormatting>
  <conditionalFormatting sqref="J12:J37">
    <cfRule type="iconSet" priority="2281">
      <iconSet iconSet="3ArrowsGray">
        <cfvo type="percent" val="0"/>
        <cfvo type="num" val="0"/>
        <cfvo type="num" val="0.01"/>
      </iconSet>
    </cfRule>
  </conditionalFormatting>
  <conditionalFormatting sqref="M12">
    <cfRule type="iconSet" priority="2280">
      <iconSet iconSet="3ArrowsGray">
        <cfvo type="percent" val="0"/>
        <cfvo type="num" val="0"/>
        <cfvo type="num" val="0.01"/>
      </iconSet>
    </cfRule>
  </conditionalFormatting>
  <conditionalFormatting sqref="M12:M37">
    <cfRule type="iconSet" priority="2279">
      <iconSet iconSet="3ArrowsGray">
        <cfvo type="percent" val="0"/>
        <cfvo type="num" val="0"/>
        <cfvo type="num" val="0.01"/>
      </iconSet>
    </cfRule>
  </conditionalFormatting>
  <conditionalFormatting sqref="P12">
    <cfRule type="iconSet" priority="2278">
      <iconSet iconSet="3ArrowsGray">
        <cfvo type="percent" val="0"/>
        <cfvo type="num" val="0"/>
        <cfvo type="num" val="0.01"/>
      </iconSet>
    </cfRule>
  </conditionalFormatting>
  <conditionalFormatting sqref="P12:P37">
    <cfRule type="iconSet" priority="2277">
      <iconSet iconSet="3ArrowsGray">
        <cfvo type="percent" val="0"/>
        <cfvo type="num" val="0"/>
        <cfvo type="num" val="0.01"/>
      </iconSet>
    </cfRule>
  </conditionalFormatting>
  <conditionalFormatting sqref="S12">
    <cfRule type="iconSet" priority="2276">
      <iconSet iconSet="3ArrowsGray">
        <cfvo type="percent" val="0"/>
        <cfvo type="num" val="0"/>
        <cfvo type="num" val="0.01"/>
      </iconSet>
    </cfRule>
  </conditionalFormatting>
  <conditionalFormatting sqref="S12:S37">
    <cfRule type="iconSet" priority="2275">
      <iconSet iconSet="3ArrowsGray">
        <cfvo type="percent" val="0"/>
        <cfvo type="num" val="0"/>
        <cfvo type="num" val="0.01"/>
      </iconSet>
    </cfRule>
  </conditionalFormatting>
  <conditionalFormatting sqref="G12:G37">
    <cfRule type="iconSet" priority="2274">
      <iconSet iconSet="3ArrowsGray">
        <cfvo type="percent" val="0"/>
        <cfvo type="num" val="0"/>
        <cfvo type="num" val="0.01"/>
      </iconSet>
    </cfRule>
  </conditionalFormatting>
  <conditionalFormatting sqref="J12:J37">
    <cfRule type="iconSet" priority="2273">
      <iconSet iconSet="3ArrowsGray">
        <cfvo type="percent" val="0"/>
        <cfvo type="num" val="0"/>
        <cfvo type="num" val="0.01"/>
      </iconSet>
    </cfRule>
  </conditionalFormatting>
  <conditionalFormatting sqref="M12:M37">
    <cfRule type="iconSet" priority="2272">
      <iconSet iconSet="3ArrowsGray">
        <cfvo type="percent" val="0"/>
        <cfvo type="num" val="0"/>
        <cfvo type="num" val="0.01"/>
      </iconSet>
    </cfRule>
  </conditionalFormatting>
  <conditionalFormatting sqref="P12:P37">
    <cfRule type="iconSet" priority="2271">
      <iconSet iconSet="3ArrowsGray">
        <cfvo type="percent" val="0"/>
        <cfvo type="num" val="0"/>
        <cfvo type="num" val="0.01"/>
      </iconSet>
    </cfRule>
  </conditionalFormatting>
  <conditionalFormatting sqref="S12:S37">
    <cfRule type="iconSet" priority="2270">
      <iconSet iconSet="3ArrowsGray">
        <cfvo type="percent" val="0"/>
        <cfvo type="num" val="0"/>
        <cfvo type="num" val="0.01"/>
      </iconSet>
    </cfRule>
  </conditionalFormatting>
  <conditionalFormatting sqref="V12:V37">
    <cfRule type="iconSet" priority="2269">
      <iconSet iconSet="3ArrowsGray">
        <cfvo type="percent" val="0"/>
        <cfvo type="num" val="0"/>
        <cfvo type="num" val="0.01"/>
      </iconSet>
    </cfRule>
  </conditionalFormatting>
  <conditionalFormatting sqref="Y12:Y37">
    <cfRule type="iconSet" priority="2268">
      <iconSet iconSet="3ArrowsGray">
        <cfvo type="percent" val="0"/>
        <cfvo type="num" val="0"/>
        <cfvo type="num" val="0.01"/>
      </iconSet>
    </cfRule>
  </conditionalFormatting>
  <conditionalFormatting sqref="AB12:AB37">
    <cfRule type="iconSet" priority="2267">
      <iconSet iconSet="3ArrowsGray">
        <cfvo type="percent" val="0"/>
        <cfvo type="num" val="0"/>
        <cfvo type="num" val="0.01"/>
      </iconSet>
    </cfRule>
  </conditionalFormatting>
  <conditionalFormatting sqref="M11:M36">
    <cfRule type="iconSet" priority="2266">
      <iconSet iconSet="3ArrowsGray">
        <cfvo type="percent" val="0"/>
        <cfvo type="num" val="0"/>
        <cfvo type="num" val="0.01"/>
      </iconSet>
    </cfRule>
  </conditionalFormatting>
  <conditionalFormatting sqref="M11">
    <cfRule type="iconSet" priority="2265">
      <iconSet iconSet="3ArrowsGray">
        <cfvo type="percent" val="0"/>
        <cfvo type="num" val="0"/>
        <cfvo type="num" val="0.01"/>
      </iconSet>
    </cfRule>
  </conditionalFormatting>
  <conditionalFormatting sqref="M11:M36">
    <cfRule type="iconSet" priority="2264">
      <iconSet iconSet="3ArrowsGray">
        <cfvo type="percent" val="0"/>
        <cfvo type="num" val="0"/>
        <cfvo type="num" val="0.01"/>
      </iconSet>
    </cfRule>
  </conditionalFormatting>
  <conditionalFormatting sqref="M11:M36">
    <cfRule type="iconSet" priority="2263">
      <iconSet iconSet="3ArrowsGray">
        <cfvo type="percent" val="0"/>
        <cfvo type="num" val="0"/>
        <cfvo type="num" val="0.01"/>
      </iconSet>
    </cfRule>
  </conditionalFormatting>
  <conditionalFormatting sqref="P11:P36">
    <cfRule type="iconSet" priority="2262">
      <iconSet iconSet="3ArrowsGray">
        <cfvo type="percent" val="0"/>
        <cfvo type="num" val="0"/>
        <cfvo type="num" val="0.01"/>
      </iconSet>
    </cfRule>
  </conditionalFormatting>
  <conditionalFormatting sqref="P11">
    <cfRule type="iconSet" priority="2261">
      <iconSet iconSet="3ArrowsGray">
        <cfvo type="percent" val="0"/>
        <cfvo type="num" val="0"/>
        <cfvo type="num" val="0.01"/>
      </iconSet>
    </cfRule>
  </conditionalFormatting>
  <conditionalFormatting sqref="P11:P36">
    <cfRule type="iconSet" priority="2260">
      <iconSet iconSet="3ArrowsGray">
        <cfvo type="percent" val="0"/>
        <cfvo type="num" val="0"/>
        <cfvo type="num" val="0.01"/>
      </iconSet>
    </cfRule>
  </conditionalFormatting>
  <conditionalFormatting sqref="P11:P36">
    <cfRule type="iconSet" priority="2259">
      <iconSet iconSet="3ArrowsGray">
        <cfvo type="percent" val="0"/>
        <cfvo type="num" val="0"/>
        <cfvo type="num" val="0.01"/>
      </iconSet>
    </cfRule>
  </conditionalFormatting>
  <conditionalFormatting sqref="AE12:AE37">
    <cfRule type="iconSet" priority="2258">
      <iconSet iconSet="3ArrowsGray">
        <cfvo type="percent" val="0"/>
        <cfvo type="num" val="0"/>
        <cfvo type="num" val="0.01"/>
      </iconSet>
    </cfRule>
  </conditionalFormatting>
  <conditionalFormatting sqref="AH12:AH37">
    <cfRule type="iconSet" priority="2257">
      <iconSet iconSet="3ArrowsGray">
        <cfvo type="percent" val="0"/>
        <cfvo type="num" val="0"/>
        <cfvo type="num" val="0.01"/>
      </iconSet>
    </cfRule>
  </conditionalFormatting>
  <conditionalFormatting sqref="AK12:AK37">
    <cfRule type="iconSet" priority="2256">
      <iconSet iconSet="3ArrowsGray">
        <cfvo type="percent" val="0"/>
        <cfvo type="num" val="0"/>
        <cfvo type="num" val="0.01"/>
      </iconSet>
    </cfRule>
  </conditionalFormatting>
  <conditionalFormatting sqref="AN12:AN37">
    <cfRule type="iconSet" priority="2255">
      <iconSet iconSet="3ArrowsGray">
        <cfvo type="percent" val="0"/>
        <cfvo type="num" val="0"/>
        <cfvo type="num" val="0.01"/>
      </iconSet>
    </cfRule>
  </conditionalFormatting>
  <conditionalFormatting sqref="AQ12:AQ37">
    <cfRule type="iconSet" priority="2254">
      <iconSet iconSet="3ArrowsGray">
        <cfvo type="percent" val="0"/>
        <cfvo type="num" val="0"/>
        <cfvo type="num" val="0.01"/>
      </iconSet>
    </cfRule>
  </conditionalFormatting>
  <conditionalFormatting sqref="AT12:AT37">
    <cfRule type="iconSet" priority="2253">
      <iconSet iconSet="3ArrowsGray">
        <cfvo type="percent" val="0"/>
        <cfvo type="num" val="0"/>
        <cfvo type="num" val="0.01"/>
      </iconSet>
    </cfRule>
  </conditionalFormatting>
  <conditionalFormatting sqref="AW12:AW37">
    <cfRule type="iconSet" priority="2252">
      <iconSet iconSet="3ArrowsGray">
        <cfvo type="percent" val="0"/>
        <cfvo type="num" val="0"/>
        <cfvo type="num" val="0.01"/>
      </iconSet>
    </cfRule>
  </conditionalFormatting>
  <conditionalFormatting sqref="C41 F41 I41 O41 U41 X41 AA41 AD41 AG41 AJ41 AM41 AP41 AS41 AV41">
    <cfRule type="cellIs" dxfId="1796" priority="2250" operator="lessThan">
      <formula>1</formula>
    </cfRule>
  </conditionalFormatting>
  <conditionalFormatting sqref="C43 F43 I43 O43 R43 U43 X43 AA43 AD43 AG43 AJ43 AP43 AS43 AV43">
    <cfRule type="expression" dxfId="1795" priority="2251">
      <formula>NOT(ISBLANK(C42))</formula>
    </cfRule>
  </conditionalFormatting>
  <conditionalFormatting sqref="G45">
    <cfRule type="iconSet" priority="2247">
      <iconSet iconSet="3ArrowsGray">
        <cfvo type="percent" val="0"/>
        <cfvo type="num" val="0"/>
        <cfvo type="num" val="0.01"/>
      </iconSet>
    </cfRule>
  </conditionalFormatting>
  <conditionalFormatting sqref="G45:G69">
    <cfRule type="iconSet" priority="2246">
      <iconSet iconSet="3ArrowsGray">
        <cfvo type="percent" val="0"/>
        <cfvo type="num" val="0"/>
        <cfvo type="num" val="0.01"/>
      </iconSet>
    </cfRule>
  </conditionalFormatting>
  <conditionalFormatting sqref="G45:G69">
    <cfRule type="iconSet" priority="2236">
      <iconSet iconSet="3ArrowsGray">
        <cfvo type="percent" val="0"/>
        <cfvo type="num" val="0"/>
        <cfvo type="num" val="0.01"/>
      </iconSet>
    </cfRule>
  </conditionalFormatting>
  <conditionalFormatting sqref="AK12:AK37">
    <cfRule type="iconSet" priority="2213">
      <iconSet iconSet="3ArrowsGray">
        <cfvo type="percent" val="0"/>
        <cfvo type="num" val="0"/>
        <cfvo type="num" val="0.01"/>
      </iconSet>
    </cfRule>
  </conditionalFormatting>
  <conditionalFormatting sqref="AN12:AN37">
    <cfRule type="iconSet" priority="2212">
      <iconSet iconSet="3ArrowsGray">
        <cfvo type="percent" val="0"/>
        <cfvo type="num" val="0"/>
        <cfvo type="num" val="0.01"/>
      </iconSet>
    </cfRule>
  </conditionalFormatting>
  <conditionalFormatting sqref="AQ12:AQ37">
    <cfRule type="iconSet" priority="2211">
      <iconSet iconSet="3ArrowsGray">
        <cfvo type="percent" val="0"/>
        <cfvo type="num" val="0"/>
        <cfvo type="num" val="0.01"/>
      </iconSet>
    </cfRule>
  </conditionalFormatting>
  <conditionalFormatting sqref="AT12:AT37">
    <cfRule type="iconSet" priority="2210">
      <iconSet iconSet="3ArrowsGray">
        <cfvo type="percent" val="0"/>
        <cfvo type="num" val="0"/>
        <cfvo type="num" val="0.01"/>
      </iconSet>
    </cfRule>
  </conditionalFormatting>
  <conditionalFormatting sqref="AW12:AW37">
    <cfRule type="iconSet" priority="2209">
      <iconSet iconSet="3ArrowsGray">
        <cfvo type="percent" val="0"/>
        <cfvo type="num" val="0"/>
        <cfvo type="num" val="0.01"/>
      </iconSet>
    </cfRule>
  </conditionalFormatting>
  <conditionalFormatting sqref="B8:B36">
    <cfRule type="expression" dxfId="1794" priority="2176">
      <formula>$C$9&lt;&gt;""</formula>
    </cfRule>
  </conditionalFormatting>
  <conditionalFormatting sqref="E11:E37">
    <cfRule type="expression" dxfId="1793" priority="2175">
      <formula>C$9&lt;&gt;""</formula>
    </cfRule>
  </conditionalFormatting>
  <conditionalFormatting sqref="C10:K10 C8:AX9 O10:AX10">
    <cfRule type="expression" dxfId="1792" priority="2172">
      <formula>C$9&lt;&gt;""</formula>
    </cfRule>
  </conditionalFormatting>
  <conditionalFormatting sqref="H11:H37">
    <cfRule type="expression" dxfId="1791" priority="2171">
      <formula>F$9&lt;&gt;""</formula>
    </cfRule>
  </conditionalFormatting>
  <conditionalFormatting sqref="AI11:AI37">
    <cfRule type="expression" dxfId="1790" priority="2169">
      <formula>AG$9&lt;&gt;""</formula>
    </cfRule>
  </conditionalFormatting>
  <conditionalFormatting sqref="AF11:AF37">
    <cfRule type="expression" dxfId="1789" priority="2167">
      <formula>AD$9&lt;&gt;""</formula>
    </cfRule>
  </conditionalFormatting>
  <conditionalFormatting sqref="AC11:AC37">
    <cfRule type="expression" dxfId="1788" priority="2165">
      <formula>AA$9&lt;&gt;""</formula>
    </cfRule>
  </conditionalFormatting>
  <conditionalFormatting sqref="Z11:Z37">
    <cfRule type="expression" dxfId="1787" priority="2163">
      <formula>X$9&lt;&gt;""</formula>
    </cfRule>
  </conditionalFormatting>
  <conditionalFormatting sqref="W11:W37">
    <cfRule type="expression" dxfId="1786" priority="2161">
      <formula>U$9&lt;&gt;""</formula>
    </cfRule>
  </conditionalFormatting>
  <conditionalFormatting sqref="K11:K37">
    <cfRule type="expression" dxfId="1785" priority="2159">
      <formula>I$9&lt;&gt;""</formula>
    </cfRule>
  </conditionalFormatting>
  <conditionalFormatting sqref="N11:N37">
    <cfRule type="expression" dxfId="1784" priority="2157">
      <formula>L$9&lt;&gt;""</formula>
    </cfRule>
  </conditionalFormatting>
  <conditionalFormatting sqref="Q11:Q37">
    <cfRule type="expression" dxfId="1783" priority="2155">
      <formula>O$9&lt;&gt;""</formula>
    </cfRule>
  </conditionalFormatting>
  <conditionalFormatting sqref="T11:T37">
    <cfRule type="expression" dxfId="1782" priority="2153">
      <formula>R$9&lt;&gt;""</formula>
    </cfRule>
  </conditionalFormatting>
  <conditionalFormatting sqref="AL11:AL37">
    <cfRule type="expression" dxfId="1781" priority="2151">
      <formula>AJ$9&lt;&gt;""</formula>
    </cfRule>
  </conditionalFormatting>
  <conditionalFormatting sqref="AO11:AO37">
    <cfRule type="expression" dxfId="1780" priority="2149">
      <formula>AM$9&lt;&gt;""</formula>
    </cfRule>
  </conditionalFormatting>
  <conditionalFormatting sqref="AR11:AR37">
    <cfRule type="expression" dxfId="1779" priority="2147">
      <formula>AP$9&lt;&gt;""</formula>
    </cfRule>
  </conditionalFormatting>
  <conditionalFormatting sqref="AU11:AU37">
    <cfRule type="expression" dxfId="1778" priority="2145">
      <formula>AS$9&lt;&gt;""</formula>
    </cfRule>
  </conditionalFormatting>
  <conditionalFormatting sqref="AX11:AX37">
    <cfRule type="expression" dxfId="1777" priority="2143">
      <formula>AV$9&lt;&gt;""</formula>
    </cfRule>
  </conditionalFormatting>
  <conditionalFormatting sqref="C41:AX43">
    <cfRule type="expression" dxfId="1776" priority="2141">
      <formula>C$42&lt;&gt;""</formula>
    </cfRule>
  </conditionalFormatting>
  <conditionalFormatting sqref="H44">
    <cfRule type="expression" dxfId="1775" priority="2137">
      <formula>F$42&lt;&gt;""</formula>
    </cfRule>
  </conditionalFormatting>
  <conditionalFormatting sqref="B44:B70">
    <cfRule type="expression" dxfId="1774" priority="2121">
      <formula>$C$42&lt;&gt;""</formula>
    </cfRule>
  </conditionalFormatting>
  <conditionalFormatting sqref="C71:AX71 G44:H44 G45:G69">
    <cfRule type="cellIs" dxfId="1773" priority="2110" operator="equal">
      <formula>0</formula>
    </cfRule>
  </conditionalFormatting>
  <conditionalFormatting sqref="C37:AX37">
    <cfRule type="expression" dxfId="1772" priority="2107">
      <formula>A$9&lt;&gt;""</formula>
    </cfRule>
    <cfRule type="expression" dxfId="1771" priority="2108">
      <formula>B$9&lt;&gt;""</formula>
    </cfRule>
    <cfRule type="expression" dxfId="1770" priority="2109">
      <formula>C$9&lt;&gt;""</formula>
    </cfRule>
  </conditionalFormatting>
  <conditionalFormatting sqref="G12:G36">
    <cfRule type="iconSet" priority="2106">
      <iconSet iconSet="3ArrowsGray">
        <cfvo type="percent" val="0"/>
        <cfvo type="num" val="0"/>
        <cfvo type="num" val="0.01"/>
      </iconSet>
    </cfRule>
  </conditionalFormatting>
  <conditionalFormatting sqref="H11:H36">
    <cfRule type="expression" dxfId="1769" priority="2105">
      <formula>I$9&lt;&gt;""</formula>
    </cfRule>
  </conditionalFormatting>
  <conditionalFormatting sqref="J12:J36">
    <cfRule type="iconSet" priority="2104">
      <iconSet iconSet="3ArrowsGray">
        <cfvo type="percent" val="0"/>
        <cfvo type="num" val="0"/>
        <cfvo type="num" val="0.01"/>
      </iconSet>
    </cfRule>
  </conditionalFormatting>
  <conditionalFormatting sqref="K11:K36">
    <cfRule type="expression" dxfId="1768" priority="2103">
      <formula>L$9&lt;&gt;""</formula>
    </cfRule>
  </conditionalFormatting>
  <conditionalFormatting sqref="M12:M36">
    <cfRule type="iconSet" priority="2102">
      <iconSet iconSet="3ArrowsGray">
        <cfvo type="percent" val="0"/>
        <cfvo type="num" val="0"/>
        <cfvo type="num" val="0.01"/>
      </iconSet>
    </cfRule>
  </conditionalFormatting>
  <conditionalFormatting sqref="N11:N36">
    <cfRule type="expression" dxfId="1767" priority="2101">
      <formula>O$9&lt;&gt;""</formula>
    </cfRule>
  </conditionalFormatting>
  <conditionalFormatting sqref="P12:P36">
    <cfRule type="iconSet" priority="2100">
      <iconSet iconSet="3ArrowsGray">
        <cfvo type="percent" val="0"/>
        <cfvo type="num" val="0"/>
        <cfvo type="num" val="0.01"/>
      </iconSet>
    </cfRule>
  </conditionalFormatting>
  <conditionalFormatting sqref="Q11:Q36">
    <cfRule type="expression" dxfId="1766" priority="2099">
      <formula>R$9&lt;&gt;""</formula>
    </cfRule>
  </conditionalFormatting>
  <conditionalFormatting sqref="S12:S36">
    <cfRule type="iconSet" priority="2098">
      <iconSet iconSet="3ArrowsGray">
        <cfvo type="percent" val="0"/>
        <cfvo type="num" val="0"/>
        <cfvo type="num" val="0.01"/>
      </iconSet>
    </cfRule>
  </conditionalFormatting>
  <conditionalFormatting sqref="T11:T36">
    <cfRule type="expression" dxfId="1765" priority="2097">
      <formula>U$9&lt;&gt;""</formula>
    </cfRule>
  </conditionalFormatting>
  <conditionalFormatting sqref="V12:V36">
    <cfRule type="iconSet" priority="2096">
      <iconSet iconSet="3ArrowsGray">
        <cfvo type="percent" val="0"/>
        <cfvo type="num" val="0"/>
        <cfvo type="num" val="0.01"/>
      </iconSet>
    </cfRule>
  </conditionalFormatting>
  <conditionalFormatting sqref="W11:W36">
    <cfRule type="expression" dxfId="1764" priority="2095">
      <formula>X$9&lt;&gt;""</formula>
    </cfRule>
  </conditionalFormatting>
  <conditionalFormatting sqref="Y12:Y36">
    <cfRule type="iconSet" priority="2094">
      <iconSet iconSet="3ArrowsGray">
        <cfvo type="percent" val="0"/>
        <cfvo type="num" val="0"/>
        <cfvo type="num" val="0.01"/>
      </iconSet>
    </cfRule>
  </conditionalFormatting>
  <conditionalFormatting sqref="Z11:Z36">
    <cfRule type="expression" dxfId="1763" priority="2093">
      <formula>AA$9&lt;&gt;""</formula>
    </cfRule>
  </conditionalFormatting>
  <conditionalFormatting sqref="AB12:AB36">
    <cfRule type="iconSet" priority="2092">
      <iconSet iconSet="3ArrowsGray">
        <cfvo type="percent" val="0"/>
        <cfvo type="num" val="0"/>
        <cfvo type="num" val="0.01"/>
      </iconSet>
    </cfRule>
  </conditionalFormatting>
  <conditionalFormatting sqref="AC11:AC36">
    <cfRule type="expression" dxfId="1762" priority="2091">
      <formula>AD$9&lt;&gt;""</formula>
    </cfRule>
  </conditionalFormatting>
  <conditionalFormatting sqref="AE12:AE36">
    <cfRule type="iconSet" priority="2090">
      <iconSet iconSet="3ArrowsGray">
        <cfvo type="percent" val="0"/>
        <cfvo type="num" val="0"/>
        <cfvo type="num" val="0.01"/>
      </iconSet>
    </cfRule>
  </conditionalFormatting>
  <conditionalFormatting sqref="AF11:AF36">
    <cfRule type="expression" dxfId="1761" priority="2089">
      <formula>AG$9&lt;&gt;""</formula>
    </cfRule>
  </conditionalFormatting>
  <conditionalFormatting sqref="AH12:AH36">
    <cfRule type="iconSet" priority="2088">
      <iconSet iconSet="3ArrowsGray">
        <cfvo type="percent" val="0"/>
        <cfvo type="num" val="0"/>
        <cfvo type="num" val="0.01"/>
      </iconSet>
    </cfRule>
  </conditionalFormatting>
  <conditionalFormatting sqref="AI11:AI36">
    <cfRule type="expression" dxfId="1760" priority="2087">
      <formula>AJ$9&lt;&gt;""</formula>
    </cfRule>
  </conditionalFormatting>
  <conditionalFormatting sqref="AK12:AK36">
    <cfRule type="iconSet" priority="2086">
      <iconSet iconSet="3ArrowsGray">
        <cfvo type="percent" val="0"/>
        <cfvo type="num" val="0"/>
        <cfvo type="num" val="0.01"/>
      </iconSet>
    </cfRule>
  </conditionalFormatting>
  <conditionalFormatting sqref="AL11:AL36">
    <cfRule type="expression" dxfId="1759" priority="2085">
      <formula>AM$9&lt;&gt;""</formula>
    </cfRule>
  </conditionalFormatting>
  <conditionalFormatting sqref="AN12:AN36">
    <cfRule type="iconSet" priority="2084">
      <iconSet iconSet="3ArrowsGray">
        <cfvo type="percent" val="0"/>
        <cfvo type="num" val="0"/>
        <cfvo type="num" val="0.01"/>
      </iconSet>
    </cfRule>
  </conditionalFormatting>
  <conditionalFormatting sqref="AO11:AO36">
    <cfRule type="expression" dxfId="1758" priority="2083">
      <formula>AP$9&lt;&gt;""</formula>
    </cfRule>
  </conditionalFormatting>
  <conditionalFormatting sqref="AQ12:AQ36">
    <cfRule type="iconSet" priority="2082">
      <iconSet iconSet="3ArrowsGray">
        <cfvo type="percent" val="0"/>
        <cfvo type="num" val="0"/>
        <cfvo type="num" val="0.01"/>
      </iconSet>
    </cfRule>
  </conditionalFormatting>
  <conditionalFormatting sqref="AR11:AR36">
    <cfRule type="expression" dxfId="1757" priority="2081">
      <formula>AS$9&lt;&gt;""</formula>
    </cfRule>
  </conditionalFormatting>
  <conditionalFormatting sqref="AT12:AT36">
    <cfRule type="iconSet" priority="2080">
      <iconSet iconSet="3ArrowsGray">
        <cfvo type="percent" val="0"/>
        <cfvo type="num" val="0"/>
        <cfvo type="num" val="0.01"/>
      </iconSet>
    </cfRule>
  </conditionalFormatting>
  <conditionalFormatting sqref="AU11:AU36">
    <cfRule type="expression" dxfId="1756" priority="2079">
      <formula>AV$9&lt;&gt;""</formula>
    </cfRule>
  </conditionalFormatting>
  <conditionalFormatting sqref="AW12:AW36">
    <cfRule type="iconSet" priority="2078">
      <iconSet iconSet="3ArrowsGray">
        <cfvo type="percent" val="0"/>
        <cfvo type="num" val="0"/>
        <cfvo type="num" val="0.01"/>
      </iconSet>
    </cfRule>
  </conditionalFormatting>
  <conditionalFormatting sqref="AX11:AX36">
    <cfRule type="expression" dxfId="1755" priority="2307">
      <formula>#REF!&lt;&gt;""</formula>
    </cfRule>
  </conditionalFormatting>
  <conditionalFormatting sqref="C4">
    <cfRule type="expression" dxfId="1754" priority="2392">
      <formula>B$38&lt;&gt;""</formula>
    </cfRule>
  </conditionalFormatting>
  <conditionalFormatting sqref="B5">
    <cfRule type="expression" dxfId="1753" priority="2071">
      <formula>B$38&lt;&gt;""</formula>
    </cfRule>
  </conditionalFormatting>
  <conditionalFormatting sqref="AM43:AO43">
    <cfRule type="cellIs" dxfId="1752" priority="2069" operator="equal">
      <formula>0</formula>
    </cfRule>
  </conditionalFormatting>
  <conditionalFormatting sqref="L10">
    <cfRule type="expression" dxfId="1751" priority="2064">
      <formula>NOT(ISBLANK(L9))</formula>
    </cfRule>
  </conditionalFormatting>
  <conditionalFormatting sqref="L10:N10">
    <cfRule type="expression" dxfId="1750" priority="2063">
      <formula>L$9&lt;&gt;""</formula>
    </cfRule>
  </conditionalFormatting>
  <conditionalFormatting sqref="H11:H36">
    <cfRule type="expression" dxfId="1749" priority="2056">
      <formula>I$9&lt;&gt;""</formula>
    </cfRule>
  </conditionalFormatting>
  <conditionalFormatting sqref="K11:K36">
    <cfRule type="expression" dxfId="1748" priority="2055">
      <formula>L$9&lt;&gt;""</formula>
    </cfRule>
  </conditionalFormatting>
  <conditionalFormatting sqref="R41">
    <cfRule type="cellIs" dxfId="1747" priority="2052" operator="lessThan">
      <formula>1</formula>
    </cfRule>
  </conditionalFormatting>
  <conditionalFormatting sqref="R41:T41">
    <cfRule type="expression" dxfId="1746" priority="2051">
      <formula>R$42&lt;&gt;""</formula>
    </cfRule>
  </conditionalFormatting>
  <conditionalFormatting sqref="N11:N36">
    <cfRule type="expression" dxfId="1745" priority="2050">
      <formula>L$9&lt;&gt;""</formula>
    </cfRule>
  </conditionalFormatting>
  <conditionalFormatting sqref="N11:N36">
    <cfRule type="expression" dxfId="1744" priority="2049">
      <formula>O$9&lt;&gt;""</formula>
    </cfRule>
  </conditionalFormatting>
  <conditionalFormatting sqref="N11:N36">
    <cfRule type="expression" dxfId="1743" priority="2048">
      <formula>O$9&lt;&gt;""</formula>
    </cfRule>
  </conditionalFormatting>
  <conditionalFormatting sqref="Q11:Q36">
    <cfRule type="expression" dxfId="1742" priority="2047">
      <formula>O$9&lt;&gt;""</formula>
    </cfRule>
  </conditionalFormatting>
  <conditionalFormatting sqref="Q11:Q36">
    <cfRule type="expression" dxfId="1741" priority="2046">
      <formula>R$9&lt;&gt;""</formula>
    </cfRule>
  </conditionalFormatting>
  <conditionalFormatting sqref="Q11:Q36">
    <cfRule type="expression" dxfId="1740" priority="2045">
      <formula>R$9&lt;&gt;""</formula>
    </cfRule>
  </conditionalFormatting>
  <conditionalFormatting sqref="T11:T36">
    <cfRule type="expression" dxfId="1739" priority="2044">
      <formula>R$9&lt;&gt;""</formula>
    </cfRule>
  </conditionalFormatting>
  <conditionalFormatting sqref="T11:T36">
    <cfRule type="expression" dxfId="1738" priority="2043">
      <formula>U$9&lt;&gt;""</formula>
    </cfRule>
  </conditionalFormatting>
  <conditionalFormatting sqref="T11:T36">
    <cfRule type="expression" dxfId="1737" priority="2042">
      <formula>U$9&lt;&gt;""</formula>
    </cfRule>
  </conditionalFormatting>
  <conditionalFormatting sqref="W11:W36">
    <cfRule type="expression" dxfId="1736" priority="2041">
      <formula>U$9&lt;&gt;""</formula>
    </cfRule>
  </conditionalFormatting>
  <conditionalFormatting sqref="W11:W36">
    <cfRule type="expression" dxfId="1735" priority="2040">
      <formula>X$9&lt;&gt;""</formula>
    </cfRule>
  </conditionalFormatting>
  <conditionalFormatting sqref="W11:W36">
    <cfRule type="expression" dxfId="1734" priority="2039">
      <formula>X$9&lt;&gt;""</formula>
    </cfRule>
  </conditionalFormatting>
  <conditionalFormatting sqref="Z11:Z36">
    <cfRule type="expression" dxfId="1733" priority="2038">
      <formula>X$9&lt;&gt;""</formula>
    </cfRule>
  </conditionalFormatting>
  <conditionalFormatting sqref="Z11:Z36">
    <cfRule type="expression" dxfId="1732" priority="2037">
      <formula>AA$9&lt;&gt;""</formula>
    </cfRule>
  </conditionalFormatting>
  <conditionalFormatting sqref="Z11:Z36">
    <cfRule type="expression" dxfId="1731" priority="2036">
      <formula>AA$9&lt;&gt;""</formula>
    </cfRule>
  </conditionalFormatting>
  <conditionalFormatting sqref="AC11:AC36">
    <cfRule type="expression" dxfId="1730" priority="2035">
      <formula>AA$9&lt;&gt;""</formula>
    </cfRule>
  </conditionalFormatting>
  <conditionalFormatting sqref="AC11:AC36">
    <cfRule type="expression" dxfId="1729" priority="2034">
      <formula>AD$9&lt;&gt;""</formula>
    </cfRule>
  </conditionalFormatting>
  <conditionalFormatting sqref="AC11:AC36">
    <cfRule type="expression" dxfId="1728" priority="2033">
      <formula>AD$9&lt;&gt;""</formula>
    </cfRule>
  </conditionalFormatting>
  <conditionalFormatting sqref="AF11:AF36">
    <cfRule type="expression" dxfId="1727" priority="2032">
      <formula>AD$9&lt;&gt;""</formula>
    </cfRule>
  </conditionalFormatting>
  <conditionalFormatting sqref="AF11:AF36">
    <cfRule type="expression" dxfId="1726" priority="2031">
      <formula>AG$9&lt;&gt;""</formula>
    </cfRule>
  </conditionalFormatting>
  <conditionalFormatting sqref="AF11:AF36">
    <cfRule type="expression" dxfId="1725" priority="2030">
      <formula>AG$9&lt;&gt;""</formula>
    </cfRule>
  </conditionalFormatting>
  <conditionalFormatting sqref="AI11:AI36">
    <cfRule type="expression" dxfId="1724" priority="2029">
      <formula>AG$9&lt;&gt;""</formula>
    </cfRule>
  </conditionalFormatting>
  <conditionalFormatting sqref="AI11:AI36">
    <cfRule type="expression" dxfId="1723" priority="2028">
      <formula>AJ$9&lt;&gt;""</formula>
    </cfRule>
  </conditionalFormatting>
  <conditionalFormatting sqref="AI11:AI36">
    <cfRule type="expression" dxfId="1722" priority="2027">
      <formula>AJ$9&lt;&gt;""</formula>
    </cfRule>
  </conditionalFormatting>
  <conditionalFormatting sqref="AL11:AL36">
    <cfRule type="expression" dxfId="1721" priority="2026">
      <formula>AJ$9&lt;&gt;""</formula>
    </cfRule>
  </conditionalFormatting>
  <conditionalFormatting sqref="AL11:AL36">
    <cfRule type="expression" dxfId="1720" priority="2025">
      <formula>AM$9&lt;&gt;""</formula>
    </cfRule>
  </conditionalFormatting>
  <conditionalFormatting sqref="AL11:AL36">
    <cfRule type="expression" dxfId="1719" priority="2024">
      <formula>AM$9&lt;&gt;""</formula>
    </cfRule>
  </conditionalFormatting>
  <conditionalFormatting sqref="AO11:AO36">
    <cfRule type="expression" dxfId="1718" priority="2023">
      <formula>AM$9&lt;&gt;""</formula>
    </cfRule>
  </conditionalFormatting>
  <conditionalFormatting sqref="AO11:AO36">
    <cfRule type="expression" dxfId="1717" priority="2022">
      <formula>AP$9&lt;&gt;""</formula>
    </cfRule>
  </conditionalFormatting>
  <conditionalFormatting sqref="AO11:AO36">
    <cfRule type="expression" dxfId="1716" priority="2021">
      <formula>AP$9&lt;&gt;""</formula>
    </cfRule>
  </conditionalFormatting>
  <conditionalFormatting sqref="AR11:AR36">
    <cfRule type="expression" dxfId="1715" priority="2020">
      <formula>AP$9&lt;&gt;""</formula>
    </cfRule>
  </conditionalFormatting>
  <conditionalFormatting sqref="AR11:AR36">
    <cfRule type="expression" dxfId="1714" priority="2019">
      <formula>AS$9&lt;&gt;""</formula>
    </cfRule>
  </conditionalFormatting>
  <conditionalFormatting sqref="AR11:AR36">
    <cfRule type="expression" dxfId="1713" priority="2018">
      <formula>AS$9&lt;&gt;""</formula>
    </cfRule>
  </conditionalFormatting>
  <conditionalFormatting sqref="AU11:AU36">
    <cfRule type="expression" dxfId="1712" priority="2017">
      <formula>AS$9&lt;&gt;""</formula>
    </cfRule>
  </conditionalFormatting>
  <conditionalFormatting sqref="AU11:AU36">
    <cfRule type="expression" dxfId="1711" priority="2016">
      <formula>AV$9&lt;&gt;""</formula>
    </cfRule>
  </conditionalFormatting>
  <conditionalFormatting sqref="AU11:AU36">
    <cfRule type="expression" dxfId="1710" priority="2015">
      <formula>AV$9&lt;&gt;""</formula>
    </cfRule>
  </conditionalFormatting>
  <conditionalFormatting sqref="AX11:AX36">
    <cfRule type="expression" dxfId="1709" priority="2014">
      <formula>AV$9&lt;&gt;""</formula>
    </cfRule>
  </conditionalFormatting>
  <conditionalFormatting sqref="AX11:AX36">
    <cfRule type="expression" dxfId="1708" priority="2013">
      <formula>AY$9&lt;&gt;""</formula>
    </cfRule>
  </conditionalFormatting>
  <conditionalFormatting sqref="AX11:AX36">
    <cfRule type="expression" dxfId="1707" priority="2012">
      <formula>AY$9&lt;&gt;""</formula>
    </cfRule>
  </conditionalFormatting>
  <conditionalFormatting sqref="L41">
    <cfRule type="cellIs" dxfId="1706" priority="1998" operator="lessThan">
      <formula>1</formula>
    </cfRule>
  </conditionalFormatting>
  <conditionalFormatting sqref="L41:N41">
    <cfRule type="expression" dxfId="1705" priority="1992">
      <formula>L$42&lt;&gt;""</formula>
    </cfRule>
  </conditionalFormatting>
  <conditionalFormatting sqref="L42:N42">
    <cfRule type="expression" dxfId="1704" priority="1989">
      <formula>L$42&lt;&gt;""</formula>
    </cfRule>
  </conditionalFormatting>
  <conditionalFormatting sqref="C10:C37">
    <cfRule type="expression" dxfId="1703" priority="1988">
      <formula>C$9=""</formula>
    </cfRule>
  </conditionalFormatting>
  <conditionalFormatting sqref="AM11:AM36">
    <cfRule type="expression" dxfId="1702" priority="1987">
      <formula>AM$9=""</formula>
    </cfRule>
  </conditionalFormatting>
  <conditionalFormatting sqref="AP11:AP36">
    <cfRule type="expression" dxfId="1701" priority="1986">
      <formula>AP$9=""</formula>
    </cfRule>
  </conditionalFormatting>
  <conditionalFormatting sqref="AS11:AS36">
    <cfRule type="expression" dxfId="1700" priority="1985">
      <formula>AS$9=""</formula>
    </cfRule>
  </conditionalFormatting>
  <conditionalFormatting sqref="AV11:AV36">
    <cfRule type="expression" dxfId="1699" priority="1984">
      <formula>AV$9=""</formula>
    </cfRule>
  </conditionalFormatting>
  <conditionalFormatting sqref="AJ11:AJ36">
    <cfRule type="expression" dxfId="1698" priority="1983">
      <formula>AJ$9=""</formula>
    </cfRule>
  </conditionalFormatting>
  <conditionalFormatting sqref="AG11:AG36">
    <cfRule type="expression" dxfId="1697" priority="1982">
      <formula>AG$9=""</formula>
    </cfRule>
  </conditionalFormatting>
  <conditionalFormatting sqref="AD11:AD36">
    <cfRule type="expression" dxfId="1696" priority="1981">
      <formula>AD$9=""</formula>
    </cfRule>
  </conditionalFormatting>
  <conditionalFormatting sqref="AA11:AA36">
    <cfRule type="expression" dxfId="1695" priority="1980">
      <formula>AA$9=""</formula>
    </cfRule>
  </conditionalFormatting>
  <conditionalFormatting sqref="X11:X36">
    <cfRule type="expression" dxfId="1694" priority="1979">
      <formula>X$9=""</formula>
    </cfRule>
  </conditionalFormatting>
  <conditionalFormatting sqref="U11:U36">
    <cfRule type="expression" dxfId="1693" priority="1978">
      <formula>U$9=""</formula>
    </cfRule>
  </conditionalFormatting>
  <conditionalFormatting sqref="R11:R36">
    <cfRule type="expression" dxfId="1692" priority="1977">
      <formula>R$9=""</formula>
    </cfRule>
  </conditionalFormatting>
  <conditionalFormatting sqref="O11:O36">
    <cfRule type="expression" dxfId="1691" priority="1976">
      <formula>O$9=""</formula>
    </cfRule>
  </conditionalFormatting>
  <conditionalFormatting sqref="L11:L36">
    <cfRule type="expression" dxfId="1690" priority="1975">
      <formula>L$9=""</formula>
    </cfRule>
  </conditionalFormatting>
  <conditionalFormatting sqref="I11:I36">
    <cfRule type="expression" dxfId="1689" priority="1974">
      <formula>I$9=""</formula>
    </cfRule>
  </conditionalFormatting>
  <conditionalFormatting sqref="F11:F36">
    <cfRule type="expression" dxfId="1688" priority="1973">
      <formula>F$9=""</formula>
    </cfRule>
  </conditionalFormatting>
  <conditionalFormatting sqref="I37">
    <cfRule type="iconSet" priority="1972">
      <iconSet iconSet="3ArrowsGray">
        <cfvo type="percent" val="0"/>
        <cfvo type="num" val="0"/>
        <cfvo type="num" val="0.01"/>
      </iconSet>
    </cfRule>
  </conditionalFormatting>
  <conditionalFormatting sqref="I37">
    <cfRule type="iconSet" priority="1971">
      <iconSet iconSet="3ArrowsGray">
        <cfvo type="percent" val="0"/>
        <cfvo type="num" val="0"/>
        <cfvo type="num" val="0.01"/>
      </iconSet>
    </cfRule>
  </conditionalFormatting>
  <conditionalFormatting sqref="Y37">
    <cfRule type="iconSet" priority="1970">
      <iconSet iconSet="3ArrowsGray">
        <cfvo type="percent" val="0"/>
        <cfvo type="num" val="0"/>
        <cfvo type="num" val="0.01"/>
      </iconSet>
    </cfRule>
  </conditionalFormatting>
  <conditionalFormatting sqref="Y37">
    <cfRule type="iconSet" priority="1969">
      <iconSet iconSet="3ArrowsGray">
        <cfvo type="percent" val="0"/>
        <cfvo type="num" val="0"/>
        <cfvo type="num" val="0.01"/>
      </iconSet>
    </cfRule>
  </conditionalFormatting>
  <conditionalFormatting sqref="AB37">
    <cfRule type="iconSet" priority="1968">
      <iconSet iconSet="3ArrowsGray">
        <cfvo type="percent" val="0"/>
        <cfvo type="num" val="0"/>
        <cfvo type="num" val="0.01"/>
      </iconSet>
    </cfRule>
  </conditionalFormatting>
  <conditionalFormatting sqref="AB37">
    <cfRule type="iconSet" priority="1967">
      <iconSet iconSet="3ArrowsGray">
        <cfvo type="percent" val="0"/>
        <cfvo type="num" val="0"/>
        <cfvo type="num" val="0.01"/>
      </iconSet>
    </cfRule>
  </conditionalFormatting>
  <conditionalFormatting sqref="AM43">
    <cfRule type="expression" dxfId="1687" priority="1966">
      <formula>NOT(ISBLANK(AM42))</formula>
    </cfRule>
  </conditionalFormatting>
  <conditionalFormatting sqref="L43">
    <cfRule type="expression" dxfId="1686" priority="1964">
      <formula>NOT(ISBLANK(L42))</formula>
    </cfRule>
  </conditionalFormatting>
  <conditionalFormatting sqref="L43:N43">
    <cfRule type="expression" dxfId="1685" priority="1963">
      <formula>L$42&lt;&gt;""</formula>
    </cfRule>
  </conditionalFormatting>
  <conditionalFormatting sqref="AM43">
    <cfRule type="expression" dxfId="1684" priority="1962">
      <formula>NOT(ISBLANK(AM42))</formula>
    </cfRule>
  </conditionalFormatting>
  <conditionalFormatting sqref="C5:BG5">
    <cfRule type="expression" dxfId="1683" priority="1948">
      <formula>C9&lt;&gt;""</formula>
    </cfRule>
    <cfRule type="expression" dxfId="1682" priority="1949">
      <formula>B9&lt;&gt;""</formula>
    </cfRule>
    <cfRule type="expression" dxfId="1681" priority="1954">
      <formula>A9&lt;&gt;""</formula>
    </cfRule>
  </conditionalFormatting>
  <conditionalFormatting sqref="B39:M39 O39:BG39">
    <cfRule type="expression" dxfId="1680" priority="1942">
      <formula>C42&lt;&gt;""</formula>
    </cfRule>
  </conditionalFormatting>
  <conditionalFormatting sqref="B39:BG39">
    <cfRule type="expression" dxfId="1679" priority="1938">
      <formula>B$38=1</formula>
    </cfRule>
  </conditionalFormatting>
  <conditionalFormatting sqref="H54">
    <cfRule type="expression" dxfId="1678" priority="1933">
      <formula>F$9&lt;&gt;""</formula>
    </cfRule>
  </conditionalFormatting>
  <conditionalFormatting sqref="H54">
    <cfRule type="expression" dxfId="1677" priority="1932">
      <formula>I$9&lt;&gt;""</formula>
    </cfRule>
  </conditionalFormatting>
  <conditionalFormatting sqref="H54">
    <cfRule type="expression" dxfId="1676" priority="1931">
      <formula>I$9&lt;&gt;""</formula>
    </cfRule>
  </conditionalFormatting>
  <conditionalFormatting sqref="H45">
    <cfRule type="expression" dxfId="1675" priority="1930">
      <formula>F$9&lt;&gt;""</formula>
    </cfRule>
  </conditionalFormatting>
  <conditionalFormatting sqref="H45">
    <cfRule type="expression" dxfId="1674" priority="1929">
      <formula>I$9&lt;&gt;""</formula>
    </cfRule>
  </conditionalFormatting>
  <conditionalFormatting sqref="H45">
    <cfRule type="expression" dxfId="1673" priority="1928">
      <formula>I$9&lt;&gt;""</formula>
    </cfRule>
  </conditionalFormatting>
  <conditionalFormatting sqref="H46">
    <cfRule type="expression" dxfId="1672" priority="1927">
      <formula>F$9&lt;&gt;""</formula>
    </cfRule>
  </conditionalFormatting>
  <conditionalFormatting sqref="H46">
    <cfRule type="expression" dxfId="1671" priority="1926">
      <formula>I$9&lt;&gt;""</formula>
    </cfRule>
  </conditionalFormatting>
  <conditionalFormatting sqref="H46">
    <cfRule type="expression" dxfId="1670" priority="1925">
      <formula>I$9&lt;&gt;""</formula>
    </cfRule>
  </conditionalFormatting>
  <conditionalFormatting sqref="H47">
    <cfRule type="expression" dxfId="1669" priority="1924">
      <formula>F$9&lt;&gt;""</formula>
    </cfRule>
  </conditionalFormatting>
  <conditionalFormatting sqref="H47">
    <cfRule type="expression" dxfId="1668" priority="1923">
      <formula>I$9&lt;&gt;""</formula>
    </cfRule>
  </conditionalFormatting>
  <conditionalFormatting sqref="H47">
    <cfRule type="expression" dxfId="1667" priority="1922">
      <formula>I$9&lt;&gt;""</formula>
    </cfRule>
  </conditionalFormatting>
  <conditionalFormatting sqref="H48">
    <cfRule type="expression" dxfId="1666" priority="1921">
      <formula>F$9&lt;&gt;""</formula>
    </cfRule>
  </conditionalFormatting>
  <conditionalFormatting sqref="H48">
    <cfRule type="expression" dxfId="1665" priority="1920">
      <formula>I$9&lt;&gt;""</formula>
    </cfRule>
  </conditionalFormatting>
  <conditionalFormatting sqref="H48">
    <cfRule type="expression" dxfId="1664" priority="1919">
      <formula>I$9&lt;&gt;""</formula>
    </cfRule>
  </conditionalFormatting>
  <conditionalFormatting sqref="H49">
    <cfRule type="expression" dxfId="1663" priority="1918">
      <formula>F$9&lt;&gt;""</formula>
    </cfRule>
  </conditionalFormatting>
  <conditionalFormatting sqref="H49">
    <cfRule type="expression" dxfId="1662" priority="1917">
      <formula>I$9&lt;&gt;""</formula>
    </cfRule>
  </conditionalFormatting>
  <conditionalFormatting sqref="H49">
    <cfRule type="expression" dxfId="1661" priority="1916">
      <formula>I$9&lt;&gt;""</formula>
    </cfRule>
  </conditionalFormatting>
  <conditionalFormatting sqref="H50">
    <cfRule type="expression" dxfId="1660" priority="1915">
      <formula>F$9&lt;&gt;""</formula>
    </cfRule>
  </conditionalFormatting>
  <conditionalFormatting sqref="H50">
    <cfRule type="expression" dxfId="1659" priority="1914">
      <formula>I$9&lt;&gt;""</formula>
    </cfRule>
  </conditionalFormatting>
  <conditionalFormatting sqref="H50">
    <cfRule type="expression" dxfId="1658" priority="1913">
      <formula>I$9&lt;&gt;""</formula>
    </cfRule>
  </conditionalFormatting>
  <conditionalFormatting sqref="H51">
    <cfRule type="expression" dxfId="1657" priority="1912">
      <formula>F$9&lt;&gt;""</formula>
    </cfRule>
  </conditionalFormatting>
  <conditionalFormatting sqref="H51">
    <cfRule type="expression" dxfId="1656" priority="1911">
      <formula>I$9&lt;&gt;""</formula>
    </cfRule>
  </conditionalFormatting>
  <conditionalFormatting sqref="H51">
    <cfRule type="expression" dxfId="1655" priority="1910">
      <formula>I$9&lt;&gt;""</formula>
    </cfRule>
  </conditionalFormatting>
  <conditionalFormatting sqref="H52">
    <cfRule type="expression" dxfId="1654" priority="1909">
      <formula>F$9&lt;&gt;""</formula>
    </cfRule>
  </conditionalFormatting>
  <conditionalFormatting sqref="H52">
    <cfRule type="expression" dxfId="1653" priority="1908">
      <formula>I$9&lt;&gt;""</formula>
    </cfRule>
  </conditionalFormatting>
  <conditionalFormatting sqref="H52">
    <cfRule type="expression" dxfId="1652" priority="1907">
      <formula>I$9&lt;&gt;""</formula>
    </cfRule>
  </conditionalFormatting>
  <conditionalFormatting sqref="H53">
    <cfRule type="expression" dxfId="1651" priority="1906">
      <formula>F$9&lt;&gt;""</formula>
    </cfRule>
  </conditionalFormatting>
  <conditionalFormatting sqref="H53">
    <cfRule type="expression" dxfId="1650" priority="1905">
      <formula>I$9&lt;&gt;""</formula>
    </cfRule>
  </conditionalFormatting>
  <conditionalFormatting sqref="H53">
    <cfRule type="expression" dxfId="1649" priority="1904">
      <formula>I$9&lt;&gt;""</formula>
    </cfRule>
  </conditionalFormatting>
  <conditionalFormatting sqref="H55">
    <cfRule type="expression" dxfId="1648" priority="1903">
      <formula>F$9&lt;&gt;""</formula>
    </cfRule>
  </conditionalFormatting>
  <conditionalFormatting sqref="H55">
    <cfRule type="expression" dxfId="1647" priority="1902">
      <formula>I$9&lt;&gt;""</formula>
    </cfRule>
  </conditionalFormatting>
  <conditionalFormatting sqref="H55">
    <cfRule type="expression" dxfId="1646" priority="1901">
      <formula>I$9&lt;&gt;""</formula>
    </cfRule>
  </conditionalFormatting>
  <conditionalFormatting sqref="H56">
    <cfRule type="expression" dxfId="1645" priority="1900">
      <formula>F$9&lt;&gt;""</formula>
    </cfRule>
  </conditionalFormatting>
  <conditionalFormatting sqref="H56">
    <cfRule type="expression" dxfId="1644" priority="1899">
      <formula>I$9&lt;&gt;""</formula>
    </cfRule>
  </conditionalFormatting>
  <conditionalFormatting sqref="H56">
    <cfRule type="expression" dxfId="1643" priority="1898">
      <formula>I$9&lt;&gt;""</formula>
    </cfRule>
  </conditionalFormatting>
  <conditionalFormatting sqref="H57">
    <cfRule type="expression" dxfId="1642" priority="1897">
      <formula>F$9&lt;&gt;""</formula>
    </cfRule>
  </conditionalFormatting>
  <conditionalFormatting sqref="H57">
    <cfRule type="expression" dxfId="1641" priority="1896">
      <formula>I$9&lt;&gt;""</formula>
    </cfRule>
  </conditionalFormatting>
  <conditionalFormatting sqref="H57">
    <cfRule type="expression" dxfId="1640" priority="1895">
      <formula>I$9&lt;&gt;""</formula>
    </cfRule>
  </conditionalFormatting>
  <conditionalFormatting sqref="H58">
    <cfRule type="expression" dxfId="1639" priority="1894">
      <formula>F$9&lt;&gt;""</formula>
    </cfRule>
  </conditionalFormatting>
  <conditionalFormatting sqref="H58">
    <cfRule type="expression" dxfId="1638" priority="1893">
      <formula>I$9&lt;&gt;""</formula>
    </cfRule>
  </conditionalFormatting>
  <conditionalFormatting sqref="H58">
    <cfRule type="expression" dxfId="1637" priority="1892">
      <formula>I$9&lt;&gt;""</formula>
    </cfRule>
  </conditionalFormatting>
  <conditionalFormatting sqref="H59">
    <cfRule type="expression" dxfId="1636" priority="1891">
      <formula>F$9&lt;&gt;""</formula>
    </cfRule>
  </conditionalFormatting>
  <conditionalFormatting sqref="H59">
    <cfRule type="expression" dxfId="1635" priority="1890">
      <formula>I$9&lt;&gt;""</formula>
    </cfRule>
  </conditionalFormatting>
  <conditionalFormatting sqref="H59">
    <cfRule type="expression" dxfId="1634" priority="1889">
      <formula>I$9&lt;&gt;""</formula>
    </cfRule>
  </conditionalFormatting>
  <conditionalFormatting sqref="H60">
    <cfRule type="expression" dxfId="1633" priority="1888">
      <formula>F$9&lt;&gt;""</formula>
    </cfRule>
  </conditionalFormatting>
  <conditionalFormatting sqref="H60">
    <cfRule type="expression" dxfId="1632" priority="1887">
      <formula>I$9&lt;&gt;""</formula>
    </cfRule>
  </conditionalFormatting>
  <conditionalFormatting sqref="H60">
    <cfRule type="expression" dxfId="1631" priority="1886">
      <formula>I$9&lt;&gt;""</formula>
    </cfRule>
  </conditionalFormatting>
  <conditionalFormatting sqref="H61">
    <cfRule type="expression" dxfId="1630" priority="1885">
      <formula>F$9&lt;&gt;""</formula>
    </cfRule>
  </conditionalFormatting>
  <conditionalFormatting sqref="H61">
    <cfRule type="expression" dxfId="1629" priority="1884">
      <formula>I$9&lt;&gt;""</formula>
    </cfRule>
  </conditionalFormatting>
  <conditionalFormatting sqref="H61">
    <cfRule type="expression" dxfId="1628" priority="1883">
      <formula>I$9&lt;&gt;""</formula>
    </cfRule>
  </conditionalFormatting>
  <conditionalFormatting sqref="H62">
    <cfRule type="expression" dxfId="1627" priority="1882">
      <formula>F$9&lt;&gt;""</formula>
    </cfRule>
  </conditionalFormatting>
  <conditionalFormatting sqref="H62">
    <cfRule type="expression" dxfId="1626" priority="1881">
      <formula>I$9&lt;&gt;""</formula>
    </cfRule>
  </conditionalFormatting>
  <conditionalFormatting sqref="H62">
    <cfRule type="expression" dxfId="1625" priority="1880">
      <formula>I$9&lt;&gt;""</formula>
    </cfRule>
  </conditionalFormatting>
  <conditionalFormatting sqref="H63">
    <cfRule type="expression" dxfId="1624" priority="1879">
      <formula>F$9&lt;&gt;""</formula>
    </cfRule>
  </conditionalFormatting>
  <conditionalFormatting sqref="H63">
    <cfRule type="expression" dxfId="1623" priority="1878">
      <formula>I$9&lt;&gt;""</formula>
    </cfRule>
  </conditionalFormatting>
  <conditionalFormatting sqref="H63">
    <cfRule type="expression" dxfId="1622" priority="1877">
      <formula>I$9&lt;&gt;""</formula>
    </cfRule>
  </conditionalFormatting>
  <conditionalFormatting sqref="H64">
    <cfRule type="expression" dxfId="1621" priority="1876">
      <formula>F$9&lt;&gt;""</formula>
    </cfRule>
  </conditionalFormatting>
  <conditionalFormatting sqref="H64">
    <cfRule type="expression" dxfId="1620" priority="1875">
      <formula>I$9&lt;&gt;""</formula>
    </cfRule>
  </conditionalFormatting>
  <conditionalFormatting sqref="H64">
    <cfRule type="expression" dxfId="1619" priority="1874">
      <formula>I$9&lt;&gt;""</formula>
    </cfRule>
  </conditionalFormatting>
  <conditionalFormatting sqref="H65">
    <cfRule type="expression" dxfId="1618" priority="1873">
      <formula>F$9&lt;&gt;""</formula>
    </cfRule>
  </conditionalFormatting>
  <conditionalFormatting sqref="H65">
    <cfRule type="expression" dxfId="1617" priority="1872">
      <formula>I$9&lt;&gt;""</formula>
    </cfRule>
  </conditionalFormatting>
  <conditionalFormatting sqref="H65">
    <cfRule type="expression" dxfId="1616" priority="1871">
      <formula>I$9&lt;&gt;""</formula>
    </cfRule>
  </conditionalFormatting>
  <conditionalFormatting sqref="H66 H68">
    <cfRule type="expression" dxfId="1615" priority="1870">
      <formula>F$9&lt;&gt;""</formula>
    </cfRule>
  </conditionalFormatting>
  <conditionalFormatting sqref="H66 H68">
    <cfRule type="expression" dxfId="1614" priority="1869">
      <formula>I$9&lt;&gt;""</formula>
    </cfRule>
  </conditionalFormatting>
  <conditionalFormatting sqref="H66 H68">
    <cfRule type="expression" dxfId="1613" priority="1868">
      <formula>I$9&lt;&gt;""</formula>
    </cfRule>
  </conditionalFormatting>
  <conditionalFormatting sqref="H67 H69">
    <cfRule type="expression" dxfId="1612" priority="1867">
      <formula>F$9&lt;&gt;""</formula>
    </cfRule>
  </conditionalFormatting>
  <conditionalFormatting sqref="H67 H69">
    <cfRule type="expression" dxfId="1611" priority="1866">
      <formula>I$9&lt;&gt;""</formula>
    </cfRule>
  </conditionalFormatting>
  <conditionalFormatting sqref="H67 H69">
    <cfRule type="expression" dxfId="1610" priority="1865">
      <formula>I$9&lt;&gt;""</formula>
    </cfRule>
  </conditionalFormatting>
  <conditionalFormatting sqref="D45">
    <cfRule type="iconSet" priority="1864">
      <iconSet iconSet="3ArrowsGray">
        <cfvo type="percent" val="0"/>
        <cfvo type="num" val="0"/>
        <cfvo type="num" val="0.01"/>
      </iconSet>
    </cfRule>
  </conditionalFormatting>
  <conditionalFormatting sqref="D45:D69">
    <cfRule type="iconSet" priority="1863">
      <iconSet iconSet="3ArrowsGray">
        <cfvo type="percent" val="0"/>
        <cfvo type="num" val="0"/>
        <cfvo type="num" val="0.01"/>
      </iconSet>
    </cfRule>
  </conditionalFormatting>
  <conditionalFormatting sqref="D45:D69">
    <cfRule type="iconSet" priority="1862">
      <iconSet iconSet="3ArrowsGray">
        <cfvo type="percent" val="0"/>
        <cfvo type="num" val="0"/>
        <cfvo type="num" val="0.01"/>
      </iconSet>
    </cfRule>
  </conditionalFormatting>
  <conditionalFormatting sqref="E44">
    <cfRule type="expression" dxfId="1609" priority="1861">
      <formula>C$42&lt;&gt;""</formula>
    </cfRule>
  </conditionalFormatting>
  <conditionalFormatting sqref="C44:F44 C45:D69 F45:F69">
    <cfRule type="cellIs" dxfId="1608" priority="1860" operator="equal">
      <formula>0</formula>
    </cfRule>
  </conditionalFormatting>
  <conditionalFormatting sqref="E54">
    <cfRule type="expression" dxfId="1607" priority="1859">
      <formula>C$9&lt;&gt;""</formula>
    </cfRule>
  </conditionalFormatting>
  <conditionalFormatting sqref="E54">
    <cfRule type="expression" dxfId="1606" priority="1858">
      <formula>F$9&lt;&gt;""</formula>
    </cfRule>
  </conditionalFormatting>
  <conditionalFormatting sqref="E54">
    <cfRule type="expression" dxfId="1605" priority="1857">
      <formula>F$9&lt;&gt;""</formula>
    </cfRule>
  </conditionalFormatting>
  <conditionalFormatting sqref="E45">
    <cfRule type="expression" dxfId="1604" priority="1856">
      <formula>C$9&lt;&gt;""</formula>
    </cfRule>
  </conditionalFormatting>
  <conditionalFormatting sqref="E45">
    <cfRule type="expression" dxfId="1603" priority="1855">
      <formula>F$9&lt;&gt;""</formula>
    </cfRule>
  </conditionalFormatting>
  <conditionalFormatting sqref="E45">
    <cfRule type="expression" dxfId="1602" priority="1854">
      <formula>F$9&lt;&gt;""</formula>
    </cfRule>
  </conditionalFormatting>
  <conditionalFormatting sqref="E46">
    <cfRule type="expression" dxfId="1601" priority="1853">
      <formula>C$9&lt;&gt;""</formula>
    </cfRule>
  </conditionalFormatting>
  <conditionalFormatting sqref="E46">
    <cfRule type="expression" dxfId="1600" priority="1852">
      <formula>F$9&lt;&gt;""</formula>
    </cfRule>
  </conditionalFormatting>
  <conditionalFormatting sqref="E46">
    <cfRule type="expression" dxfId="1599" priority="1851">
      <formula>F$9&lt;&gt;""</formula>
    </cfRule>
  </conditionalFormatting>
  <conditionalFormatting sqref="E47">
    <cfRule type="expression" dxfId="1598" priority="1850">
      <formula>C$9&lt;&gt;""</formula>
    </cfRule>
  </conditionalFormatting>
  <conditionalFormatting sqref="E47">
    <cfRule type="expression" dxfId="1597" priority="1849">
      <formula>F$9&lt;&gt;""</formula>
    </cfRule>
  </conditionalFormatting>
  <conditionalFormatting sqref="E47">
    <cfRule type="expression" dxfId="1596" priority="1848">
      <formula>F$9&lt;&gt;""</formula>
    </cfRule>
  </conditionalFormatting>
  <conditionalFormatting sqref="E48">
    <cfRule type="expression" dxfId="1595" priority="1847">
      <formula>C$9&lt;&gt;""</formula>
    </cfRule>
  </conditionalFormatting>
  <conditionalFormatting sqref="E48">
    <cfRule type="expression" dxfId="1594" priority="1846">
      <formula>F$9&lt;&gt;""</formula>
    </cfRule>
  </conditionalFormatting>
  <conditionalFormatting sqref="E48">
    <cfRule type="expression" dxfId="1593" priority="1845">
      <formula>F$9&lt;&gt;""</formula>
    </cfRule>
  </conditionalFormatting>
  <conditionalFormatting sqref="E49">
    <cfRule type="expression" dxfId="1592" priority="1844">
      <formula>C$9&lt;&gt;""</formula>
    </cfRule>
  </conditionalFormatting>
  <conditionalFormatting sqref="E49">
    <cfRule type="expression" dxfId="1591" priority="1843">
      <formula>F$9&lt;&gt;""</formula>
    </cfRule>
  </conditionalFormatting>
  <conditionalFormatting sqref="E49">
    <cfRule type="expression" dxfId="1590" priority="1842">
      <formula>F$9&lt;&gt;""</formula>
    </cfRule>
  </conditionalFormatting>
  <conditionalFormatting sqref="E50">
    <cfRule type="expression" dxfId="1589" priority="1841">
      <formula>C$9&lt;&gt;""</formula>
    </cfRule>
  </conditionalFormatting>
  <conditionalFormatting sqref="E50">
    <cfRule type="expression" dxfId="1588" priority="1840">
      <formula>F$9&lt;&gt;""</formula>
    </cfRule>
  </conditionalFormatting>
  <conditionalFormatting sqref="E50">
    <cfRule type="expression" dxfId="1587" priority="1839">
      <formula>F$9&lt;&gt;""</formula>
    </cfRule>
  </conditionalFormatting>
  <conditionalFormatting sqref="E51">
    <cfRule type="expression" dxfId="1586" priority="1838">
      <formula>C$9&lt;&gt;""</formula>
    </cfRule>
  </conditionalFormatting>
  <conditionalFormatting sqref="E51">
    <cfRule type="expression" dxfId="1585" priority="1837">
      <formula>F$9&lt;&gt;""</formula>
    </cfRule>
  </conditionalFormatting>
  <conditionalFormatting sqref="E51">
    <cfRule type="expression" dxfId="1584" priority="1836">
      <formula>F$9&lt;&gt;""</formula>
    </cfRule>
  </conditionalFormatting>
  <conditionalFormatting sqref="E52">
    <cfRule type="expression" dxfId="1583" priority="1835">
      <formula>C$9&lt;&gt;""</formula>
    </cfRule>
  </conditionalFormatting>
  <conditionalFormatting sqref="E52">
    <cfRule type="expression" dxfId="1582" priority="1834">
      <formula>F$9&lt;&gt;""</formula>
    </cfRule>
  </conditionalFormatting>
  <conditionalFormatting sqref="E52">
    <cfRule type="expression" dxfId="1581" priority="1833">
      <formula>F$9&lt;&gt;""</formula>
    </cfRule>
  </conditionalFormatting>
  <conditionalFormatting sqref="E53">
    <cfRule type="expression" dxfId="1580" priority="1832">
      <formula>C$9&lt;&gt;""</formula>
    </cfRule>
  </conditionalFormatting>
  <conditionalFormatting sqref="E53">
    <cfRule type="expression" dxfId="1579" priority="1831">
      <formula>F$9&lt;&gt;""</formula>
    </cfRule>
  </conditionalFormatting>
  <conditionalFormatting sqref="E53">
    <cfRule type="expression" dxfId="1578" priority="1830">
      <formula>F$9&lt;&gt;""</formula>
    </cfRule>
  </conditionalFormatting>
  <conditionalFormatting sqref="E55">
    <cfRule type="expression" dxfId="1577" priority="1829">
      <formula>C$9&lt;&gt;""</formula>
    </cfRule>
  </conditionalFormatting>
  <conditionalFormatting sqref="E55">
    <cfRule type="expression" dxfId="1576" priority="1828">
      <formula>F$9&lt;&gt;""</formula>
    </cfRule>
  </conditionalFormatting>
  <conditionalFormatting sqref="E55">
    <cfRule type="expression" dxfId="1575" priority="1827">
      <formula>F$9&lt;&gt;""</formula>
    </cfRule>
  </conditionalFormatting>
  <conditionalFormatting sqref="E56">
    <cfRule type="expression" dxfId="1574" priority="1826">
      <formula>C$9&lt;&gt;""</formula>
    </cfRule>
  </conditionalFormatting>
  <conditionalFormatting sqref="E56">
    <cfRule type="expression" dxfId="1573" priority="1825">
      <formula>F$9&lt;&gt;""</formula>
    </cfRule>
  </conditionalFormatting>
  <conditionalFormatting sqref="E56">
    <cfRule type="expression" dxfId="1572" priority="1824">
      <formula>F$9&lt;&gt;""</formula>
    </cfRule>
  </conditionalFormatting>
  <conditionalFormatting sqref="E57">
    <cfRule type="expression" dxfId="1571" priority="1823">
      <formula>C$9&lt;&gt;""</formula>
    </cfRule>
  </conditionalFormatting>
  <conditionalFormatting sqref="E57">
    <cfRule type="expression" dxfId="1570" priority="1822">
      <formula>F$9&lt;&gt;""</formula>
    </cfRule>
  </conditionalFormatting>
  <conditionalFormatting sqref="E57">
    <cfRule type="expression" dxfId="1569" priority="1821">
      <formula>F$9&lt;&gt;""</formula>
    </cfRule>
  </conditionalFormatting>
  <conditionalFormatting sqref="E58">
    <cfRule type="expression" dxfId="1568" priority="1820">
      <formula>C$9&lt;&gt;""</formula>
    </cfRule>
  </conditionalFormatting>
  <conditionalFormatting sqref="E58">
    <cfRule type="expression" dxfId="1567" priority="1819">
      <formula>F$9&lt;&gt;""</formula>
    </cfRule>
  </conditionalFormatting>
  <conditionalFormatting sqref="E58">
    <cfRule type="expression" dxfId="1566" priority="1818">
      <formula>F$9&lt;&gt;""</formula>
    </cfRule>
  </conditionalFormatting>
  <conditionalFormatting sqref="E59">
    <cfRule type="expression" dxfId="1565" priority="1817">
      <formula>C$9&lt;&gt;""</formula>
    </cfRule>
  </conditionalFormatting>
  <conditionalFormatting sqref="E59">
    <cfRule type="expression" dxfId="1564" priority="1816">
      <formula>F$9&lt;&gt;""</formula>
    </cfRule>
  </conditionalFormatting>
  <conditionalFormatting sqref="E59">
    <cfRule type="expression" dxfId="1563" priority="1815">
      <formula>F$9&lt;&gt;""</formula>
    </cfRule>
  </conditionalFormatting>
  <conditionalFormatting sqref="E60">
    <cfRule type="expression" dxfId="1562" priority="1814">
      <formula>C$9&lt;&gt;""</formula>
    </cfRule>
  </conditionalFormatting>
  <conditionalFormatting sqref="E60">
    <cfRule type="expression" dxfId="1561" priority="1813">
      <formula>F$9&lt;&gt;""</formula>
    </cfRule>
  </conditionalFormatting>
  <conditionalFormatting sqref="E60">
    <cfRule type="expression" dxfId="1560" priority="1812">
      <formula>F$9&lt;&gt;""</formula>
    </cfRule>
  </conditionalFormatting>
  <conditionalFormatting sqref="E61">
    <cfRule type="expression" dxfId="1559" priority="1811">
      <formula>C$9&lt;&gt;""</formula>
    </cfRule>
  </conditionalFormatting>
  <conditionalFormatting sqref="E61">
    <cfRule type="expression" dxfId="1558" priority="1810">
      <formula>F$9&lt;&gt;""</formula>
    </cfRule>
  </conditionalFormatting>
  <conditionalFormatting sqref="E61">
    <cfRule type="expression" dxfId="1557" priority="1809">
      <formula>F$9&lt;&gt;""</formula>
    </cfRule>
  </conditionalFormatting>
  <conditionalFormatting sqref="E62">
    <cfRule type="expression" dxfId="1556" priority="1808">
      <formula>C$9&lt;&gt;""</formula>
    </cfRule>
  </conditionalFormatting>
  <conditionalFormatting sqref="E62">
    <cfRule type="expression" dxfId="1555" priority="1807">
      <formula>F$9&lt;&gt;""</formula>
    </cfRule>
  </conditionalFormatting>
  <conditionalFormatting sqref="E62">
    <cfRule type="expression" dxfId="1554" priority="1806">
      <formula>F$9&lt;&gt;""</formula>
    </cfRule>
  </conditionalFormatting>
  <conditionalFormatting sqref="E63">
    <cfRule type="expression" dxfId="1553" priority="1805">
      <formula>C$9&lt;&gt;""</formula>
    </cfRule>
  </conditionalFormatting>
  <conditionalFormatting sqref="E63">
    <cfRule type="expression" dxfId="1552" priority="1804">
      <formula>F$9&lt;&gt;""</formula>
    </cfRule>
  </conditionalFormatting>
  <conditionalFormatting sqref="E63">
    <cfRule type="expression" dxfId="1551" priority="1803">
      <formula>F$9&lt;&gt;""</formula>
    </cfRule>
  </conditionalFormatting>
  <conditionalFormatting sqref="E64">
    <cfRule type="expression" dxfId="1550" priority="1802">
      <formula>C$9&lt;&gt;""</formula>
    </cfRule>
  </conditionalFormatting>
  <conditionalFormatting sqref="E64">
    <cfRule type="expression" dxfId="1549" priority="1801">
      <formula>F$9&lt;&gt;""</formula>
    </cfRule>
  </conditionalFormatting>
  <conditionalFormatting sqref="E64">
    <cfRule type="expression" dxfId="1548" priority="1800">
      <formula>F$9&lt;&gt;""</formula>
    </cfRule>
  </conditionalFormatting>
  <conditionalFormatting sqref="E65">
    <cfRule type="expression" dxfId="1547" priority="1799">
      <formula>C$9&lt;&gt;""</formula>
    </cfRule>
  </conditionalFormatting>
  <conditionalFormatting sqref="E65">
    <cfRule type="expression" dxfId="1546" priority="1798">
      <formula>F$9&lt;&gt;""</formula>
    </cfRule>
  </conditionalFormatting>
  <conditionalFormatting sqref="E65">
    <cfRule type="expression" dxfId="1545" priority="1797">
      <formula>F$9&lt;&gt;""</formula>
    </cfRule>
  </conditionalFormatting>
  <conditionalFormatting sqref="E66 E68">
    <cfRule type="expression" dxfId="1544" priority="1796">
      <formula>C$9&lt;&gt;""</formula>
    </cfRule>
  </conditionalFormatting>
  <conditionalFormatting sqref="E66 E68">
    <cfRule type="expression" dxfId="1543" priority="1795">
      <formula>F$9&lt;&gt;""</formula>
    </cfRule>
  </conditionalFormatting>
  <conditionalFormatting sqref="E66 E68">
    <cfRule type="expression" dxfId="1542" priority="1794">
      <formula>F$9&lt;&gt;""</formula>
    </cfRule>
  </conditionalFormatting>
  <conditionalFormatting sqref="E67 E69">
    <cfRule type="expression" dxfId="1541" priority="1793">
      <formula>C$9&lt;&gt;""</formula>
    </cfRule>
  </conditionalFormatting>
  <conditionalFormatting sqref="E67 E69">
    <cfRule type="expression" dxfId="1540" priority="1792">
      <formula>F$9&lt;&gt;""</formula>
    </cfRule>
  </conditionalFormatting>
  <conditionalFormatting sqref="E67 E69">
    <cfRule type="expression" dxfId="1539" priority="1791">
      <formula>F$9&lt;&gt;""</formula>
    </cfRule>
  </conditionalFormatting>
  <conditionalFormatting sqref="J45">
    <cfRule type="iconSet" priority="1790">
      <iconSet iconSet="3ArrowsGray">
        <cfvo type="percent" val="0"/>
        <cfvo type="num" val="0"/>
        <cfvo type="num" val="0.01"/>
      </iconSet>
    </cfRule>
  </conditionalFormatting>
  <conditionalFormatting sqref="J45:J69">
    <cfRule type="iconSet" priority="1789">
      <iconSet iconSet="3ArrowsGray">
        <cfvo type="percent" val="0"/>
        <cfvo type="num" val="0"/>
        <cfvo type="num" val="0.01"/>
      </iconSet>
    </cfRule>
  </conditionalFormatting>
  <conditionalFormatting sqref="J45:J69">
    <cfRule type="iconSet" priority="1788">
      <iconSet iconSet="3ArrowsGray">
        <cfvo type="percent" val="0"/>
        <cfvo type="num" val="0"/>
        <cfvo type="num" val="0.01"/>
      </iconSet>
    </cfRule>
  </conditionalFormatting>
  <conditionalFormatting sqref="K44">
    <cfRule type="expression" dxfId="1538" priority="1787">
      <formula>I$42&lt;&gt;""</formula>
    </cfRule>
  </conditionalFormatting>
  <conditionalFormatting sqref="J44:K44 J45:J69">
    <cfRule type="cellIs" dxfId="1537" priority="1786" operator="equal">
      <formula>0</formula>
    </cfRule>
  </conditionalFormatting>
  <conditionalFormatting sqref="K54">
    <cfRule type="expression" dxfId="1536" priority="1785">
      <formula>I$9&lt;&gt;""</formula>
    </cfRule>
  </conditionalFormatting>
  <conditionalFormatting sqref="K54">
    <cfRule type="expression" dxfId="1535" priority="1784">
      <formula>L$9&lt;&gt;""</formula>
    </cfRule>
  </conditionalFormatting>
  <conditionalFormatting sqref="K54">
    <cfRule type="expression" dxfId="1534" priority="1783">
      <formula>L$9&lt;&gt;""</formula>
    </cfRule>
  </conditionalFormatting>
  <conditionalFormatting sqref="K45">
    <cfRule type="expression" dxfId="1533" priority="1782">
      <formula>I$9&lt;&gt;""</formula>
    </cfRule>
  </conditionalFormatting>
  <conditionalFormatting sqref="K45">
    <cfRule type="expression" dxfId="1532" priority="1781">
      <formula>L$9&lt;&gt;""</formula>
    </cfRule>
  </conditionalFormatting>
  <conditionalFormatting sqref="K45">
    <cfRule type="expression" dxfId="1531" priority="1780">
      <formula>L$9&lt;&gt;""</formula>
    </cfRule>
  </conditionalFormatting>
  <conditionalFormatting sqref="K46">
    <cfRule type="expression" dxfId="1530" priority="1779">
      <formula>I$9&lt;&gt;""</formula>
    </cfRule>
  </conditionalFormatting>
  <conditionalFormatting sqref="K46">
    <cfRule type="expression" dxfId="1529" priority="1778">
      <formula>L$9&lt;&gt;""</formula>
    </cfRule>
  </conditionalFormatting>
  <conditionalFormatting sqref="K46">
    <cfRule type="expression" dxfId="1528" priority="1777">
      <formula>L$9&lt;&gt;""</formula>
    </cfRule>
  </conditionalFormatting>
  <conditionalFormatting sqref="K47">
    <cfRule type="expression" dxfId="1527" priority="1776">
      <formula>I$9&lt;&gt;""</formula>
    </cfRule>
  </conditionalFormatting>
  <conditionalFormatting sqref="K47">
    <cfRule type="expression" dxfId="1526" priority="1775">
      <formula>L$9&lt;&gt;""</formula>
    </cfRule>
  </conditionalFormatting>
  <conditionalFormatting sqref="K47">
    <cfRule type="expression" dxfId="1525" priority="1774">
      <formula>L$9&lt;&gt;""</formula>
    </cfRule>
  </conditionalFormatting>
  <conditionalFormatting sqref="K48">
    <cfRule type="expression" dxfId="1524" priority="1773">
      <formula>I$9&lt;&gt;""</formula>
    </cfRule>
  </conditionalFormatting>
  <conditionalFormatting sqref="K48">
    <cfRule type="expression" dxfId="1523" priority="1772">
      <formula>L$9&lt;&gt;""</formula>
    </cfRule>
  </conditionalFormatting>
  <conditionalFormatting sqref="K48">
    <cfRule type="expression" dxfId="1522" priority="1771">
      <formula>L$9&lt;&gt;""</formula>
    </cfRule>
  </conditionalFormatting>
  <conditionalFormatting sqref="K49">
    <cfRule type="expression" dxfId="1521" priority="1770">
      <formula>I$9&lt;&gt;""</formula>
    </cfRule>
  </conditionalFormatting>
  <conditionalFormatting sqref="K49">
    <cfRule type="expression" dxfId="1520" priority="1769">
      <formula>L$9&lt;&gt;""</formula>
    </cfRule>
  </conditionalFormatting>
  <conditionalFormatting sqref="K49">
    <cfRule type="expression" dxfId="1519" priority="1768">
      <formula>L$9&lt;&gt;""</formula>
    </cfRule>
  </conditionalFormatting>
  <conditionalFormatting sqref="K50">
    <cfRule type="expression" dxfId="1518" priority="1767">
      <formula>I$9&lt;&gt;""</formula>
    </cfRule>
  </conditionalFormatting>
  <conditionalFormatting sqref="K50">
    <cfRule type="expression" dxfId="1517" priority="1766">
      <formula>L$9&lt;&gt;""</formula>
    </cfRule>
  </conditionalFormatting>
  <conditionalFormatting sqref="K50">
    <cfRule type="expression" dxfId="1516" priority="1765">
      <formula>L$9&lt;&gt;""</formula>
    </cfRule>
  </conditionalFormatting>
  <conditionalFormatting sqref="K51">
    <cfRule type="expression" dxfId="1515" priority="1764">
      <formula>I$9&lt;&gt;""</formula>
    </cfRule>
  </conditionalFormatting>
  <conditionalFormatting sqref="K51">
    <cfRule type="expression" dxfId="1514" priority="1763">
      <formula>L$9&lt;&gt;""</formula>
    </cfRule>
  </conditionalFormatting>
  <conditionalFormatting sqref="K51">
    <cfRule type="expression" dxfId="1513" priority="1762">
      <formula>L$9&lt;&gt;""</formula>
    </cfRule>
  </conditionalFormatting>
  <conditionalFormatting sqref="K52">
    <cfRule type="expression" dxfId="1512" priority="1761">
      <formula>I$9&lt;&gt;""</formula>
    </cfRule>
  </conditionalFormatting>
  <conditionalFormatting sqref="K52">
    <cfRule type="expression" dxfId="1511" priority="1760">
      <formula>L$9&lt;&gt;""</formula>
    </cfRule>
  </conditionalFormatting>
  <conditionalFormatting sqref="K52">
    <cfRule type="expression" dxfId="1510" priority="1759">
      <formula>L$9&lt;&gt;""</formula>
    </cfRule>
  </conditionalFormatting>
  <conditionalFormatting sqref="K53">
    <cfRule type="expression" dxfId="1509" priority="1758">
      <formula>I$9&lt;&gt;""</formula>
    </cfRule>
  </conditionalFormatting>
  <conditionalFormatting sqref="K53">
    <cfRule type="expression" dxfId="1508" priority="1757">
      <formula>L$9&lt;&gt;""</formula>
    </cfRule>
  </conditionalFormatting>
  <conditionalFormatting sqref="K53">
    <cfRule type="expression" dxfId="1507" priority="1756">
      <formula>L$9&lt;&gt;""</formula>
    </cfRule>
  </conditionalFormatting>
  <conditionalFormatting sqref="K55">
    <cfRule type="expression" dxfId="1506" priority="1755">
      <formula>I$9&lt;&gt;""</formula>
    </cfRule>
  </conditionalFormatting>
  <conditionalFormatting sqref="K55">
    <cfRule type="expression" dxfId="1505" priority="1754">
      <formula>L$9&lt;&gt;""</formula>
    </cfRule>
  </conditionalFormatting>
  <conditionalFormatting sqref="K55">
    <cfRule type="expression" dxfId="1504" priority="1753">
      <formula>L$9&lt;&gt;""</formula>
    </cfRule>
  </conditionalFormatting>
  <conditionalFormatting sqref="K56">
    <cfRule type="expression" dxfId="1503" priority="1752">
      <formula>I$9&lt;&gt;""</formula>
    </cfRule>
  </conditionalFormatting>
  <conditionalFormatting sqref="K56">
    <cfRule type="expression" dxfId="1502" priority="1751">
      <formula>L$9&lt;&gt;""</formula>
    </cfRule>
  </conditionalFormatting>
  <conditionalFormatting sqref="K56">
    <cfRule type="expression" dxfId="1501" priority="1750">
      <formula>L$9&lt;&gt;""</formula>
    </cfRule>
  </conditionalFormatting>
  <conditionalFormatting sqref="K57">
    <cfRule type="expression" dxfId="1500" priority="1749">
      <formula>I$9&lt;&gt;""</formula>
    </cfRule>
  </conditionalFormatting>
  <conditionalFormatting sqref="K57">
    <cfRule type="expression" dxfId="1499" priority="1748">
      <formula>L$9&lt;&gt;""</formula>
    </cfRule>
  </conditionalFormatting>
  <conditionalFormatting sqref="K57">
    <cfRule type="expression" dxfId="1498" priority="1747">
      <formula>L$9&lt;&gt;""</formula>
    </cfRule>
  </conditionalFormatting>
  <conditionalFormatting sqref="K58">
    <cfRule type="expression" dxfId="1497" priority="1746">
      <formula>I$9&lt;&gt;""</formula>
    </cfRule>
  </conditionalFormatting>
  <conditionalFormatting sqref="K58">
    <cfRule type="expression" dxfId="1496" priority="1745">
      <formula>L$9&lt;&gt;""</formula>
    </cfRule>
  </conditionalFormatting>
  <conditionalFormatting sqref="K58">
    <cfRule type="expression" dxfId="1495" priority="1744">
      <formula>L$9&lt;&gt;""</formula>
    </cfRule>
  </conditionalFormatting>
  <conditionalFormatting sqref="K59">
    <cfRule type="expression" dxfId="1494" priority="1743">
      <formula>I$9&lt;&gt;""</formula>
    </cfRule>
  </conditionalFormatting>
  <conditionalFormatting sqref="K59">
    <cfRule type="expression" dxfId="1493" priority="1742">
      <formula>L$9&lt;&gt;""</formula>
    </cfRule>
  </conditionalFormatting>
  <conditionalFormatting sqref="K59">
    <cfRule type="expression" dxfId="1492" priority="1741">
      <formula>L$9&lt;&gt;""</formula>
    </cfRule>
  </conditionalFormatting>
  <conditionalFormatting sqref="K60">
    <cfRule type="expression" dxfId="1491" priority="1740">
      <formula>I$9&lt;&gt;""</formula>
    </cfRule>
  </conditionalFormatting>
  <conditionalFormatting sqref="K60">
    <cfRule type="expression" dxfId="1490" priority="1739">
      <formula>L$9&lt;&gt;""</formula>
    </cfRule>
  </conditionalFormatting>
  <conditionalFormatting sqref="K60">
    <cfRule type="expression" dxfId="1489" priority="1738">
      <formula>L$9&lt;&gt;""</formula>
    </cfRule>
  </conditionalFormatting>
  <conditionalFormatting sqref="K61">
    <cfRule type="expression" dxfId="1488" priority="1737">
      <formula>I$9&lt;&gt;""</formula>
    </cfRule>
  </conditionalFormatting>
  <conditionalFormatting sqref="K61">
    <cfRule type="expression" dxfId="1487" priority="1736">
      <formula>L$9&lt;&gt;""</formula>
    </cfRule>
  </conditionalFormatting>
  <conditionalFormatting sqref="K61">
    <cfRule type="expression" dxfId="1486" priority="1735">
      <formula>L$9&lt;&gt;""</formula>
    </cfRule>
  </conditionalFormatting>
  <conditionalFormatting sqref="K62">
    <cfRule type="expression" dxfId="1485" priority="1734">
      <formula>I$9&lt;&gt;""</formula>
    </cfRule>
  </conditionalFormatting>
  <conditionalFormatting sqref="K62">
    <cfRule type="expression" dxfId="1484" priority="1733">
      <formula>L$9&lt;&gt;""</formula>
    </cfRule>
  </conditionalFormatting>
  <conditionalFormatting sqref="K62">
    <cfRule type="expression" dxfId="1483" priority="1732">
      <formula>L$9&lt;&gt;""</formula>
    </cfRule>
  </conditionalFormatting>
  <conditionalFormatting sqref="K63">
    <cfRule type="expression" dxfId="1482" priority="1731">
      <formula>I$9&lt;&gt;""</formula>
    </cfRule>
  </conditionalFormatting>
  <conditionalFormatting sqref="K63">
    <cfRule type="expression" dxfId="1481" priority="1730">
      <formula>L$9&lt;&gt;""</formula>
    </cfRule>
  </conditionalFormatting>
  <conditionalFormatting sqref="K63">
    <cfRule type="expression" dxfId="1480" priority="1729">
      <formula>L$9&lt;&gt;""</formula>
    </cfRule>
  </conditionalFormatting>
  <conditionalFormatting sqref="K64">
    <cfRule type="expression" dxfId="1479" priority="1728">
      <formula>I$9&lt;&gt;""</formula>
    </cfRule>
  </conditionalFormatting>
  <conditionalFormatting sqref="K64">
    <cfRule type="expression" dxfId="1478" priority="1727">
      <formula>L$9&lt;&gt;""</formula>
    </cfRule>
  </conditionalFormatting>
  <conditionalFormatting sqref="K64">
    <cfRule type="expression" dxfId="1477" priority="1726">
      <formula>L$9&lt;&gt;""</formula>
    </cfRule>
  </conditionalFormatting>
  <conditionalFormatting sqref="K65">
    <cfRule type="expression" dxfId="1476" priority="1725">
      <formula>I$9&lt;&gt;""</formula>
    </cfRule>
  </conditionalFormatting>
  <conditionalFormatting sqref="K65">
    <cfRule type="expression" dxfId="1475" priority="1724">
      <formula>L$9&lt;&gt;""</formula>
    </cfRule>
  </conditionalFormatting>
  <conditionalFormatting sqref="K65">
    <cfRule type="expression" dxfId="1474" priority="1723">
      <formula>L$9&lt;&gt;""</formula>
    </cfRule>
  </conditionalFormatting>
  <conditionalFormatting sqref="K66 K68">
    <cfRule type="expression" dxfId="1473" priority="1722">
      <formula>I$9&lt;&gt;""</formula>
    </cfRule>
  </conditionalFormatting>
  <conditionalFormatting sqref="K66 K68">
    <cfRule type="expression" dxfId="1472" priority="1721">
      <formula>L$9&lt;&gt;""</formula>
    </cfRule>
  </conditionalFormatting>
  <conditionalFormatting sqref="K66 K68">
    <cfRule type="expression" dxfId="1471" priority="1720">
      <formula>L$9&lt;&gt;""</formula>
    </cfRule>
  </conditionalFormatting>
  <conditionalFormatting sqref="K67 K69">
    <cfRule type="expression" dxfId="1470" priority="1719">
      <formula>I$9&lt;&gt;""</formula>
    </cfRule>
  </conditionalFormatting>
  <conditionalFormatting sqref="K67 K69">
    <cfRule type="expression" dxfId="1469" priority="1718">
      <formula>L$9&lt;&gt;""</formula>
    </cfRule>
  </conditionalFormatting>
  <conditionalFormatting sqref="K67 K69">
    <cfRule type="expression" dxfId="1468" priority="1717">
      <formula>L$9&lt;&gt;""</formula>
    </cfRule>
  </conditionalFormatting>
  <conditionalFormatting sqref="M45">
    <cfRule type="iconSet" priority="1716">
      <iconSet iconSet="3ArrowsGray">
        <cfvo type="percent" val="0"/>
        <cfvo type="num" val="0"/>
        <cfvo type="num" val="0.01"/>
      </iconSet>
    </cfRule>
  </conditionalFormatting>
  <conditionalFormatting sqref="M45:M69">
    <cfRule type="iconSet" priority="1715">
      <iconSet iconSet="3ArrowsGray">
        <cfvo type="percent" val="0"/>
        <cfvo type="num" val="0"/>
        <cfvo type="num" val="0.01"/>
      </iconSet>
    </cfRule>
  </conditionalFormatting>
  <conditionalFormatting sqref="M45:M69">
    <cfRule type="iconSet" priority="1714">
      <iconSet iconSet="3ArrowsGray">
        <cfvo type="percent" val="0"/>
        <cfvo type="num" val="0"/>
        <cfvo type="num" val="0.01"/>
      </iconSet>
    </cfRule>
  </conditionalFormatting>
  <conditionalFormatting sqref="N44">
    <cfRule type="expression" dxfId="1467" priority="1713">
      <formula>L$42&lt;&gt;""</formula>
    </cfRule>
  </conditionalFormatting>
  <conditionalFormatting sqref="M44:N44 M45:M69">
    <cfRule type="cellIs" dxfId="1466" priority="1712" operator="equal">
      <formula>0</formula>
    </cfRule>
  </conditionalFormatting>
  <conditionalFormatting sqref="N54">
    <cfRule type="expression" dxfId="1465" priority="1711">
      <formula>L$9&lt;&gt;""</formula>
    </cfRule>
  </conditionalFormatting>
  <conditionalFormatting sqref="N54">
    <cfRule type="expression" dxfId="1464" priority="1710">
      <formula>O$9&lt;&gt;""</formula>
    </cfRule>
  </conditionalFormatting>
  <conditionalFormatting sqref="N54">
    <cfRule type="expression" dxfId="1463" priority="1709">
      <formula>O$9&lt;&gt;""</formula>
    </cfRule>
  </conditionalFormatting>
  <conditionalFormatting sqref="N45">
    <cfRule type="expression" dxfId="1462" priority="1708">
      <formula>L$9&lt;&gt;""</formula>
    </cfRule>
  </conditionalFormatting>
  <conditionalFormatting sqref="N45">
    <cfRule type="expression" dxfId="1461" priority="1707">
      <formula>O$9&lt;&gt;""</formula>
    </cfRule>
  </conditionalFormatting>
  <conditionalFormatting sqref="N45">
    <cfRule type="expression" dxfId="1460" priority="1706">
      <formula>O$9&lt;&gt;""</formula>
    </cfRule>
  </conditionalFormatting>
  <conditionalFormatting sqref="N46">
    <cfRule type="expression" dxfId="1459" priority="1705">
      <formula>L$9&lt;&gt;""</formula>
    </cfRule>
  </conditionalFormatting>
  <conditionalFormatting sqref="N46">
    <cfRule type="expression" dxfId="1458" priority="1704">
      <formula>O$9&lt;&gt;""</formula>
    </cfRule>
  </conditionalFormatting>
  <conditionalFormatting sqref="N46">
    <cfRule type="expression" dxfId="1457" priority="1703">
      <formula>O$9&lt;&gt;""</formula>
    </cfRule>
  </conditionalFormatting>
  <conditionalFormatting sqref="N47">
    <cfRule type="expression" dxfId="1456" priority="1702">
      <formula>L$9&lt;&gt;""</formula>
    </cfRule>
  </conditionalFormatting>
  <conditionalFormatting sqref="N47">
    <cfRule type="expression" dxfId="1455" priority="1701">
      <formula>O$9&lt;&gt;""</formula>
    </cfRule>
  </conditionalFormatting>
  <conditionalFormatting sqref="N47">
    <cfRule type="expression" dxfId="1454" priority="1700">
      <formula>O$9&lt;&gt;""</formula>
    </cfRule>
  </conditionalFormatting>
  <conditionalFormatting sqref="N48">
    <cfRule type="expression" dxfId="1453" priority="1699">
      <formula>L$9&lt;&gt;""</formula>
    </cfRule>
  </conditionalFormatting>
  <conditionalFormatting sqref="N48">
    <cfRule type="expression" dxfId="1452" priority="1698">
      <formula>O$9&lt;&gt;""</formula>
    </cfRule>
  </conditionalFormatting>
  <conditionalFormatting sqref="N48">
    <cfRule type="expression" dxfId="1451" priority="1697">
      <formula>O$9&lt;&gt;""</formula>
    </cfRule>
  </conditionalFormatting>
  <conditionalFormatting sqref="N49">
    <cfRule type="expression" dxfId="1450" priority="1696">
      <formula>L$9&lt;&gt;""</formula>
    </cfRule>
  </conditionalFormatting>
  <conditionalFormatting sqref="N49">
    <cfRule type="expression" dxfId="1449" priority="1695">
      <formula>O$9&lt;&gt;""</formula>
    </cfRule>
  </conditionalFormatting>
  <conditionalFormatting sqref="N49">
    <cfRule type="expression" dxfId="1448" priority="1694">
      <formula>O$9&lt;&gt;""</formula>
    </cfRule>
  </conditionalFormatting>
  <conditionalFormatting sqref="N50">
    <cfRule type="expression" dxfId="1447" priority="1693">
      <formula>L$9&lt;&gt;""</formula>
    </cfRule>
  </conditionalFormatting>
  <conditionalFormatting sqref="N50">
    <cfRule type="expression" dxfId="1446" priority="1692">
      <formula>O$9&lt;&gt;""</formula>
    </cfRule>
  </conditionalFormatting>
  <conditionalFormatting sqref="N50">
    <cfRule type="expression" dxfId="1445" priority="1691">
      <formula>O$9&lt;&gt;""</formula>
    </cfRule>
  </conditionalFormatting>
  <conditionalFormatting sqref="N51">
    <cfRule type="expression" dxfId="1444" priority="1690">
      <formula>L$9&lt;&gt;""</formula>
    </cfRule>
  </conditionalFormatting>
  <conditionalFormatting sqref="N51">
    <cfRule type="expression" dxfId="1443" priority="1689">
      <formula>O$9&lt;&gt;""</formula>
    </cfRule>
  </conditionalFormatting>
  <conditionalFormatting sqref="N51">
    <cfRule type="expression" dxfId="1442" priority="1688">
      <formula>O$9&lt;&gt;""</formula>
    </cfRule>
  </conditionalFormatting>
  <conditionalFormatting sqref="N52">
    <cfRule type="expression" dxfId="1441" priority="1687">
      <formula>L$9&lt;&gt;""</formula>
    </cfRule>
  </conditionalFormatting>
  <conditionalFormatting sqref="N52">
    <cfRule type="expression" dxfId="1440" priority="1686">
      <formula>O$9&lt;&gt;""</formula>
    </cfRule>
  </conditionalFormatting>
  <conditionalFormatting sqref="N52">
    <cfRule type="expression" dxfId="1439" priority="1685">
      <formula>O$9&lt;&gt;""</formula>
    </cfRule>
  </conditionalFormatting>
  <conditionalFormatting sqref="N53">
    <cfRule type="expression" dxfId="1438" priority="1684">
      <formula>L$9&lt;&gt;""</formula>
    </cfRule>
  </conditionalFormatting>
  <conditionalFormatting sqref="N53">
    <cfRule type="expression" dxfId="1437" priority="1683">
      <formula>O$9&lt;&gt;""</formula>
    </cfRule>
  </conditionalFormatting>
  <conditionalFormatting sqref="N53">
    <cfRule type="expression" dxfId="1436" priority="1682">
      <formula>O$9&lt;&gt;""</formula>
    </cfRule>
  </conditionalFormatting>
  <conditionalFormatting sqref="N55">
    <cfRule type="expression" dxfId="1435" priority="1681">
      <formula>L$9&lt;&gt;""</formula>
    </cfRule>
  </conditionalFormatting>
  <conditionalFormatting sqref="N55">
    <cfRule type="expression" dxfId="1434" priority="1680">
      <formula>O$9&lt;&gt;""</formula>
    </cfRule>
  </conditionalFormatting>
  <conditionalFormatting sqref="N55">
    <cfRule type="expression" dxfId="1433" priority="1679">
      <formula>O$9&lt;&gt;""</formula>
    </cfRule>
  </conditionalFormatting>
  <conditionalFormatting sqref="N56">
    <cfRule type="expression" dxfId="1432" priority="1678">
      <formula>L$9&lt;&gt;""</formula>
    </cfRule>
  </conditionalFormatting>
  <conditionalFormatting sqref="N56">
    <cfRule type="expression" dxfId="1431" priority="1677">
      <formula>O$9&lt;&gt;""</formula>
    </cfRule>
  </conditionalFormatting>
  <conditionalFormatting sqref="N56">
    <cfRule type="expression" dxfId="1430" priority="1676">
      <formula>O$9&lt;&gt;""</formula>
    </cfRule>
  </conditionalFormatting>
  <conditionalFormatting sqref="N57">
    <cfRule type="expression" dxfId="1429" priority="1675">
      <formula>L$9&lt;&gt;""</formula>
    </cfRule>
  </conditionalFormatting>
  <conditionalFormatting sqref="N57">
    <cfRule type="expression" dxfId="1428" priority="1674">
      <formula>O$9&lt;&gt;""</formula>
    </cfRule>
  </conditionalFormatting>
  <conditionalFormatting sqref="N57">
    <cfRule type="expression" dxfId="1427" priority="1673">
      <formula>O$9&lt;&gt;""</formula>
    </cfRule>
  </conditionalFormatting>
  <conditionalFormatting sqref="N58">
    <cfRule type="expression" dxfId="1426" priority="1672">
      <formula>L$9&lt;&gt;""</formula>
    </cfRule>
  </conditionalFormatting>
  <conditionalFormatting sqref="N58">
    <cfRule type="expression" dxfId="1425" priority="1671">
      <formula>O$9&lt;&gt;""</formula>
    </cfRule>
  </conditionalFormatting>
  <conditionalFormatting sqref="N58">
    <cfRule type="expression" dxfId="1424" priority="1670">
      <formula>O$9&lt;&gt;""</formula>
    </cfRule>
  </conditionalFormatting>
  <conditionalFormatting sqref="N59">
    <cfRule type="expression" dxfId="1423" priority="1669">
      <formula>L$9&lt;&gt;""</formula>
    </cfRule>
  </conditionalFormatting>
  <conditionalFormatting sqref="N59">
    <cfRule type="expression" dxfId="1422" priority="1668">
      <formula>O$9&lt;&gt;""</formula>
    </cfRule>
  </conditionalFormatting>
  <conditionalFormatting sqref="N59">
    <cfRule type="expression" dxfId="1421" priority="1667">
      <formula>O$9&lt;&gt;""</formula>
    </cfRule>
  </conditionalFormatting>
  <conditionalFormatting sqref="N60">
    <cfRule type="expression" dxfId="1420" priority="1666">
      <formula>L$9&lt;&gt;""</formula>
    </cfRule>
  </conditionalFormatting>
  <conditionalFormatting sqref="N60">
    <cfRule type="expression" dxfId="1419" priority="1665">
      <formula>O$9&lt;&gt;""</formula>
    </cfRule>
  </conditionalFormatting>
  <conditionalFormatting sqref="N60">
    <cfRule type="expression" dxfId="1418" priority="1664">
      <formula>O$9&lt;&gt;""</formula>
    </cfRule>
  </conditionalFormatting>
  <conditionalFormatting sqref="N61">
    <cfRule type="expression" dxfId="1417" priority="1663">
      <formula>L$9&lt;&gt;""</formula>
    </cfRule>
  </conditionalFormatting>
  <conditionalFormatting sqref="N61">
    <cfRule type="expression" dxfId="1416" priority="1662">
      <formula>O$9&lt;&gt;""</formula>
    </cfRule>
  </conditionalFormatting>
  <conditionalFormatting sqref="N61">
    <cfRule type="expression" dxfId="1415" priority="1661">
      <formula>O$9&lt;&gt;""</formula>
    </cfRule>
  </conditionalFormatting>
  <conditionalFormatting sqref="N62">
    <cfRule type="expression" dxfId="1414" priority="1660">
      <formula>L$9&lt;&gt;""</formula>
    </cfRule>
  </conditionalFormatting>
  <conditionalFormatting sqref="N62">
    <cfRule type="expression" dxfId="1413" priority="1659">
      <formula>O$9&lt;&gt;""</formula>
    </cfRule>
  </conditionalFormatting>
  <conditionalFormatting sqref="N62">
    <cfRule type="expression" dxfId="1412" priority="1658">
      <formula>O$9&lt;&gt;""</formula>
    </cfRule>
  </conditionalFormatting>
  <conditionalFormatting sqref="N63">
    <cfRule type="expression" dxfId="1411" priority="1657">
      <formula>L$9&lt;&gt;""</formula>
    </cfRule>
  </conditionalFormatting>
  <conditionalFormatting sqref="N63">
    <cfRule type="expression" dxfId="1410" priority="1656">
      <formula>O$9&lt;&gt;""</formula>
    </cfRule>
  </conditionalFormatting>
  <conditionalFormatting sqref="N63">
    <cfRule type="expression" dxfId="1409" priority="1655">
      <formula>O$9&lt;&gt;""</formula>
    </cfRule>
  </conditionalFormatting>
  <conditionalFormatting sqref="N64">
    <cfRule type="expression" dxfId="1408" priority="1654">
      <formula>L$9&lt;&gt;""</formula>
    </cfRule>
  </conditionalFormatting>
  <conditionalFormatting sqref="N64">
    <cfRule type="expression" dxfId="1407" priority="1653">
      <formula>O$9&lt;&gt;""</formula>
    </cfRule>
  </conditionalFormatting>
  <conditionalFormatting sqref="N64">
    <cfRule type="expression" dxfId="1406" priority="1652">
      <formula>O$9&lt;&gt;""</formula>
    </cfRule>
  </conditionalFormatting>
  <conditionalFormatting sqref="N65">
    <cfRule type="expression" dxfId="1405" priority="1651">
      <formula>L$9&lt;&gt;""</formula>
    </cfRule>
  </conditionalFormatting>
  <conditionalFormatting sqref="N65">
    <cfRule type="expression" dxfId="1404" priority="1650">
      <formula>O$9&lt;&gt;""</formula>
    </cfRule>
  </conditionalFormatting>
  <conditionalFormatting sqref="N65">
    <cfRule type="expression" dxfId="1403" priority="1649">
      <formula>O$9&lt;&gt;""</formula>
    </cfRule>
  </conditionalFormatting>
  <conditionalFormatting sqref="N66">
    <cfRule type="expression" dxfId="1402" priority="1648">
      <formula>L$9&lt;&gt;""</formula>
    </cfRule>
  </conditionalFormatting>
  <conditionalFormatting sqref="N66">
    <cfRule type="expression" dxfId="1401" priority="1647">
      <formula>O$9&lt;&gt;""</formula>
    </cfRule>
  </conditionalFormatting>
  <conditionalFormatting sqref="N66">
    <cfRule type="expression" dxfId="1400" priority="1646">
      <formula>O$9&lt;&gt;""</formula>
    </cfRule>
  </conditionalFormatting>
  <conditionalFormatting sqref="N67:N69">
    <cfRule type="expression" dxfId="1399" priority="1645">
      <formula>L$9&lt;&gt;""</formula>
    </cfRule>
  </conditionalFormatting>
  <conditionalFormatting sqref="N67:N69">
    <cfRule type="expression" dxfId="1398" priority="1644">
      <formula>O$9&lt;&gt;""</formula>
    </cfRule>
  </conditionalFormatting>
  <conditionalFormatting sqref="N67:N69">
    <cfRule type="expression" dxfId="1397" priority="1643">
      <formula>O$9&lt;&gt;""</formula>
    </cfRule>
  </conditionalFormatting>
  <conditionalFormatting sqref="P45">
    <cfRule type="iconSet" priority="1642">
      <iconSet iconSet="3ArrowsGray">
        <cfvo type="percent" val="0"/>
        <cfvo type="num" val="0"/>
        <cfvo type="num" val="0.01"/>
      </iconSet>
    </cfRule>
  </conditionalFormatting>
  <conditionalFormatting sqref="P45:P69">
    <cfRule type="iconSet" priority="1641">
      <iconSet iconSet="3ArrowsGray">
        <cfvo type="percent" val="0"/>
        <cfvo type="num" val="0"/>
        <cfvo type="num" val="0.01"/>
      </iconSet>
    </cfRule>
  </conditionalFormatting>
  <conditionalFormatting sqref="P45:P69">
    <cfRule type="iconSet" priority="1640">
      <iconSet iconSet="3ArrowsGray">
        <cfvo type="percent" val="0"/>
        <cfvo type="num" val="0"/>
        <cfvo type="num" val="0.01"/>
      </iconSet>
    </cfRule>
  </conditionalFormatting>
  <conditionalFormatting sqref="Q44">
    <cfRule type="expression" dxfId="1396" priority="1639">
      <formula>O$42&lt;&gt;""</formula>
    </cfRule>
  </conditionalFormatting>
  <conditionalFormatting sqref="P44:Q44 P45:P69">
    <cfRule type="cellIs" dxfId="1395" priority="1638" operator="equal">
      <formula>0</formula>
    </cfRule>
  </conditionalFormatting>
  <conditionalFormatting sqref="Q54">
    <cfRule type="expression" dxfId="1394" priority="1637">
      <formula>O$9&lt;&gt;""</formula>
    </cfRule>
  </conditionalFormatting>
  <conditionalFormatting sqref="Q54">
    <cfRule type="expression" dxfId="1393" priority="1636">
      <formula>R$9&lt;&gt;""</formula>
    </cfRule>
  </conditionalFormatting>
  <conditionalFormatting sqref="Q54">
    <cfRule type="expression" dxfId="1392" priority="1635">
      <formula>R$9&lt;&gt;""</formula>
    </cfRule>
  </conditionalFormatting>
  <conditionalFormatting sqref="Q45">
    <cfRule type="expression" dxfId="1391" priority="1634">
      <formula>O$9&lt;&gt;""</formula>
    </cfRule>
  </conditionalFormatting>
  <conditionalFormatting sqref="Q45">
    <cfRule type="expression" dxfId="1390" priority="1633">
      <formula>R$9&lt;&gt;""</formula>
    </cfRule>
  </conditionalFormatting>
  <conditionalFormatting sqref="Q45">
    <cfRule type="expression" dxfId="1389" priority="1632">
      <formula>R$9&lt;&gt;""</formula>
    </cfRule>
  </conditionalFormatting>
  <conditionalFormatting sqref="Q46">
    <cfRule type="expression" dxfId="1388" priority="1631">
      <formula>O$9&lt;&gt;""</formula>
    </cfRule>
  </conditionalFormatting>
  <conditionalFormatting sqref="Q46">
    <cfRule type="expression" dxfId="1387" priority="1630">
      <formula>R$9&lt;&gt;""</formula>
    </cfRule>
  </conditionalFormatting>
  <conditionalFormatting sqref="Q46">
    <cfRule type="expression" dxfId="1386" priority="1629">
      <formula>R$9&lt;&gt;""</formula>
    </cfRule>
  </conditionalFormatting>
  <conditionalFormatting sqref="Q47">
    <cfRule type="expression" dxfId="1385" priority="1628">
      <formula>O$9&lt;&gt;""</formula>
    </cfRule>
  </conditionalFormatting>
  <conditionalFormatting sqref="Q47">
    <cfRule type="expression" dxfId="1384" priority="1627">
      <formula>R$9&lt;&gt;""</formula>
    </cfRule>
  </conditionalFormatting>
  <conditionalFormatting sqref="Q47">
    <cfRule type="expression" dxfId="1383" priority="1626">
      <formula>R$9&lt;&gt;""</formula>
    </cfRule>
  </conditionalFormatting>
  <conditionalFormatting sqref="Q48">
    <cfRule type="expression" dxfId="1382" priority="1625">
      <formula>O$9&lt;&gt;""</formula>
    </cfRule>
  </conditionalFormatting>
  <conditionalFormatting sqref="Q48">
    <cfRule type="expression" dxfId="1381" priority="1624">
      <formula>R$9&lt;&gt;""</formula>
    </cfRule>
  </conditionalFormatting>
  <conditionalFormatting sqref="Q48">
    <cfRule type="expression" dxfId="1380" priority="1623">
      <formula>R$9&lt;&gt;""</formula>
    </cfRule>
  </conditionalFormatting>
  <conditionalFormatting sqref="Q49">
    <cfRule type="expression" dxfId="1379" priority="1622">
      <formula>O$9&lt;&gt;""</formula>
    </cfRule>
  </conditionalFormatting>
  <conditionalFormatting sqref="Q49">
    <cfRule type="expression" dxfId="1378" priority="1621">
      <formula>R$9&lt;&gt;""</formula>
    </cfRule>
  </conditionalFormatting>
  <conditionalFormatting sqref="Q49">
    <cfRule type="expression" dxfId="1377" priority="1620">
      <formula>R$9&lt;&gt;""</formula>
    </cfRule>
  </conditionalFormatting>
  <conditionalFormatting sqref="Q50">
    <cfRule type="expression" dxfId="1376" priority="1619">
      <formula>O$9&lt;&gt;""</formula>
    </cfRule>
  </conditionalFormatting>
  <conditionalFormatting sqref="Q50">
    <cfRule type="expression" dxfId="1375" priority="1618">
      <formula>R$9&lt;&gt;""</formula>
    </cfRule>
  </conditionalFormatting>
  <conditionalFormatting sqref="Q50">
    <cfRule type="expression" dxfId="1374" priority="1617">
      <formula>R$9&lt;&gt;""</formula>
    </cfRule>
  </conditionalFormatting>
  <conditionalFormatting sqref="Q51">
    <cfRule type="expression" dxfId="1373" priority="1616">
      <formula>O$9&lt;&gt;""</formula>
    </cfRule>
  </conditionalFormatting>
  <conditionalFormatting sqref="Q51">
    <cfRule type="expression" dxfId="1372" priority="1615">
      <formula>R$9&lt;&gt;""</formula>
    </cfRule>
  </conditionalFormatting>
  <conditionalFormatting sqref="Q51">
    <cfRule type="expression" dxfId="1371" priority="1614">
      <formula>R$9&lt;&gt;""</formula>
    </cfRule>
  </conditionalFormatting>
  <conditionalFormatting sqref="Q52">
    <cfRule type="expression" dxfId="1370" priority="1613">
      <formula>O$9&lt;&gt;""</formula>
    </cfRule>
  </conditionalFormatting>
  <conditionalFormatting sqref="Q52">
    <cfRule type="expression" dxfId="1369" priority="1612">
      <formula>R$9&lt;&gt;""</formula>
    </cfRule>
  </conditionalFormatting>
  <conditionalFormatting sqref="Q52">
    <cfRule type="expression" dxfId="1368" priority="1611">
      <formula>R$9&lt;&gt;""</formula>
    </cfRule>
  </conditionalFormatting>
  <conditionalFormatting sqref="Q53">
    <cfRule type="expression" dxfId="1367" priority="1610">
      <formula>O$9&lt;&gt;""</formula>
    </cfRule>
  </conditionalFormatting>
  <conditionalFormatting sqref="Q53">
    <cfRule type="expression" dxfId="1366" priority="1609">
      <formula>R$9&lt;&gt;""</formula>
    </cfRule>
  </conditionalFormatting>
  <conditionalFormatting sqref="Q53">
    <cfRule type="expression" dxfId="1365" priority="1608">
      <formula>R$9&lt;&gt;""</formula>
    </cfRule>
  </conditionalFormatting>
  <conditionalFormatting sqref="Q55">
    <cfRule type="expression" dxfId="1364" priority="1607">
      <formula>O$9&lt;&gt;""</formula>
    </cfRule>
  </conditionalFormatting>
  <conditionalFormatting sqref="Q55">
    <cfRule type="expression" dxfId="1363" priority="1606">
      <formula>R$9&lt;&gt;""</formula>
    </cfRule>
  </conditionalFormatting>
  <conditionalFormatting sqref="Q55">
    <cfRule type="expression" dxfId="1362" priority="1605">
      <formula>R$9&lt;&gt;""</formula>
    </cfRule>
  </conditionalFormatting>
  <conditionalFormatting sqref="Q56">
    <cfRule type="expression" dxfId="1361" priority="1604">
      <formula>O$9&lt;&gt;""</formula>
    </cfRule>
  </conditionalFormatting>
  <conditionalFormatting sqref="Q56">
    <cfRule type="expression" dxfId="1360" priority="1603">
      <formula>R$9&lt;&gt;""</formula>
    </cfRule>
  </conditionalFormatting>
  <conditionalFormatting sqref="Q56">
    <cfRule type="expression" dxfId="1359" priority="1602">
      <formula>R$9&lt;&gt;""</formula>
    </cfRule>
  </conditionalFormatting>
  <conditionalFormatting sqref="Q57">
    <cfRule type="expression" dxfId="1358" priority="1601">
      <formula>O$9&lt;&gt;""</formula>
    </cfRule>
  </conditionalFormatting>
  <conditionalFormatting sqref="Q57">
    <cfRule type="expression" dxfId="1357" priority="1600">
      <formula>R$9&lt;&gt;""</formula>
    </cfRule>
  </conditionalFormatting>
  <conditionalFormatting sqref="Q57">
    <cfRule type="expression" dxfId="1356" priority="1599">
      <formula>R$9&lt;&gt;""</formula>
    </cfRule>
  </conditionalFormatting>
  <conditionalFormatting sqref="Q58">
    <cfRule type="expression" dxfId="1355" priority="1598">
      <formula>O$9&lt;&gt;""</formula>
    </cfRule>
  </conditionalFormatting>
  <conditionalFormatting sqref="Q58">
    <cfRule type="expression" dxfId="1354" priority="1597">
      <formula>R$9&lt;&gt;""</formula>
    </cfRule>
  </conditionalFormatting>
  <conditionalFormatting sqref="Q58">
    <cfRule type="expression" dxfId="1353" priority="1596">
      <formula>R$9&lt;&gt;""</formula>
    </cfRule>
  </conditionalFormatting>
  <conditionalFormatting sqref="Q59">
    <cfRule type="expression" dxfId="1352" priority="1595">
      <formula>O$9&lt;&gt;""</formula>
    </cfRule>
  </conditionalFormatting>
  <conditionalFormatting sqref="Q59">
    <cfRule type="expression" dxfId="1351" priority="1594">
      <formula>R$9&lt;&gt;""</formula>
    </cfRule>
  </conditionalFormatting>
  <conditionalFormatting sqref="Q59">
    <cfRule type="expression" dxfId="1350" priority="1593">
      <formula>R$9&lt;&gt;""</formula>
    </cfRule>
  </conditionalFormatting>
  <conditionalFormatting sqref="Q60">
    <cfRule type="expression" dxfId="1349" priority="1592">
      <formula>O$9&lt;&gt;""</formula>
    </cfRule>
  </conditionalFormatting>
  <conditionalFormatting sqref="Q60">
    <cfRule type="expression" dxfId="1348" priority="1591">
      <formula>R$9&lt;&gt;""</formula>
    </cfRule>
  </conditionalFormatting>
  <conditionalFormatting sqref="Q60">
    <cfRule type="expression" dxfId="1347" priority="1590">
      <formula>R$9&lt;&gt;""</formula>
    </cfRule>
  </conditionalFormatting>
  <conditionalFormatting sqref="Q61">
    <cfRule type="expression" dxfId="1346" priority="1589">
      <formula>O$9&lt;&gt;""</formula>
    </cfRule>
  </conditionalFormatting>
  <conditionalFormatting sqref="Q61">
    <cfRule type="expression" dxfId="1345" priority="1588">
      <formula>R$9&lt;&gt;""</formula>
    </cfRule>
  </conditionalFormatting>
  <conditionalFormatting sqref="Q61">
    <cfRule type="expression" dxfId="1344" priority="1587">
      <formula>R$9&lt;&gt;""</formula>
    </cfRule>
  </conditionalFormatting>
  <conditionalFormatting sqref="Q62">
    <cfRule type="expression" dxfId="1343" priority="1586">
      <formula>O$9&lt;&gt;""</formula>
    </cfRule>
  </conditionalFormatting>
  <conditionalFormatting sqref="Q62">
    <cfRule type="expression" dxfId="1342" priority="1585">
      <formula>R$9&lt;&gt;""</formula>
    </cfRule>
  </conditionalFormatting>
  <conditionalFormatting sqref="Q62">
    <cfRule type="expression" dxfId="1341" priority="1584">
      <formula>R$9&lt;&gt;""</formula>
    </cfRule>
  </conditionalFormatting>
  <conditionalFormatting sqref="Q63">
    <cfRule type="expression" dxfId="1340" priority="1583">
      <formula>O$9&lt;&gt;""</formula>
    </cfRule>
  </conditionalFormatting>
  <conditionalFormatting sqref="Q63">
    <cfRule type="expression" dxfId="1339" priority="1582">
      <formula>R$9&lt;&gt;""</formula>
    </cfRule>
  </conditionalFormatting>
  <conditionalFormatting sqref="Q63">
    <cfRule type="expression" dxfId="1338" priority="1581">
      <formula>R$9&lt;&gt;""</formula>
    </cfRule>
  </conditionalFormatting>
  <conditionalFormatting sqref="Q64">
    <cfRule type="expression" dxfId="1337" priority="1580">
      <formula>O$9&lt;&gt;""</formula>
    </cfRule>
  </conditionalFormatting>
  <conditionalFormatting sqref="Q64">
    <cfRule type="expression" dxfId="1336" priority="1579">
      <formula>R$9&lt;&gt;""</formula>
    </cfRule>
  </conditionalFormatting>
  <conditionalFormatting sqref="Q64">
    <cfRule type="expression" dxfId="1335" priority="1578">
      <formula>R$9&lt;&gt;""</formula>
    </cfRule>
  </conditionalFormatting>
  <conditionalFormatting sqref="Q65">
    <cfRule type="expression" dxfId="1334" priority="1577">
      <formula>O$9&lt;&gt;""</formula>
    </cfRule>
  </conditionalFormatting>
  <conditionalFormatting sqref="Q65">
    <cfRule type="expression" dxfId="1333" priority="1576">
      <formula>R$9&lt;&gt;""</formula>
    </cfRule>
  </conditionalFormatting>
  <conditionalFormatting sqref="Q65">
    <cfRule type="expression" dxfId="1332" priority="1575">
      <formula>R$9&lt;&gt;""</formula>
    </cfRule>
  </conditionalFormatting>
  <conditionalFormatting sqref="Q66">
    <cfRule type="expression" dxfId="1331" priority="1574">
      <formula>O$9&lt;&gt;""</formula>
    </cfRule>
  </conditionalFormatting>
  <conditionalFormatting sqref="Q66">
    <cfRule type="expression" dxfId="1330" priority="1573">
      <formula>R$9&lt;&gt;""</formula>
    </cfRule>
  </conditionalFormatting>
  <conditionalFormatting sqref="Q66">
    <cfRule type="expression" dxfId="1329" priority="1572">
      <formula>R$9&lt;&gt;""</formula>
    </cfRule>
  </conditionalFormatting>
  <conditionalFormatting sqref="Q67:Q69">
    <cfRule type="expression" dxfId="1328" priority="1571">
      <formula>O$9&lt;&gt;""</formula>
    </cfRule>
  </conditionalFormatting>
  <conditionalFormatting sqref="Q67:Q69">
    <cfRule type="expression" dxfId="1327" priority="1570">
      <formula>R$9&lt;&gt;""</formula>
    </cfRule>
  </conditionalFormatting>
  <conditionalFormatting sqref="Q67:Q69">
    <cfRule type="expression" dxfId="1326" priority="1569">
      <formula>R$9&lt;&gt;""</formula>
    </cfRule>
  </conditionalFormatting>
  <conditionalFormatting sqref="S45">
    <cfRule type="iconSet" priority="1568">
      <iconSet iconSet="3ArrowsGray">
        <cfvo type="percent" val="0"/>
        <cfvo type="num" val="0"/>
        <cfvo type="num" val="0.01"/>
      </iconSet>
    </cfRule>
  </conditionalFormatting>
  <conditionalFormatting sqref="S45:S69">
    <cfRule type="iconSet" priority="1567">
      <iconSet iconSet="3ArrowsGray">
        <cfvo type="percent" val="0"/>
        <cfvo type="num" val="0"/>
        <cfvo type="num" val="0.01"/>
      </iconSet>
    </cfRule>
  </conditionalFormatting>
  <conditionalFormatting sqref="S45:S69">
    <cfRule type="iconSet" priority="1566">
      <iconSet iconSet="3ArrowsGray">
        <cfvo type="percent" val="0"/>
        <cfvo type="num" val="0"/>
        <cfvo type="num" val="0.01"/>
      </iconSet>
    </cfRule>
  </conditionalFormatting>
  <conditionalFormatting sqref="T44">
    <cfRule type="expression" dxfId="1325" priority="1565">
      <formula>R$42&lt;&gt;""</formula>
    </cfRule>
  </conditionalFormatting>
  <conditionalFormatting sqref="S44:T44 S45:S69">
    <cfRule type="cellIs" dxfId="1324" priority="1564" operator="equal">
      <formula>0</formula>
    </cfRule>
  </conditionalFormatting>
  <conditionalFormatting sqref="T54">
    <cfRule type="expression" dxfId="1323" priority="1563">
      <formula>R$9&lt;&gt;""</formula>
    </cfRule>
  </conditionalFormatting>
  <conditionalFormatting sqref="T54">
    <cfRule type="expression" dxfId="1322" priority="1562">
      <formula>U$9&lt;&gt;""</formula>
    </cfRule>
  </conditionalFormatting>
  <conditionalFormatting sqref="T54">
    <cfRule type="expression" dxfId="1321" priority="1561">
      <formula>U$9&lt;&gt;""</formula>
    </cfRule>
  </conditionalFormatting>
  <conditionalFormatting sqref="T45">
    <cfRule type="expression" dxfId="1320" priority="1560">
      <formula>R$9&lt;&gt;""</formula>
    </cfRule>
  </conditionalFormatting>
  <conditionalFormatting sqref="T45">
    <cfRule type="expression" dxfId="1319" priority="1559">
      <formula>U$9&lt;&gt;""</formula>
    </cfRule>
  </conditionalFormatting>
  <conditionalFormatting sqref="T45">
    <cfRule type="expression" dxfId="1318" priority="1558">
      <formula>U$9&lt;&gt;""</formula>
    </cfRule>
  </conditionalFormatting>
  <conditionalFormatting sqref="T46">
    <cfRule type="expression" dxfId="1317" priority="1557">
      <formula>R$9&lt;&gt;""</formula>
    </cfRule>
  </conditionalFormatting>
  <conditionalFormatting sqref="T46">
    <cfRule type="expression" dxfId="1316" priority="1556">
      <formula>U$9&lt;&gt;""</formula>
    </cfRule>
  </conditionalFormatting>
  <conditionalFormatting sqref="T46">
    <cfRule type="expression" dxfId="1315" priority="1555">
      <formula>U$9&lt;&gt;""</formula>
    </cfRule>
  </conditionalFormatting>
  <conditionalFormatting sqref="T47">
    <cfRule type="expression" dxfId="1314" priority="1554">
      <formula>R$9&lt;&gt;""</formula>
    </cfRule>
  </conditionalFormatting>
  <conditionalFormatting sqref="T47">
    <cfRule type="expression" dxfId="1313" priority="1553">
      <formula>U$9&lt;&gt;""</formula>
    </cfRule>
  </conditionalFormatting>
  <conditionalFormatting sqref="T47">
    <cfRule type="expression" dxfId="1312" priority="1552">
      <formula>U$9&lt;&gt;""</formula>
    </cfRule>
  </conditionalFormatting>
  <conditionalFormatting sqref="T48">
    <cfRule type="expression" dxfId="1311" priority="1551">
      <formula>R$9&lt;&gt;""</formula>
    </cfRule>
  </conditionalFormatting>
  <conditionalFormatting sqref="T48">
    <cfRule type="expression" dxfId="1310" priority="1550">
      <formula>U$9&lt;&gt;""</formula>
    </cfRule>
  </conditionalFormatting>
  <conditionalFormatting sqref="T48">
    <cfRule type="expression" dxfId="1309" priority="1549">
      <formula>U$9&lt;&gt;""</formula>
    </cfRule>
  </conditionalFormatting>
  <conditionalFormatting sqref="T49">
    <cfRule type="expression" dxfId="1308" priority="1548">
      <formula>R$9&lt;&gt;""</formula>
    </cfRule>
  </conditionalFormatting>
  <conditionalFormatting sqref="T49">
    <cfRule type="expression" dxfId="1307" priority="1547">
      <formula>U$9&lt;&gt;""</formula>
    </cfRule>
  </conditionalFormatting>
  <conditionalFormatting sqref="T49">
    <cfRule type="expression" dxfId="1306" priority="1546">
      <formula>U$9&lt;&gt;""</formula>
    </cfRule>
  </conditionalFormatting>
  <conditionalFormatting sqref="T50">
    <cfRule type="expression" dxfId="1305" priority="1545">
      <formula>R$9&lt;&gt;""</formula>
    </cfRule>
  </conditionalFormatting>
  <conditionalFormatting sqref="T50">
    <cfRule type="expression" dxfId="1304" priority="1544">
      <formula>U$9&lt;&gt;""</formula>
    </cfRule>
  </conditionalFormatting>
  <conditionalFormatting sqref="T50">
    <cfRule type="expression" dxfId="1303" priority="1543">
      <formula>U$9&lt;&gt;""</formula>
    </cfRule>
  </conditionalFormatting>
  <conditionalFormatting sqref="T51">
    <cfRule type="expression" dxfId="1302" priority="1542">
      <formula>R$9&lt;&gt;""</formula>
    </cfRule>
  </conditionalFormatting>
  <conditionalFormatting sqref="T51">
    <cfRule type="expression" dxfId="1301" priority="1541">
      <formula>U$9&lt;&gt;""</formula>
    </cfRule>
  </conditionalFormatting>
  <conditionalFormatting sqref="T51">
    <cfRule type="expression" dxfId="1300" priority="1540">
      <formula>U$9&lt;&gt;""</formula>
    </cfRule>
  </conditionalFormatting>
  <conditionalFormatting sqref="T52">
    <cfRule type="expression" dxfId="1299" priority="1539">
      <formula>R$9&lt;&gt;""</formula>
    </cfRule>
  </conditionalFormatting>
  <conditionalFormatting sqref="T52">
    <cfRule type="expression" dxfId="1298" priority="1538">
      <formula>U$9&lt;&gt;""</formula>
    </cfRule>
  </conditionalFormatting>
  <conditionalFormatting sqref="T52">
    <cfRule type="expression" dxfId="1297" priority="1537">
      <formula>U$9&lt;&gt;""</formula>
    </cfRule>
  </conditionalFormatting>
  <conditionalFormatting sqref="T53">
    <cfRule type="expression" dxfId="1296" priority="1536">
      <formula>R$9&lt;&gt;""</formula>
    </cfRule>
  </conditionalFormatting>
  <conditionalFormatting sqref="T53">
    <cfRule type="expression" dxfId="1295" priority="1535">
      <formula>U$9&lt;&gt;""</formula>
    </cfRule>
  </conditionalFormatting>
  <conditionalFormatting sqref="T53">
    <cfRule type="expression" dxfId="1294" priority="1534">
      <formula>U$9&lt;&gt;""</formula>
    </cfRule>
  </conditionalFormatting>
  <conditionalFormatting sqref="T55">
    <cfRule type="expression" dxfId="1293" priority="1533">
      <formula>R$9&lt;&gt;""</formula>
    </cfRule>
  </conditionalFormatting>
  <conditionalFormatting sqref="T55">
    <cfRule type="expression" dxfId="1292" priority="1532">
      <formula>U$9&lt;&gt;""</formula>
    </cfRule>
  </conditionalFormatting>
  <conditionalFormatting sqref="T55">
    <cfRule type="expression" dxfId="1291" priority="1531">
      <formula>U$9&lt;&gt;""</formula>
    </cfRule>
  </conditionalFormatting>
  <conditionalFormatting sqref="T56">
    <cfRule type="expression" dxfId="1290" priority="1530">
      <formula>R$9&lt;&gt;""</formula>
    </cfRule>
  </conditionalFormatting>
  <conditionalFormatting sqref="T56">
    <cfRule type="expression" dxfId="1289" priority="1529">
      <formula>U$9&lt;&gt;""</formula>
    </cfRule>
  </conditionalFormatting>
  <conditionalFormatting sqref="T56">
    <cfRule type="expression" dxfId="1288" priority="1528">
      <formula>U$9&lt;&gt;""</formula>
    </cfRule>
  </conditionalFormatting>
  <conditionalFormatting sqref="T57">
    <cfRule type="expression" dxfId="1287" priority="1527">
      <formula>R$9&lt;&gt;""</formula>
    </cfRule>
  </conditionalFormatting>
  <conditionalFormatting sqref="T57">
    <cfRule type="expression" dxfId="1286" priority="1526">
      <formula>U$9&lt;&gt;""</formula>
    </cfRule>
  </conditionalFormatting>
  <conditionalFormatting sqref="T57">
    <cfRule type="expression" dxfId="1285" priority="1525">
      <formula>U$9&lt;&gt;""</formula>
    </cfRule>
  </conditionalFormatting>
  <conditionalFormatting sqref="T58">
    <cfRule type="expression" dxfId="1284" priority="1524">
      <formula>R$9&lt;&gt;""</formula>
    </cfRule>
  </conditionalFormatting>
  <conditionalFormatting sqref="T58">
    <cfRule type="expression" dxfId="1283" priority="1523">
      <formula>U$9&lt;&gt;""</formula>
    </cfRule>
  </conditionalFormatting>
  <conditionalFormatting sqref="T58">
    <cfRule type="expression" dxfId="1282" priority="1522">
      <formula>U$9&lt;&gt;""</formula>
    </cfRule>
  </conditionalFormatting>
  <conditionalFormatting sqref="T59">
    <cfRule type="expression" dxfId="1281" priority="1521">
      <formula>R$9&lt;&gt;""</formula>
    </cfRule>
  </conditionalFormatting>
  <conditionalFormatting sqref="T59">
    <cfRule type="expression" dxfId="1280" priority="1520">
      <formula>U$9&lt;&gt;""</formula>
    </cfRule>
  </conditionalFormatting>
  <conditionalFormatting sqref="T59">
    <cfRule type="expression" dxfId="1279" priority="1519">
      <formula>U$9&lt;&gt;""</formula>
    </cfRule>
  </conditionalFormatting>
  <conditionalFormatting sqref="T60">
    <cfRule type="expression" dxfId="1278" priority="1518">
      <formula>R$9&lt;&gt;""</formula>
    </cfRule>
  </conditionalFormatting>
  <conditionalFormatting sqref="T60">
    <cfRule type="expression" dxfId="1277" priority="1517">
      <formula>U$9&lt;&gt;""</formula>
    </cfRule>
  </conditionalFormatting>
  <conditionalFormatting sqref="T60">
    <cfRule type="expression" dxfId="1276" priority="1516">
      <formula>U$9&lt;&gt;""</formula>
    </cfRule>
  </conditionalFormatting>
  <conditionalFormatting sqref="T61">
    <cfRule type="expression" dxfId="1275" priority="1515">
      <formula>R$9&lt;&gt;""</formula>
    </cfRule>
  </conditionalFormatting>
  <conditionalFormatting sqref="T61">
    <cfRule type="expression" dxfId="1274" priority="1514">
      <formula>U$9&lt;&gt;""</formula>
    </cfRule>
  </conditionalFormatting>
  <conditionalFormatting sqref="T61">
    <cfRule type="expression" dxfId="1273" priority="1513">
      <formula>U$9&lt;&gt;""</formula>
    </cfRule>
  </conditionalFormatting>
  <conditionalFormatting sqref="T62">
    <cfRule type="expression" dxfId="1272" priority="1512">
      <formula>R$9&lt;&gt;""</formula>
    </cfRule>
  </conditionalFormatting>
  <conditionalFormatting sqref="T62">
    <cfRule type="expression" dxfId="1271" priority="1511">
      <formula>U$9&lt;&gt;""</formula>
    </cfRule>
  </conditionalFormatting>
  <conditionalFormatting sqref="T62">
    <cfRule type="expression" dxfId="1270" priority="1510">
      <formula>U$9&lt;&gt;""</formula>
    </cfRule>
  </conditionalFormatting>
  <conditionalFormatting sqref="T63">
    <cfRule type="expression" dxfId="1269" priority="1509">
      <formula>R$9&lt;&gt;""</formula>
    </cfRule>
  </conditionalFormatting>
  <conditionalFormatting sqref="T63">
    <cfRule type="expression" dxfId="1268" priority="1508">
      <formula>U$9&lt;&gt;""</formula>
    </cfRule>
  </conditionalFormatting>
  <conditionalFormatting sqref="T63">
    <cfRule type="expression" dxfId="1267" priority="1507">
      <formula>U$9&lt;&gt;""</formula>
    </cfRule>
  </conditionalFormatting>
  <conditionalFormatting sqref="T64">
    <cfRule type="expression" dxfId="1266" priority="1506">
      <formula>R$9&lt;&gt;""</formula>
    </cfRule>
  </conditionalFormatting>
  <conditionalFormatting sqref="T64">
    <cfRule type="expression" dxfId="1265" priority="1505">
      <formula>U$9&lt;&gt;""</formula>
    </cfRule>
  </conditionalFormatting>
  <conditionalFormatting sqref="T64">
    <cfRule type="expression" dxfId="1264" priority="1504">
      <formula>U$9&lt;&gt;""</formula>
    </cfRule>
  </conditionalFormatting>
  <conditionalFormatting sqref="T65">
    <cfRule type="expression" dxfId="1263" priority="1503">
      <formula>R$9&lt;&gt;""</formula>
    </cfRule>
  </conditionalFormatting>
  <conditionalFormatting sqref="T65">
    <cfRule type="expression" dxfId="1262" priority="1502">
      <formula>U$9&lt;&gt;""</formula>
    </cfRule>
  </conditionalFormatting>
  <conditionalFormatting sqref="T65">
    <cfRule type="expression" dxfId="1261" priority="1501">
      <formula>U$9&lt;&gt;""</formula>
    </cfRule>
  </conditionalFormatting>
  <conditionalFormatting sqref="T66">
    <cfRule type="expression" dxfId="1260" priority="1500">
      <formula>R$9&lt;&gt;""</formula>
    </cfRule>
  </conditionalFormatting>
  <conditionalFormatting sqref="T66">
    <cfRule type="expression" dxfId="1259" priority="1499">
      <formula>U$9&lt;&gt;""</formula>
    </cfRule>
  </conditionalFormatting>
  <conditionalFormatting sqref="T66">
    <cfRule type="expression" dxfId="1258" priority="1498">
      <formula>U$9&lt;&gt;""</formula>
    </cfRule>
  </conditionalFormatting>
  <conditionalFormatting sqref="T67:T69">
    <cfRule type="expression" dxfId="1257" priority="1497">
      <formula>R$9&lt;&gt;""</formula>
    </cfRule>
  </conditionalFormatting>
  <conditionalFormatting sqref="T67:T69">
    <cfRule type="expression" dxfId="1256" priority="1496">
      <formula>U$9&lt;&gt;""</formula>
    </cfRule>
  </conditionalFormatting>
  <conditionalFormatting sqref="T67:T69">
    <cfRule type="expression" dxfId="1255" priority="1495">
      <formula>U$9&lt;&gt;""</formula>
    </cfRule>
  </conditionalFormatting>
  <conditionalFormatting sqref="V45">
    <cfRule type="iconSet" priority="1494">
      <iconSet iconSet="3ArrowsGray">
        <cfvo type="percent" val="0"/>
        <cfvo type="num" val="0"/>
        <cfvo type="num" val="0.01"/>
      </iconSet>
    </cfRule>
  </conditionalFormatting>
  <conditionalFormatting sqref="V45:V69">
    <cfRule type="iconSet" priority="1493">
      <iconSet iconSet="3ArrowsGray">
        <cfvo type="percent" val="0"/>
        <cfvo type="num" val="0"/>
        <cfvo type="num" val="0.01"/>
      </iconSet>
    </cfRule>
  </conditionalFormatting>
  <conditionalFormatting sqref="V45:V69">
    <cfRule type="iconSet" priority="1492">
      <iconSet iconSet="3ArrowsGray">
        <cfvo type="percent" val="0"/>
        <cfvo type="num" val="0"/>
        <cfvo type="num" val="0.01"/>
      </iconSet>
    </cfRule>
  </conditionalFormatting>
  <conditionalFormatting sqref="W44">
    <cfRule type="expression" dxfId="1254" priority="1491">
      <formula>U$42&lt;&gt;""</formula>
    </cfRule>
  </conditionalFormatting>
  <conditionalFormatting sqref="V44:W44 V45:V69">
    <cfRule type="cellIs" dxfId="1253" priority="1490" operator="equal">
      <formula>0</formula>
    </cfRule>
  </conditionalFormatting>
  <conditionalFormatting sqref="W54">
    <cfRule type="expression" dxfId="1252" priority="1489">
      <formula>U$9&lt;&gt;""</formula>
    </cfRule>
  </conditionalFormatting>
  <conditionalFormatting sqref="W54">
    <cfRule type="expression" dxfId="1251" priority="1488">
      <formula>X$9&lt;&gt;""</formula>
    </cfRule>
  </conditionalFormatting>
  <conditionalFormatting sqref="W54">
    <cfRule type="expression" dxfId="1250" priority="1487">
      <formula>X$9&lt;&gt;""</formula>
    </cfRule>
  </conditionalFormatting>
  <conditionalFormatting sqref="W45">
    <cfRule type="expression" dxfId="1249" priority="1486">
      <formula>U$9&lt;&gt;""</formula>
    </cfRule>
  </conditionalFormatting>
  <conditionalFormatting sqref="W45">
    <cfRule type="expression" dxfId="1248" priority="1485">
      <formula>X$9&lt;&gt;""</formula>
    </cfRule>
  </conditionalFormatting>
  <conditionalFormatting sqref="W45">
    <cfRule type="expression" dxfId="1247" priority="1484">
      <formula>X$9&lt;&gt;""</formula>
    </cfRule>
  </conditionalFormatting>
  <conditionalFormatting sqref="W46">
    <cfRule type="expression" dxfId="1246" priority="1483">
      <formula>U$9&lt;&gt;""</formula>
    </cfRule>
  </conditionalFormatting>
  <conditionalFormatting sqref="W46">
    <cfRule type="expression" dxfId="1245" priority="1482">
      <formula>X$9&lt;&gt;""</formula>
    </cfRule>
  </conditionalFormatting>
  <conditionalFormatting sqref="W46">
    <cfRule type="expression" dxfId="1244" priority="1481">
      <formula>X$9&lt;&gt;""</formula>
    </cfRule>
  </conditionalFormatting>
  <conditionalFormatting sqref="W47">
    <cfRule type="expression" dxfId="1243" priority="1480">
      <formula>U$9&lt;&gt;""</formula>
    </cfRule>
  </conditionalFormatting>
  <conditionalFormatting sqref="W47">
    <cfRule type="expression" dxfId="1242" priority="1479">
      <formula>X$9&lt;&gt;""</formula>
    </cfRule>
  </conditionalFormatting>
  <conditionalFormatting sqref="W47">
    <cfRule type="expression" dxfId="1241" priority="1478">
      <formula>X$9&lt;&gt;""</formula>
    </cfRule>
  </conditionalFormatting>
  <conditionalFormatting sqref="W48">
    <cfRule type="expression" dxfId="1240" priority="1477">
      <formula>U$9&lt;&gt;""</formula>
    </cfRule>
  </conditionalFormatting>
  <conditionalFormatting sqref="W48">
    <cfRule type="expression" dxfId="1239" priority="1476">
      <formula>X$9&lt;&gt;""</formula>
    </cfRule>
  </conditionalFormatting>
  <conditionalFormatting sqref="W48">
    <cfRule type="expression" dxfId="1238" priority="1475">
      <formula>X$9&lt;&gt;""</formula>
    </cfRule>
  </conditionalFormatting>
  <conditionalFormatting sqref="W49">
    <cfRule type="expression" dxfId="1237" priority="1474">
      <formula>U$9&lt;&gt;""</formula>
    </cfRule>
  </conditionalFormatting>
  <conditionalFormatting sqref="W49">
    <cfRule type="expression" dxfId="1236" priority="1473">
      <formula>X$9&lt;&gt;""</formula>
    </cfRule>
  </conditionalFormatting>
  <conditionalFormatting sqref="W49">
    <cfRule type="expression" dxfId="1235" priority="1472">
      <formula>X$9&lt;&gt;""</formula>
    </cfRule>
  </conditionalFormatting>
  <conditionalFormatting sqref="W50">
    <cfRule type="expression" dxfId="1234" priority="1471">
      <formula>U$9&lt;&gt;""</formula>
    </cfRule>
  </conditionalFormatting>
  <conditionalFormatting sqref="W50">
    <cfRule type="expression" dxfId="1233" priority="1470">
      <formula>X$9&lt;&gt;""</formula>
    </cfRule>
  </conditionalFormatting>
  <conditionalFormatting sqref="W50">
    <cfRule type="expression" dxfId="1232" priority="1469">
      <formula>X$9&lt;&gt;""</formula>
    </cfRule>
  </conditionalFormatting>
  <conditionalFormatting sqref="W51">
    <cfRule type="expression" dxfId="1231" priority="1468">
      <formula>U$9&lt;&gt;""</formula>
    </cfRule>
  </conditionalFormatting>
  <conditionalFormatting sqref="W51">
    <cfRule type="expression" dxfId="1230" priority="1467">
      <formula>X$9&lt;&gt;""</formula>
    </cfRule>
  </conditionalFormatting>
  <conditionalFormatting sqref="W51">
    <cfRule type="expression" dxfId="1229" priority="1466">
      <formula>X$9&lt;&gt;""</formula>
    </cfRule>
  </conditionalFormatting>
  <conditionalFormatting sqref="W52">
    <cfRule type="expression" dxfId="1228" priority="1465">
      <formula>U$9&lt;&gt;""</formula>
    </cfRule>
  </conditionalFormatting>
  <conditionalFormatting sqref="W52">
    <cfRule type="expression" dxfId="1227" priority="1464">
      <formula>X$9&lt;&gt;""</formula>
    </cfRule>
  </conditionalFormatting>
  <conditionalFormatting sqref="W52">
    <cfRule type="expression" dxfId="1226" priority="1463">
      <formula>X$9&lt;&gt;""</formula>
    </cfRule>
  </conditionalFormatting>
  <conditionalFormatting sqref="W53">
    <cfRule type="expression" dxfId="1225" priority="1462">
      <formula>U$9&lt;&gt;""</formula>
    </cfRule>
  </conditionalFormatting>
  <conditionalFormatting sqref="W53">
    <cfRule type="expression" dxfId="1224" priority="1461">
      <formula>X$9&lt;&gt;""</formula>
    </cfRule>
  </conditionalFormatting>
  <conditionalFormatting sqref="W53">
    <cfRule type="expression" dxfId="1223" priority="1460">
      <formula>X$9&lt;&gt;""</formula>
    </cfRule>
  </conditionalFormatting>
  <conditionalFormatting sqref="W55">
    <cfRule type="expression" dxfId="1222" priority="1459">
      <formula>U$9&lt;&gt;""</formula>
    </cfRule>
  </conditionalFormatting>
  <conditionalFormatting sqref="W55">
    <cfRule type="expression" dxfId="1221" priority="1458">
      <formula>X$9&lt;&gt;""</formula>
    </cfRule>
  </conditionalFormatting>
  <conditionalFormatting sqref="W55">
    <cfRule type="expression" dxfId="1220" priority="1457">
      <formula>X$9&lt;&gt;""</formula>
    </cfRule>
  </conditionalFormatting>
  <conditionalFormatting sqref="W56">
    <cfRule type="expression" dxfId="1219" priority="1456">
      <formula>U$9&lt;&gt;""</formula>
    </cfRule>
  </conditionalFormatting>
  <conditionalFormatting sqref="W56">
    <cfRule type="expression" dxfId="1218" priority="1455">
      <formula>X$9&lt;&gt;""</formula>
    </cfRule>
  </conditionalFormatting>
  <conditionalFormatting sqref="W56">
    <cfRule type="expression" dxfId="1217" priority="1454">
      <formula>X$9&lt;&gt;""</formula>
    </cfRule>
  </conditionalFormatting>
  <conditionalFormatting sqref="W57">
    <cfRule type="expression" dxfId="1216" priority="1453">
      <formula>U$9&lt;&gt;""</formula>
    </cfRule>
  </conditionalFormatting>
  <conditionalFormatting sqref="W57">
    <cfRule type="expression" dxfId="1215" priority="1452">
      <formula>X$9&lt;&gt;""</formula>
    </cfRule>
  </conditionalFormatting>
  <conditionalFormatting sqref="W57">
    <cfRule type="expression" dxfId="1214" priority="1451">
      <formula>X$9&lt;&gt;""</formula>
    </cfRule>
  </conditionalFormatting>
  <conditionalFormatting sqref="W58">
    <cfRule type="expression" dxfId="1213" priority="1450">
      <formula>U$9&lt;&gt;""</formula>
    </cfRule>
  </conditionalFormatting>
  <conditionalFormatting sqref="W58">
    <cfRule type="expression" dxfId="1212" priority="1449">
      <formula>X$9&lt;&gt;""</formula>
    </cfRule>
  </conditionalFormatting>
  <conditionalFormatting sqref="W58">
    <cfRule type="expression" dxfId="1211" priority="1448">
      <formula>X$9&lt;&gt;""</formula>
    </cfRule>
  </conditionalFormatting>
  <conditionalFormatting sqref="W59">
    <cfRule type="expression" dxfId="1210" priority="1447">
      <formula>U$9&lt;&gt;""</formula>
    </cfRule>
  </conditionalFormatting>
  <conditionalFormatting sqref="W59">
    <cfRule type="expression" dxfId="1209" priority="1446">
      <formula>X$9&lt;&gt;""</formula>
    </cfRule>
  </conditionalFormatting>
  <conditionalFormatting sqref="W59">
    <cfRule type="expression" dxfId="1208" priority="1445">
      <formula>X$9&lt;&gt;""</formula>
    </cfRule>
  </conditionalFormatting>
  <conditionalFormatting sqref="W60">
    <cfRule type="expression" dxfId="1207" priority="1444">
      <formula>U$9&lt;&gt;""</formula>
    </cfRule>
  </conditionalFormatting>
  <conditionalFormatting sqref="W60">
    <cfRule type="expression" dxfId="1206" priority="1443">
      <formula>X$9&lt;&gt;""</formula>
    </cfRule>
  </conditionalFormatting>
  <conditionalFormatting sqref="W60">
    <cfRule type="expression" dxfId="1205" priority="1442">
      <formula>X$9&lt;&gt;""</formula>
    </cfRule>
  </conditionalFormatting>
  <conditionalFormatting sqref="W61">
    <cfRule type="expression" dxfId="1204" priority="1441">
      <formula>U$9&lt;&gt;""</formula>
    </cfRule>
  </conditionalFormatting>
  <conditionalFormatting sqref="W61">
    <cfRule type="expression" dxfId="1203" priority="1440">
      <formula>X$9&lt;&gt;""</formula>
    </cfRule>
  </conditionalFormatting>
  <conditionalFormatting sqref="W61">
    <cfRule type="expression" dxfId="1202" priority="1439">
      <formula>X$9&lt;&gt;""</formula>
    </cfRule>
  </conditionalFormatting>
  <conditionalFormatting sqref="W62">
    <cfRule type="expression" dxfId="1201" priority="1438">
      <formula>U$9&lt;&gt;""</formula>
    </cfRule>
  </conditionalFormatting>
  <conditionalFormatting sqref="W62">
    <cfRule type="expression" dxfId="1200" priority="1437">
      <formula>X$9&lt;&gt;""</formula>
    </cfRule>
  </conditionalFormatting>
  <conditionalFormatting sqref="W62">
    <cfRule type="expression" dxfId="1199" priority="1436">
      <formula>X$9&lt;&gt;""</formula>
    </cfRule>
  </conditionalFormatting>
  <conditionalFormatting sqref="W63">
    <cfRule type="expression" dxfId="1198" priority="1435">
      <formula>U$9&lt;&gt;""</formula>
    </cfRule>
  </conditionalFormatting>
  <conditionalFormatting sqref="W63">
    <cfRule type="expression" dxfId="1197" priority="1434">
      <formula>X$9&lt;&gt;""</formula>
    </cfRule>
  </conditionalFormatting>
  <conditionalFormatting sqref="W63">
    <cfRule type="expression" dxfId="1196" priority="1433">
      <formula>X$9&lt;&gt;""</formula>
    </cfRule>
  </conditionalFormatting>
  <conditionalFormatting sqref="W64">
    <cfRule type="expression" dxfId="1195" priority="1432">
      <formula>U$9&lt;&gt;""</formula>
    </cfRule>
  </conditionalFormatting>
  <conditionalFormatting sqref="W64">
    <cfRule type="expression" dxfId="1194" priority="1431">
      <formula>X$9&lt;&gt;""</formula>
    </cfRule>
  </conditionalFormatting>
  <conditionalFormatting sqref="W64">
    <cfRule type="expression" dxfId="1193" priority="1430">
      <formula>X$9&lt;&gt;""</formula>
    </cfRule>
  </conditionalFormatting>
  <conditionalFormatting sqref="W65">
    <cfRule type="expression" dxfId="1192" priority="1429">
      <formula>U$9&lt;&gt;""</formula>
    </cfRule>
  </conditionalFormatting>
  <conditionalFormatting sqref="W65">
    <cfRule type="expression" dxfId="1191" priority="1428">
      <formula>X$9&lt;&gt;""</formula>
    </cfRule>
  </conditionalFormatting>
  <conditionalFormatting sqref="W65">
    <cfRule type="expression" dxfId="1190" priority="1427">
      <formula>X$9&lt;&gt;""</formula>
    </cfRule>
  </conditionalFormatting>
  <conditionalFormatting sqref="W66">
    <cfRule type="expression" dxfId="1189" priority="1426">
      <formula>U$9&lt;&gt;""</formula>
    </cfRule>
  </conditionalFormatting>
  <conditionalFormatting sqref="W66">
    <cfRule type="expression" dxfId="1188" priority="1425">
      <formula>X$9&lt;&gt;""</formula>
    </cfRule>
  </conditionalFormatting>
  <conditionalFormatting sqref="W66">
    <cfRule type="expression" dxfId="1187" priority="1424">
      <formula>X$9&lt;&gt;""</formula>
    </cfRule>
  </conditionalFormatting>
  <conditionalFormatting sqref="W67:W69">
    <cfRule type="expression" dxfId="1186" priority="1423">
      <formula>U$9&lt;&gt;""</formula>
    </cfRule>
  </conditionalFormatting>
  <conditionalFormatting sqref="W67:W69">
    <cfRule type="expression" dxfId="1185" priority="1422">
      <formula>X$9&lt;&gt;""</formula>
    </cfRule>
  </conditionalFormatting>
  <conditionalFormatting sqref="W67:W69">
    <cfRule type="expression" dxfId="1184" priority="1421">
      <formula>X$9&lt;&gt;""</formula>
    </cfRule>
  </conditionalFormatting>
  <conditionalFormatting sqref="Y45">
    <cfRule type="iconSet" priority="1420">
      <iconSet iconSet="3ArrowsGray">
        <cfvo type="percent" val="0"/>
        <cfvo type="num" val="0"/>
        <cfvo type="num" val="0.01"/>
      </iconSet>
    </cfRule>
  </conditionalFormatting>
  <conditionalFormatting sqref="Y45:Y69">
    <cfRule type="iconSet" priority="1419">
      <iconSet iconSet="3ArrowsGray">
        <cfvo type="percent" val="0"/>
        <cfvo type="num" val="0"/>
        <cfvo type="num" val="0.01"/>
      </iconSet>
    </cfRule>
  </conditionalFormatting>
  <conditionalFormatting sqref="Y45:Y69">
    <cfRule type="iconSet" priority="1418">
      <iconSet iconSet="3ArrowsGray">
        <cfvo type="percent" val="0"/>
        <cfvo type="num" val="0"/>
        <cfvo type="num" val="0.01"/>
      </iconSet>
    </cfRule>
  </conditionalFormatting>
  <conditionalFormatting sqref="Z44">
    <cfRule type="expression" dxfId="1183" priority="1417">
      <formula>X$42&lt;&gt;""</formula>
    </cfRule>
  </conditionalFormatting>
  <conditionalFormatting sqref="Y44:Z44 Y45:Y69">
    <cfRule type="cellIs" dxfId="1182" priority="1416" operator="equal">
      <formula>0</formula>
    </cfRule>
  </conditionalFormatting>
  <conditionalFormatting sqref="Z54">
    <cfRule type="expression" dxfId="1181" priority="1415">
      <formula>X$9&lt;&gt;""</formula>
    </cfRule>
  </conditionalFormatting>
  <conditionalFormatting sqref="Z54">
    <cfRule type="expression" dxfId="1180" priority="1414">
      <formula>AA$9&lt;&gt;""</formula>
    </cfRule>
  </conditionalFormatting>
  <conditionalFormatting sqref="Z54">
    <cfRule type="expression" dxfId="1179" priority="1413">
      <formula>AA$9&lt;&gt;""</formula>
    </cfRule>
  </conditionalFormatting>
  <conditionalFormatting sqref="Z45">
    <cfRule type="expression" dxfId="1178" priority="1412">
      <formula>X$9&lt;&gt;""</formula>
    </cfRule>
  </conditionalFormatting>
  <conditionalFormatting sqref="Z45">
    <cfRule type="expression" dxfId="1177" priority="1411">
      <formula>AA$9&lt;&gt;""</formula>
    </cfRule>
  </conditionalFormatting>
  <conditionalFormatting sqref="Z45">
    <cfRule type="expression" dxfId="1176" priority="1410">
      <formula>AA$9&lt;&gt;""</formula>
    </cfRule>
  </conditionalFormatting>
  <conditionalFormatting sqref="Z46">
    <cfRule type="expression" dxfId="1175" priority="1409">
      <formula>X$9&lt;&gt;""</formula>
    </cfRule>
  </conditionalFormatting>
  <conditionalFormatting sqref="Z46">
    <cfRule type="expression" dxfId="1174" priority="1408">
      <formula>AA$9&lt;&gt;""</formula>
    </cfRule>
  </conditionalFormatting>
  <conditionalFormatting sqref="Z46">
    <cfRule type="expression" dxfId="1173" priority="1407">
      <formula>AA$9&lt;&gt;""</formula>
    </cfRule>
  </conditionalFormatting>
  <conditionalFormatting sqref="Z47">
    <cfRule type="expression" dxfId="1172" priority="1406">
      <formula>X$9&lt;&gt;""</formula>
    </cfRule>
  </conditionalFormatting>
  <conditionalFormatting sqref="Z47">
    <cfRule type="expression" dxfId="1171" priority="1405">
      <formula>AA$9&lt;&gt;""</formula>
    </cfRule>
  </conditionalFormatting>
  <conditionalFormatting sqref="Z47">
    <cfRule type="expression" dxfId="1170" priority="1404">
      <formula>AA$9&lt;&gt;""</formula>
    </cfRule>
  </conditionalFormatting>
  <conditionalFormatting sqref="Z48">
    <cfRule type="expression" dxfId="1169" priority="1403">
      <formula>X$9&lt;&gt;""</formula>
    </cfRule>
  </conditionalFormatting>
  <conditionalFormatting sqref="Z48">
    <cfRule type="expression" dxfId="1168" priority="1402">
      <formula>AA$9&lt;&gt;""</formula>
    </cfRule>
  </conditionalFormatting>
  <conditionalFormatting sqref="Z48">
    <cfRule type="expression" dxfId="1167" priority="1401">
      <formula>AA$9&lt;&gt;""</formula>
    </cfRule>
  </conditionalFormatting>
  <conditionalFormatting sqref="Z49">
    <cfRule type="expression" dxfId="1166" priority="1400">
      <formula>X$9&lt;&gt;""</formula>
    </cfRule>
  </conditionalFormatting>
  <conditionalFormatting sqref="Z49">
    <cfRule type="expression" dxfId="1165" priority="1399">
      <formula>AA$9&lt;&gt;""</formula>
    </cfRule>
  </conditionalFormatting>
  <conditionalFormatting sqref="Z49">
    <cfRule type="expression" dxfId="1164" priority="1398">
      <formula>AA$9&lt;&gt;""</formula>
    </cfRule>
  </conditionalFormatting>
  <conditionalFormatting sqref="Z50">
    <cfRule type="expression" dxfId="1163" priority="1397">
      <formula>X$9&lt;&gt;""</formula>
    </cfRule>
  </conditionalFormatting>
  <conditionalFormatting sqref="Z50">
    <cfRule type="expression" dxfId="1162" priority="1396">
      <formula>AA$9&lt;&gt;""</formula>
    </cfRule>
  </conditionalFormatting>
  <conditionalFormatting sqref="Z50">
    <cfRule type="expression" dxfId="1161" priority="1395">
      <formula>AA$9&lt;&gt;""</formula>
    </cfRule>
  </conditionalFormatting>
  <conditionalFormatting sqref="Z51">
    <cfRule type="expression" dxfId="1160" priority="1394">
      <formula>X$9&lt;&gt;""</formula>
    </cfRule>
  </conditionalFormatting>
  <conditionalFormatting sqref="Z51">
    <cfRule type="expression" dxfId="1159" priority="1393">
      <formula>AA$9&lt;&gt;""</formula>
    </cfRule>
  </conditionalFormatting>
  <conditionalFormatting sqref="Z51">
    <cfRule type="expression" dxfId="1158" priority="1392">
      <formula>AA$9&lt;&gt;""</formula>
    </cfRule>
  </conditionalFormatting>
  <conditionalFormatting sqref="Z52">
    <cfRule type="expression" dxfId="1157" priority="1391">
      <formula>X$9&lt;&gt;""</formula>
    </cfRule>
  </conditionalFormatting>
  <conditionalFormatting sqref="Z52">
    <cfRule type="expression" dxfId="1156" priority="1390">
      <formula>AA$9&lt;&gt;""</formula>
    </cfRule>
  </conditionalFormatting>
  <conditionalFormatting sqref="Z52">
    <cfRule type="expression" dxfId="1155" priority="1389">
      <formula>AA$9&lt;&gt;""</formula>
    </cfRule>
  </conditionalFormatting>
  <conditionalFormatting sqref="Z53">
    <cfRule type="expression" dxfId="1154" priority="1388">
      <formula>X$9&lt;&gt;""</formula>
    </cfRule>
  </conditionalFormatting>
  <conditionalFormatting sqref="Z53">
    <cfRule type="expression" dxfId="1153" priority="1387">
      <formula>AA$9&lt;&gt;""</formula>
    </cfRule>
  </conditionalFormatting>
  <conditionalFormatting sqref="Z53">
    <cfRule type="expression" dxfId="1152" priority="1386">
      <formula>AA$9&lt;&gt;""</formula>
    </cfRule>
  </conditionalFormatting>
  <conditionalFormatting sqref="Z55">
    <cfRule type="expression" dxfId="1151" priority="1385">
      <formula>X$9&lt;&gt;""</formula>
    </cfRule>
  </conditionalFormatting>
  <conditionalFormatting sqref="Z55">
    <cfRule type="expression" dxfId="1150" priority="1384">
      <formula>AA$9&lt;&gt;""</formula>
    </cfRule>
  </conditionalFormatting>
  <conditionalFormatting sqref="Z55">
    <cfRule type="expression" dxfId="1149" priority="1383">
      <formula>AA$9&lt;&gt;""</formula>
    </cfRule>
  </conditionalFormatting>
  <conditionalFormatting sqref="Z56">
    <cfRule type="expression" dxfId="1148" priority="1382">
      <formula>X$9&lt;&gt;""</formula>
    </cfRule>
  </conditionalFormatting>
  <conditionalFormatting sqref="Z56">
    <cfRule type="expression" dxfId="1147" priority="1381">
      <formula>AA$9&lt;&gt;""</formula>
    </cfRule>
  </conditionalFormatting>
  <conditionalFormatting sqref="Z56">
    <cfRule type="expression" dxfId="1146" priority="1380">
      <formula>AA$9&lt;&gt;""</formula>
    </cfRule>
  </conditionalFormatting>
  <conditionalFormatting sqref="Z57">
    <cfRule type="expression" dxfId="1145" priority="1379">
      <formula>X$9&lt;&gt;""</formula>
    </cfRule>
  </conditionalFormatting>
  <conditionalFormatting sqref="Z57">
    <cfRule type="expression" dxfId="1144" priority="1378">
      <formula>AA$9&lt;&gt;""</formula>
    </cfRule>
  </conditionalFormatting>
  <conditionalFormatting sqref="Z57">
    <cfRule type="expression" dxfId="1143" priority="1377">
      <formula>AA$9&lt;&gt;""</formula>
    </cfRule>
  </conditionalFormatting>
  <conditionalFormatting sqref="Z58">
    <cfRule type="expression" dxfId="1142" priority="1376">
      <formula>X$9&lt;&gt;""</formula>
    </cfRule>
  </conditionalFormatting>
  <conditionalFormatting sqref="Z58">
    <cfRule type="expression" dxfId="1141" priority="1375">
      <formula>AA$9&lt;&gt;""</formula>
    </cfRule>
  </conditionalFormatting>
  <conditionalFormatting sqref="Z58">
    <cfRule type="expression" dxfId="1140" priority="1374">
      <formula>AA$9&lt;&gt;""</formula>
    </cfRule>
  </conditionalFormatting>
  <conditionalFormatting sqref="Z59">
    <cfRule type="expression" dxfId="1139" priority="1373">
      <formula>X$9&lt;&gt;""</formula>
    </cfRule>
  </conditionalFormatting>
  <conditionalFormatting sqref="Z59">
    <cfRule type="expression" dxfId="1138" priority="1372">
      <formula>AA$9&lt;&gt;""</formula>
    </cfRule>
  </conditionalFormatting>
  <conditionalFormatting sqref="Z59">
    <cfRule type="expression" dxfId="1137" priority="1371">
      <formula>AA$9&lt;&gt;""</formula>
    </cfRule>
  </conditionalFormatting>
  <conditionalFormatting sqref="Z60">
    <cfRule type="expression" dxfId="1136" priority="1370">
      <formula>X$9&lt;&gt;""</formula>
    </cfRule>
  </conditionalFormatting>
  <conditionalFormatting sqref="Z60">
    <cfRule type="expression" dxfId="1135" priority="1369">
      <formula>AA$9&lt;&gt;""</formula>
    </cfRule>
  </conditionalFormatting>
  <conditionalFormatting sqref="Z60">
    <cfRule type="expression" dxfId="1134" priority="1368">
      <formula>AA$9&lt;&gt;""</formula>
    </cfRule>
  </conditionalFormatting>
  <conditionalFormatting sqref="Z61">
    <cfRule type="expression" dxfId="1133" priority="1367">
      <formula>X$9&lt;&gt;""</formula>
    </cfRule>
  </conditionalFormatting>
  <conditionalFormatting sqref="Z61">
    <cfRule type="expression" dxfId="1132" priority="1366">
      <formula>AA$9&lt;&gt;""</formula>
    </cfRule>
  </conditionalFormatting>
  <conditionalFormatting sqref="Z61">
    <cfRule type="expression" dxfId="1131" priority="1365">
      <formula>AA$9&lt;&gt;""</formula>
    </cfRule>
  </conditionalFormatting>
  <conditionalFormatting sqref="Z62">
    <cfRule type="expression" dxfId="1130" priority="1364">
      <formula>X$9&lt;&gt;""</formula>
    </cfRule>
  </conditionalFormatting>
  <conditionalFormatting sqref="Z62">
    <cfRule type="expression" dxfId="1129" priority="1363">
      <formula>AA$9&lt;&gt;""</formula>
    </cfRule>
  </conditionalFormatting>
  <conditionalFormatting sqref="Z62">
    <cfRule type="expression" dxfId="1128" priority="1362">
      <formula>AA$9&lt;&gt;""</formula>
    </cfRule>
  </conditionalFormatting>
  <conditionalFormatting sqref="Z63">
    <cfRule type="expression" dxfId="1127" priority="1361">
      <formula>X$9&lt;&gt;""</formula>
    </cfRule>
  </conditionalFormatting>
  <conditionalFormatting sqref="Z63">
    <cfRule type="expression" dxfId="1126" priority="1360">
      <formula>AA$9&lt;&gt;""</formula>
    </cfRule>
  </conditionalFormatting>
  <conditionalFormatting sqref="Z63">
    <cfRule type="expression" dxfId="1125" priority="1359">
      <formula>AA$9&lt;&gt;""</formula>
    </cfRule>
  </conditionalFormatting>
  <conditionalFormatting sqref="Z64">
    <cfRule type="expression" dxfId="1124" priority="1358">
      <formula>X$9&lt;&gt;""</formula>
    </cfRule>
  </conditionalFormatting>
  <conditionalFormatting sqref="Z64">
    <cfRule type="expression" dxfId="1123" priority="1357">
      <formula>AA$9&lt;&gt;""</formula>
    </cfRule>
  </conditionalFormatting>
  <conditionalFormatting sqref="Z64">
    <cfRule type="expression" dxfId="1122" priority="1356">
      <formula>AA$9&lt;&gt;""</formula>
    </cfRule>
  </conditionalFormatting>
  <conditionalFormatting sqref="Z65">
    <cfRule type="expression" dxfId="1121" priority="1355">
      <formula>X$9&lt;&gt;""</formula>
    </cfRule>
  </conditionalFormatting>
  <conditionalFormatting sqref="Z65">
    <cfRule type="expression" dxfId="1120" priority="1354">
      <formula>AA$9&lt;&gt;""</formula>
    </cfRule>
  </conditionalFormatting>
  <conditionalFormatting sqref="Z65">
    <cfRule type="expression" dxfId="1119" priority="1353">
      <formula>AA$9&lt;&gt;""</formula>
    </cfRule>
  </conditionalFormatting>
  <conditionalFormatting sqref="Z66">
    <cfRule type="expression" dxfId="1118" priority="1352">
      <formula>X$9&lt;&gt;""</formula>
    </cfRule>
  </conditionalFormatting>
  <conditionalFormatting sqref="Z66">
    <cfRule type="expression" dxfId="1117" priority="1351">
      <formula>AA$9&lt;&gt;""</formula>
    </cfRule>
  </conditionalFormatting>
  <conditionalFormatting sqref="Z66">
    <cfRule type="expression" dxfId="1116" priority="1350">
      <formula>AA$9&lt;&gt;""</formula>
    </cfRule>
  </conditionalFormatting>
  <conditionalFormatting sqref="Z67:Z69">
    <cfRule type="expression" dxfId="1115" priority="1349">
      <formula>X$9&lt;&gt;""</formula>
    </cfRule>
  </conditionalFormatting>
  <conditionalFormatting sqref="Z67:Z69">
    <cfRule type="expression" dxfId="1114" priority="1348">
      <formula>AA$9&lt;&gt;""</formula>
    </cfRule>
  </conditionalFormatting>
  <conditionalFormatting sqref="Z67:Z69">
    <cfRule type="expression" dxfId="1113" priority="1347">
      <formula>AA$9&lt;&gt;""</formula>
    </cfRule>
  </conditionalFormatting>
  <conditionalFormatting sqref="AB45">
    <cfRule type="iconSet" priority="1346">
      <iconSet iconSet="3ArrowsGray">
        <cfvo type="percent" val="0"/>
        <cfvo type="num" val="0"/>
        <cfvo type="num" val="0.01"/>
      </iconSet>
    </cfRule>
  </conditionalFormatting>
  <conditionalFormatting sqref="AB45:AB69">
    <cfRule type="iconSet" priority="1345">
      <iconSet iconSet="3ArrowsGray">
        <cfvo type="percent" val="0"/>
        <cfvo type="num" val="0"/>
        <cfvo type="num" val="0.01"/>
      </iconSet>
    </cfRule>
  </conditionalFormatting>
  <conditionalFormatting sqref="AB45:AB69">
    <cfRule type="iconSet" priority="1344">
      <iconSet iconSet="3ArrowsGray">
        <cfvo type="percent" val="0"/>
        <cfvo type="num" val="0"/>
        <cfvo type="num" val="0.01"/>
      </iconSet>
    </cfRule>
  </conditionalFormatting>
  <conditionalFormatting sqref="AC44">
    <cfRule type="expression" dxfId="1112" priority="1343">
      <formula>AA$42&lt;&gt;""</formula>
    </cfRule>
  </conditionalFormatting>
  <conditionalFormatting sqref="AB44:AC44 AB45:AB69">
    <cfRule type="cellIs" dxfId="1111" priority="1342" operator="equal">
      <formula>0</formula>
    </cfRule>
  </conditionalFormatting>
  <conditionalFormatting sqref="AC54">
    <cfRule type="expression" dxfId="1110" priority="1341">
      <formula>AA$9&lt;&gt;""</formula>
    </cfRule>
  </conditionalFormatting>
  <conditionalFormatting sqref="AC54">
    <cfRule type="expression" dxfId="1109" priority="1340">
      <formula>AD$9&lt;&gt;""</formula>
    </cfRule>
  </conditionalFormatting>
  <conditionalFormatting sqref="AC54">
    <cfRule type="expression" dxfId="1108" priority="1339">
      <formula>AD$9&lt;&gt;""</formula>
    </cfRule>
  </conditionalFormatting>
  <conditionalFormatting sqref="AC45">
    <cfRule type="expression" dxfId="1107" priority="1338">
      <formula>AA$9&lt;&gt;""</formula>
    </cfRule>
  </conditionalFormatting>
  <conditionalFormatting sqref="AC45">
    <cfRule type="expression" dxfId="1106" priority="1337">
      <formula>AD$9&lt;&gt;""</formula>
    </cfRule>
  </conditionalFormatting>
  <conditionalFormatting sqref="AC45">
    <cfRule type="expression" dxfId="1105" priority="1336">
      <formula>AD$9&lt;&gt;""</formula>
    </cfRule>
  </conditionalFormatting>
  <conditionalFormatting sqref="AC46">
    <cfRule type="expression" dxfId="1104" priority="1335">
      <formula>AA$9&lt;&gt;""</formula>
    </cfRule>
  </conditionalFormatting>
  <conditionalFormatting sqref="AC46">
    <cfRule type="expression" dxfId="1103" priority="1334">
      <formula>AD$9&lt;&gt;""</formula>
    </cfRule>
  </conditionalFormatting>
  <conditionalFormatting sqref="AC46">
    <cfRule type="expression" dxfId="1102" priority="1333">
      <formula>AD$9&lt;&gt;""</formula>
    </cfRule>
  </conditionalFormatting>
  <conditionalFormatting sqref="AC47">
    <cfRule type="expression" dxfId="1101" priority="1332">
      <formula>AA$9&lt;&gt;""</formula>
    </cfRule>
  </conditionalFormatting>
  <conditionalFormatting sqref="AC47">
    <cfRule type="expression" dxfId="1100" priority="1331">
      <formula>AD$9&lt;&gt;""</formula>
    </cfRule>
  </conditionalFormatting>
  <conditionalFormatting sqref="AC47">
    <cfRule type="expression" dxfId="1099" priority="1330">
      <formula>AD$9&lt;&gt;""</formula>
    </cfRule>
  </conditionalFormatting>
  <conditionalFormatting sqref="AC48">
    <cfRule type="expression" dxfId="1098" priority="1329">
      <formula>AA$9&lt;&gt;""</formula>
    </cfRule>
  </conditionalFormatting>
  <conditionalFormatting sqref="AC48">
    <cfRule type="expression" dxfId="1097" priority="1328">
      <formula>AD$9&lt;&gt;""</formula>
    </cfRule>
  </conditionalFormatting>
  <conditionalFormatting sqref="AC48">
    <cfRule type="expression" dxfId="1096" priority="1327">
      <formula>AD$9&lt;&gt;""</formula>
    </cfRule>
  </conditionalFormatting>
  <conditionalFormatting sqref="AC49">
    <cfRule type="expression" dxfId="1095" priority="1326">
      <formula>AA$9&lt;&gt;""</formula>
    </cfRule>
  </conditionalFormatting>
  <conditionalFormatting sqref="AC49">
    <cfRule type="expression" dxfId="1094" priority="1325">
      <formula>AD$9&lt;&gt;""</formula>
    </cfRule>
  </conditionalFormatting>
  <conditionalFormatting sqref="AC49">
    <cfRule type="expression" dxfId="1093" priority="1324">
      <formula>AD$9&lt;&gt;""</formula>
    </cfRule>
  </conditionalFormatting>
  <conditionalFormatting sqref="AC50">
    <cfRule type="expression" dxfId="1092" priority="1323">
      <formula>AA$9&lt;&gt;""</formula>
    </cfRule>
  </conditionalFormatting>
  <conditionalFormatting sqref="AC50">
    <cfRule type="expression" dxfId="1091" priority="1322">
      <formula>AD$9&lt;&gt;""</formula>
    </cfRule>
  </conditionalFormatting>
  <conditionalFormatting sqref="AC50">
    <cfRule type="expression" dxfId="1090" priority="1321">
      <formula>AD$9&lt;&gt;""</formula>
    </cfRule>
  </conditionalFormatting>
  <conditionalFormatting sqref="AC51">
    <cfRule type="expression" dxfId="1089" priority="1320">
      <formula>AA$9&lt;&gt;""</formula>
    </cfRule>
  </conditionalFormatting>
  <conditionalFormatting sqref="AC51">
    <cfRule type="expression" dxfId="1088" priority="1319">
      <formula>AD$9&lt;&gt;""</formula>
    </cfRule>
  </conditionalFormatting>
  <conditionalFormatting sqref="AC51">
    <cfRule type="expression" dxfId="1087" priority="1318">
      <formula>AD$9&lt;&gt;""</formula>
    </cfRule>
  </conditionalFormatting>
  <conditionalFormatting sqref="AC52">
    <cfRule type="expression" dxfId="1086" priority="1317">
      <formula>AA$9&lt;&gt;""</formula>
    </cfRule>
  </conditionalFormatting>
  <conditionalFormatting sqref="AC52">
    <cfRule type="expression" dxfId="1085" priority="1316">
      <formula>AD$9&lt;&gt;""</formula>
    </cfRule>
  </conditionalFormatting>
  <conditionalFormatting sqref="AC52">
    <cfRule type="expression" dxfId="1084" priority="1315">
      <formula>AD$9&lt;&gt;""</formula>
    </cfRule>
  </conditionalFormatting>
  <conditionalFormatting sqref="AC53">
    <cfRule type="expression" dxfId="1083" priority="1314">
      <formula>AA$9&lt;&gt;""</formula>
    </cfRule>
  </conditionalFormatting>
  <conditionalFormatting sqref="AC53">
    <cfRule type="expression" dxfId="1082" priority="1313">
      <formula>AD$9&lt;&gt;""</formula>
    </cfRule>
  </conditionalFormatting>
  <conditionalFormatting sqref="AC53">
    <cfRule type="expression" dxfId="1081" priority="1312">
      <formula>AD$9&lt;&gt;""</formula>
    </cfRule>
  </conditionalFormatting>
  <conditionalFormatting sqref="AC55">
    <cfRule type="expression" dxfId="1080" priority="1311">
      <formula>AA$9&lt;&gt;""</formula>
    </cfRule>
  </conditionalFormatting>
  <conditionalFormatting sqref="AC55">
    <cfRule type="expression" dxfId="1079" priority="1310">
      <formula>AD$9&lt;&gt;""</formula>
    </cfRule>
  </conditionalFormatting>
  <conditionalFormatting sqref="AC55">
    <cfRule type="expression" dxfId="1078" priority="1309">
      <formula>AD$9&lt;&gt;""</formula>
    </cfRule>
  </conditionalFormatting>
  <conditionalFormatting sqref="AC56">
    <cfRule type="expression" dxfId="1077" priority="1308">
      <formula>AA$9&lt;&gt;""</formula>
    </cfRule>
  </conditionalFormatting>
  <conditionalFormatting sqref="AC56">
    <cfRule type="expression" dxfId="1076" priority="1307">
      <formula>AD$9&lt;&gt;""</formula>
    </cfRule>
  </conditionalFormatting>
  <conditionalFormatting sqref="AC56">
    <cfRule type="expression" dxfId="1075" priority="1306">
      <formula>AD$9&lt;&gt;""</formula>
    </cfRule>
  </conditionalFormatting>
  <conditionalFormatting sqref="AC57">
    <cfRule type="expression" dxfId="1074" priority="1305">
      <formula>AA$9&lt;&gt;""</formula>
    </cfRule>
  </conditionalFormatting>
  <conditionalFormatting sqref="AC57">
    <cfRule type="expression" dxfId="1073" priority="1304">
      <formula>AD$9&lt;&gt;""</formula>
    </cfRule>
  </conditionalFormatting>
  <conditionalFormatting sqref="AC57">
    <cfRule type="expression" dxfId="1072" priority="1303">
      <formula>AD$9&lt;&gt;""</formula>
    </cfRule>
  </conditionalFormatting>
  <conditionalFormatting sqref="AC58">
    <cfRule type="expression" dxfId="1071" priority="1302">
      <formula>AA$9&lt;&gt;""</formula>
    </cfRule>
  </conditionalFormatting>
  <conditionalFormatting sqref="AC58">
    <cfRule type="expression" dxfId="1070" priority="1301">
      <formula>AD$9&lt;&gt;""</formula>
    </cfRule>
  </conditionalFormatting>
  <conditionalFormatting sqref="AC58">
    <cfRule type="expression" dxfId="1069" priority="1300">
      <formula>AD$9&lt;&gt;""</formula>
    </cfRule>
  </conditionalFormatting>
  <conditionalFormatting sqref="AC59">
    <cfRule type="expression" dxfId="1068" priority="1299">
      <formula>AA$9&lt;&gt;""</formula>
    </cfRule>
  </conditionalFormatting>
  <conditionalFormatting sqref="AC59">
    <cfRule type="expression" dxfId="1067" priority="1298">
      <formula>AD$9&lt;&gt;""</formula>
    </cfRule>
  </conditionalFormatting>
  <conditionalFormatting sqref="AC59">
    <cfRule type="expression" dxfId="1066" priority="1297">
      <formula>AD$9&lt;&gt;""</formula>
    </cfRule>
  </conditionalFormatting>
  <conditionalFormatting sqref="AC60">
    <cfRule type="expression" dxfId="1065" priority="1296">
      <formula>AA$9&lt;&gt;""</formula>
    </cfRule>
  </conditionalFormatting>
  <conditionalFormatting sqref="AC60">
    <cfRule type="expression" dxfId="1064" priority="1295">
      <formula>AD$9&lt;&gt;""</formula>
    </cfRule>
  </conditionalFormatting>
  <conditionalFormatting sqref="AC60">
    <cfRule type="expression" dxfId="1063" priority="1294">
      <formula>AD$9&lt;&gt;""</formula>
    </cfRule>
  </conditionalFormatting>
  <conditionalFormatting sqref="AC61">
    <cfRule type="expression" dxfId="1062" priority="1293">
      <formula>AA$9&lt;&gt;""</formula>
    </cfRule>
  </conditionalFormatting>
  <conditionalFormatting sqref="AC61">
    <cfRule type="expression" dxfId="1061" priority="1292">
      <formula>AD$9&lt;&gt;""</formula>
    </cfRule>
  </conditionalFormatting>
  <conditionalFormatting sqref="AC61">
    <cfRule type="expression" dxfId="1060" priority="1291">
      <formula>AD$9&lt;&gt;""</formula>
    </cfRule>
  </conditionalFormatting>
  <conditionalFormatting sqref="AC62">
    <cfRule type="expression" dxfId="1059" priority="1290">
      <formula>AA$9&lt;&gt;""</formula>
    </cfRule>
  </conditionalFormatting>
  <conditionalFormatting sqref="AC62">
    <cfRule type="expression" dxfId="1058" priority="1289">
      <formula>AD$9&lt;&gt;""</formula>
    </cfRule>
  </conditionalFormatting>
  <conditionalFormatting sqref="AC62">
    <cfRule type="expression" dxfId="1057" priority="1288">
      <formula>AD$9&lt;&gt;""</formula>
    </cfRule>
  </conditionalFormatting>
  <conditionalFormatting sqref="AC63">
    <cfRule type="expression" dxfId="1056" priority="1287">
      <formula>AA$9&lt;&gt;""</formula>
    </cfRule>
  </conditionalFormatting>
  <conditionalFormatting sqref="AC63">
    <cfRule type="expression" dxfId="1055" priority="1286">
      <formula>AD$9&lt;&gt;""</formula>
    </cfRule>
  </conditionalFormatting>
  <conditionalFormatting sqref="AC63">
    <cfRule type="expression" dxfId="1054" priority="1285">
      <formula>AD$9&lt;&gt;""</formula>
    </cfRule>
  </conditionalFormatting>
  <conditionalFormatting sqref="AC64">
    <cfRule type="expression" dxfId="1053" priority="1284">
      <formula>AA$9&lt;&gt;""</formula>
    </cfRule>
  </conditionalFormatting>
  <conditionalFormatting sqref="AC64">
    <cfRule type="expression" dxfId="1052" priority="1283">
      <formula>AD$9&lt;&gt;""</formula>
    </cfRule>
  </conditionalFormatting>
  <conditionalFormatting sqref="AC64">
    <cfRule type="expression" dxfId="1051" priority="1282">
      <formula>AD$9&lt;&gt;""</formula>
    </cfRule>
  </conditionalFormatting>
  <conditionalFormatting sqref="AC65">
    <cfRule type="expression" dxfId="1050" priority="1281">
      <formula>AA$9&lt;&gt;""</formula>
    </cfRule>
  </conditionalFormatting>
  <conditionalFormatting sqref="AC65">
    <cfRule type="expression" dxfId="1049" priority="1280">
      <formula>AD$9&lt;&gt;""</formula>
    </cfRule>
  </conditionalFormatting>
  <conditionalFormatting sqref="AC65">
    <cfRule type="expression" dxfId="1048" priority="1279">
      <formula>AD$9&lt;&gt;""</formula>
    </cfRule>
  </conditionalFormatting>
  <conditionalFormatting sqref="AC66">
    <cfRule type="expression" dxfId="1047" priority="1278">
      <formula>AA$9&lt;&gt;""</formula>
    </cfRule>
  </conditionalFormatting>
  <conditionalFormatting sqref="AC66">
    <cfRule type="expression" dxfId="1046" priority="1277">
      <formula>AD$9&lt;&gt;""</formula>
    </cfRule>
  </conditionalFormatting>
  <conditionalFormatting sqref="AC66">
    <cfRule type="expression" dxfId="1045" priority="1276">
      <formula>AD$9&lt;&gt;""</formula>
    </cfRule>
  </conditionalFormatting>
  <conditionalFormatting sqref="AC67:AC69">
    <cfRule type="expression" dxfId="1044" priority="1275">
      <formula>AA$9&lt;&gt;""</formula>
    </cfRule>
  </conditionalFormatting>
  <conditionalFormatting sqref="AC67:AC69">
    <cfRule type="expression" dxfId="1043" priority="1274">
      <formula>AD$9&lt;&gt;""</formula>
    </cfRule>
  </conditionalFormatting>
  <conditionalFormatting sqref="AC67:AC69">
    <cfRule type="expression" dxfId="1042" priority="1273">
      <formula>AD$9&lt;&gt;""</formula>
    </cfRule>
  </conditionalFormatting>
  <conditionalFormatting sqref="AE45">
    <cfRule type="iconSet" priority="1272">
      <iconSet iconSet="3ArrowsGray">
        <cfvo type="percent" val="0"/>
        <cfvo type="num" val="0"/>
        <cfvo type="num" val="0.01"/>
      </iconSet>
    </cfRule>
  </conditionalFormatting>
  <conditionalFormatting sqref="AE45:AE69">
    <cfRule type="iconSet" priority="1271">
      <iconSet iconSet="3ArrowsGray">
        <cfvo type="percent" val="0"/>
        <cfvo type="num" val="0"/>
        <cfvo type="num" val="0.01"/>
      </iconSet>
    </cfRule>
  </conditionalFormatting>
  <conditionalFormatting sqref="AE45:AE69">
    <cfRule type="iconSet" priority="1270">
      <iconSet iconSet="3ArrowsGray">
        <cfvo type="percent" val="0"/>
        <cfvo type="num" val="0"/>
        <cfvo type="num" val="0.01"/>
      </iconSet>
    </cfRule>
  </conditionalFormatting>
  <conditionalFormatting sqref="AF44">
    <cfRule type="expression" dxfId="1041" priority="1269">
      <formula>AD$42&lt;&gt;""</formula>
    </cfRule>
  </conditionalFormatting>
  <conditionalFormatting sqref="AE44:AF44 AE45:AE69">
    <cfRule type="cellIs" dxfId="1040" priority="1268" operator="equal">
      <formula>0</formula>
    </cfRule>
  </conditionalFormatting>
  <conditionalFormatting sqref="AF54">
    <cfRule type="expression" dxfId="1039" priority="1267">
      <formula>AD$9&lt;&gt;""</formula>
    </cfRule>
  </conditionalFormatting>
  <conditionalFormatting sqref="AF54">
    <cfRule type="expression" dxfId="1038" priority="1266">
      <formula>AG$9&lt;&gt;""</formula>
    </cfRule>
  </conditionalFormatting>
  <conditionalFormatting sqref="AF54">
    <cfRule type="expression" dxfId="1037" priority="1265">
      <formula>AG$9&lt;&gt;""</formula>
    </cfRule>
  </conditionalFormatting>
  <conditionalFormatting sqref="AF45">
    <cfRule type="expression" dxfId="1036" priority="1264">
      <formula>AD$9&lt;&gt;""</formula>
    </cfRule>
  </conditionalFormatting>
  <conditionalFormatting sqref="AF45">
    <cfRule type="expression" dxfId="1035" priority="1263">
      <formula>AG$9&lt;&gt;""</formula>
    </cfRule>
  </conditionalFormatting>
  <conditionalFormatting sqref="AF45">
    <cfRule type="expression" dxfId="1034" priority="1262">
      <formula>AG$9&lt;&gt;""</formula>
    </cfRule>
  </conditionalFormatting>
  <conditionalFormatting sqref="AF46">
    <cfRule type="expression" dxfId="1033" priority="1261">
      <formula>AD$9&lt;&gt;""</formula>
    </cfRule>
  </conditionalFormatting>
  <conditionalFormatting sqref="AF46">
    <cfRule type="expression" dxfId="1032" priority="1260">
      <formula>AG$9&lt;&gt;""</formula>
    </cfRule>
  </conditionalFormatting>
  <conditionalFormatting sqref="AF46">
    <cfRule type="expression" dxfId="1031" priority="1259">
      <formula>AG$9&lt;&gt;""</formula>
    </cfRule>
  </conditionalFormatting>
  <conditionalFormatting sqref="AF47">
    <cfRule type="expression" dxfId="1030" priority="1258">
      <formula>AD$9&lt;&gt;""</formula>
    </cfRule>
  </conditionalFormatting>
  <conditionalFormatting sqref="AF47">
    <cfRule type="expression" dxfId="1029" priority="1257">
      <formula>AG$9&lt;&gt;""</formula>
    </cfRule>
  </conditionalFormatting>
  <conditionalFormatting sqref="AF47">
    <cfRule type="expression" dxfId="1028" priority="1256">
      <formula>AG$9&lt;&gt;""</formula>
    </cfRule>
  </conditionalFormatting>
  <conditionalFormatting sqref="AF48">
    <cfRule type="expression" dxfId="1027" priority="1255">
      <formula>AD$9&lt;&gt;""</formula>
    </cfRule>
  </conditionalFormatting>
  <conditionalFormatting sqref="AF48">
    <cfRule type="expression" dxfId="1026" priority="1254">
      <formula>AG$9&lt;&gt;""</formula>
    </cfRule>
  </conditionalFormatting>
  <conditionalFormatting sqref="AF48">
    <cfRule type="expression" dxfId="1025" priority="1253">
      <formula>AG$9&lt;&gt;""</formula>
    </cfRule>
  </conditionalFormatting>
  <conditionalFormatting sqref="AF49">
    <cfRule type="expression" dxfId="1024" priority="1252">
      <formula>AD$9&lt;&gt;""</formula>
    </cfRule>
  </conditionalFormatting>
  <conditionalFormatting sqref="AF49">
    <cfRule type="expression" dxfId="1023" priority="1251">
      <formula>AG$9&lt;&gt;""</formula>
    </cfRule>
  </conditionalFormatting>
  <conditionalFormatting sqref="AF49">
    <cfRule type="expression" dxfId="1022" priority="1250">
      <formula>AG$9&lt;&gt;""</formula>
    </cfRule>
  </conditionalFormatting>
  <conditionalFormatting sqref="AF50">
    <cfRule type="expression" dxfId="1021" priority="1249">
      <formula>AD$9&lt;&gt;""</formula>
    </cfRule>
  </conditionalFormatting>
  <conditionalFormatting sqref="AF50">
    <cfRule type="expression" dxfId="1020" priority="1248">
      <formula>AG$9&lt;&gt;""</formula>
    </cfRule>
  </conditionalFormatting>
  <conditionalFormatting sqref="AF50">
    <cfRule type="expression" dxfId="1019" priority="1247">
      <formula>AG$9&lt;&gt;""</formula>
    </cfRule>
  </conditionalFormatting>
  <conditionalFormatting sqref="AF51">
    <cfRule type="expression" dxfId="1018" priority="1246">
      <formula>AD$9&lt;&gt;""</formula>
    </cfRule>
  </conditionalFormatting>
  <conditionalFormatting sqref="AF51">
    <cfRule type="expression" dxfId="1017" priority="1245">
      <formula>AG$9&lt;&gt;""</formula>
    </cfRule>
  </conditionalFormatting>
  <conditionalFormatting sqref="AF51">
    <cfRule type="expression" dxfId="1016" priority="1244">
      <formula>AG$9&lt;&gt;""</formula>
    </cfRule>
  </conditionalFormatting>
  <conditionalFormatting sqref="AF52">
    <cfRule type="expression" dxfId="1015" priority="1243">
      <formula>AD$9&lt;&gt;""</formula>
    </cfRule>
  </conditionalFormatting>
  <conditionalFormatting sqref="AF52">
    <cfRule type="expression" dxfId="1014" priority="1242">
      <formula>AG$9&lt;&gt;""</formula>
    </cfRule>
  </conditionalFormatting>
  <conditionalFormatting sqref="AF52">
    <cfRule type="expression" dxfId="1013" priority="1241">
      <formula>AG$9&lt;&gt;""</formula>
    </cfRule>
  </conditionalFormatting>
  <conditionalFormatting sqref="AF53">
    <cfRule type="expression" dxfId="1012" priority="1240">
      <formula>AD$9&lt;&gt;""</formula>
    </cfRule>
  </conditionalFormatting>
  <conditionalFormatting sqref="AF53">
    <cfRule type="expression" dxfId="1011" priority="1239">
      <formula>AG$9&lt;&gt;""</formula>
    </cfRule>
  </conditionalFormatting>
  <conditionalFormatting sqref="AF53">
    <cfRule type="expression" dxfId="1010" priority="1238">
      <formula>AG$9&lt;&gt;""</formula>
    </cfRule>
  </conditionalFormatting>
  <conditionalFormatting sqref="AF55">
    <cfRule type="expression" dxfId="1009" priority="1237">
      <formula>AD$9&lt;&gt;""</formula>
    </cfRule>
  </conditionalFormatting>
  <conditionalFormatting sqref="AF55">
    <cfRule type="expression" dxfId="1008" priority="1236">
      <formula>AG$9&lt;&gt;""</formula>
    </cfRule>
  </conditionalFormatting>
  <conditionalFormatting sqref="AF55">
    <cfRule type="expression" dxfId="1007" priority="1235">
      <formula>AG$9&lt;&gt;""</formula>
    </cfRule>
  </conditionalFormatting>
  <conditionalFormatting sqref="AF56">
    <cfRule type="expression" dxfId="1006" priority="1234">
      <formula>AD$9&lt;&gt;""</formula>
    </cfRule>
  </conditionalFormatting>
  <conditionalFormatting sqref="AF56">
    <cfRule type="expression" dxfId="1005" priority="1233">
      <formula>AG$9&lt;&gt;""</formula>
    </cfRule>
  </conditionalFormatting>
  <conditionalFormatting sqref="AF56">
    <cfRule type="expression" dxfId="1004" priority="1232">
      <formula>AG$9&lt;&gt;""</formula>
    </cfRule>
  </conditionalFormatting>
  <conditionalFormatting sqref="AF57">
    <cfRule type="expression" dxfId="1003" priority="1231">
      <formula>AD$9&lt;&gt;""</formula>
    </cfRule>
  </conditionalFormatting>
  <conditionalFormatting sqref="AF57">
    <cfRule type="expression" dxfId="1002" priority="1230">
      <formula>AG$9&lt;&gt;""</formula>
    </cfRule>
  </conditionalFormatting>
  <conditionalFormatting sqref="AF57">
    <cfRule type="expression" dxfId="1001" priority="1229">
      <formula>AG$9&lt;&gt;""</formula>
    </cfRule>
  </conditionalFormatting>
  <conditionalFormatting sqref="AF58">
    <cfRule type="expression" dxfId="1000" priority="1228">
      <formula>AD$9&lt;&gt;""</formula>
    </cfRule>
  </conditionalFormatting>
  <conditionalFormatting sqref="AF58">
    <cfRule type="expression" dxfId="999" priority="1227">
      <formula>AG$9&lt;&gt;""</formula>
    </cfRule>
  </conditionalFormatting>
  <conditionalFormatting sqref="AF58">
    <cfRule type="expression" dxfId="998" priority="1226">
      <formula>AG$9&lt;&gt;""</formula>
    </cfRule>
  </conditionalFormatting>
  <conditionalFormatting sqref="AF59">
    <cfRule type="expression" dxfId="997" priority="1225">
      <formula>AD$9&lt;&gt;""</formula>
    </cfRule>
  </conditionalFormatting>
  <conditionalFormatting sqref="AF59">
    <cfRule type="expression" dxfId="996" priority="1224">
      <formula>AG$9&lt;&gt;""</formula>
    </cfRule>
  </conditionalFormatting>
  <conditionalFormatting sqref="AF59">
    <cfRule type="expression" dxfId="995" priority="1223">
      <formula>AG$9&lt;&gt;""</formula>
    </cfRule>
  </conditionalFormatting>
  <conditionalFormatting sqref="AF60">
    <cfRule type="expression" dxfId="994" priority="1222">
      <formula>AD$9&lt;&gt;""</formula>
    </cfRule>
  </conditionalFormatting>
  <conditionalFormatting sqref="AF60">
    <cfRule type="expression" dxfId="993" priority="1221">
      <formula>AG$9&lt;&gt;""</formula>
    </cfRule>
  </conditionalFormatting>
  <conditionalFormatting sqref="AF60">
    <cfRule type="expression" dxfId="992" priority="1220">
      <formula>AG$9&lt;&gt;""</formula>
    </cfRule>
  </conditionalFormatting>
  <conditionalFormatting sqref="AF61">
    <cfRule type="expression" dxfId="991" priority="1219">
      <formula>AD$9&lt;&gt;""</formula>
    </cfRule>
  </conditionalFormatting>
  <conditionalFormatting sqref="AF61">
    <cfRule type="expression" dxfId="990" priority="1218">
      <formula>AG$9&lt;&gt;""</formula>
    </cfRule>
  </conditionalFormatting>
  <conditionalFormatting sqref="AF61">
    <cfRule type="expression" dxfId="989" priority="1217">
      <formula>AG$9&lt;&gt;""</formula>
    </cfRule>
  </conditionalFormatting>
  <conditionalFormatting sqref="AF62">
    <cfRule type="expression" dxfId="988" priority="1216">
      <formula>AD$9&lt;&gt;""</formula>
    </cfRule>
  </conditionalFormatting>
  <conditionalFormatting sqref="AF62">
    <cfRule type="expression" dxfId="987" priority="1215">
      <formula>AG$9&lt;&gt;""</formula>
    </cfRule>
  </conditionalFormatting>
  <conditionalFormatting sqref="AF62">
    <cfRule type="expression" dxfId="986" priority="1214">
      <formula>AG$9&lt;&gt;""</formula>
    </cfRule>
  </conditionalFormatting>
  <conditionalFormatting sqref="AF63">
    <cfRule type="expression" dxfId="985" priority="1213">
      <formula>AD$9&lt;&gt;""</formula>
    </cfRule>
  </conditionalFormatting>
  <conditionalFormatting sqref="AF63">
    <cfRule type="expression" dxfId="984" priority="1212">
      <formula>AG$9&lt;&gt;""</formula>
    </cfRule>
  </conditionalFormatting>
  <conditionalFormatting sqref="AF63">
    <cfRule type="expression" dxfId="983" priority="1211">
      <formula>AG$9&lt;&gt;""</formula>
    </cfRule>
  </conditionalFormatting>
  <conditionalFormatting sqref="AF64">
    <cfRule type="expression" dxfId="982" priority="1210">
      <formula>AD$9&lt;&gt;""</formula>
    </cfRule>
  </conditionalFormatting>
  <conditionalFormatting sqref="AF64">
    <cfRule type="expression" dxfId="981" priority="1209">
      <formula>AG$9&lt;&gt;""</formula>
    </cfRule>
  </conditionalFormatting>
  <conditionalFormatting sqref="AF64">
    <cfRule type="expression" dxfId="980" priority="1208">
      <formula>AG$9&lt;&gt;""</formula>
    </cfRule>
  </conditionalFormatting>
  <conditionalFormatting sqref="AF65">
    <cfRule type="expression" dxfId="979" priority="1207">
      <formula>AD$9&lt;&gt;""</formula>
    </cfRule>
  </conditionalFormatting>
  <conditionalFormatting sqref="AF65">
    <cfRule type="expression" dxfId="978" priority="1206">
      <formula>AG$9&lt;&gt;""</formula>
    </cfRule>
  </conditionalFormatting>
  <conditionalFormatting sqref="AF65">
    <cfRule type="expression" dxfId="977" priority="1205">
      <formula>AG$9&lt;&gt;""</formula>
    </cfRule>
  </conditionalFormatting>
  <conditionalFormatting sqref="AF66">
    <cfRule type="expression" dxfId="976" priority="1204">
      <formula>AD$9&lt;&gt;""</formula>
    </cfRule>
  </conditionalFormatting>
  <conditionalFormatting sqref="AF66">
    <cfRule type="expression" dxfId="975" priority="1203">
      <formula>AG$9&lt;&gt;""</formula>
    </cfRule>
  </conditionalFormatting>
  <conditionalFormatting sqref="AF66">
    <cfRule type="expression" dxfId="974" priority="1202">
      <formula>AG$9&lt;&gt;""</formula>
    </cfRule>
  </conditionalFormatting>
  <conditionalFormatting sqref="AF67:AF69">
    <cfRule type="expression" dxfId="973" priority="1201">
      <formula>AD$9&lt;&gt;""</formula>
    </cfRule>
  </conditionalFormatting>
  <conditionalFormatting sqref="AF67:AF69">
    <cfRule type="expression" dxfId="972" priority="1200">
      <formula>AG$9&lt;&gt;""</formula>
    </cfRule>
  </conditionalFormatting>
  <conditionalFormatting sqref="AF67:AF69">
    <cfRule type="expression" dxfId="971" priority="1199">
      <formula>AG$9&lt;&gt;""</formula>
    </cfRule>
  </conditionalFormatting>
  <conditionalFormatting sqref="AH45">
    <cfRule type="iconSet" priority="1198">
      <iconSet iconSet="3ArrowsGray">
        <cfvo type="percent" val="0"/>
        <cfvo type="num" val="0"/>
        <cfvo type="num" val="0.01"/>
      </iconSet>
    </cfRule>
  </conditionalFormatting>
  <conditionalFormatting sqref="AH45:AH69">
    <cfRule type="iconSet" priority="1197">
      <iconSet iconSet="3ArrowsGray">
        <cfvo type="percent" val="0"/>
        <cfvo type="num" val="0"/>
        <cfvo type="num" val="0.01"/>
      </iconSet>
    </cfRule>
  </conditionalFormatting>
  <conditionalFormatting sqref="AH45:AH69">
    <cfRule type="iconSet" priority="1196">
      <iconSet iconSet="3ArrowsGray">
        <cfvo type="percent" val="0"/>
        <cfvo type="num" val="0"/>
        <cfvo type="num" val="0.01"/>
      </iconSet>
    </cfRule>
  </conditionalFormatting>
  <conditionalFormatting sqref="AI44">
    <cfRule type="expression" dxfId="970" priority="1195">
      <formula>AG$42&lt;&gt;""</formula>
    </cfRule>
  </conditionalFormatting>
  <conditionalFormatting sqref="AH44:AI44 AH45:AH69">
    <cfRule type="cellIs" dxfId="969" priority="1194" operator="equal">
      <formula>0</formula>
    </cfRule>
  </conditionalFormatting>
  <conditionalFormatting sqref="AI54">
    <cfRule type="expression" dxfId="968" priority="1193">
      <formula>AG$9&lt;&gt;""</formula>
    </cfRule>
  </conditionalFormatting>
  <conditionalFormatting sqref="AI54">
    <cfRule type="expression" dxfId="967" priority="1192">
      <formula>AJ$9&lt;&gt;""</formula>
    </cfRule>
  </conditionalFormatting>
  <conditionalFormatting sqref="AI54">
    <cfRule type="expression" dxfId="966" priority="1191">
      <formula>AJ$9&lt;&gt;""</formula>
    </cfRule>
  </conditionalFormatting>
  <conditionalFormatting sqref="AI45">
    <cfRule type="expression" dxfId="965" priority="1190">
      <formula>AG$9&lt;&gt;""</formula>
    </cfRule>
  </conditionalFormatting>
  <conditionalFormatting sqref="AI45">
    <cfRule type="expression" dxfId="964" priority="1189">
      <formula>AJ$9&lt;&gt;""</formula>
    </cfRule>
  </conditionalFormatting>
  <conditionalFormatting sqref="AI45">
    <cfRule type="expression" dxfId="963" priority="1188">
      <formula>AJ$9&lt;&gt;""</formula>
    </cfRule>
  </conditionalFormatting>
  <conditionalFormatting sqref="AI46">
    <cfRule type="expression" dxfId="962" priority="1187">
      <formula>AG$9&lt;&gt;""</formula>
    </cfRule>
  </conditionalFormatting>
  <conditionalFormatting sqref="AI46">
    <cfRule type="expression" dxfId="961" priority="1186">
      <formula>AJ$9&lt;&gt;""</formula>
    </cfRule>
  </conditionalFormatting>
  <conditionalFormatting sqref="AI46">
    <cfRule type="expression" dxfId="960" priority="1185">
      <formula>AJ$9&lt;&gt;""</formula>
    </cfRule>
  </conditionalFormatting>
  <conditionalFormatting sqref="AI47">
    <cfRule type="expression" dxfId="959" priority="1184">
      <formula>AG$9&lt;&gt;""</formula>
    </cfRule>
  </conditionalFormatting>
  <conditionalFormatting sqref="AI47">
    <cfRule type="expression" dxfId="958" priority="1183">
      <formula>AJ$9&lt;&gt;""</formula>
    </cfRule>
  </conditionalFormatting>
  <conditionalFormatting sqref="AI47">
    <cfRule type="expression" dxfId="957" priority="1182">
      <formula>AJ$9&lt;&gt;""</formula>
    </cfRule>
  </conditionalFormatting>
  <conditionalFormatting sqref="AI48">
    <cfRule type="expression" dxfId="956" priority="1181">
      <formula>AG$9&lt;&gt;""</formula>
    </cfRule>
  </conditionalFormatting>
  <conditionalFormatting sqref="AI48">
    <cfRule type="expression" dxfId="955" priority="1180">
      <formula>AJ$9&lt;&gt;""</formula>
    </cfRule>
  </conditionalFormatting>
  <conditionalFormatting sqref="AI48">
    <cfRule type="expression" dxfId="954" priority="1179">
      <formula>AJ$9&lt;&gt;""</formula>
    </cfRule>
  </conditionalFormatting>
  <conditionalFormatting sqref="AI49">
    <cfRule type="expression" dxfId="953" priority="1178">
      <formula>AG$9&lt;&gt;""</formula>
    </cfRule>
  </conditionalFormatting>
  <conditionalFormatting sqref="AI49">
    <cfRule type="expression" dxfId="952" priority="1177">
      <formula>AJ$9&lt;&gt;""</formula>
    </cfRule>
  </conditionalFormatting>
  <conditionalFormatting sqref="AI49">
    <cfRule type="expression" dxfId="951" priority="1176">
      <formula>AJ$9&lt;&gt;""</formula>
    </cfRule>
  </conditionalFormatting>
  <conditionalFormatting sqref="AI50">
    <cfRule type="expression" dxfId="950" priority="1175">
      <formula>AG$9&lt;&gt;""</formula>
    </cfRule>
  </conditionalFormatting>
  <conditionalFormatting sqref="AI50">
    <cfRule type="expression" dxfId="949" priority="1174">
      <formula>AJ$9&lt;&gt;""</formula>
    </cfRule>
  </conditionalFormatting>
  <conditionalFormatting sqref="AI50">
    <cfRule type="expression" dxfId="948" priority="1173">
      <formula>AJ$9&lt;&gt;""</formula>
    </cfRule>
  </conditionalFormatting>
  <conditionalFormatting sqref="AI51">
    <cfRule type="expression" dxfId="947" priority="1172">
      <formula>AG$9&lt;&gt;""</formula>
    </cfRule>
  </conditionalFormatting>
  <conditionalFormatting sqref="AI51">
    <cfRule type="expression" dxfId="946" priority="1171">
      <formula>AJ$9&lt;&gt;""</formula>
    </cfRule>
  </conditionalFormatting>
  <conditionalFormatting sqref="AI51">
    <cfRule type="expression" dxfId="945" priority="1170">
      <formula>AJ$9&lt;&gt;""</formula>
    </cfRule>
  </conditionalFormatting>
  <conditionalFormatting sqref="AI52">
    <cfRule type="expression" dxfId="944" priority="1169">
      <formula>AG$9&lt;&gt;""</formula>
    </cfRule>
  </conditionalFormatting>
  <conditionalFormatting sqref="AI52">
    <cfRule type="expression" dxfId="943" priority="1168">
      <formula>AJ$9&lt;&gt;""</formula>
    </cfRule>
  </conditionalFormatting>
  <conditionalFormatting sqref="AI52">
    <cfRule type="expression" dxfId="942" priority="1167">
      <formula>AJ$9&lt;&gt;""</formula>
    </cfRule>
  </conditionalFormatting>
  <conditionalFormatting sqref="AI53">
    <cfRule type="expression" dxfId="941" priority="1166">
      <formula>AG$9&lt;&gt;""</formula>
    </cfRule>
  </conditionalFormatting>
  <conditionalFormatting sqref="AI53">
    <cfRule type="expression" dxfId="940" priority="1165">
      <formula>AJ$9&lt;&gt;""</formula>
    </cfRule>
  </conditionalFormatting>
  <conditionalFormatting sqref="AI53">
    <cfRule type="expression" dxfId="939" priority="1164">
      <formula>AJ$9&lt;&gt;""</formula>
    </cfRule>
  </conditionalFormatting>
  <conditionalFormatting sqref="AI55">
    <cfRule type="expression" dxfId="938" priority="1163">
      <formula>AG$9&lt;&gt;""</formula>
    </cfRule>
  </conditionalFormatting>
  <conditionalFormatting sqref="AI55">
    <cfRule type="expression" dxfId="937" priority="1162">
      <formula>AJ$9&lt;&gt;""</formula>
    </cfRule>
  </conditionalFormatting>
  <conditionalFormatting sqref="AI55">
    <cfRule type="expression" dxfId="936" priority="1161">
      <formula>AJ$9&lt;&gt;""</formula>
    </cfRule>
  </conditionalFormatting>
  <conditionalFormatting sqref="AI56">
    <cfRule type="expression" dxfId="935" priority="1160">
      <formula>AG$9&lt;&gt;""</formula>
    </cfRule>
  </conditionalFormatting>
  <conditionalFormatting sqref="AI56">
    <cfRule type="expression" dxfId="934" priority="1159">
      <formula>AJ$9&lt;&gt;""</formula>
    </cfRule>
  </conditionalFormatting>
  <conditionalFormatting sqref="AI56">
    <cfRule type="expression" dxfId="933" priority="1158">
      <formula>AJ$9&lt;&gt;""</formula>
    </cfRule>
  </conditionalFormatting>
  <conditionalFormatting sqref="AI57">
    <cfRule type="expression" dxfId="932" priority="1157">
      <formula>AG$9&lt;&gt;""</formula>
    </cfRule>
  </conditionalFormatting>
  <conditionalFormatting sqref="AI57">
    <cfRule type="expression" dxfId="931" priority="1156">
      <formula>AJ$9&lt;&gt;""</formula>
    </cfRule>
  </conditionalFormatting>
  <conditionalFormatting sqref="AI57">
    <cfRule type="expression" dxfId="930" priority="1155">
      <formula>AJ$9&lt;&gt;""</formula>
    </cfRule>
  </conditionalFormatting>
  <conditionalFormatting sqref="AI58">
    <cfRule type="expression" dxfId="929" priority="1154">
      <formula>AG$9&lt;&gt;""</formula>
    </cfRule>
  </conditionalFormatting>
  <conditionalFormatting sqref="AI58">
    <cfRule type="expression" dxfId="928" priority="1153">
      <formula>AJ$9&lt;&gt;""</formula>
    </cfRule>
  </conditionalFormatting>
  <conditionalFormatting sqref="AI58">
    <cfRule type="expression" dxfId="927" priority="1152">
      <formula>AJ$9&lt;&gt;""</formula>
    </cfRule>
  </conditionalFormatting>
  <conditionalFormatting sqref="AI59">
    <cfRule type="expression" dxfId="926" priority="1151">
      <formula>AG$9&lt;&gt;""</formula>
    </cfRule>
  </conditionalFormatting>
  <conditionalFormatting sqref="AI59">
    <cfRule type="expression" dxfId="925" priority="1150">
      <formula>AJ$9&lt;&gt;""</formula>
    </cfRule>
  </conditionalFormatting>
  <conditionalFormatting sqref="AI59">
    <cfRule type="expression" dxfId="924" priority="1149">
      <formula>AJ$9&lt;&gt;""</formula>
    </cfRule>
  </conditionalFormatting>
  <conditionalFormatting sqref="AI60">
    <cfRule type="expression" dxfId="923" priority="1148">
      <formula>AG$9&lt;&gt;""</formula>
    </cfRule>
  </conditionalFormatting>
  <conditionalFormatting sqref="AI60">
    <cfRule type="expression" dxfId="922" priority="1147">
      <formula>AJ$9&lt;&gt;""</formula>
    </cfRule>
  </conditionalFormatting>
  <conditionalFormatting sqref="AI60">
    <cfRule type="expression" dxfId="921" priority="1146">
      <formula>AJ$9&lt;&gt;""</formula>
    </cfRule>
  </conditionalFormatting>
  <conditionalFormatting sqref="AI61">
    <cfRule type="expression" dxfId="920" priority="1145">
      <formula>AG$9&lt;&gt;""</formula>
    </cfRule>
  </conditionalFormatting>
  <conditionalFormatting sqref="AI61">
    <cfRule type="expression" dxfId="919" priority="1144">
      <formula>AJ$9&lt;&gt;""</formula>
    </cfRule>
  </conditionalFormatting>
  <conditionalFormatting sqref="AI61">
    <cfRule type="expression" dxfId="918" priority="1143">
      <formula>AJ$9&lt;&gt;""</formula>
    </cfRule>
  </conditionalFormatting>
  <conditionalFormatting sqref="AI62">
    <cfRule type="expression" dxfId="917" priority="1142">
      <formula>AG$9&lt;&gt;""</formula>
    </cfRule>
  </conditionalFormatting>
  <conditionalFormatting sqref="AI62">
    <cfRule type="expression" dxfId="916" priority="1141">
      <formula>AJ$9&lt;&gt;""</formula>
    </cfRule>
  </conditionalFormatting>
  <conditionalFormatting sqref="AI62">
    <cfRule type="expression" dxfId="915" priority="1140">
      <formula>AJ$9&lt;&gt;""</formula>
    </cfRule>
  </conditionalFormatting>
  <conditionalFormatting sqref="AI63">
    <cfRule type="expression" dxfId="914" priority="1139">
      <formula>AG$9&lt;&gt;""</formula>
    </cfRule>
  </conditionalFormatting>
  <conditionalFormatting sqref="AI63">
    <cfRule type="expression" dxfId="913" priority="1138">
      <formula>AJ$9&lt;&gt;""</formula>
    </cfRule>
  </conditionalFormatting>
  <conditionalFormatting sqref="AI63">
    <cfRule type="expression" dxfId="912" priority="1137">
      <formula>AJ$9&lt;&gt;""</formula>
    </cfRule>
  </conditionalFormatting>
  <conditionalFormatting sqref="AI64">
    <cfRule type="expression" dxfId="911" priority="1136">
      <formula>AG$9&lt;&gt;""</formula>
    </cfRule>
  </conditionalFormatting>
  <conditionalFormatting sqref="AI64">
    <cfRule type="expression" dxfId="910" priority="1135">
      <formula>AJ$9&lt;&gt;""</formula>
    </cfRule>
  </conditionalFormatting>
  <conditionalFormatting sqref="AI64">
    <cfRule type="expression" dxfId="909" priority="1134">
      <formula>AJ$9&lt;&gt;""</formula>
    </cfRule>
  </conditionalFormatting>
  <conditionalFormatting sqref="AI65">
    <cfRule type="expression" dxfId="908" priority="1133">
      <formula>AG$9&lt;&gt;""</formula>
    </cfRule>
  </conditionalFormatting>
  <conditionalFormatting sqref="AI65">
    <cfRule type="expression" dxfId="907" priority="1132">
      <formula>AJ$9&lt;&gt;""</formula>
    </cfRule>
  </conditionalFormatting>
  <conditionalFormatting sqref="AI65">
    <cfRule type="expression" dxfId="906" priority="1131">
      <formula>AJ$9&lt;&gt;""</formula>
    </cfRule>
  </conditionalFormatting>
  <conditionalFormatting sqref="AI66">
    <cfRule type="expression" dxfId="905" priority="1130">
      <formula>AG$9&lt;&gt;""</formula>
    </cfRule>
  </conditionalFormatting>
  <conditionalFormatting sqref="AI66">
    <cfRule type="expression" dxfId="904" priority="1129">
      <formula>AJ$9&lt;&gt;""</formula>
    </cfRule>
  </conditionalFormatting>
  <conditionalFormatting sqref="AI66">
    <cfRule type="expression" dxfId="903" priority="1128">
      <formula>AJ$9&lt;&gt;""</formula>
    </cfRule>
  </conditionalFormatting>
  <conditionalFormatting sqref="AI67:AI69">
    <cfRule type="expression" dxfId="902" priority="1127">
      <formula>AG$9&lt;&gt;""</formula>
    </cfRule>
  </conditionalFormatting>
  <conditionalFormatting sqref="AI67:AI69">
    <cfRule type="expression" dxfId="901" priority="1126">
      <formula>AJ$9&lt;&gt;""</formula>
    </cfRule>
  </conditionalFormatting>
  <conditionalFormatting sqref="AI67:AI69">
    <cfRule type="expression" dxfId="900" priority="1125">
      <formula>AJ$9&lt;&gt;""</formula>
    </cfRule>
  </conditionalFormatting>
  <conditionalFormatting sqref="AK45">
    <cfRule type="iconSet" priority="1124">
      <iconSet iconSet="3ArrowsGray">
        <cfvo type="percent" val="0"/>
        <cfvo type="num" val="0"/>
        <cfvo type="num" val="0.01"/>
      </iconSet>
    </cfRule>
  </conditionalFormatting>
  <conditionalFormatting sqref="AK45:AK69">
    <cfRule type="iconSet" priority="1123">
      <iconSet iconSet="3ArrowsGray">
        <cfvo type="percent" val="0"/>
        <cfvo type="num" val="0"/>
        <cfvo type="num" val="0.01"/>
      </iconSet>
    </cfRule>
  </conditionalFormatting>
  <conditionalFormatting sqref="AK45:AK69">
    <cfRule type="iconSet" priority="1122">
      <iconSet iconSet="3ArrowsGray">
        <cfvo type="percent" val="0"/>
        <cfvo type="num" val="0"/>
        <cfvo type="num" val="0.01"/>
      </iconSet>
    </cfRule>
  </conditionalFormatting>
  <conditionalFormatting sqref="AL44">
    <cfRule type="expression" dxfId="899" priority="1121">
      <formula>AJ$42&lt;&gt;""</formula>
    </cfRule>
  </conditionalFormatting>
  <conditionalFormatting sqref="AK44:AL44 AK45:AK69">
    <cfRule type="cellIs" dxfId="898" priority="1120" operator="equal">
      <formula>0</formula>
    </cfRule>
  </conditionalFormatting>
  <conditionalFormatting sqref="AL54">
    <cfRule type="expression" dxfId="897" priority="1119">
      <formula>AJ$9&lt;&gt;""</formula>
    </cfRule>
  </conditionalFormatting>
  <conditionalFormatting sqref="AL54">
    <cfRule type="expression" dxfId="896" priority="1118">
      <formula>AM$9&lt;&gt;""</formula>
    </cfRule>
  </conditionalFormatting>
  <conditionalFormatting sqref="AL54">
    <cfRule type="expression" dxfId="895" priority="1117">
      <formula>AM$9&lt;&gt;""</formula>
    </cfRule>
  </conditionalFormatting>
  <conditionalFormatting sqref="AL45">
    <cfRule type="expression" dxfId="894" priority="1116">
      <formula>AJ$9&lt;&gt;""</formula>
    </cfRule>
  </conditionalFormatting>
  <conditionalFormatting sqref="AL45">
    <cfRule type="expression" dxfId="893" priority="1115">
      <formula>AM$9&lt;&gt;""</formula>
    </cfRule>
  </conditionalFormatting>
  <conditionalFormatting sqref="AL45">
    <cfRule type="expression" dxfId="892" priority="1114">
      <formula>AM$9&lt;&gt;""</formula>
    </cfRule>
  </conditionalFormatting>
  <conditionalFormatting sqref="AL46">
    <cfRule type="expression" dxfId="891" priority="1113">
      <formula>AJ$9&lt;&gt;""</formula>
    </cfRule>
  </conditionalFormatting>
  <conditionalFormatting sqref="AL46">
    <cfRule type="expression" dxfId="890" priority="1112">
      <formula>AM$9&lt;&gt;""</formula>
    </cfRule>
  </conditionalFormatting>
  <conditionalFormatting sqref="AL46">
    <cfRule type="expression" dxfId="889" priority="1111">
      <formula>AM$9&lt;&gt;""</formula>
    </cfRule>
  </conditionalFormatting>
  <conditionalFormatting sqref="AL47">
    <cfRule type="expression" dxfId="888" priority="1110">
      <formula>AJ$9&lt;&gt;""</formula>
    </cfRule>
  </conditionalFormatting>
  <conditionalFormatting sqref="AL47">
    <cfRule type="expression" dxfId="887" priority="1109">
      <formula>AM$9&lt;&gt;""</formula>
    </cfRule>
  </conditionalFormatting>
  <conditionalFormatting sqref="AL47">
    <cfRule type="expression" dxfId="886" priority="1108">
      <formula>AM$9&lt;&gt;""</formula>
    </cfRule>
  </conditionalFormatting>
  <conditionalFormatting sqref="AL48">
    <cfRule type="expression" dxfId="885" priority="1107">
      <formula>AJ$9&lt;&gt;""</formula>
    </cfRule>
  </conditionalFormatting>
  <conditionalFormatting sqref="AL48">
    <cfRule type="expression" dxfId="884" priority="1106">
      <formula>AM$9&lt;&gt;""</formula>
    </cfRule>
  </conditionalFormatting>
  <conditionalFormatting sqref="AL48">
    <cfRule type="expression" dxfId="883" priority="1105">
      <formula>AM$9&lt;&gt;""</formula>
    </cfRule>
  </conditionalFormatting>
  <conditionalFormatting sqref="AL49">
    <cfRule type="expression" dxfId="882" priority="1104">
      <formula>AJ$9&lt;&gt;""</formula>
    </cfRule>
  </conditionalFormatting>
  <conditionalFormatting sqref="AL49">
    <cfRule type="expression" dxfId="881" priority="1103">
      <formula>AM$9&lt;&gt;""</formula>
    </cfRule>
  </conditionalFormatting>
  <conditionalFormatting sqref="AL49">
    <cfRule type="expression" dxfId="880" priority="1102">
      <formula>AM$9&lt;&gt;""</formula>
    </cfRule>
  </conditionalFormatting>
  <conditionalFormatting sqref="AL50">
    <cfRule type="expression" dxfId="879" priority="1101">
      <formula>AJ$9&lt;&gt;""</formula>
    </cfRule>
  </conditionalFormatting>
  <conditionalFormatting sqref="AL50">
    <cfRule type="expression" dxfId="878" priority="1100">
      <formula>AM$9&lt;&gt;""</formula>
    </cfRule>
  </conditionalFormatting>
  <conditionalFormatting sqref="AL50">
    <cfRule type="expression" dxfId="877" priority="1099">
      <formula>AM$9&lt;&gt;""</formula>
    </cfRule>
  </conditionalFormatting>
  <conditionalFormatting sqref="AL51">
    <cfRule type="expression" dxfId="876" priority="1098">
      <formula>AJ$9&lt;&gt;""</formula>
    </cfRule>
  </conditionalFormatting>
  <conditionalFormatting sqref="AL51">
    <cfRule type="expression" dxfId="875" priority="1097">
      <formula>AM$9&lt;&gt;""</formula>
    </cfRule>
  </conditionalFormatting>
  <conditionalFormatting sqref="AL51">
    <cfRule type="expression" dxfId="874" priority="1096">
      <formula>AM$9&lt;&gt;""</formula>
    </cfRule>
  </conditionalFormatting>
  <conditionalFormatting sqref="AL52">
    <cfRule type="expression" dxfId="873" priority="1095">
      <formula>AJ$9&lt;&gt;""</formula>
    </cfRule>
  </conditionalFormatting>
  <conditionalFormatting sqref="AL52">
    <cfRule type="expression" dxfId="872" priority="1094">
      <formula>AM$9&lt;&gt;""</formula>
    </cfRule>
  </conditionalFormatting>
  <conditionalFormatting sqref="AL52">
    <cfRule type="expression" dxfId="871" priority="1093">
      <formula>AM$9&lt;&gt;""</formula>
    </cfRule>
  </conditionalFormatting>
  <conditionalFormatting sqref="AL53">
    <cfRule type="expression" dxfId="870" priority="1092">
      <formula>AJ$9&lt;&gt;""</formula>
    </cfRule>
  </conditionalFormatting>
  <conditionalFormatting sqref="AL53">
    <cfRule type="expression" dxfId="869" priority="1091">
      <formula>AM$9&lt;&gt;""</formula>
    </cfRule>
  </conditionalFormatting>
  <conditionalFormatting sqref="AL53">
    <cfRule type="expression" dxfId="868" priority="1090">
      <formula>AM$9&lt;&gt;""</formula>
    </cfRule>
  </conditionalFormatting>
  <conditionalFormatting sqref="AL55">
    <cfRule type="expression" dxfId="867" priority="1089">
      <formula>AJ$9&lt;&gt;""</formula>
    </cfRule>
  </conditionalFormatting>
  <conditionalFormatting sqref="AL55">
    <cfRule type="expression" dxfId="866" priority="1088">
      <formula>AM$9&lt;&gt;""</formula>
    </cfRule>
  </conditionalFormatting>
  <conditionalFormatting sqref="AL55">
    <cfRule type="expression" dxfId="865" priority="1087">
      <formula>AM$9&lt;&gt;""</formula>
    </cfRule>
  </conditionalFormatting>
  <conditionalFormatting sqref="AL56">
    <cfRule type="expression" dxfId="864" priority="1086">
      <formula>AJ$9&lt;&gt;""</formula>
    </cfRule>
  </conditionalFormatting>
  <conditionalFormatting sqref="AL56">
    <cfRule type="expression" dxfId="863" priority="1085">
      <formula>AM$9&lt;&gt;""</formula>
    </cfRule>
  </conditionalFormatting>
  <conditionalFormatting sqref="AL56">
    <cfRule type="expression" dxfId="862" priority="1084">
      <formula>AM$9&lt;&gt;""</formula>
    </cfRule>
  </conditionalFormatting>
  <conditionalFormatting sqref="AL57">
    <cfRule type="expression" dxfId="861" priority="1083">
      <formula>AJ$9&lt;&gt;""</formula>
    </cfRule>
  </conditionalFormatting>
  <conditionalFormatting sqref="AL57">
    <cfRule type="expression" dxfId="860" priority="1082">
      <formula>AM$9&lt;&gt;""</formula>
    </cfRule>
  </conditionalFormatting>
  <conditionalFormatting sqref="AL57">
    <cfRule type="expression" dxfId="859" priority="1081">
      <formula>AM$9&lt;&gt;""</formula>
    </cfRule>
  </conditionalFormatting>
  <conditionalFormatting sqref="AL58">
    <cfRule type="expression" dxfId="858" priority="1080">
      <formula>AJ$9&lt;&gt;""</formula>
    </cfRule>
  </conditionalFormatting>
  <conditionalFormatting sqref="AL58">
    <cfRule type="expression" dxfId="857" priority="1079">
      <formula>AM$9&lt;&gt;""</formula>
    </cfRule>
  </conditionalFormatting>
  <conditionalFormatting sqref="AL58">
    <cfRule type="expression" dxfId="856" priority="1078">
      <formula>AM$9&lt;&gt;""</formula>
    </cfRule>
  </conditionalFormatting>
  <conditionalFormatting sqref="AL59">
    <cfRule type="expression" dxfId="855" priority="1077">
      <formula>AJ$9&lt;&gt;""</formula>
    </cfRule>
  </conditionalFormatting>
  <conditionalFormatting sqref="AL59">
    <cfRule type="expression" dxfId="854" priority="1076">
      <formula>AM$9&lt;&gt;""</formula>
    </cfRule>
  </conditionalFormatting>
  <conditionalFormatting sqref="AL59">
    <cfRule type="expression" dxfId="853" priority="1075">
      <formula>AM$9&lt;&gt;""</formula>
    </cfRule>
  </conditionalFormatting>
  <conditionalFormatting sqref="AL60">
    <cfRule type="expression" dxfId="852" priority="1074">
      <formula>AJ$9&lt;&gt;""</formula>
    </cfRule>
  </conditionalFormatting>
  <conditionalFormatting sqref="AL60">
    <cfRule type="expression" dxfId="851" priority="1073">
      <formula>AM$9&lt;&gt;""</formula>
    </cfRule>
  </conditionalFormatting>
  <conditionalFormatting sqref="AL60">
    <cfRule type="expression" dxfId="850" priority="1072">
      <formula>AM$9&lt;&gt;""</formula>
    </cfRule>
  </conditionalFormatting>
  <conditionalFormatting sqref="AL61">
    <cfRule type="expression" dxfId="849" priority="1071">
      <formula>AJ$9&lt;&gt;""</formula>
    </cfRule>
  </conditionalFormatting>
  <conditionalFormatting sqref="AL61">
    <cfRule type="expression" dxfId="848" priority="1070">
      <formula>AM$9&lt;&gt;""</formula>
    </cfRule>
  </conditionalFormatting>
  <conditionalFormatting sqref="AL61">
    <cfRule type="expression" dxfId="847" priority="1069">
      <formula>AM$9&lt;&gt;""</formula>
    </cfRule>
  </conditionalFormatting>
  <conditionalFormatting sqref="AL62">
    <cfRule type="expression" dxfId="846" priority="1068">
      <formula>AJ$9&lt;&gt;""</formula>
    </cfRule>
  </conditionalFormatting>
  <conditionalFormatting sqref="AL62">
    <cfRule type="expression" dxfId="845" priority="1067">
      <formula>AM$9&lt;&gt;""</formula>
    </cfRule>
  </conditionalFormatting>
  <conditionalFormatting sqref="AL62">
    <cfRule type="expression" dxfId="844" priority="1066">
      <formula>AM$9&lt;&gt;""</formula>
    </cfRule>
  </conditionalFormatting>
  <conditionalFormatting sqref="AL63">
    <cfRule type="expression" dxfId="843" priority="1065">
      <formula>AJ$9&lt;&gt;""</formula>
    </cfRule>
  </conditionalFormatting>
  <conditionalFormatting sqref="AL63">
    <cfRule type="expression" dxfId="842" priority="1064">
      <formula>AM$9&lt;&gt;""</formula>
    </cfRule>
  </conditionalFormatting>
  <conditionalFormatting sqref="AL63">
    <cfRule type="expression" dxfId="841" priority="1063">
      <formula>AM$9&lt;&gt;""</formula>
    </cfRule>
  </conditionalFormatting>
  <conditionalFormatting sqref="AL64">
    <cfRule type="expression" dxfId="840" priority="1062">
      <formula>AJ$9&lt;&gt;""</formula>
    </cfRule>
  </conditionalFormatting>
  <conditionalFormatting sqref="AL64">
    <cfRule type="expression" dxfId="839" priority="1061">
      <formula>AM$9&lt;&gt;""</formula>
    </cfRule>
  </conditionalFormatting>
  <conditionalFormatting sqref="AL64">
    <cfRule type="expression" dxfId="838" priority="1060">
      <formula>AM$9&lt;&gt;""</formula>
    </cfRule>
  </conditionalFormatting>
  <conditionalFormatting sqref="AL65">
    <cfRule type="expression" dxfId="837" priority="1059">
      <formula>AJ$9&lt;&gt;""</formula>
    </cfRule>
  </conditionalFormatting>
  <conditionalFormatting sqref="AL65">
    <cfRule type="expression" dxfId="836" priority="1058">
      <formula>AM$9&lt;&gt;""</formula>
    </cfRule>
  </conditionalFormatting>
  <conditionalFormatting sqref="AL65">
    <cfRule type="expression" dxfId="835" priority="1057">
      <formula>AM$9&lt;&gt;""</formula>
    </cfRule>
  </conditionalFormatting>
  <conditionalFormatting sqref="AL66">
    <cfRule type="expression" dxfId="834" priority="1056">
      <formula>AJ$9&lt;&gt;""</formula>
    </cfRule>
  </conditionalFormatting>
  <conditionalFormatting sqref="AL66">
    <cfRule type="expression" dxfId="833" priority="1055">
      <formula>AM$9&lt;&gt;""</formula>
    </cfRule>
  </conditionalFormatting>
  <conditionalFormatting sqref="AL66">
    <cfRule type="expression" dxfId="832" priority="1054">
      <formula>AM$9&lt;&gt;""</formula>
    </cfRule>
  </conditionalFormatting>
  <conditionalFormatting sqref="AL67:AL69">
    <cfRule type="expression" dxfId="831" priority="1053">
      <formula>AJ$9&lt;&gt;""</formula>
    </cfRule>
  </conditionalFormatting>
  <conditionalFormatting sqref="AL67:AL69">
    <cfRule type="expression" dxfId="830" priority="1052">
      <formula>AM$9&lt;&gt;""</formula>
    </cfRule>
  </conditionalFormatting>
  <conditionalFormatting sqref="AL67:AL69">
    <cfRule type="expression" dxfId="829" priority="1051">
      <formula>AM$9&lt;&gt;""</formula>
    </cfRule>
  </conditionalFormatting>
  <conditionalFormatting sqref="AN45">
    <cfRule type="iconSet" priority="1050">
      <iconSet iconSet="3ArrowsGray">
        <cfvo type="percent" val="0"/>
        <cfvo type="num" val="0"/>
        <cfvo type="num" val="0.01"/>
      </iconSet>
    </cfRule>
  </conditionalFormatting>
  <conditionalFormatting sqref="AN45:AN69">
    <cfRule type="iconSet" priority="1049">
      <iconSet iconSet="3ArrowsGray">
        <cfvo type="percent" val="0"/>
        <cfvo type="num" val="0"/>
        <cfvo type="num" val="0.01"/>
      </iconSet>
    </cfRule>
  </conditionalFormatting>
  <conditionalFormatting sqref="AN45:AN69">
    <cfRule type="iconSet" priority="1048">
      <iconSet iconSet="3ArrowsGray">
        <cfvo type="percent" val="0"/>
        <cfvo type="num" val="0"/>
        <cfvo type="num" val="0.01"/>
      </iconSet>
    </cfRule>
  </conditionalFormatting>
  <conditionalFormatting sqref="AO44">
    <cfRule type="expression" dxfId="828" priority="1047">
      <formula>AM$42&lt;&gt;""</formula>
    </cfRule>
  </conditionalFormatting>
  <conditionalFormatting sqref="AN44:AO44 AN45:AN69">
    <cfRule type="cellIs" dxfId="827" priority="1046" operator="equal">
      <formula>0</formula>
    </cfRule>
  </conditionalFormatting>
  <conditionalFormatting sqref="AO54">
    <cfRule type="expression" dxfId="826" priority="1045">
      <formula>AM$9&lt;&gt;""</formula>
    </cfRule>
  </conditionalFormatting>
  <conditionalFormatting sqref="AO54">
    <cfRule type="expression" dxfId="825" priority="1044">
      <formula>AP$9&lt;&gt;""</formula>
    </cfRule>
  </conditionalFormatting>
  <conditionalFormatting sqref="AO54">
    <cfRule type="expression" dxfId="824" priority="1043">
      <formula>AP$9&lt;&gt;""</formula>
    </cfRule>
  </conditionalFormatting>
  <conditionalFormatting sqref="AO45">
    <cfRule type="expression" dxfId="823" priority="1042">
      <formula>AM$9&lt;&gt;""</formula>
    </cfRule>
  </conditionalFormatting>
  <conditionalFormatting sqref="AO45">
    <cfRule type="expression" dxfId="822" priority="1041">
      <formula>AP$9&lt;&gt;""</formula>
    </cfRule>
  </conditionalFormatting>
  <conditionalFormatting sqref="AO45">
    <cfRule type="expression" dxfId="821" priority="1040">
      <formula>AP$9&lt;&gt;""</formula>
    </cfRule>
  </conditionalFormatting>
  <conditionalFormatting sqref="AO46">
    <cfRule type="expression" dxfId="820" priority="1039">
      <formula>AM$9&lt;&gt;""</formula>
    </cfRule>
  </conditionalFormatting>
  <conditionalFormatting sqref="AO46">
    <cfRule type="expression" dxfId="819" priority="1038">
      <formula>AP$9&lt;&gt;""</formula>
    </cfRule>
  </conditionalFormatting>
  <conditionalFormatting sqref="AO46">
    <cfRule type="expression" dxfId="818" priority="1037">
      <formula>AP$9&lt;&gt;""</formula>
    </cfRule>
  </conditionalFormatting>
  <conditionalFormatting sqref="AO47">
    <cfRule type="expression" dxfId="817" priority="1036">
      <formula>AM$9&lt;&gt;""</formula>
    </cfRule>
  </conditionalFormatting>
  <conditionalFormatting sqref="AO47">
    <cfRule type="expression" dxfId="816" priority="1035">
      <formula>AP$9&lt;&gt;""</formula>
    </cfRule>
  </conditionalFormatting>
  <conditionalFormatting sqref="AO47">
    <cfRule type="expression" dxfId="815" priority="1034">
      <formula>AP$9&lt;&gt;""</formula>
    </cfRule>
  </conditionalFormatting>
  <conditionalFormatting sqref="AO48">
    <cfRule type="expression" dxfId="814" priority="1033">
      <formula>AM$9&lt;&gt;""</formula>
    </cfRule>
  </conditionalFormatting>
  <conditionalFormatting sqref="AO48">
    <cfRule type="expression" dxfId="813" priority="1032">
      <formula>AP$9&lt;&gt;""</formula>
    </cfRule>
  </conditionalFormatting>
  <conditionalFormatting sqref="AO48">
    <cfRule type="expression" dxfId="812" priority="1031">
      <formula>AP$9&lt;&gt;""</formula>
    </cfRule>
  </conditionalFormatting>
  <conditionalFormatting sqref="AO49">
    <cfRule type="expression" dxfId="811" priority="1030">
      <formula>AM$9&lt;&gt;""</formula>
    </cfRule>
  </conditionalFormatting>
  <conditionalFormatting sqref="AO49">
    <cfRule type="expression" dxfId="810" priority="1029">
      <formula>AP$9&lt;&gt;""</formula>
    </cfRule>
  </conditionalFormatting>
  <conditionalFormatting sqref="AO49">
    <cfRule type="expression" dxfId="809" priority="1028">
      <formula>AP$9&lt;&gt;""</formula>
    </cfRule>
  </conditionalFormatting>
  <conditionalFormatting sqref="AO50">
    <cfRule type="expression" dxfId="808" priority="1027">
      <formula>AM$9&lt;&gt;""</formula>
    </cfRule>
  </conditionalFormatting>
  <conditionalFormatting sqref="AO50">
    <cfRule type="expression" dxfId="807" priority="1026">
      <formula>AP$9&lt;&gt;""</formula>
    </cfRule>
  </conditionalFormatting>
  <conditionalFormatting sqref="AO50">
    <cfRule type="expression" dxfId="806" priority="1025">
      <formula>AP$9&lt;&gt;""</formula>
    </cfRule>
  </conditionalFormatting>
  <conditionalFormatting sqref="AO51">
    <cfRule type="expression" dxfId="805" priority="1024">
      <formula>AM$9&lt;&gt;""</formula>
    </cfRule>
  </conditionalFormatting>
  <conditionalFormatting sqref="AO51">
    <cfRule type="expression" dxfId="804" priority="1023">
      <formula>AP$9&lt;&gt;""</formula>
    </cfRule>
  </conditionalFormatting>
  <conditionalFormatting sqref="AO51">
    <cfRule type="expression" dxfId="803" priority="1022">
      <formula>AP$9&lt;&gt;""</formula>
    </cfRule>
  </conditionalFormatting>
  <conditionalFormatting sqref="AO52">
    <cfRule type="expression" dxfId="802" priority="1021">
      <formula>AM$9&lt;&gt;""</formula>
    </cfRule>
  </conditionalFormatting>
  <conditionalFormatting sqref="AO52">
    <cfRule type="expression" dxfId="801" priority="1020">
      <formula>AP$9&lt;&gt;""</formula>
    </cfRule>
  </conditionalFormatting>
  <conditionalFormatting sqref="AO52">
    <cfRule type="expression" dxfId="800" priority="1019">
      <formula>AP$9&lt;&gt;""</formula>
    </cfRule>
  </conditionalFormatting>
  <conditionalFormatting sqref="AO53">
    <cfRule type="expression" dxfId="799" priority="1018">
      <formula>AM$9&lt;&gt;""</formula>
    </cfRule>
  </conditionalFormatting>
  <conditionalFormatting sqref="AO53">
    <cfRule type="expression" dxfId="798" priority="1017">
      <formula>AP$9&lt;&gt;""</formula>
    </cfRule>
  </conditionalFormatting>
  <conditionalFormatting sqref="AO53">
    <cfRule type="expression" dxfId="797" priority="1016">
      <formula>AP$9&lt;&gt;""</formula>
    </cfRule>
  </conditionalFormatting>
  <conditionalFormatting sqref="AO55">
    <cfRule type="expression" dxfId="796" priority="1015">
      <formula>AM$9&lt;&gt;""</formula>
    </cfRule>
  </conditionalFormatting>
  <conditionalFormatting sqref="AO55">
    <cfRule type="expression" dxfId="795" priority="1014">
      <formula>AP$9&lt;&gt;""</formula>
    </cfRule>
  </conditionalFormatting>
  <conditionalFormatting sqref="AO55">
    <cfRule type="expression" dxfId="794" priority="1013">
      <formula>AP$9&lt;&gt;""</formula>
    </cfRule>
  </conditionalFormatting>
  <conditionalFormatting sqref="AO56">
    <cfRule type="expression" dxfId="793" priority="1012">
      <formula>AM$9&lt;&gt;""</formula>
    </cfRule>
  </conditionalFormatting>
  <conditionalFormatting sqref="AO56">
    <cfRule type="expression" dxfId="792" priority="1011">
      <formula>AP$9&lt;&gt;""</formula>
    </cfRule>
  </conditionalFormatting>
  <conditionalFormatting sqref="AO56">
    <cfRule type="expression" dxfId="791" priority="1010">
      <formula>AP$9&lt;&gt;""</formula>
    </cfRule>
  </conditionalFormatting>
  <conditionalFormatting sqref="AO57">
    <cfRule type="expression" dxfId="790" priority="1009">
      <formula>AM$9&lt;&gt;""</formula>
    </cfRule>
  </conditionalFormatting>
  <conditionalFormatting sqref="AO57">
    <cfRule type="expression" dxfId="789" priority="1008">
      <formula>AP$9&lt;&gt;""</formula>
    </cfRule>
  </conditionalFormatting>
  <conditionalFormatting sqref="AO57">
    <cfRule type="expression" dxfId="788" priority="1007">
      <formula>AP$9&lt;&gt;""</formula>
    </cfRule>
  </conditionalFormatting>
  <conditionalFormatting sqref="AO58">
    <cfRule type="expression" dxfId="787" priority="1006">
      <formula>AM$9&lt;&gt;""</formula>
    </cfRule>
  </conditionalFormatting>
  <conditionalFormatting sqref="AO58">
    <cfRule type="expression" dxfId="786" priority="1005">
      <formula>AP$9&lt;&gt;""</formula>
    </cfRule>
  </conditionalFormatting>
  <conditionalFormatting sqref="AO58">
    <cfRule type="expression" dxfId="785" priority="1004">
      <formula>AP$9&lt;&gt;""</formula>
    </cfRule>
  </conditionalFormatting>
  <conditionalFormatting sqref="AO59">
    <cfRule type="expression" dxfId="784" priority="1003">
      <formula>AM$9&lt;&gt;""</formula>
    </cfRule>
  </conditionalFormatting>
  <conditionalFormatting sqref="AO59">
    <cfRule type="expression" dxfId="783" priority="1002">
      <formula>AP$9&lt;&gt;""</formula>
    </cfRule>
  </conditionalFormatting>
  <conditionalFormatting sqref="AO59">
    <cfRule type="expression" dxfId="782" priority="1001">
      <formula>AP$9&lt;&gt;""</formula>
    </cfRule>
  </conditionalFormatting>
  <conditionalFormatting sqref="AO60">
    <cfRule type="expression" dxfId="781" priority="1000">
      <formula>AM$9&lt;&gt;""</formula>
    </cfRule>
  </conditionalFormatting>
  <conditionalFormatting sqref="AO60">
    <cfRule type="expression" dxfId="780" priority="999">
      <formula>AP$9&lt;&gt;""</formula>
    </cfRule>
  </conditionalFormatting>
  <conditionalFormatting sqref="AO60">
    <cfRule type="expression" dxfId="779" priority="998">
      <formula>AP$9&lt;&gt;""</formula>
    </cfRule>
  </conditionalFormatting>
  <conditionalFormatting sqref="AO61">
    <cfRule type="expression" dxfId="778" priority="997">
      <formula>AM$9&lt;&gt;""</formula>
    </cfRule>
  </conditionalFormatting>
  <conditionalFormatting sqref="AO61">
    <cfRule type="expression" dxfId="777" priority="996">
      <formula>AP$9&lt;&gt;""</formula>
    </cfRule>
  </conditionalFormatting>
  <conditionalFormatting sqref="AO61">
    <cfRule type="expression" dxfId="776" priority="995">
      <formula>AP$9&lt;&gt;""</formula>
    </cfRule>
  </conditionalFormatting>
  <conditionalFormatting sqref="AO62">
    <cfRule type="expression" dxfId="775" priority="994">
      <formula>AM$9&lt;&gt;""</formula>
    </cfRule>
  </conditionalFormatting>
  <conditionalFormatting sqref="AO62">
    <cfRule type="expression" dxfId="774" priority="993">
      <formula>AP$9&lt;&gt;""</formula>
    </cfRule>
  </conditionalFormatting>
  <conditionalFormatting sqref="AO62">
    <cfRule type="expression" dxfId="773" priority="992">
      <formula>AP$9&lt;&gt;""</formula>
    </cfRule>
  </conditionalFormatting>
  <conditionalFormatting sqref="AO63">
    <cfRule type="expression" dxfId="772" priority="991">
      <formula>AM$9&lt;&gt;""</formula>
    </cfRule>
  </conditionalFormatting>
  <conditionalFormatting sqref="AO63">
    <cfRule type="expression" dxfId="771" priority="990">
      <formula>AP$9&lt;&gt;""</formula>
    </cfRule>
  </conditionalFormatting>
  <conditionalFormatting sqref="AO63">
    <cfRule type="expression" dxfId="770" priority="989">
      <formula>AP$9&lt;&gt;""</formula>
    </cfRule>
  </conditionalFormatting>
  <conditionalFormatting sqref="AO64">
    <cfRule type="expression" dxfId="769" priority="988">
      <formula>AM$9&lt;&gt;""</formula>
    </cfRule>
  </conditionalFormatting>
  <conditionalFormatting sqref="AO64">
    <cfRule type="expression" dxfId="768" priority="987">
      <formula>AP$9&lt;&gt;""</formula>
    </cfRule>
  </conditionalFormatting>
  <conditionalFormatting sqref="AO64">
    <cfRule type="expression" dxfId="767" priority="986">
      <formula>AP$9&lt;&gt;""</formula>
    </cfRule>
  </conditionalFormatting>
  <conditionalFormatting sqref="AO65">
    <cfRule type="expression" dxfId="766" priority="985">
      <formula>AM$9&lt;&gt;""</formula>
    </cfRule>
  </conditionalFormatting>
  <conditionalFormatting sqref="AO65">
    <cfRule type="expression" dxfId="765" priority="984">
      <formula>AP$9&lt;&gt;""</formula>
    </cfRule>
  </conditionalFormatting>
  <conditionalFormatting sqref="AO65">
    <cfRule type="expression" dxfId="764" priority="983">
      <formula>AP$9&lt;&gt;""</formula>
    </cfRule>
  </conditionalFormatting>
  <conditionalFormatting sqref="AO66">
    <cfRule type="expression" dxfId="763" priority="982">
      <formula>AM$9&lt;&gt;""</formula>
    </cfRule>
  </conditionalFormatting>
  <conditionalFormatting sqref="AO66">
    <cfRule type="expression" dxfId="762" priority="981">
      <formula>AP$9&lt;&gt;""</formula>
    </cfRule>
  </conditionalFormatting>
  <conditionalFormatting sqref="AO66">
    <cfRule type="expression" dxfId="761" priority="980">
      <formula>AP$9&lt;&gt;""</formula>
    </cfRule>
  </conditionalFormatting>
  <conditionalFormatting sqref="AO67:AO69">
    <cfRule type="expression" dxfId="760" priority="979">
      <formula>AM$9&lt;&gt;""</formula>
    </cfRule>
  </conditionalFormatting>
  <conditionalFormatting sqref="AO67:AO69">
    <cfRule type="expression" dxfId="759" priority="978">
      <formula>AP$9&lt;&gt;""</formula>
    </cfRule>
  </conditionalFormatting>
  <conditionalFormatting sqref="AO67:AO69">
    <cfRule type="expression" dxfId="758" priority="977">
      <formula>AP$9&lt;&gt;""</formula>
    </cfRule>
  </conditionalFormatting>
  <conditionalFormatting sqref="AQ45">
    <cfRule type="iconSet" priority="976">
      <iconSet iconSet="3ArrowsGray">
        <cfvo type="percent" val="0"/>
        <cfvo type="num" val="0"/>
        <cfvo type="num" val="0.01"/>
      </iconSet>
    </cfRule>
  </conditionalFormatting>
  <conditionalFormatting sqref="AQ45:AQ69">
    <cfRule type="iconSet" priority="975">
      <iconSet iconSet="3ArrowsGray">
        <cfvo type="percent" val="0"/>
        <cfvo type="num" val="0"/>
        <cfvo type="num" val="0.01"/>
      </iconSet>
    </cfRule>
  </conditionalFormatting>
  <conditionalFormatting sqref="AQ45:AQ69">
    <cfRule type="iconSet" priority="974">
      <iconSet iconSet="3ArrowsGray">
        <cfvo type="percent" val="0"/>
        <cfvo type="num" val="0"/>
        <cfvo type="num" val="0.01"/>
      </iconSet>
    </cfRule>
  </conditionalFormatting>
  <conditionalFormatting sqref="AR44">
    <cfRule type="expression" dxfId="757" priority="973">
      <formula>AP$42&lt;&gt;""</formula>
    </cfRule>
  </conditionalFormatting>
  <conditionalFormatting sqref="AQ44:AR44 AQ45:AQ69">
    <cfRule type="cellIs" dxfId="756" priority="972" operator="equal">
      <formula>0</formula>
    </cfRule>
  </conditionalFormatting>
  <conditionalFormatting sqref="AR54">
    <cfRule type="expression" dxfId="755" priority="971">
      <formula>AP$9&lt;&gt;""</formula>
    </cfRule>
  </conditionalFormatting>
  <conditionalFormatting sqref="AR54">
    <cfRule type="expression" dxfId="754" priority="970">
      <formula>AS$9&lt;&gt;""</formula>
    </cfRule>
  </conditionalFormatting>
  <conditionalFormatting sqref="AR54">
    <cfRule type="expression" dxfId="753" priority="969">
      <formula>AS$9&lt;&gt;""</formula>
    </cfRule>
  </conditionalFormatting>
  <conditionalFormatting sqref="AR45">
    <cfRule type="expression" dxfId="752" priority="968">
      <formula>AP$9&lt;&gt;""</formula>
    </cfRule>
  </conditionalFormatting>
  <conditionalFormatting sqref="AR45">
    <cfRule type="expression" dxfId="751" priority="967">
      <formula>AS$9&lt;&gt;""</formula>
    </cfRule>
  </conditionalFormatting>
  <conditionalFormatting sqref="AR45">
    <cfRule type="expression" dxfId="750" priority="966">
      <formula>AS$9&lt;&gt;""</formula>
    </cfRule>
  </conditionalFormatting>
  <conditionalFormatting sqref="AR46">
    <cfRule type="expression" dxfId="749" priority="965">
      <formula>AP$9&lt;&gt;""</formula>
    </cfRule>
  </conditionalFormatting>
  <conditionalFormatting sqref="AR46">
    <cfRule type="expression" dxfId="748" priority="964">
      <formula>AS$9&lt;&gt;""</formula>
    </cfRule>
  </conditionalFormatting>
  <conditionalFormatting sqref="AR46">
    <cfRule type="expression" dxfId="747" priority="963">
      <formula>AS$9&lt;&gt;""</formula>
    </cfRule>
  </conditionalFormatting>
  <conditionalFormatting sqref="AR47">
    <cfRule type="expression" dxfId="746" priority="962">
      <formula>AP$9&lt;&gt;""</formula>
    </cfRule>
  </conditionalFormatting>
  <conditionalFormatting sqref="AR47">
    <cfRule type="expression" dxfId="745" priority="961">
      <formula>AS$9&lt;&gt;""</formula>
    </cfRule>
  </conditionalFormatting>
  <conditionalFormatting sqref="AR47">
    <cfRule type="expression" dxfId="744" priority="960">
      <formula>AS$9&lt;&gt;""</formula>
    </cfRule>
  </conditionalFormatting>
  <conditionalFormatting sqref="AR48">
    <cfRule type="expression" dxfId="743" priority="959">
      <formula>AP$9&lt;&gt;""</formula>
    </cfRule>
  </conditionalFormatting>
  <conditionalFormatting sqref="AR48">
    <cfRule type="expression" dxfId="742" priority="958">
      <formula>AS$9&lt;&gt;""</formula>
    </cfRule>
  </conditionalFormatting>
  <conditionalFormatting sqref="AR48">
    <cfRule type="expression" dxfId="741" priority="957">
      <formula>AS$9&lt;&gt;""</formula>
    </cfRule>
  </conditionalFormatting>
  <conditionalFormatting sqref="AR49">
    <cfRule type="expression" dxfId="740" priority="956">
      <formula>AP$9&lt;&gt;""</formula>
    </cfRule>
  </conditionalFormatting>
  <conditionalFormatting sqref="AR49">
    <cfRule type="expression" dxfId="739" priority="955">
      <formula>AS$9&lt;&gt;""</formula>
    </cfRule>
  </conditionalFormatting>
  <conditionalFormatting sqref="AR49">
    <cfRule type="expression" dxfId="738" priority="954">
      <formula>AS$9&lt;&gt;""</formula>
    </cfRule>
  </conditionalFormatting>
  <conditionalFormatting sqref="AR50">
    <cfRule type="expression" dxfId="737" priority="953">
      <formula>AP$9&lt;&gt;""</formula>
    </cfRule>
  </conditionalFormatting>
  <conditionalFormatting sqref="AR50">
    <cfRule type="expression" dxfId="736" priority="952">
      <formula>AS$9&lt;&gt;""</formula>
    </cfRule>
  </conditionalFormatting>
  <conditionalFormatting sqref="AR50">
    <cfRule type="expression" dxfId="735" priority="951">
      <formula>AS$9&lt;&gt;""</formula>
    </cfRule>
  </conditionalFormatting>
  <conditionalFormatting sqref="AR51">
    <cfRule type="expression" dxfId="734" priority="950">
      <formula>AP$9&lt;&gt;""</formula>
    </cfRule>
  </conditionalFormatting>
  <conditionalFormatting sqref="AR51">
    <cfRule type="expression" dxfId="733" priority="949">
      <formula>AS$9&lt;&gt;""</formula>
    </cfRule>
  </conditionalFormatting>
  <conditionalFormatting sqref="AR51">
    <cfRule type="expression" dxfId="732" priority="948">
      <formula>AS$9&lt;&gt;""</formula>
    </cfRule>
  </conditionalFormatting>
  <conditionalFormatting sqref="AR52">
    <cfRule type="expression" dxfId="731" priority="947">
      <formula>AP$9&lt;&gt;""</formula>
    </cfRule>
  </conditionalFormatting>
  <conditionalFormatting sqref="AR52">
    <cfRule type="expression" dxfId="730" priority="946">
      <formula>AS$9&lt;&gt;""</formula>
    </cfRule>
  </conditionalFormatting>
  <conditionalFormatting sqref="AR52">
    <cfRule type="expression" dxfId="729" priority="945">
      <formula>AS$9&lt;&gt;""</formula>
    </cfRule>
  </conditionalFormatting>
  <conditionalFormatting sqref="AR53">
    <cfRule type="expression" dxfId="728" priority="944">
      <formula>AP$9&lt;&gt;""</formula>
    </cfRule>
  </conditionalFormatting>
  <conditionalFormatting sqref="AR53">
    <cfRule type="expression" dxfId="727" priority="943">
      <formula>AS$9&lt;&gt;""</formula>
    </cfRule>
  </conditionalFormatting>
  <conditionalFormatting sqref="AR53">
    <cfRule type="expression" dxfId="726" priority="942">
      <formula>AS$9&lt;&gt;""</formula>
    </cfRule>
  </conditionalFormatting>
  <conditionalFormatting sqref="AR55">
    <cfRule type="expression" dxfId="725" priority="941">
      <formula>AP$9&lt;&gt;""</formula>
    </cfRule>
  </conditionalFormatting>
  <conditionalFormatting sqref="AR55">
    <cfRule type="expression" dxfId="724" priority="940">
      <formula>AS$9&lt;&gt;""</formula>
    </cfRule>
  </conditionalFormatting>
  <conditionalFormatting sqref="AR55">
    <cfRule type="expression" dxfId="723" priority="939">
      <formula>AS$9&lt;&gt;""</formula>
    </cfRule>
  </conditionalFormatting>
  <conditionalFormatting sqref="AR56">
    <cfRule type="expression" dxfId="722" priority="938">
      <formula>AP$9&lt;&gt;""</formula>
    </cfRule>
  </conditionalFormatting>
  <conditionalFormatting sqref="AR56">
    <cfRule type="expression" dxfId="721" priority="937">
      <formula>AS$9&lt;&gt;""</formula>
    </cfRule>
  </conditionalFormatting>
  <conditionalFormatting sqref="AR56">
    <cfRule type="expression" dxfId="720" priority="936">
      <formula>AS$9&lt;&gt;""</formula>
    </cfRule>
  </conditionalFormatting>
  <conditionalFormatting sqref="AR57">
    <cfRule type="expression" dxfId="719" priority="935">
      <formula>AP$9&lt;&gt;""</formula>
    </cfRule>
  </conditionalFormatting>
  <conditionalFormatting sqref="AR57">
    <cfRule type="expression" dxfId="718" priority="934">
      <formula>AS$9&lt;&gt;""</formula>
    </cfRule>
  </conditionalFormatting>
  <conditionalFormatting sqref="AR57">
    <cfRule type="expression" dxfId="717" priority="933">
      <formula>AS$9&lt;&gt;""</formula>
    </cfRule>
  </conditionalFormatting>
  <conditionalFormatting sqref="AR58">
    <cfRule type="expression" dxfId="716" priority="932">
      <formula>AP$9&lt;&gt;""</formula>
    </cfRule>
  </conditionalFormatting>
  <conditionalFormatting sqref="AR58">
    <cfRule type="expression" dxfId="715" priority="931">
      <formula>AS$9&lt;&gt;""</formula>
    </cfRule>
  </conditionalFormatting>
  <conditionalFormatting sqref="AR58">
    <cfRule type="expression" dxfId="714" priority="930">
      <formula>AS$9&lt;&gt;""</formula>
    </cfRule>
  </conditionalFormatting>
  <conditionalFormatting sqref="AR59">
    <cfRule type="expression" dxfId="713" priority="929">
      <formula>AP$9&lt;&gt;""</formula>
    </cfRule>
  </conditionalFormatting>
  <conditionalFormatting sqref="AR59">
    <cfRule type="expression" dxfId="712" priority="928">
      <formula>AS$9&lt;&gt;""</formula>
    </cfRule>
  </conditionalFormatting>
  <conditionalFormatting sqref="AR59">
    <cfRule type="expression" dxfId="711" priority="927">
      <formula>AS$9&lt;&gt;""</formula>
    </cfRule>
  </conditionalFormatting>
  <conditionalFormatting sqref="AR60">
    <cfRule type="expression" dxfId="710" priority="926">
      <formula>AP$9&lt;&gt;""</formula>
    </cfRule>
  </conditionalFormatting>
  <conditionalFormatting sqref="AR60">
    <cfRule type="expression" dxfId="709" priority="925">
      <formula>AS$9&lt;&gt;""</formula>
    </cfRule>
  </conditionalFormatting>
  <conditionalFormatting sqref="AR60">
    <cfRule type="expression" dxfId="708" priority="924">
      <formula>AS$9&lt;&gt;""</formula>
    </cfRule>
  </conditionalFormatting>
  <conditionalFormatting sqref="AR61">
    <cfRule type="expression" dxfId="707" priority="923">
      <formula>AP$9&lt;&gt;""</formula>
    </cfRule>
  </conditionalFormatting>
  <conditionalFormatting sqref="AR61">
    <cfRule type="expression" dxfId="706" priority="922">
      <formula>AS$9&lt;&gt;""</formula>
    </cfRule>
  </conditionalFormatting>
  <conditionalFormatting sqref="AR61">
    <cfRule type="expression" dxfId="705" priority="921">
      <formula>AS$9&lt;&gt;""</formula>
    </cfRule>
  </conditionalFormatting>
  <conditionalFormatting sqref="AR62">
    <cfRule type="expression" dxfId="704" priority="920">
      <formula>AP$9&lt;&gt;""</formula>
    </cfRule>
  </conditionalFormatting>
  <conditionalFormatting sqref="AR62">
    <cfRule type="expression" dxfId="703" priority="919">
      <formula>AS$9&lt;&gt;""</formula>
    </cfRule>
  </conditionalFormatting>
  <conditionalFormatting sqref="AR62">
    <cfRule type="expression" dxfId="702" priority="918">
      <formula>AS$9&lt;&gt;""</formula>
    </cfRule>
  </conditionalFormatting>
  <conditionalFormatting sqref="AR63">
    <cfRule type="expression" dxfId="701" priority="917">
      <formula>AP$9&lt;&gt;""</formula>
    </cfRule>
  </conditionalFormatting>
  <conditionalFormatting sqref="AR63">
    <cfRule type="expression" dxfId="700" priority="916">
      <formula>AS$9&lt;&gt;""</formula>
    </cfRule>
  </conditionalFormatting>
  <conditionalFormatting sqref="AR63">
    <cfRule type="expression" dxfId="699" priority="915">
      <formula>AS$9&lt;&gt;""</formula>
    </cfRule>
  </conditionalFormatting>
  <conditionalFormatting sqref="AR64">
    <cfRule type="expression" dxfId="698" priority="914">
      <formula>AP$9&lt;&gt;""</formula>
    </cfRule>
  </conditionalFormatting>
  <conditionalFormatting sqref="AR64">
    <cfRule type="expression" dxfId="697" priority="913">
      <formula>AS$9&lt;&gt;""</formula>
    </cfRule>
  </conditionalFormatting>
  <conditionalFormatting sqref="AR64">
    <cfRule type="expression" dxfId="696" priority="912">
      <formula>AS$9&lt;&gt;""</formula>
    </cfRule>
  </conditionalFormatting>
  <conditionalFormatting sqref="AR65">
    <cfRule type="expression" dxfId="695" priority="911">
      <formula>AP$9&lt;&gt;""</formula>
    </cfRule>
  </conditionalFormatting>
  <conditionalFormatting sqref="AR65">
    <cfRule type="expression" dxfId="694" priority="910">
      <formula>AS$9&lt;&gt;""</formula>
    </cfRule>
  </conditionalFormatting>
  <conditionalFormatting sqref="AR65">
    <cfRule type="expression" dxfId="693" priority="909">
      <formula>AS$9&lt;&gt;""</formula>
    </cfRule>
  </conditionalFormatting>
  <conditionalFormatting sqref="AR66">
    <cfRule type="expression" dxfId="692" priority="908">
      <formula>AP$9&lt;&gt;""</formula>
    </cfRule>
  </conditionalFormatting>
  <conditionalFormatting sqref="AR66">
    <cfRule type="expression" dxfId="691" priority="907">
      <formula>AS$9&lt;&gt;""</formula>
    </cfRule>
  </conditionalFormatting>
  <conditionalFormatting sqref="AR66">
    <cfRule type="expression" dxfId="690" priority="906">
      <formula>AS$9&lt;&gt;""</formula>
    </cfRule>
  </conditionalFormatting>
  <conditionalFormatting sqref="AR67:AR69">
    <cfRule type="expression" dxfId="689" priority="905">
      <formula>AP$9&lt;&gt;""</formula>
    </cfRule>
  </conditionalFormatting>
  <conditionalFormatting sqref="AR67:AR69">
    <cfRule type="expression" dxfId="688" priority="904">
      <formula>AS$9&lt;&gt;""</formula>
    </cfRule>
  </conditionalFormatting>
  <conditionalFormatting sqref="AR67:AR69">
    <cfRule type="expression" dxfId="687" priority="903">
      <formula>AS$9&lt;&gt;""</formula>
    </cfRule>
  </conditionalFormatting>
  <conditionalFormatting sqref="AT45">
    <cfRule type="iconSet" priority="902">
      <iconSet iconSet="3ArrowsGray">
        <cfvo type="percent" val="0"/>
        <cfvo type="num" val="0"/>
        <cfvo type="num" val="0.01"/>
      </iconSet>
    </cfRule>
  </conditionalFormatting>
  <conditionalFormatting sqref="AT45:AT69">
    <cfRule type="iconSet" priority="901">
      <iconSet iconSet="3ArrowsGray">
        <cfvo type="percent" val="0"/>
        <cfvo type="num" val="0"/>
        <cfvo type="num" val="0.01"/>
      </iconSet>
    </cfRule>
  </conditionalFormatting>
  <conditionalFormatting sqref="AT45:AT69">
    <cfRule type="iconSet" priority="900">
      <iconSet iconSet="3ArrowsGray">
        <cfvo type="percent" val="0"/>
        <cfvo type="num" val="0"/>
        <cfvo type="num" val="0.01"/>
      </iconSet>
    </cfRule>
  </conditionalFormatting>
  <conditionalFormatting sqref="AU44">
    <cfRule type="expression" dxfId="686" priority="899">
      <formula>AS$42&lt;&gt;""</formula>
    </cfRule>
  </conditionalFormatting>
  <conditionalFormatting sqref="AT44:AU44 AT45:AT69">
    <cfRule type="cellIs" dxfId="685" priority="898" operator="equal">
      <formula>0</formula>
    </cfRule>
  </conditionalFormatting>
  <conditionalFormatting sqref="AU54">
    <cfRule type="expression" dxfId="684" priority="897">
      <formula>AS$9&lt;&gt;""</formula>
    </cfRule>
  </conditionalFormatting>
  <conditionalFormatting sqref="AU54">
    <cfRule type="expression" dxfId="683" priority="896">
      <formula>AV$9&lt;&gt;""</formula>
    </cfRule>
  </conditionalFormatting>
  <conditionalFormatting sqref="AU54">
    <cfRule type="expression" dxfId="682" priority="895">
      <formula>AV$9&lt;&gt;""</formula>
    </cfRule>
  </conditionalFormatting>
  <conditionalFormatting sqref="AU45">
    <cfRule type="expression" dxfId="681" priority="894">
      <formula>AS$9&lt;&gt;""</formula>
    </cfRule>
  </conditionalFormatting>
  <conditionalFormatting sqref="AU45">
    <cfRule type="expression" dxfId="680" priority="893">
      <formula>AV$9&lt;&gt;""</formula>
    </cfRule>
  </conditionalFormatting>
  <conditionalFormatting sqref="AU45">
    <cfRule type="expression" dxfId="679" priority="892">
      <formula>AV$9&lt;&gt;""</formula>
    </cfRule>
  </conditionalFormatting>
  <conditionalFormatting sqref="AU46">
    <cfRule type="expression" dxfId="678" priority="891">
      <formula>AS$9&lt;&gt;""</formula>
    </cfRule>
  </conditionalFormatting>
  <conditionalFormatting sqref="AU46">
    <cfRule type="expression" dxfId="677" priority="890">
      <formula>AV$9&lt;&gt;""</formula>
    </cfRule>
  </conditionalFormatting>
  <conditionalFormatting sqref="AU46">
    <cfRule type="expression" dxfId="676" priority="889">
      <formula>AV$9&lt;&gt;""</formula>
    </cfRule>
  </conditionalFormatting>
  <conditionalFormatting sqref="AU47">
    <cfRule type="expression" dxfId="675" priority="888">
      <formula>AS$9&lt;&gt;""</formula>
    </cfRule>
  </conditionalFormatting>
  <conditionalFormatting sqref="AU47">
    <cfRule type="expression" dxfId="674" priority="887">
      <formula>AV$9&lt;&gt;""</formula>
    </cfRule>
  </conditionalFormatting>
  <conditionalFormatting sqref="AU47">
    <cfRule type="expression" dxfId="673" priority="886">
      <formula>AV$9&lt;&gt;""</formula>
    </cfRule>
  </conditionalFormatting>
  <conditionalFormatting sqref="AU48">
    <cfRule type="expression" dxfId="672" priority="885">
      <formula>AS$9&lt;&gt;""</formula>
    </cfRule>
  </conditionalFormatting>
  <conditionalFormatting sqref="AU48">
    <cfRule type="expression" dxfId="671" priority="884">
      <formula>AV$9&lt;&gt;""</formula>
    </cfRule>
  </conditionalFormatting>
  <conditionalFormatting sqref="AU48">
    <cfRule type="expression" dxfId="670" priority="883">
      <formula>AV$9&lt;&gt;""</formula>
    </cfRule>
  </conditionalFormatting>
  <conditionalFormatting sqref="AU49">
    <cfRule type="expression" dxfId="669" priority="882">
      <formula>AS$9&lt;&gt;""</formula>
    </cfRule>
  </conditionalFormatting>
  <conditionalFormatting sqref="AU49">
    <cfRule type="expression" dxfId="668" priority="881">
      <formula>AV$9&lt;&gt;""</formula>
    </cfRule>
  </conditionalFormatting>
  <conditionalFormatting sqref="AU49">
    <cfRule type="expression" dxfId="667" priority="880">
      <formula>AV$9&lt;&gt;""</formula>
    </cfRule>
  </conditionalFormatting>
  <conditionalFormatting sqref="AU50">
    <cfRule type="expression" dxfId="666" priority="879">
      <formula>AS$9&lt;&gt;""</formula>
    </cfRule>
  </conditionalFormatting>
  <conditionalFormatting sqref="AU50">
    <cfRule type="expression" dxfId="665" priority="878">
      <formula>AV$9&lt;&gt;""</formula>
    </cfRule>
  </conditionalFormatting>
  <conditionalFormatting sqref="AU50">
    <cfRule type="expression" dxfId="664" priority="877">
      <formula>AV$9&lt;&gt;""</formula>
    </cfRule>
  </conditionalFormatting>
  <conditionalFormatting sqref="AU51">
    <cfRule type="expression" dxfId="663" priority="876">
      <formula>AS$9&lt;&gt;""</formula>
    </cfRule>
  </conditionalFormatting>
  <conditionalFormatting sqref="AU51">
    <cfRule type="expression" dxfId="662" priority="875">
      <formula>AV$9&lt;&gt;""</formula>
    </cfRule>
  </conditionalFormatting>
  <conditionalFormatting sqref="AU51">
    <cfRule type="expression" dxfId="661" priority="874">
      <formula>AV$9&lt;&gt;""</formula>
    </cfRule>
  </conditionalFormatting>
  <conditionalFormatting sqref="AU52">
    <cfRule type="expression" dxfId="660" priority="873">
      <formula>AS$9&lt;&gt;""</formula>
    </cfRule>
  </conditionalFormatting>
  <conditionalFormatting sqref="AU52">
    <cfRule type="expression" dxfId="659" priority="872">
      <formula>AV$9&lt;&gt;""</formula>
    </cfRule>
  </conditionalFormatting>
  <conditionalFormatting sqref="AU52">
    <cfRule type="expression" dxfId="658" priority="871">
      <formula>AV$9&lt;&gt;""</formula>
    </cfRule>
  </conditionalFormatting>
  <conditionalFormatting sqref="AU53">
    <cfRule type="expression" dxfId="657" priority="870">
      <formula>AS$9&lt;&gt;""</formula>
    </cfRule>
  </conditionalFormatting>
  <conditionalFormatting sqref="AU53">
    <cfRule type="expression" dxfId="656" priority="869">
      <formula>AV$9&lt;&gt;""</formula>
    </cfRule>
  </conditionalFormatting>
  <conditionalFormatting sqref="AU53">
    <cfRule type="expression" dxfId="655" priority="868">
      <formula>AV$9&lt;&gt;""</formula>
    </cfRule>
  </conditionalFormatting>
  <conditionalFormatting sqref="AU55">
    <cfRule type="expression" dxfId="654" priority="867">
      <formula>AS$9&lt;&gt;""</formula>
    </cfRule>
  </conditionalFormatting>
  <conditionalFormatting sqref="AU55">
    <cfRule type="expression" dxfId="653" priority="866">
      <formula>AV$9&lt;&gt;""</formula>
    </cfRule>
  </conditionalFormatting>
  <conditionalFormatting sqref="AU55">
    <cfRule type="expression" dxfId="652" priority="865">
      <formula>AV$9&lt;&gt;""</formula>
    </cfRule>
  </conditionalFormatting>
  <conditionalFormatting sqref="AU56">
    <cfRule type="expression" dxfId="651" priority="864">
      <formula>AS$9&lt;&gt;""</formula>
    </cfRule>
  </conditionalFormatting>
  <conditionalFormatting sqref="AU56">
    <cfRule type="expression" dxfId="650" priority="863">
      <formula>AV$9&lt;&gt;""</formula>
    </cfRule>
  </conditionalFormatting>
  <conditionalFormatting sqref="AU56">
    <cfRule type="expression" dxfId="649" priority="862">
      <formula>AV$9&lt;&gt;""</formula>
    </cfRule>
  </conditionalFormatting>
  <conditionalFormatting sqref="AU57">
    <cfRule type="expression" dxfId="648" priority="861">
      <formula>AS$9&lt;&gt;""</formula>
    </cfRule>
  </conditionalFormatting>
  <conditionalFormatting sqref="AU57">
    <cfRule type="expression" dxfId="647" priority="860">
      <formula>AV$9&lt;&gt;""</formula>
    </cfRule>
  </conditionalFormatting>
  <conditionalFormatting sqref="AU57">
    <cfRule type="expression" dxfId="646" priority="859">
      <formula>AV$9&lt;&gt;""</formula>
    </cfRule>
  </conditionalFormatting>
  <conditionalFormatting sqref="AU58">
    <cfRule type="expression" dxfId="645" priority="858">
      <formula>AS$9&lt;&gt;""</formula>
    </cfRule>
  </conditionalFormatting>
  <conditionalFormatting sqref="AU58">
    <cfRule type="expression" dxfId="644" priority="857">
      <formula>AV$9&lt;&gt;""</formula>
    </cfRule>
  </conditionalFormatting>
  <conditionalFormatting sqref="AU58">
    <cfRule type="expression" dxfId="643" priority="856">
      <formula>AV$9&lt;&gt;""</formula>
    </cfRule>
  </conditionalFormatting>
  <conditionalFormatting sqref="AU59">
    <cfRule type="expression" dxfId="642" priority="855">
      <formula>AS$9&lt;&gt;""</formula>
    </cfRule>
  </conditionalFormatting>
  <conditionalFormatting sqref="AU59">
    <cfRule type="expression" dxfId="641" priority="854">
      <formula>AV$9&lt;&gt;""</formula>
    </cfRule>
  </conditionalFormatting>
  <conditionalFormatting sqref="AU59">
    <cfRule type="expression" dxfId="640" priority="853">
      <formula>AV$9&lt;&gt;""</formula>
    </cfRule>
  </conditionalFormatting>
  <conditionalFormatting sqref="AU60">
    <cfRule type="expression" dxfId="639" priority="852">
      <formula>AS$9&lt;&gt;""</formula>
    </cfRule>
  </conditionalFormatting>
  <conditionalFormatting sqref="AU60">
    <cfRule type="expression" dxfId="638" priority="851">
      <formula>AV$9&lt;&gt;""</formula>
    </cfRule>
  </conditionalFormatting>
  <conditionalFormatting sqref="AU60">
    <cfRule type="expression" dxfId="637" priority="850">
      <formula>AV$9&lt;&gt;""</formula>
    </cfRule>
  </conditionalFormatting>
  <conditionalFormatting sqref="AU61">
    <cfRule type="expression" dxfId="636" priority="849">
      <formula>AS$9&lt;&gt;""</formula>
    </cfRule>
  </conditionalFormatting>
  <conditionalFormatting sqref="AU61">
    <cfRule type="expression" dxfId="635" priority="848">
      <formula>AV$9&lt;&gt;""</formula>
    </cfRule>
  </conditionalFormatting>
  <conditionalFormatting sqref="AU61">
    <cfRule type="expression" dxfId="634" priority="847">
      <formula>AV$9&lt;&gt;""</formula>
    </cfRule>
  </conditionalFormatting>
  <conditionalFormatting sqref="AU62">
    <cfRule type="expression" dxfId="633" priority="846">
      <formula>AS$9&lt;&gt;""</formula>
    </cfRule>
  </conditionalFormatting>
  <conditionalFormatting sqref="AU62">
    <cfRule type="expression" dxfId="632" priority="845">
      <formula>AV$9&lt;&gt;""</formula>
    </cfRule>
  </conditionalFormatting>
  <conditionalFormatting sqref="AU62">
    <cfRule type="expression" dxfId="631" priority="844">
      <formula>AV$9&lt;&gt;""</formula>
    </cfRule>
  </conditionalFormatting>
  <conditionalFormatting sqref="AU63">
    <cfRule type="expression" dxfId="630" priority="843">
      <formula>AS$9&lt;&gt;""</formula>
    </cfRule>
  </conditionalFormatting>
  <conditionalFormatting sqref="AU63">
    <cfRule type="expression" dxfId="629" priority="842">
      <formula>AV$9&lt;&gt;""</formula>
    </cfRule>
  </conditionalFormatting>
  <conditionalFormatting sqref="AU63">
    <cfRule type="expression" dxfId="628" priority="841">
      <formula>AV$9&lt;&gt;""</formula>
    </cfRule>
  </conditionalFormatting>
  <conditionalFormatting sqref="AU64">
    <cfRule type="expression" dxfId="627" priority="840">
      <formula>AS$9&lt;&gt;""</formula>
    </cfRule>
  </conditionalFormatting>
  <conditionalFormatting sqref="AU64">
    <cfRule type="expression" dxfId="626" priority="839">
      <formula>AV$9&lt;&gt;""</formula>
    </cfRule>
  </conditionalFormatting>
  <conditionalFormatting sqref="AU64">
    <cfRule type="expression" dxfId="625" priority="838">
      <formula>AV$9&lt;&gt;""</formula>
    </cfRule>
  </conditionalFormatting>
  <conditionalFormatting sqref="AU65">
    <cfRule type="expression" dxfId="624" priority="837">
      <formula>AS$9&lt;&gt;""</formula>
    </cfRule>
  </conditionalFormatting>
  <conditionalFormatting sqref="AU65">
    <cfRule type="expression" dxfId="623" priority="836">
      <formula>AV$9&lt;&gt;""</formula>
    </cfRule>
  </conditionalFormatting>
  <conditionalFormatting sqref="AU65">
    <cfRule type="expression" dxfId="622" priority="835">
      <formula>AV$9&lt;&gt;""</formula>
    </cfRule>
  </conditionalFormatting>
  <conditionalFormatting sqref="AU66">
    <cfRule type="expression" dxfId="621" priority="834">
      <formula>AS$9&lt;&gt;""</formula>
    </cfRule>
  </conditionalFormatting>
  <conditionalFormatting sqref="AU66">
    <cfRule type="expression" dxfId="620" priority="833">
      <formula>AV$9&lt;&gt;""</formula>
    </cfRule>
  </conditionalFormatting>
  <conditionalFormatting sqref="AU66">
    <cfRule type="expression" dxfId="619" priority="832">
      <formula>AV$9&lt;&gt;""</formula>
    </cfRule>
  </conditionalFormatting>
  <conditionalFormatting sqref="AU67:AU69">
    <cfRule type="expression" dxfId="618" priority="831">
      <formula>AS$9&lt;&gt;""</formula>
    </cfRule>
  </conditionalFormatting>
  <conditionalFormatting sqref="AU67:AU69">
    <cfRule type="expression" dxfId="617" priority="830">
      <formula>AV$9&lt;&gt;""</formula>
    </cfRule>
  </conditionalFormatting>
  <conditionalFormatting sqref="AU67:AU69">
    <cfRule type="expression" dxfId="616" priority="829">
      <formula>AV$9&lt;&gt;""</formula>
    </cfRule>
  </conditionalFormatting>
  <conditionalFormatting sqref="AW45">
    <cfRule type="iconSet" priority="828">
      <iconSet iconSet="3ArrowsGray">
        <cfvo type="percent" val="0"/>
        <cfvo type="num" val="0"/>
        <cfvo type="num" val="0.01"/>
      </iconSet>
    </cfRule>
  </conditionalFormatting>
  <conditionalFormatting sqref="AW45:AW69">
    <cfRule type="iconSet" priority="827">
      <iconSet iconSet="3ArrowsGray">
        <cfvo type="percent" val="0"/>
        <cfvo type="num" val="0"/>
        <cfvo type="num" val="0.01"/>
      </iconSet>
    </cfRule>
  </conditionalFormatting>
  <conditionalFormatting sqref="AW45:AW69">
    <cfRule type="iconSet" priority="826">
      <iconSet iconSet="3ArrowsGray">
        <cfvo type="percent" val="0"/>
        <cfvo type="num" val="0"/>
        <cfvo type="num" val="0.01"/>
      </iconSet>
    </cfRule>
  </conditionalFormatting>
  <conditionalFormatting sqref="AX44">
    <cfRule type="expression" dxfId="615" priority="825">
      <formula>AV$42&lt;&gt;""</formula>
    </cfRule>
  </conditionalFormatting>
  <conditionalFormatting sqref="AW44:AX44 AW45:AW69">
    <cfRule type="cellIs" dxfId="614" priority="824" operator="equal">
      <formula>0</formula>
    </cfRule>
  </conditionalFormatting>
  <conditionalFormatting sqref="AX54">
    <cfRule type="expression" dxfId="613" priority="823">
      <formula>AV$9&lt;&gt;""</formula>
    </cfRule>
  </conditionalFormatting>
  <conditionalFormatting sqref="AX54">
    <cfRule type="expression" dxfId="612" priority="822">
      <formula>AY$9&lt;&gt;""</formula>
    </cfRule>
  </conditionalFormatting>
  <conditionalFormatting sqref="AX54">
    <cfRule type="expression" dxfId="611" priority="821">
      <formula>AY$9&lt;&gt;""</formula>
    </cfRule>
  </conditionalFormatting>
  <conditionalFormatting sqref="AX45">
    <cfRule type="expression" dxfId="610" priority="820">
      <formula>AV$9&lt;&gt;""</formula>
    </cfRule>
  </conditionalFormatting>
  <conditionalFormatting sqref="AX45">
    <cfRule type="expression" dxfId="609" priority="819">
      <formula>AY$9&lt;&gt;""</formula>
    </cfRule>
  </conditionalFormatting>
  <conditionalFormatting sqref="AX45">
    <cfRule type="expression" dxfId="608" priority="818">
      <formula>AY$9&lt;&gt;""</formula>
    </cfRule>
  </conditionalFormatting>
  <conditionalFormatting sqref="AX46">
    <cfRule type="expression" dxfId="607" priority="817">
      <formula>AV$9&lt;&gt;""</formula>
    </cfRule>
  </conditionalFormatting>
  <conditionalFormatting sqref="AX46">
    <cfRule type="expression" dxfId="606" priority="816">
      <formula>AY$9&lt;&gt;""</formula>
    </cfRule>
  </conditionalFormatting>
  <conditionalFormatting sqref="AX46">
    <cfRule type="expression" dxfId="605" priority="815">
      <formula>AY$9&lt;&gt;""</formula>
    </cfRule>
  </conditionalFormatting>
  <conditionalFormatting sqref="AX47">
    <cfRule type="expression" dxfId="604" priority="814">
      <formula>AV$9&lt;&gt;""</formula>
    </cfRule>
  </conditionalFormatting>
  <conditionalFormatting sqref="AX47">
    <cfRule type="expression" dxfId="603" priority="813">
      <formula>AY$9&lt;&gt;""</formula>
    </cfRule>
  </conditionalFormatting>
  <conditionalFormatting sqref="AX47">
    <cfRule type="expression" dxfId="602" priority="812">
      <formula>AY$9&lt;&gt;""</formula>
    </cfRule>
  </conditionalFormatting>
  <conditionalFormatting sqref="AX48">
    <cfRule type="expression" dxfId="601" priority="811">
      <formula>AV$9&lt;&gt;""</formula>
    </cfRule>
  </conditionalFormatting>
  <conditionalFormatting sqref="AX48">
    <cfRule type="expression" dxfId="600" priority="810">
      <formula>AY$9&lt;&gt;""</formula>
    </cfRule>
  </conditionalFormatting>
  <conditionalFormatting sqref="AX48">
    <cfRule type="expression" dxfId="599" priority="809">
      <formula>AY$9&lt;&gt;""</formula>
    </cfRule>
  </conditionalFormatting>
  <conditionalFormatting sqref="AX49">
    <cfRule type="expression" dxfId="598" priority="808">
      <formula>AV$9&lt;&gt;""</formula>
    </cfRule>
  </conditionalFormatting>
  <conditionalFormatting sqref="AX49">
    <cfRule type="expression" dxfId="597" priority="807">
      <formula>AY$9&lt;&gt;""</formula>
    </cfRule>
  </conditionalFormatting>
  <conditionalFormatting sqref="AX49">
    <cfRule type="expression" dxfId="596" priority="806">
      <formula>AY$9&lt;&gt;""</formula>
    </cfRule>
  </conditionalFormatting>
  <conditionalFormatting sqref="AX50">
    <cfRule type="expression" dxfId="595" priority="805">
      <formula>AV$9&lt;&gt;""</formula>
    </cfRule>
  </conditionalFormatting>
  <conditionalFormatting sqref="AX50">
    <cfRule type="expression" dxfId="594" priority="804">
      <formula>AY$9&lt;&gt;""</formula>
    </cfRule>
  </conditionalFormatting>
  <conditionalFormatting sqref="AX50">
    <cfRule type="expression" dxfId="593" priority="803">
      <formula>AY$9&lt;&gt;""</formula>
    </cfRule>
  </conditionalFormatting>
  <conditionalFormatting sqref="AX51">
    <cfRule type="expression" dxfId="592" priority="802">
      <formula>AV$9&lt;&gt;""</formula>
    </cfRule>
  </conditionalFormatting>
  <conditionalFormatting sqref="AX51">
    <cfRule type="expression" dxfId="591" priority="801">
      <formula>AY$9&lt;&gt;""</formula>
    </cfRule>
  </conditionalFormatting>
  <conditionalFormatting sqref="AX51">
    <cfRule type="expression" dxfId="590" priority="800">
      <formula>AY$9&lt;&gt;""</formula>
    </cfRule>
  </conditionalFormatting>
  <conditionalFormatting sqref="AX52">
    <cfRule type="expression" dxfId="589" priority="799">
      <formula>AV$9&lt;&gt;""</formula>
    </cfRule>
  </conditionalFormatting>
  <conditionalFormatting sqref="AX52">
    <cfRule type="expression" dxfId="588" priority="798">
      <formula>AY$9&lt;&gt;""</formula>
    </cfRule>
  </conditionalFormatting>
  <conditionalFormatting sqref="AX52">
    <cfRule type="expression" dxfId="587" priority="797">
      <formula>AY$9&lt;&gt;""</formula>
    </cfRule>
  </conditionalFormatting>
  <conditionalFormatting sqref="AX53">
    <cfRule type="expression" dxfId="586" priority="796">
      <formula>AV$9&lt;&gt;""</formula>
    </cfRule>
  </conditionalFormatting>
  <conditionalFormatting sqref="AX53">
    <cfRule type="expression" dxfId="585" priority="795">
      <formula>AY$9&lt;&gt;""</formula>
    </cfRule>
  </conditionalFormatting>
  <conditionalFormatting sqref="AX53">
    <cfRule type="expression" dxfId="584" priority="794">
      <formula>AY$9&lt;&gt;""</formula>
    </cfRule>
  </conditionalFormatting>
  <conditionalFormatting sqref="AX55">
    <cfRule type="expression" dxfId="583" priority="793">
      <formula>AV$9&lt;&gt;""</formula>
    </cfRule>
  </conditionalFormatting>
  <conditionalFormatting sqref="AX55">
    <cfRule type="expression" dxfId="582" priority="792">
      <formula>AY$9&lt;&gt;""</formula>
    </cfRule>
  </conditionalFormatting>
  <conditionalFormatting sqref="AX55">
    <cfRule type="expression" dxfId="581" priority="791">
      <formula>AY$9&lt;&gt;""</formula>
    </cfRule>
  </conditionalFormatting>
  <conditionalFormatting sqref="AX56">
    <cfRule type="expression" dxfId="580" priority="790">
      <formula>AV$9&lt;&gt;""</formula>
    </cfRule>
  </conditionalFormatting>
  <conditionalFormatting sqref="AX56">
    <cfRule type="expression" dxfId="579" priority="789">
      <formula>AY$9&lt;&gt;""</formula>
    </cfRule>
  </conditionalFormatting>
  <conditionalFormatting sqref="AX56">
    <cfRule type="expression" dxfId="578" priority="788">
      <formula>AY$9&lt;&gt;""</formula>
    </cfRule>
  </conditionalFormatting>
  <conditionalFormatting sqref="AX57">
    <cfRule type="expression" dxfId="577" priority="787">
      <formula>AV$9&lt;&gt;""</formula>
    </cfRule>
  </conditionalFormatting>
  <conditionalFormatting sqref="AX57">
    <cfRule type="expression" dxfId="576" priority="786">
      <formula>AY$9&lt;&gt;""</formula>
    </cfRule>
  </conditionalFormatting>
  <conditionalFormatting sqref="AX57">
    <cfRule type="expression" dxfId="575" priority="785">
      <formula>AY$9&lt;&gt;""</formula>
    </cfRule>
  </conditionalFormatting>
  <conditionalFormatting sqref="AX58">
    <cfRule type="expression" dxfId="574" priority="784">
      <formula>AV$9&lt;&gt;""</formula>
    </cfRule>
  </conditionalFormatting>
  <conditionalFormatting sqref="AX58">
    <cfRule type="expression" dxfId="573" priority="783">
      <formula>AY$9&lt;&gt;""</formula>
    </cfRule>
  </conditionalFormatting>
  <conditionalFormatting sqref="AX58">
    <cfRule type="expression" dxfId="572" priority="782">
      <formula>AY$9&lt;&gt;""</formula>
    </cfRule>
  </conditionalFormatting>
  <conditionalFormatting sqref="AX59">
    <cfRule type="expression" dxfId="571" priority="781">
      <formula>AV$9&lt;&gt;""</formula>
    </cfRule>
  </conditionalFormatting>
  <conditionalFormatting sqref="AX59">
    <cfRule type="expression" dxfId="570" priority="780">
      <formula>AY$9&lt;&gt;""</formula>
    </cfRule>
  </conditionalFormatting>
  <conditionalFormatting sqref="AX59">
    <cfRule type="expression" dxfId="569" priority="779">
      <formula>AY$9&lt;&gt;""</formula>
    </cfRule>
  </conditionalFormatting>
  <conditionalFormatting sqref="AX60">
    <cfRule type="expression" dxfId="568" priority="778">
      <formula>AV$9&lt;&gt;""</formula>
    </cfRule>
  </conditionalFormatting>
  <conditionalFormatting sqref="AX60">
    <cfRule type="expression" dxfId="567" priority="777">
      <formula>AY$9&lt;&gt;""</formula>
    </cfRule>
  </conditionalFormatting>
  <conditionalFormatting sqref="AX60">
    <cfRule type="expression" dxfId="566" priority="776">
      <formula>AY$9&lt;&gt;""</formula>
    </cfRule>
  </conditionalFormatting>
  <conditionalFormatting sqref="AX61">
    <cfRule type="expression" dxfId="565" priority="775">
      <formula>AV$9&lt;&gt;""</formula>
    </cfRule>
  </conditionalFormatting>
  <conditionalFormatting sqref="AX61">
    <cfRule type="expression" dxfId="564" priority="774">
      <formula>AY$9&lt;&gt;""</formula>
    </cfRule>
  </conditionalFormatting>
  <conditionalFormatting sqref="AX61">
    <cfRule type="expression" dxfId="563" priority="773">
      <formula>AY$9&lt;&gt;""</formula>
    </cfRule>
  </conditionalFormatting>
  <conditionalFormatting sqref="AX62">
    <cfRule type="expression" dxfId="562" priority="772">
      <formula>AV$9&lt;&gt;""</formula>
    </cfRule>
  </conditionalFormatting>
  <conditionalFormatting sqref="AX62">
    <cfRule type="expression" dxfId="561" priority="771">
      <formula>AY$9&lt;&gt;""</formula>
    </cfRule>
  </conditionalFormatting>
  <conditionalFormatting sqref="AX62">
    <cfRule type="expression" dxfId="560" priority="770">
      <formula>AY$9&lt;&gt;""</formula>
    </cfRule>
  </conditionalFormatting>
  <conditionalFormatting sqref="AX63">
    <cfRule type="expression" dxfId="559" priority="769">
      <formula>AV$9&lt;&gt;""</formula>
    </cfRule>
  </conditionalFormatting>
  <conditionalFormatting sqref="AX63">
    <cfRule type="expression" dxfId="558" priority="768">
      <formula>AY$9&lt;&gt;""</formula>
    </cfRule>
  </conditionalFormatting>
  <conditionalFormatting sqref="AX63">
    <cfRule type="expression" dxfId="557" priority="767">
      <formula>AY$9&lt;&gt;""</formula>
    </cfRule>
  </conditionalFormatting>
  <conditionalFormatting sqref="AX64">
    <cfRule type="expression" dxfId="556" priority="766">
      <formula>AV$9&lt;&gt;""</formula>
    </cfRule>
  </conditionalFormatting>
  <conditionalFormatting sqref="AX64">
    <cfRule type="expression" dxfId="555" priority="765">
      <formula>AY$9&lt;&gt;""</formula>
    </cfRule>
  </conditionalFormatting>
  <conditionalFormatting sqref="AX64">
    <cfRule type="expression" dxfId="554" priority="764">
      <formula>AY$9&lt;&gt;""</formula>
    </cfRule>
  </conditionalFormatting>
  <conditionalFormatting sqref="AX65">
    <cfRule type="expression" dxfId="553" priority="763">
      <formula>AV$9&lt;&gt;""</formula>
    </cfRule>
  </conditionalFormatting>
  <conditionalFormatting sqref="AX65">
    <cfRule type="expression" dxfId="552" priority="762">
      <formula>AY$9&lt;&gt;""</formula>
    </cfRule>
  </conditionalFormatting>
  <conditionalFormatting sqref="AX65">
    <cfRule type="expression" dxfId="551" priority="761">
      <formula>AY$9&lt;&gt;""</formula>
    </cfRule>
  </conditionalFormatting>
  <conditionalFormatting sqref="AX66">
    <cfRule type="expression" dxfId="550" priority="760">
      <formula>AV$9&lt;&gt;""</formula>
    </cfRule>
  </conditionalFormatting>
  <conditionalFormatting sqref="AX66">
    <cfRule type="expression" dxfId="549" priority="759">
      <formula>AY$9&lt;&gt;""</formula>
    </cfRule>
  </conditionalFormatting>
  <conditionalFormatting sqref="AX66">
    <cfRule type="expression" dxfId="548" priority="758">
      <formula>AY$9&lt;&gt;""</formula>
    </cfRule>
  </conditionalFormatting>
  <conditionalFormatting sqref="AX67:AX69">
    <cfRule type="expression" dxfId="547" priority="757">
      <formula>AV$9&lt;&gt;""</formula>
    </cfRule>
  </conditionalFormatting>
  <conditionalFormatting sqref="AX67:AX69">
    <cfRule type="expression" dxfId="546" priority="756">
      <formula>AY$9&lt;&gt;""</formula>
    </cfRule>
  </conditionalFormatting>
  <conditionalFormatting sqref="AX67:AX69">
    <cfRule type="expression" dxfId="545" priority="755">
      <formula>AY$9&lt;&gt;""</formula>
    </cfRule>
  </conditionalFormatting>
  <conditionalFormatting sqref="AY8">
    <cfRule type="cellIs" dxfId="544" priority="663" operator="lessThan">
      <formula>1</formula>
    </cfRule>
  </conditionalFormatting>
  <conditionalFormatting sqref="AY10">
    <cfRule type="expression" dxfId="543" priority="664">
      <formula>NOT(ISBLANK(AY9))</formula>
    </cfRule>
  </conditionalFormatting>
  <conditionalFormatting sqref="AZ12:AZ36">
    <cfRule type="iconSet" priority="662">
      <iconSet iconSet="3ArrowsGray">
        <cfvo type="percent" val="0"/>
        <cfvo type="num" val="0"/>
        <cfvo type="num" val="0.01"/>
      </iconSet>
    </cfRule>
  </conditionalFormatting>
  <conditionalFormatting sqref="AZ12:AZ36">
    <cfRule type="iconSet" priority="661">
      <iconSet iconSet="3ArrowsGray">
        <cfvo type="percent" val="0"/>
        <cfvo type="num" val="0"/>
        <cfvo type="num" val="0.01"/>
      </iconSet>
    </cfRule>
  </conditionalFormatting>
  <conditionalFormatting sqref="AY8:BA10">
    <cfRule type="expression" dxfId="542" priority="660">
      <formula>AY$9&lt;&gt;""</formula>
    </cfRule>
  </conditionalFormatting>
  <conditionalFormatting sqref="BA11:BA37">
    <cfRule type="expression" dxfId="541" priority="659">
      <formula>AY$9&lt;&gt;""</formula>
    </cfRule>
  </conditionalFormatting>
  <conditionalFormatting sqref="AY37 BA37">
    <cfRule type="expression" dxfId="540" priority="656">
      <formula>AW$9&lt;&gt;""</formula>
    </cfRule>
    <cfRule type="expression" dxfId="539" priority="657">
      <formula>AX$9&lt;&gt;""</formula>
    </cfRule>
    <cfRule type="expression" dxfId="538" priority="658">
      <formula>AY$9&lt;&gt;""</formula>
    </cfRule>
  </conditionalFormatting>
  <conditionalFormatting sqref="AZ12:AZ36">
    <cfRule type="iconSet" priority="655">
      <iconSet iconSet="3ArrowsGray">
        <cfvo type="percent" val="0"/>
        <cfvo type="num" val="0"/>
        <cfvo type="num" val="0.01"/>
      </iconSet>
    </cfRule>
  </conditionalFormatting>
  <conditionalFormatting sqref="BA11:BA36">
    <cfRule type="expression" dxfId="537" priority="665">
      <formula>#REF!&lt;&gt;""</formula>
    </cfRule>
  </conditionalFormatting>
  <conditionalFormatting sqref="BA11:BA36">
    <cfRule type="expression" dxfId="536" priority="654">
      <formula>AY$9&lt;&gt;""</formula>
    </cfRule>
  </conditionalFormatting>
  <conditionalFormatting sqref="BA11:BA36">
    <cfRule type="expression" dxfId="535" priority="653">
      <formula>BB$9&lt;&gt;""</formula>
    </cfRule>
  </conditionalFormatting>
  <conditionalFormatting sqref="BA11:BA36">
    <cfRule type="expression" dxfId="534" priority="652">
      <formula>BB$9&lt;&gt;""</formula>
    </cfRule>
  </conditionalFormatting>
  <conditionalFormatting sqref="AY11:AY36">
    <cfRule type="expression" dxfId="533" priority="651">
      <formula>AY$9=""</formula>
    </cfRule>
  </conditionalFormatting>
  <conditionalFormatting sqref="BB8">
    <cfRule type="cellIs" dxfId="532" priority="648" operator="lessThan">
      <formula>1</formula>
    </cfRule>
  </conditionalFormatting>
  <conditionalFormatting sqref="BB10">
    <cfRule type="expression" dxfId="531" priority="649">
      <formula>NOT(ISBLANK(BB9))</formula>
    </cfRule>
  </conditionalFormatting>
  <conditionalFormatting sqref="BC12:BC36">
    <cfRule type="iconSet" priority="647">
      <iconSet iconSet="3ArrowsGray">
        <cfvo type="percent" val="0"/>
        <cfvo type="num" val="0"/>
        <cfvo type="num" val="0.01"/>
      </iconSet>
    </cfRule>
  </conditionalFormatting>
  <conditionalFormatting sqref="BC12:BC36">
    <cfRule type="iconSet" priority="646">
      <iconSet iconSet="3ArrowsGray">
        <cfvo type="percent" val="0"/>
        <cfvo type="num" val="0"/>
        <cfvo type="num" val="0.01"/>
      </iconSet>
    </cfRule>
  </conditionalFormatting>
  <conditionalFormatting sqref="BB8:BD10">
    <cfRule type="expression" dxfId="530" priority="645">
      <formula>BB$9&lt;&gt;""</formula>
    </cfRule>
  </conditionalFormatting>
  <conditionalFormatting sqref="BD11:BD37">
    <cfRule type="expression" dxfId="529" priority="644">
      <formula>BB$9&lt;&gt;""</formula>
    </cfRule>
  </conditionalFormatting>
  <conditionalFormatting sqref="BB37 BD37">
    <cfRule type="expression" dxfId="528" priority="641">
      <formula>AZ$9&lt;&gt;""</formula>
    </cfRule>
    <cfRule type="expression" dxfId="527" priority="642">
      <formula>BA$9&lt;&gt;""</formula>
    </cfRule>
    <cfRule type="expression" dxfId="526" priority="643">
      <formula>BB$9&lt;&gt;""</formula>
    </cfRule>
  </conditionalFormatting>
  <conditionalFormatting sqref="BC12:BC36">
    <cfRule type="iconSet" priority="640">
      <iconSet iconSet="3ArrowsGray">
        <cfvo type="percent" val="0"/>
        <cfvo type="num" val="0"/>
        <cfvo type="num" val="0.01"/>
      </iconSet>
    </cfRule>
  </conditionalFormatting>
  <conditionalFormatting sqref="BD11:BD36">
    <cfRule type="expression" dxfId="525" priority="650">
      <formula>#REF!&lt;&gt;""</formula>
    </cfRule>
  </conditionalFormatting>
  <conditionalFormatting sqref="BD11:BD36">
    <cfRule type="expression" dxfId="524" priority="639">
      <formula>BB$9&lt;&gt;""</formula>
    </cfRule>
  </conditionalFormatting>
  <conditionalFormatting sqref="BD11:BD36">
    <cfRule type="expression" dxfId="523" priority="638">
      <formula>BE$9&lt;&gt;""</formula>
    </cfRule>
  </conditionalFormatting>
  <conditionalFormatting sqref="BD11:BD36">
    <cfRule type="expression" dxfId="522" priority="637">
      <formula>BE$9&lt;&gt;""</formula>
    </cfRule>
  </conditionalFormatting>
  <conditionalFormatting sqref="BB11:BB36">
    <cfRule type="expression" dxfId="521" priority="636">
      <formula>BB$9=""</formula>
    </cfRule>
  </conditionalFormatting>
  <conditionalFormatting sqref="BE8">
    <cfRule type="cellIs" dxfId="520" priority="633" operator="lessThan">
      <formula>1</formula>
    </cfRule>
  </conditionalFormatting>
  <conditionalFormatting sqref="BE10">
    <cfRule type="expression" dxfId="519" priority="634">
      <formula>NOT(ISBLANK(BE9))</formula>
    </cfRule>
  </conditionalFormatting>
  <conditionalFormatting sqref="BF12:BF36">
    <cfRule type="iconSet" priority="632">
      <iconSet iconSet="3ArrowsGray">
        <cfvo type="percent" val="0"/>
        <cfvo type="num" val="0"/>
        <cfvo type="num" val="0.01"/>
      </iconSet>
    </cfRule>
  </conditionalFormatting>
  <conditionalFormatting sqref="BF12:BF36">
    <cfRule type="iconSet" priority="631">
      <iconSet iconSet="3ArrowsGray">
        <cfvo type="percent" val="0"/>
        <cfvo type="num" val="0"/>
        <cfvo type="num" val="0.01"/>
      </iconSet>
    </cfRule>
  </conditionalFormatting>
  <conditionalFormatting sqref="BE8:BG10">
    <cfRule type="expression" dxfId="518" priority="630">
      <formula>BE$9&lt;&gt;""</formula>
    </cfRule>
  </conditionalFormatting>
  <conditionalFormatting sqref="BG11:BG37">
    <cfRule type="expression" dxfId="517" priority="629">
      <formula>BE$9&lt;&gt;""</formula>
    </cfRule>
  </conditionalFormatting>
  <conditionalFormatting sqref="BE37 BG37">
    <cfRule type="expression" dxfId="516" priority="626">
      <formula>BC$9&lt;&gt;""</formula>
    </cfRule>
    <cfRule type="expression" dxfId="515" priority="627">
      <formula>BD$9&lt;&gt;""</formula>
    </cfRule>
    <cfRule type="expression" dxfId="514" priority="628">
      <formula>BE$9&lt;&gt;""</formula>
    </cfRule>
  </conditionalFormatting>
  <conditionalFormatting sqref="BF12:BF36">
    <cfRule type="iconSet" priority="625">
      <iconSet iconSet="3ArrowsGray">
        <cfvo type="percent" val="0"/>
        <cfvo type="num" val="0"/>
        <cfvo type="num" val="0.01"/>
      </iconSet>
    </cfRule>
  </conditionalFormatting>
  <conditionalFormatting sqref="BG11:BG36">
    <cfRule type="expression" dxfId="513" priority="635">
      <formula>#REF!&lt;&gt;""</formula>
    </cfRule>
  </conditionalFormatting>
  <conditionalFormatting sqref="BG11:BG36">
    <cfRule type="expression" dxfId="512" priority="624">
      <formula>BE$9&lt;&gt;""</formula>
    </cfRule>
  </conditionalFormatting>
  <conditionalFormatting sqref="BG11:BG36">
    <cfRule type="expression" dxfId="511" priority="623">
      <formula>BH$9&lt;&gt;""</formula>
    </cfRule>
  </conditionalFormatting>
  <conditionalFormatting sqref="BG11:BG36">
    <cfRule type="expression" dxfId="510" priority="622">
      <formula>BH$9&lt;&gt;""</formula>
    </cfRule>
  </conditionalFormatting>
  <conditionalFormatting sqref="BE11:BE36">
    <cfRule type="expression" dxfId="509" priority="621">
      <formula>BE$9=""</formula>
    </cfRule>
  </conditionalFormatting>
  <conditionalFormatting sqref="BH43">
    <cfRule type="expression" dxfId="508" priority="468">
      <formula>NOT(ISBLANK(BH42))</formula>
    </cfRule>
  </conditionalFormatting>
  <conditionalFormatting sqref="BH43:BJ43">
    <cfRule type="expression" dxfId="507" priority="467">
      <formula>BH$42&lt;&gt;""</formula>
    </cfRule>
  </conditionalFormatting>
  <conditionalFormatting sqref="BI45">
    <cfRule type="iconSet" priority="466">
      <iconSet iconSet="3ArrowsGray">
        <cfvo type="percent" val="0"/>
        <cfvo type="num" val="0"/>
        <cfvo type="num" val="0.01"/>
      </iconSet>
    </cfRule>
  </conditionalFormatting>
  <conditionalFormatting sqref="BI45:BI69">
    <cfRule type="iconSet" priority="465">
      <iconSet iconSet="3ArrowsGray">
        <cfvo type="percent" val="0"/>
        <cfvo type="num" val="0"/>
        <cfvo type="num" val="0.01"/>
      </iconSet>
    </cfRule>
  </conditionalFormatting>
  <conditionalFormatting sqref="BI45:BI69">
    <cfRule type="iconSet" priority="464">
      <iconSet iconSet="3ArrowsGray">
        <cfvo type="percent" val="0"/>
        <cfvo type="num" val="0"/>
        <cfvo type="num" val="0.01"/>
      </iconSet>
    </cfRule>
  </conditionalFormatting>
  <conditionalFormatting sqref="BJ44">
    <cfRule type="expression" dxfId="506" priority="463">
      <formula>BH$42&lt;&gt;""</formula>
    </cfRule>
  </conditionalFormatting>
  <conditionalFormatting sqref="BI44:BJ44 BI45:BI69">
    <cfRule type="cellIs" dxfId="505" priority="462" operator="equal">
      <formula>0</formula>
    </cfRule>
  </conditionalFormatting>
  <conditionalFormatting sqref="BJ54">
    <cfRule type="expression" dxfId="504" priority="461">
      <formula>BH$9&lt;&gt;""</formula>
    </cfRule>
  </conditionalFormatting>
  <conditionalFormatting sqref="BJ54">
    <cfRule type="expression" dxfId="503" priority="460">
      <formula>BK$9&lt;&gt;""</formula>
    </cfRule>
  </conditionalFormatting>
  <conditionalFormatting sqref="BJ54">
    <cfRule type="expression" dxfId="502" priority="459">
      <formula>BK$9&lt;&gt;""</formula>
    </cfRule>
  </conditionalFormatting>
  <conditionalFormatting sqref="BJ45">
    <cfRule type="expression" dxfId="501" priority="458">
      <formula>BH$9&lt;&gt;""</formula>
    </cfRule>
  </conditionalFormatting>
  <conditionalFormatting sqref="BJ45">
    <cfRule type="expression" dxfId="500" priority="457">
      <formula>BK$9&lt;&gt;""</formula>
    </cfRule>
  </conditionalFormatting>
  <conditionalFormatting sqref="BJ45">
    <cfRule type="expression" dxfId="499" priority="456">
      <formula>BK$9&lt;&gt;""</formula>
    </cfRule>
  </conditionalFormatting>
  <conditionalFormatting sqref="BJ46">
    <cfRule type="expression" dxfId="498" priority="455">
      <formula>BH$9&lt;&gt;""</formula>
    </cfRule>
  </conditionalFormatting>
  <conditionalFormatting sqref="BJ46">
    <cfRule type="expression" dxfId="497" priority="454">
      <formula>BK$9&lt;&gt;""</formula>
    </cfRule>
  </conditionalFormatting>
  <conditionalFormatting sqref="BJ46">
    <cfRule type="expression" dxfId="496" priority="453">
      <formula>BK$9&lt;&gt;""</formula>
    </cfRule>
  </conditionalFormatting>
  <conditionalFormatting sqref="BJ47">
    <cfRule type="expression" dxfId="495" priority="452">
      <formula>BH$9&lt;&gt;""</formula>
    </cfRule>
  </conditionalFormatting>
  <conditionalFormatting sqref="BJ47">
    <cfRule type="expression" dxfId="494" priority="451">
      <formula>BK$9&lt;&gt;""</formula>
    </cfRule>
  </conditionalFormatting>
  <conditionalFormatting sqref="BJ47">
    <cfRule type="expression" dxfId="493" priority="450">
      <formula>BK$9&lt;&gt;""</formula>
    </cfRule>
  </conditionalFormatting>
  <conditionalFormatting sqref="BJ48">
    <cfRule type="expression" dxfId="492" priority="449">
      <formula>BH$9&lt;&gt;""</formula>
    </cfRule>
  </conditionalFormatting>
  <conditionalFormatting sqref="BJ48">
    <cfRule type="expression" dxfId="491" priority="448">
      <formula>BK$9&lt;&gt;""</formula>
    </cfRule>
  </conditionalFormatting>
  <conditionalFormatting sqref="BJ48">
    <cfRule type="expression" dxfId="490" priority="447">
      <formula>BK$9&lt;&gt;""</formula>
    </cfRule>
  </conditionalFormatting>
  <conditionalFormatting sqref="BJ49">
    <cfRule type="expression" dxfId="489" priority="446">
      <formula>BH$9&lt;&gt;""</formula>
    </cfRule>
  </conditionalFormatting>
  <conditionalFormatting sqref="BJ49">
    <cfRule type="expression" dxfId="488" priority="445">
      <formula>BK$9&lt;&gt;""</formula>
    </cfRule>
  </conditionalFormatting>
  <conditionalFormatting sqref="BJ49">
    <cfRule type="expression" dxfId="487" priority="444">
      <formula>BK$9&lt;&gt;""</formula>
    </cfRule>
  </conditionalFormatting>
  <conditionalFormatting sqref="BJ50">
    <cfRule type="expression" dxfId="486" priority="443">
      <formula>BH$9&lt;&gt;""</formula>
    </cfRule>
  </conditionalFormatting>
  <conditionalFormatting sqref="BJ50">
    <cfRule type="expression" dxfId="485" priority="442">
      <formula>BK$9&lt;&gt;""</formula>
    </cfRule>
  </conditionalFormatting>
  <conditionalFormatting sqref="BJ50">
    <cfRule type="expression" dxfId="484" priority="441">
      <formula>BK$9&lt;&gt;""</formula>
    </cfRule>
  </conditionalFormatting>
  <conditionalFormatting sqref="BJ51">
    <cfRule type="expression" dxfId="483" priority="440">
      <formula>BH$9&lt;&gt;""</formula>
    </cfRule>
  </conditionalFormatting>
  <conditionalFormatting sqref="BJ51">
    <cfRule type="expression" dxfId="482" priority="439">
      <formula>BK$9&lt;&gt;""</formula>
    </cfRule>
  </conditionalFormatting>
  <conditionalFormatting sqref="BJ51">
    <cfRule type="expression" dxfId="481" priority="438">
      <formula>BK$9&lt;&gt;""</formula>
    </cfRule>
  </conditionalFormatting>
  <conditionalFormatting sqref="BJ52">
    <cfRule type="expression" dxfId="480" priority="437">
      <formula>BH$9&lt;&gt;""</formula>
    </cfRule>
  </conditionalFormatting>
  <conditionalFormatting sqref="BJ52">
    <cfRule type="expression" dxfId="479" priority="436">
      <formula>BK$9&lt;&gt;""</formula>
    </cfRule>
  </conditionalFormatting>
  <conditionalFormatting sqref="BJ52">
    <cfRule type="expression" dxfId="478" priority="435">
      <formula>BK$9&lt;&gt;""</formula>
    </cfRule>
  </conditionalFormatting>
  <conditionalFormatting sqref="BJ53">
    <cfRule type="expression" dxfId="477" priority="434">
      <formula>BH$9&lt;&gt;""</formula>
    </cfRule>
  </conditionalFormatting>
  <conditionalFormatting sqref="BJ53">
    <cfRule type="expression" dxfId="476" priority="433">
      <formula>BK$9&lt;&gt;""</formula>
    </cfRule>
  </conditionalFormatting>
  <conditionalFormatting sqref="BJ53">
    <cfRule type="expression" dxfId="475" priority="432">
      <formula>BK$9&lt;&gt;""</formula>
    </cfRule>
  </conditionalFormatting>
  <conditionalFormatting sqref="BJ55">
    <cfRule type="expression" dxfId="474" priority="431">
      <formula>BH$9&lt;&gt;""</formula>
    </cfRule>
  </conditionalFormatting>
  <conditionalFormatting sqref="BJ55">
    <cfRule type="expression" dxfId="473" priority="430">
      <formula>BK$9&lt;&gt;""</formula>
    </cfRule>
  </conditionalFormatting>
  <conditionalFormatting sqref="BJ55">
    <cfRule type="expression" dxfId="472" priority="429">
      <formula>BK$9&lt;&gt;""</formula>
    </cfRule>
  </conditionalFormatting>
  <conditionalFormatting sqref="BJ56">
    <cfRule type="expression" dxfId="471" priority="428">
      <formula>BH$9&lt;&gt;""</formula>
    </cfRule>
  </conditionalFormatting>
  <conditionalFormatting sqref="BJ56">
    <cfRule type="expression" dxfId="470" priority="427">
      <formula>BK$9&lt;&gt;""</formula>
    </cfRule>
  </conditionalFormatting>
  <conditionalFormatting sqref="BJ56">
    <cfRule type="expression" dxfId="469" priority="426">
      <formula>BK$9&lt;&gt;""</formula>
    </cfRule>
  </conditionalFormatting>
  <conditionalFormatting sqref="BJ57">
    <cfRule type="expression" dxfId="468" priority="425">
      <formula>BH$9&lt;&gt;""</formula>
    </cfRule>
  </conditionalFormatting>
  <conditionalFormatting sqref="BJ57">
    <cfRule type="expression" dxfId="467" priority="424">
      <formula>BK$9&lt;&gt;""</formula>
    </cfRule>
  </conditionalFormatting>
  <conditionalFormatting sqref="BJ57">
    <cfRule type="expression" dxfId="466" priority="423">
      <formula>BK$9&lt;&gt;""</formula>
    </cfRule>
  </conditionalFormatting>
  <conditionalFormatting sqref="BJ58">
    <cfRule type="expression" dxfId="465" priority="422">
      <formula>BH$9&lt;&gt;""</formula>
    </cfRule>
  </conditionalFormatting>
  <conditionalFormatting sqref="BJ58">
    <cfRule type="expression" dxfId="464" priority="421">
      <formula>BK$9&lt;&gt;""</formula>
    </cfRule>
  </conditionalFormatting>
  <conditionalFormatting sqref="BJ58">
    <cfRule type="expression" dxfId="463" priority="420">
      <formula>BK$9&lt;&gt;""</formula>
    </cfRule>
  </conditionalFormatting>
  <conditionalFormatting sqref="BJ59">
    <cfRule type="expression" dxfId="462" priority="419">
      <formula>BH$9&lt;&gt;""</formula>
    </cfRule>
  </conditionalFormatting>
  <conditionalFormatting sqref="BJ59">
    <cfRule type="expression" dxfId="461" priority="418">
      <formula>BK$9&lt;&gt;""</formula>
    </cfRule>
  </conditionalFormatting>
  <conditionalFormatting sqref="BJ59">
    <cfRule type="expression" dxfId="460" priority="417">
      <formula>BK$9&lt;&gt;""</formula>
    </cfRule>
  </conditionalFormatting>
  <conditionalFormatting sqref="BJ60">
    <cfRule type="expression" dxfId="459" priority="416">
      <formula>BH$9&lt;&gt;""</formula>
    </cfRule>
  </conditionalFormatting>
  <conditionalFormatting sqref="BJ60">
    <cfRule type="expression" dxfId="458" priority="415">
      <formula>BK$9&lt;&gt;""</formula>
    </cfRule>
  </conditionalFormatting>
  <conditionalFormatting sqref="BJ60">
    <cfRule type="expression" dxfId="457" priority="414">
      <formula>BK$9&lt;&gt;""</formula>
    </cfRule>
  </conditionalFormatting>
  <conditionalFormatting sqref="BJ61">
    <cfRule type="expression" dxfId="456" priority="413">
      <formula>BH$9&lt;&gt;""</formula>
    </cfRule>
  </conditionalFormatting>
  <conditionalFormatting sqref="BJ61">
    <cfRule type="expression" dxfId="455" priority="412">
      <formula>BK$9&lt;&gt;""</formula>
    </cfRule>
  </conditionalFormatting>
  <conditionalFormatting sqref="BJ61">
    <cfRule type="expression" dxfId="454" priority="411">
      <formula>BK$9&lt;&gt;""</formula>
    </cfRule>
  </conditionalFormatting>
  <conditionalFormatting sqref="BJ62">
    <cfRule type="expression" dxfId="453" priority="410">
      <formula>BH$9&lt;&gt;""</formula>
    </cfRule>
  </conditionalFormatting>
  <conditionalFormatting sqref="BJ62">
    <cfRule type="expression" dxfId="452" priority="409">
      <formula>BK$9&lt;&gt;""</formula>
    </cfRule>
  </conditionalFormatting>
  <conditionalFormatting sqref="BJ62">
    <cfRule type="expression" dxfId="451" priority="408">
      <formula>BK$9&lt;&gt;""</formula>
    </cfRule>
  </conditionalFormatting>
  <conditionalFormatting sqref="BJ63">
    <cfRule type="expression" dxfId="450" priority="407">
      <formula>BH$9&lt;&gt;""</formula>
    </cfRule>
  </conditionalFormatting>
  <conditionalFormatting sqref="BJ63">
    <cfRule type="expression" dxfId="449" priority="406">
      <formula>BK$9&lt;&gt;""</formula>
    </cfRule>
  </conditionalFormatting>
  <conditionalFormatting sqref="BJ63">
    <cfRule type="expression" dxfId="448" priority="405">
      <formula>BK$9&lt;&gt;""</formula>
    </cfRule>
  </conditionalFormatting>
  <conditionalFormatting sqref="BJ64">
    <cfRule type="expression" dxfId="447" priority="404">
      <formula>BH$9&lt;&gt;""</formula>
    </cfRule>
  </conditionalFormatting>
  <conditionalFormatting sqref="BJ64">
    <cfRule type="expression" dxfId="446" priority="403">
      <formula>BK$9&lt;&gt;""</formula>
    </cfRule>
  </conditionalFormatting>
  <conditionalFormatting sqref="BJ64">
    <cfRule type="expression" dxfId="445" priority="402">
      <formula>BK$9&lt;&gt;""</formula>
    </cfRule>
  </conditionalFormatting>
  <conditionalFormatting sqref="BJ65">
    <cfRule type="expression" dxfId="444" priority="401">
      <formula>BH$9&lt;&gt;""</formula>
    </cfRule>
  </conditionalFormatting>
  <conditionalFormatting sqref="BJ65">
    <cfRule type="expression" dxfId="443" priority="400">
      <formula>BK$9&lt;&gt;""</formula>
    </cfRule>
  </conditionalFormatting>
  <conditionalFormatting sqref="BJ65">
    <cfRule type="expression" dxfId="442" priority="399">
      <formula>BK$9&lt;&gt;""</formula>
    </cfRule>
  </conditionalFormatting>
  <conditionalFormatting sqref="BJ66">
    <cfRule type="expression" dxfId="441" priority="398">
      <formula>BH$9&lt;&gt;""</formula>
    </cfRule>
  </conditionalFormatting>
  <conditionalFormatting sqref="BJ66">
    <cfRule type="expression" dxfId="440" priority="397">
      <formula>BK$9&lt;&gt;""</formula>
    </cfRule>
  </conditionalFormatting>
  <conditionalFormatting sqref="BJ66">
    <cfRule type="expression" dxfId="439" priority="396">
      <formula>BK$9&lt;&gt;""</formula>
    </cfRule>
  </conditionalFormatting>
  <conditionalFormatting sqref="BJ67:BJ69">
    <cfRule type="expression" dxfId="438" priority="395">
      <formula>BH$9&lt;&gt;""</formula>
    </cfRule>
  </conditionalFormatting>
  <conditionalFormatting sqref="BJ67:BJ69">
    <cfRule type="expression" dxfId="437" priority="394">
      <formula>BK$9&lt;&gt;""</formula>
    </cfRule>
  </conditionalFormatting>
  <conditionalFormatting sqref="BJ67:BJ69">
    <cfRule type="expression" dxfId="436" priority="393">
      <formula>BK$9&lt;&gt;""</formula>
    </cfRule>
  </conditionalFormatting>
  <conditionalFormatting sqref="AY41">
    <cfRule type="cellIs" dxfId="435" priority="389" operator="lessThan">
      <formula>1</formula>
    </cfRule>
  </conditionalFormatting>
  <conditionalFormatting sqref="AY43">
    <cfRule type="expression" dxfId="434" priority="390">
      <formula>NOT(ISBLANK(AY42))</formula>
    </cfRule>
  </conditionalFormatting>
  <conditionalFormatting sqref="AY41:BA43">
    <cfRule type="expression" dxfId="433" priority="387">
      <formula>AY$42&lt;&gt;""</formula>
    </cfRule>
  </conditionalFormatting>
  <conditionalFormatting sqref="AY39:BG39">
    <cfRule type="expression" dxfId="432" priority="383">
      <formula>AY$38=1</formula>
    </cfRule>
    <cfRule type="expression" dxfId="431" priority="384">
      <formula>AZ42&lt;&gt;""</formula>
    </cfRule>
  </conditionalFormatting>
  <conditionalFormatting sqref="AZ45">
    <cfRule type="iconSet" priority="382">
      <iconSet iconSet="3ArrowsGray">
        <cfvo type="percent" val="0"/>
        <cfvo type="num" val="0"/>
        <cfvo type="num" val="0.01"/>
      </iconSet>
    </cfRule>
  </conditionalFormatting>
  <conditionalFormatting sqref="AZ45:AZ69">
    <cfRule type="iconSet" priority="381">
      <iconSet iconSet="3ArrowsGray">
        <cfvo type="percent" val="0"/>
        <cfvo type="num" val="0"/>
        <cfvo type="num" val="0.01"/>
      </iconSet>
    </cfRule>
  </conditionalFormatting>
  <conditionalFormatting sqref="AZ45:AZ69">
    <cfRule type="iconSet" priority="380">
      <iconSet iconSet="3ArrowsGray">
        <cfvo type="percent" val="0"/>
        <cfvo type="num" val="0"/>
        <cfvo type="num" val="0.01"/>
      </iconSet>
    </cfRule>
  </conditionalFormatting>
  <conditionalFormatting sqref="BA44">
    <cfRule type="expression" dxfId="430" priority="379">
      <formula>AY$42&lt;&gt;""</formula>
    </cfRule>
  </conditionalFormatting>
  <conditionalFormatting sqref="AZ44:BA44 AZ45:AZ69">
    <cfRule type="cellIs" dxfId="429" priority="378" operator="equal">
      <formula>0</formula>
    </cfRule>
  </conditionalFormatting>
  <conditionalFormatting sqref="BA54">
    <cfRule type="expression" dxfId="428" priority="377">
      <formula>AY$9&lt;&gt;""</formula>
    </cfRule>
  </conditionalFormatting>
  <conditionalFormatting sqref="BA54">
    <cfRule type="expression" dxfId="427" priority="376">
      <formula>BB$9&lt;&gt;""</formula>
    </cfRule>
  </conditionalFormatting>
  <conditionalFormatting sqref="BA54">
    <cfRule type="expression" dxfId="426" priority="375">
      <formula>BB$9&lt;&gt;""</formula>
    </cfRule>
  </conditionalFormatting>
  <conditionalFormatting sqref="BA45">
    <cfRule type="expression" dxfId="425" priority="374">
      <formula>AY$9&lt;&gt;""</formula>
    </cfRule>
  </conditionalFormatting>
  <conditionalFormatting sqref="BA45">
    <cfRule type="expression" dxfId="424" priority="373">
      <formula>BB$9&lt;&gt;""</formula>
    </cfRule>
  </conditionalFormatting>
  <conditionalFormatting sqref="BA45">
    <cfRule type="expression" dxfId="423" priority="372">
      <formula>BB$9&lt;&gt;""</formula>
    </cfRule>
  </conditionalFormatting>
  <conditionalFormatting sqref="BA46">
    <cfRule type="expression" dxfId="422" priority="371">
      <formula>AY$9&lt;&gt;""</formula>
    </cfRule>
  </conditionalFormatting>
  <conditionalFormatting sqref="BA46">
    <cfRule type="expression" dxfId="421" priority="370">
      <formula>BB$9&lt;&gt;""</formula>
    </cfRule>
  </conditionalFormatting>
  <conditionalFormatting sqref="BA46">
    <cfRule type="expression" dxfId="420" priority="369">
      <formula>BB$9&lt;&gt;""</formula>
    </cfRule>
  </conditionalFormatting>
  <conditionalFormatting sqref="BA47">
    <cfRule type="expression" dxfId="419" priority="368">
      <formula>AY$9&lt;&gt;""</formula>
    </cfRule>
  </conditionalFormatting>
  <conditionalFormatting sqref="BA47">
    <cfRule type="expression" dxfId="418" priority="367">
      <formula>BB$9&lt;&gt;""</formula>
    </cfRule>
  </conditionalFormatting>
  <conditionalFormatting sqref="BA47">
    <cfRule type="expression" dxfId="417" priority="366">
      <formula>BB$9&lt;&gt;""</formula>
    </cfRule>
  </conditionalFormatting>
  <conditionalFormatting sqref="BA48">
    <cfRule type="expression" dxfId="416" priority="365">
      <formula>AY$9&lt;&gt;""</formula>
    </cfRule>
  </conditionalFormatting>
  <conditionalFormatting sqref="BA48">
    <cfRule type="expression" dxfId="415" priority="364">
      <formula>BB$9&lt;&gt;""</formula>
    </cfRule>
  </conditionalFormatting>
  <conditionalFormatting sqref="BA48">
    <cfRule type="expression" dxfId="414" priority="363">
      <formula>BB$9&lt;&gt;""</formula>
    </cfRule>
  </conditionalFormatting>
  <conditionalFormatting sqref="BA49">
    <cfRule type="expression" dxfId="413" priority="362">
      <formula>AY$9&lt;&gt;""</formula>
    </cfRule>
  </conditionalFormatting>
  <conditionalFormatting sqref="BA49">
    <cfRule type="expression" dxfId="412" priority="361">
      <formula>BB$9&lt;&gt;""</formula>
    </cfRule>
  </conditionalFormatting>
  <conditionalFormatting sqref="BA49">
    <cfRule type="expression" dxfId="411" priority="360">
      <formula>BB$9&lt;&gt;""</formula>
    </cfRule>
  </conditionalFormatting>
  <conditionalFormatting sqref="BA50">
    <cfRule type="expression" dxfId="410" priority="359">
      <formula>AY$9&lt;&gt;""</formula>
    </cfRule>
  </conditionalFormatting>
  <conditionalFormatting sqref="BA50">
    <cfRule type="expression" dxfId="409" priority="358">
      <formula>BB$9&lt;&gt;""</formula>
    </cfRule>
  </conditionalFormatting>
  <conditionalFormatting sqref="BA50">
    <cfRule type="expression" dxfId="408" priority="357">
      <formula>BB$9&lt;&gt;""</formula>
    </cfRule>
  </conditionalFormatting>
  <conditionalFormatting sqref="BA51">
    <cfRule type="expression" dxfId="407" priority="356">
      <formula>AY$9&lt;&gt;""</formula>
    </cfRule>
  </conditionalFormatting>
  <conditionalFormatting sqref="BA51">
    <cfRule type="expression" dxfId="406" priority="355">
      <formula>BB$9&lt;&gt;""</formula>
    </cfRule>
  </conditionalFormatting>
  <conditionalFormatting sqref="BA51">
    <cfRule type="expression" dxfId="405" priority="354">
      <formula>BB$9&lt;&gt;""</formula>
    </cfRule>
  </conditionalFormatting>
  <conditionalFormatting sqref="BA52">
    <cfRule type="expression" dxfId="404" priority="353">
      <formula>AY$9&lt;&gt;""</formula>
    </cfRule>
  </conditionalFormatting>
  <conditionalFormatting sqref="BA52">
    <cfRule type="expression" dxfId="403" priority="352">
      <formula>BB$9&lt;&gt;""</formula>
    </cfRule>
  </conditionalFormatting>
  <conditionalFormatting sqref="BA52">
    <cfRule type="expression" dxfId="402" priority="351">
      <formula>BB$9&lt;&gt;""</formula>
    </cfRule>
  </conditionalFormatting>
  <conditionalFormatting sqref="BA53">
    <cfRule type="expression" dxfId="401" priority="350">
      <formula>AY$9&lt;&gt;""</formula>
    </cfRule>
  </conditionalFormatting>
  <conditionalFormatting sqref="BA53">
    <cfRule type="expression" dxfId="400" priority="349">
      <formula>BB$9&lt;&gt;""</formula>
    </cfRule>
  </conditionalFormatting>
  <conditionalFormatting sqref="BA53">
    <cfRule type="expression" dxfId="399" priority="348">
      <formula>BB$9&lt;&gt;""</formula>
    </cfRule>
  </conditionalFormatting>
  <conditionalFormatting sqref="BA55">
    <cfRule type="expression" dxfId="398" priority="347">
      <formula>AY$9&lt;&gt;""</formula>
    </cfRule>
  </conditionalFormatting>
  <conditionalFormatting sqref="BA55">
    <cfRule type="expression" dxfId="397" priority="346">
      <formula>BB$9&lt;&gt;""</formula>
    </cfRule>
  </conditionalFormatting>
  <conditionalFormatting sqref="BA55">
    <cfRule type="expression" dxfId="396" priority="345">
      <formula>BB$9&lt;&gt;""</formula>
    </cfRule>
  </conditionalFormatting>
  <conditionalFormatting sqref="BA56">
    <cfRule type="expression" dxfId="395" priority="344">
      <formula>AY$9&lt;&gt;""</formula>
    </cfRule>
  </conditionalFormatting>
  <conditionalFormatting sqref="BA56">
    <cfRule type="expression" dxfId="394" priority="343">
      <formula>BB$9&lt;&gt;""</formula>
    </cfRule>
  </conditionalFormatting>
  <conditionalFormatting sqref="BA56">
    <cfRule type="expression" dxfId="393" priority="342">
      <formula>BB$9&lt;&gt;""</formula>
    </cfRule>
  </conditionalFormatting>
  <conditionalFormatting sqref="BA57">
    <cfRule type="expression" dxfId="392" priority="341">
      <formula>AY$9&lt;&gt;""</formula>
    </cfRule>
  </conditionalFormatting>
  <conditionalFormatting sqref="BA57">
    <cfRule type="expression" dxfId="391" priority="340">
      <formula>BB$9&lt;&gt;""</formula>
    </cfRule>
  </conditionalFormatting>
  <conditionalFormatting sqref="BA57">
    <cfRule type="expression" dxfId="390" priority="339">
      <formula>BB$9&lt;&gt;""</formula>
    </cfRule>
  </conditionalFormatting>
  <conditionalFormatting sqref="BA58">
    <cfRule type="expression" dxfId="389" priority="338">
      <formula>AY$9&lt;&gt;""</formula>
    </cfRule>
  </conditionalFormatting>
  <conditionalFormatting sqref="BA58">
    <cfRule type="expression" dxfId="388" priority="337">
      <formula>BB$9&lt;&gt;""</formula>
    </cfRule>
  </conditionalFormatting>
  <conditionalFormatting sqref="BA58">
    <cfRule type="expression" dxfId="387" priority="336">
      <formula>BB$9&lt;&gt;""</formula>
    </cfRule>
  </conditionalFormatting>
  <conditionalFormatting sqref="BA59">
    <cfRule type="expression" dxfId="386" priority="335">
      <formula>AY$9&lt;&gt;""</formula>
    </cfRule>
  </conditionalFormatting>
  <conditionalFormatting sqref="BA59">
    <cfRule type="expression" dxfId="385" priority="334">
      <formula>BB$9&lt;&gt;""</formula>
    </cfRule>
  </conditionalFormatting>
  <conditionalFormatting sqref="BA59">
    <cfRule type="expression" dxfId="384" priority="333">
      <formula>BB$9&lt;&gt;""</formula>
    </cfRule>
  </conditionalFormatting>
  <conditionalFormatting sqref="BA60">
    <cfRule type="expression" dxfId="383" priority="332">
      <formula>AY$9&lt;&gt;""</formula>
    </cfRule>
  </conditionalFormatting>
  <conditionalFormatting sqref="BA60">
    <cfRule type="expression" dxfId="382" priority="331">
      <formula>BB$9&lt;&gt;""</formula>
    </cfRule>
  </conditionalFormatting>
  <conditionalFormatting sqref="BA60">
    <cfRule type="expression" dxfId="381" priority="330">
      <formula>BB$9&lt;&gt;""</formula>
    </cfRule>
  </conditionalFormatting>
  <conditionalFormatting sqref="BA61">
    <cfRule type="expression" dxfId="380" priority="329">
      <formula>AY$9&lt;&gt;""</formula>
    </cfRule>
  </conditionalFormatting>
  <conditionalFormatting sqref="BA61">
    <cfRule type="expression" dxfId="379" priority="328">
      <formula>BB$9&lt;&gt;""</formula>
    </cfRule>
  </conditionalFormatting>
  <conditionalFormatting sqref="BA61">
    <cfRule type="expression" dxfId="378" priority="327">
      <formula>BB$9&lt;&gt;""</formula>
    </cfRule>
  </conditionalFormatting>
  <conditionalFormatting sqref="BA62">
    <cfRule type="expression" dxfId="377" priority="326">
      <formula>AY$9&lt;&gt;""</formula>
    </cfRule>
  </conditionalFormatting>
  <conditionalFormatting sqref="BA62">
    <cfRule type="expression" dxfId="376" priority="325">
      <formula>BB$9&lt;&gt;""</formula>
    </cfRule>
  </conditionalFormatting>
  <conditionalFormatting sqref="BA62">
    <cfRule type="expression" dxfId="375" priority="324">
      <formula>BB$9&lt;&gt;""</formula>
    </cfRule>
  </conditionalFormatting>
  <conditionalFormatting sqref="BA63">
    <cfRule type="expression" dxfId="374" priority="323">
      <formula>AY$9&lt;&gt;""</formula>
    </cfRule>
  </conditionalFormatting>
  <conditionalFormatting sqref="BA63">
    <cfRule type="expression" dxfId="373" priority="322">
      <formula>BB$9&lt;&gt;""</formula>
    </cfRule>
  </conditionalFormatting>
  <conditionalFormatting sqref="BA63">
    <cfRule type="expression" dxfId="372" priority="321">
      <formula>BB$9&lt;&gt;""</formula>
    </cfRule>
  </conditionalFormatting>
  <conditionalFormatting sqref="BA64">
    <cfRule type="expression" dxfId="371" priority="320">
      <formula>AY$9&lt;&gt;""</formula>
    </cfRule>
  </conditionalFormatting>
  <conditionalFormatting sqref="BA64">
    <cfRule type="expression" dxfId="370" priority="319">
      <formula>BB$9&lt;&gt;""</formula>
    </cfRule>
  </conditionalFormatting>
  <conditionalFormatting sqref="BA64">
    <cfRule type="expression" dxfId="369" priority="318">
      <formula>BB$9&lt;&gt;""</formula>
    </cfRule>
  </conditionalFormatting>
  <conditionalFormatting sqref="BA65">
    <cfRule type="expression" dxfId="368" priority="317">
      <formula>AY$9&lt;&gt;""</formula>
    </cfRule>
  </conditionalFormatting>
  <conditionalFormatting sqref="BA65">
    <cfRule type="expression" dxfId="367" priority="316">
      <formula>BB$9&lt;&gt;""</formula>
    </cfRule>
  </conditionalFormatting>
  <conditionalFormatting sqref="BA65">
    <cfRule type="expression" dxfId="366" priority="315">
      <formula>BB$9&lt;&gt;""</formula>
    </cfRule>
  </conditionalFormatting>
  <conditionalFormatting sqref="BA66">
    <cfRule type="expression" dxfId="365" priority="314">
      <formula>AY$9&lt;&gt;""</formula>
    </cfRule>
  </conditionalFormatting>
  <conditionalFormatting sqref="BA66">
    <cfRule type="expression" dxfId="364" priority="313">
      <formula>BB$9&lt;&gt;""</formula>
    </cfRule>
  </conditionalFormatting>
  <conditionalFormatting sqref="BA66">
    <cfRule type="expression" dxfId="363" priority="312">
      <formula>BB$9&lt;&gt;""</formula>
    </cfRule>
  </conditionalFormatting>
  <conditionalFormatting sqref="BA67:BA69">
    <cfRule type="expression" dxfId="362" priority="311">
      <formula>AY$9&lt;&gt;""</formula>
    </cfRule>
  </conditionalFormatting>
  <conditionalFormatting sqref="BA67:BA69">
    <cfRule type="expression" dxfId="361" priority="310">
      <formula>BB$9&lt;&gt;""</formula>
    </cfRule>
  </conditionalFormatting>
  <conditionalFormatting sqref="BA67:BA69">
    <cfRule type="expression" dxfId="360" priority="309">
      <formula>BB$9&lt;&gt;""</formula>
    </cfRule>
  </conditionalFormatting>
  <conditionalFormatting sqref="BB41">
    <cfRule type="cellIs" dxfId="359" priority="304" operator="lessThan">
      <formula>1</formula>
    </cfRule>
  </conditionalFormatting>
  <conditionalFormatting sqref="BB43">
    <cfRule type="expression" dxfId="358" priority="305">
      <formula>NOT(ISBLANK(BB42))</formula>
    </cfRule>
  </conditionalFormatting>
  <conditionalFormatting sqref="BB41:BD43">
    <cfRule type="expression" dxfId="357" priority="302">
      <formula>BB$42&lt;&gt;""</formula>
    </cfRule>
  </conditionalFormatting>
  <conditionalFormatting sqref="BD39">
    <cfRule type="expression" dxfId="356" priority="306">
      <formula>BD$42&lt;&gt;""</formula>
    </cfRule>
    <cfRule type="expression" dxfId="355" priority="307">
      <formula>#REF!&lt;&gt;""</formula>
    </cfRule>
  </conditionalFormatting>
  <conditionalFormatting sqref="BB39:BD39">
    <cfRule type="expression" dxfId="354" priority="299">
      <formula>BC42&lt;&gt;""</formula>
    </cfRule>
  </conditionalFormatting>
  <conditionalFormatting sqref="BB39:BD39">
    <cfRule type="expression" dxfId="353" priority="298">
      <formula>BB$38=1</formula>
    </cfRule>
  </conditionalFormatting>
  <conditionalFormatting sqref="BC45">
    <cfRule type="iconSet" priority="297">
      <iconSet iconSet="3ArrowsGray">
        <cfvo type="percent" val="0"/>
        <cfvo type="num" val="0"/>
        <cfvo type="num" val="0.01"/>
      </iconSet>
    </cfRule>
  </conditionalFormatting>
  <conditionalFormatting sqref="BC45:BC69">
    <cfRule type="iconSet" priority="296">
      <iconSet iconSet="3ArrowsGray">
        <cfvo type="percent" val="0"/>
        <cfvo type="num" val="0"/>
        <cfvo type="num" val="0.01"/>
      </iconSet>
    </cfRule>
  </conditionalFormatting>
  <conditionalFormatting sqref="BC45:BC69">
    <cfRule type="iconSet" priority="295">
      <iconSet iconSet="3ArrowsGray">
        <cfvo type="percent" val="0"/>
        <cfvo type="num" val="0"/>
        <cfvo type="num" val="0.01"/>
      </iconSet>
    </cfRule>
  </conditionalFormatting>
  <conditionalFormatting sqref="BD44">
    <cfRule type="expression" dxfId="352" priority="294">
      <formula>BB$42&lt;&gt;""</formula>
    </cfRule>
  </conditionalFormatting>
  <conditionalFormatting sqref="BC44:BD44 BC45:BC69">
    <cfRule type="cellIs" dxfId="351" priority="293" operator="equal">
      <formula>0</formula>
    </cfRule>
  </conditionalFormatting>
  <conditionalFormatting sqref="BD54">
    <cfRule type="expression" dxfId="350" priority="292">
      <formula>BB$9&lt;&gt;""</formula>
    </cfRule>
  </conditionalFormatting>
  <conditionalFormatting sqref="BD54">
    <cfRule type="expression" dxfId="349" priority="291">
      <formula>BE$9&lt;&gt;""</formula>
    </cfRule>
  </conditionalFormatting>
  <conditionalFormatting sqref="BD54">
    <cfRule type="expression" dxfId="348" priority="290">
      <formula>BE$9&lt;&gt;""</formula>
    </cfRule>
  </conditionalFormatting>
  <conditionalFormatting sqref="BD45">
    <cfRule type="expression" dxfId="347" priority="289">
      <formula>BB$9&lt;&gt;""</formula>
    </cfRule>
  </conditionalFormatting>
  <conditionalFormatting sqref="BD45">
    <cfRule type="expression" dxfId="346" priority="288">
      <formula>BE$9&lt;&gt;""</formula>
    </cfRule>
  </conditionalFormatting>
  <conditionalFormatting sqref="BD45">
    <cfRule type="expression" dxfId="345" priority="287">
      <formula>BE$9&lt;&gt;""</formula>
    </cfRule>
  </conditionalFormatting>
  <conditionalFormatting sqref="BD46">
    <cfRule type="expression" dxfId="344" priority="286">
      <formula>BB$9&lt;&gt;""</formula>
    </cfRule>
  </conditionalFormatting>
  <conditionalFormatting sqref="BD46">
    <cfRule type="expression" dxfId="343" priority="285">
      <formula>BE$9&lt;&gt;""</formula>
    </cfRule>
  </conditionalFormatting>
  <conditionalFormatting sqref="BD46">
    <cfRule type="expression" dxfId="342" priority="284">
      <formula>BE$9&lt;&gt;""</formula>
    </cfRule>
  </conditionalFormatting>
  <conditionalFormatting sqref="BD47">
    <cfRule type="expression" dxfId="341" priority="283">
      <formula>BB$9&lt;&gt;""</formula>
    </cfRule>
  </conditionalFormatting>
  <conditionalFormatting sqref="BD47">
    <cfRule type="expression" dxfId="340" priority="282">
      <formula>BE$9&lt;&gt;""</formula>
    </cfRule>
  </conditionalFormatting>
  <conditionalFormatting sqref="BD47">
    <cfRule type="expression" dxfId="339" priority="281">
      <formula>BE$9&lt;&gt;""</formula>
    </cfRule>
  </conditionalFormatting>
  <conditionalFormatting sqref="BD48">
    <cfRule type="expression" dxfId="338" priority="280">
      <formula>BB$9&lt;&gt;""</formula>
    </cfRule>
  </conditionalFormatting>
  <conditionalFormatting sqref="BD48">
    <cfRule type="expression" dxfId="337" priority="279">
      <formula>BE$9&lt;&gt;""</formula>
    </cfRule>
  </conditionalFormatting>
  <conditionalFormatting sqref="BD48">
    <cfRule type="expression" dxfId="336" priority="278">
      <formula>BE$9&lt;&gt;""</formula>
    </cfRule>
  </conditionalFormatting>
  <conditionalFormatting sqref="BD49">
    <cfRule type="expression" dxfId="335" priority="277">
      <formula>BB$9&lt;&gt;""</formula>
    </cfRule>
  </conditionalFormatting>
  <conditionalFormatting sqref="BD49">
    <cfRule type="expression" dxfId="334" priority="276">
      <formula>BE$9&lt;&gt;""</formula>
    </cfRule>
  </conditionalFormatting>
  <conditionalFormatting sqref="BD49">
    <cfRule type="expression" dxfId="333" priority="275">
      <formula>BE$9&lt;&gt;""</formula>
    </cfRule>
  </conditionalFormatting>
  <conditionalFormatting sqref="BD50">
    <cfRule type="expression" dxfId="332" priority="274">
      <formula>BB$9&lt;&gt;""</formula>
    </cfRule>
  </conditionalFormatting>
  <conditionalFormatting sqref="BD50">
    <cfRule type="expression" dxfId="331" priority="273">
      <formula>BE$9&lt;&gt;""</formula>
    </cfRule>
  </conditionalFormatting>
  <conditionalFormatting sqref="BD50">
    <cfRule type="expression" dxfId="330" priority="272">
      <formula>BE$9&lt;&gt;""</formula>
    </cfRule>
  </conditionalFormatting>
  <conditionalFormatting sqref="BD51">
    <cfRule type="expression" dxfId="329" priority="271">
      <formula>BB$9&lt;&gt;""</formula>
    </cfRule>
  </conditionalFormatting>
  <conditionalFormatting sqref="BD51">
    <cfRule type="expression" dxfId="328" priority="270">
      <formula>BE$9&lt;&gt;""</formula>
    </cfRule>
  </conditionalFormatting>
  <conditionalFormatting sqref="BD51">
    <cfRule type="expression" dxfId="327" priority="269">
      <formula>BE$9&lt;&gt;""</formula>
    </cfRule>
  </conditionalFormatting>
  <conditionalFormatting sqref="BD52">
    <cfRule type="expression" dxfId="326" priority="268">
      <formula>BB$9&lt;&gt;""</formula>
    </cfRule>
  </conditionalFormatting>
  <conditionalFormatting sqref="BD52">
    <cfRule type="expression" dxfId="325" priority="267">
      <formula>BE$9&lt;&gt;""</formula>
    </cfRule>
  </conditionalFormatting>
  <conditionalFormatting sqref="BD52">
    <cfRule type="expression" dxfId="324" priority="266">
      <formula>BE$9&lt;&gt;""</formula>
    </cfRule>
  </conditionalFormatting>
  <conditionalFormatting sqref="BD53">
    <cfRule type="expression" dxfId="323" priority="265">
      <formula>BB$9&lt;&gt;""</formula>
    </cfRule>
  </conditionalFormatting>
  <conditionalFormatting sqref="BD53">
    <cfRule type="expression" dxfId="322" priority="264">
      <formula>BE$9&lt;&gt;""</formula>
    </cfRule>
  </conditionalFormatting>
  <conditionalFormatting sqref="BD53">
    <cfRule type="expression" dxfId="321" priority="263">
      <formula>BE$9&lt;&gt;""</formula>
    </cfRule>
  </conditionalFormatting>
  <conditionalFormatting sqref="BD55">
    <cfRule type="expression" dxfId="320" priority="262">
      <formula>BB$9&lt;&gt;""</formula>
    </cfRule>
  </conditionalFormatting>
  <conditionalFormatting sqref="BD55">
    <cfRule type="expression" dxfId="319" priority="261">
      <formula>BE$9&lt;&gt;""</formula>
    </cfRule>
  </conditionalFormatting>
  <conditionalFormatting sqref="BD55">
    <cfRule type="expression" dxfId="318" priority="260">
      <formula>BE$9&lt;&gt;""</formula>
    </cfRule>
  </conditionalFormatting>
  <conditionalFormatting sqref="BD56">
    <cfRule type="expression" dxfId="317" priority="259">
      <formula>BB$9&lt;&gt;""</formula>
    </cfRule>
  </conditionalFormatting>
  <conditionalFormatting sqref="BD56">
    <cfRule type="expression" dxfId="316" priority="258">
      <formula>BE$9&lt;&gt;""</formula>
    </cfRule>
  </conditionalFormatting>
  <conditionalFormatting sqref="BD56">
    <cfRule type="expression" dxfId="315" priority="257">
      <formula>BE$9&lt;&gt;""</formula>
    </cfRule>
  </conditionalFormatting>
  <conditionalFormatting sqref="BD57">
    <cfRule type="expression" dxfId="314" priority="256">
      <formula>BB$9&lt;&gt;""</formula>
    </cfRule>
  </conditionalFormatting>
  <conditionalFormatting sqref="BD57">
    <cfRule type="expression" dxfId="313" priority="255">
      <formula>BE$9&lt;&gt;""</formula>
    </cfRule>
  </conditionalFormatting>
  <conditionalFormatting sqref="BD57">
    <cfRule type="expression" dxfId="312" priority="254">
      <formula>BE$9&lt;&gt;""</formula>
    </cfRule>
  </conditionalFormatting>
  <conditionalFormatting sqref="BD58">
    <cfRule type="expression" dxfId="311" priority="253">
      <formula>BB$9&lt;&gt;""</formula>
    </cfRule>
  </conditionalFormatting>
  <conditionalFormatting sqref="BD58">
    <cfRule type="expression" dxfId="310" priority="252">
      <formula>BE$9&lt;&gt;""</formula>
    </cfRule>
  </conditionalFormatting>
  <conditionalFormatting sqref="BD58">
    <cfRule type="expression" dxfId="309" priority="251">
      <formula>BE$9&lt;&gt;""</formula>
    </cfRule>
  </conditionalFormatting>
  <conditionalFormatting sqref="BD59">
    <cfRule type="expression" dxfId="308" priority="250">
      <formula>BB$9&lt;&gt;""</formula>
    </cfRule>
  </conditionalFormatting>
  <conditionalFormatting sqref="BD59">
    <cfRule type="expression" dxfId="307" priority="249">
      <formula>BE$9&lt;&gt;""</formula>
    </cfRule>
  </conditionalFormatting>
  <conditionalFormatting sqref="BD59">
    <cfRule type="expression" dxfId="306" priority="248">
      <formula>BE$9&lt;&gt;""</formula>
    </cfRule>
  </conditionalFormatting>
  <conditionalFormatting sqref="BD60">
    <cfRule type="expression" dxfId="305" priority="247">
      <formula>BB$9&lt;&gt;""</formula>
    </cfRule>
  </conditionalFormatting>
  <conditionalFormatting sqref="BD60">
    <cfRule type="expression" dxfId="304" priority="246">
      <formula>BE$9&lt;&gt;""</formula>
    </cfRule>
  </conditionalFormatting>
  <conditionalFormatting sqref="BD60">
    <cfRule type="expression" dxfId="303" priority="245">
      <formula>BE$9&lt;&gt;""</formula>
    </cfRule>
  </conditionalFormatting>
  <conditionalFormatting sqref="BD61">
    <cfRule type="expression" dxfId="302" priority="244">
      <formula>BB$9&lt;&gt;""</formula>
    </cfRule>
  </conditionalFormatting>
  <conditionalFormatting sqref="BD61">
    <cfRule type="expression" dxfId="301" priority="243">
      <formula>BE$9&lt;&gt;""</formula>
    </cfRule>
  </conditionalFormatting>
  <conditionalFormatting sqref="BD61">
    <cfRule type="expression" dxfId="300" priority="242">
      <formula>BE$9&lt;&gt;""</formula>
    </cfRule>
  </conditionalFormatting>
  <conditionalFormatting sqref="BD62">
    <cfRule type="expression" dxfId="299" priority="241">
      <formula>BB$9&lt;&gt;""</formula>
    </cfRule>
  </conditionalFormatting>
  <conditionalFormatting sqref="BD62">
    <cfRule type="expression" dxfId="298" priority="240">
      <formula>BE$9&lt;&gt;""</formula>
    </cfRule>
  </conditionalFormatting>
  <conditionalFormatting sqref="BD62">
    <cfRule type="expression" dxfId="297" priority="239">
      <formula>BE$9&lt;&gt;""</formula>
    </cfRule>
  </conditionalFormatting>
  <conditionalFormatting sqref="BD63">
    <cfRule type="expression" dxfId="296" priority="238">
      <formula>BB$9&lt;&gt;""</formula>
    </cfRule>
  </conditionalFormatting>
  <conditionalFormatting sqref="BD63">
    <cfRule type="expression" dxfId="295" priority="237">
      <formula>BE$9&lt;&gt;""</formula>
    </cfRule>
  </conditionalFormatting>
  <conditionalFormatting sqref="BD63">
    <cfRule type="expression" dxfId="294" priority="236">
      <formula>BE$9&lt;&gt;""</formula>
    </cfRule>
  </conditionalFormatting>
  <conditionalFormatting sqref="BD64">
    <cfRule type="expression" dxfId="293" priority="235">
      <formula>BB$9&lt;&gt;""</formula>
    </cfRule>
  </conditionalFormatting>
  <conditionalFormatting sqref="BD64">
    <cfRule type="expression" dxfId="292" priority="234">
      <formula>BE$9&lt;&gt;""</formula>
    </cfRule>
  </conditionalFormatting>
  <conditionalFormatting sqref="BD64">
    <cfRule type="expression" dxfId="291" priority="233">
      <formula>BE$9&lt;&gt;""</formula>
    </cfRule>
  </conditionalFormatting>
  <conditionalFormatting sqref="BD65">
    <cfRule type="expression" dxfId="290" priority="232">
      <formula>BB$9&lt;&gt;""</formula>
    </cfRule>
  </conditionalFormatting>
  <conditionalFormatting sqref="BD65">
    <cfRule type="expression" dxfId="289" priority="231">
      <formula>BE$9&lt;&gt;""</formula>
    </cfRule>
  </conditionalFormatting>
  <conditionalFormatting sqref="BD65">
    <cfRule type="expression" dxfId="288" priority="230">
      <formula>BE$9&lt;&gt;""</formula>
    </cfRule>
  </conditionalFormatting>
  <conditionalFormatting sqref="BD66">
    <cfRule type="expression" dxfId="287" priority="229">
      <formula>BB$9&lt;&gt;""</formula>
    </cfRule>
  </conditionalFormatting>
  <conditionalFormatting sqref="BD66">
    <cfRule type="expression" dxfId="286" priority="228">
      <formula>BE$9&lt;&gt;""</formula>
    </cfRule>
  </conditionalFormatting>
  <conditionalFormatting sqref="BD66">
    <cfRule type="expression" dxfId="285" priority="227">
      <formula>BE$9&lt;&gt;""</formula>
    </cfRule>
  </conditionalFormatting>
  <conditionalFormatting sqref="BD67:BD69">
    <cfRule type="expression" dxfId="284" priority="226">
      <formula>BB$9&lt;&gt;""</formula>
    </cfRule>
  </conditionalFormatting>
  <conditionalFormatting sqref="BD67:BD69">
    <cfRule type="expression" dxfId="283" priority="225">
      <formula>BE$9&lt;&gt;""</formula>
    </cfRule>
  </conditionalFormatting>
  <conditionalFormatting sqref="BD67:BD69">
    <cfRule type="expression" dxfId="282" priority="224">
      <formula>BE$9&lt;&gt;""</formula>
    </cfRule>
  </conditionalFormatting>
  <conditionalFormatting sqref="BE41">
    <cfRule type="cellIs" dxfId="281" priority="219" operator="lessThan">
      <formula>1</formula>
    </cfRule>
  </conditionalFormatting>
  <conditionalFormatting sqref="BE43">
    <cfRule type="expression" dxfId="280" priority="220">
      <formula>NOT(ISBLANK(BE42))</formula>
    </cfRule>
  </conditionalFormatting>
  <conditionalFormatting sqref="BE41:BG43">
    <cfRule type="expression" dxfId="279" priority="217">
      <formula>BE$42&lt;&gt;""</formula>
    </cfRule>
  </conditionalFormatting>
  <conditionalFormatting sqref="BG39">
    <cfRule type="expression" dxfId="278" priority="221">
      <formula>BG$42&lt;&gt;""</formula>
    </cfRule>
    <cfRule type="expression" dxfId="277" priority="222">
      <formula>#REF!&lt;&gt;""</formula>
    </cfRule>
    <cfRule type="expression" dxfId="276" priority="391">
      <formula>BG$42&lt;&gt;""</formula>
    </cfRule>
    <cfRule type="expression" dxfId="275" priority="392">
      <formula>#REF!&lt;&gt;""</formula>
    </cfRule>
    <cfRule type="expression" dxfId="274" priority="2305">
      <formula>BG$42&lt;&gt;""</formula>
    </cfRule>
    <cfRule type="expression" dxfId="273" priority="2306">
      <formula>#REF!&lt;&gt;""</formula>
    </cfRule>
  </conditionalFormatting>
  <conditionalFormatting sqref="BE39:BG39">
    <cfRule type="expression" dxfId="272" priority="214">
      <formula>BF42&lt;&gt;""</formula>
    </cfRule>
  </conditionalFormatting>
  <conditionalFormatting sqref="BE39:BG39">
    <cfRule type="expression" dxfId="271" priority="213">
      <formula>BE$38=1</formula>
    </cfRule>
  </conditionalFormatting>
  <conditionalFormatting sqref="BF45">
    <cfRule type="iconSet" priority="212">
      <iconSet iconSet="3ArrowsGray">
        <cfvo type="percent" val="0"/>
        <cfvo type="num" val="0"/>
        <cfvo type="num" val="0.01"/>
      </iconSet>
    </cfRule>
  </conditionalFormatting>
  <conditionalFormatting sqref="BF45:BF69">
    <cfRule type="iconSet" priority="211">
      <iconSet iconSet="3ArrowsGray">
        <cfvo type="percent" val="0"/>
        <cfvo type="num" val="0"/>
        <cfvo type="num" val="0.01"/>
      </iconSet>
    </cfRule>
  </conditionalFormatting>
  <conditionalFormatting sqref="BF45:BF69">
    <cfRule type="iconSet" priority="210">
      <iconSet iconSet="3ArrowsGray">
        <cfvo type="percent" val="0"/>
        <cfvo type="num" val="0"/>
        <cfvo type="num" val="0.01"/>
      </iconSet>
    </cfRule>
  </conditionalFormatting>
  <conditionalFormatting sqref="BG44">
    <cfRule type="expression" dxfId="270" priority="209">
      <formula>BE$42&lt;&gt;""</formula>
    </cfRule>
  </conditionalFormatting>
  <conditionalFormatting sqref="BF44:BG44 BF45:BF69">
    <cfRule type="cellIs" dxfId="269" priority="208" operator="equal">
      <formula>0</formula>
    </cfRule>
  </conditionalFormatting>
  <conditionalFormatting sqref="BG54">
    <cfRule type="expression" dxfId="268" priority="207">
      <formula>BE$9&lt;&gt;""</formula>
    </cfRule>
  </conditionalFormatting>
  <conditionalFormatting sqref="BG54">
    <cfRule type="expression" dxfId="267" priority="206">
      <formula>BH$9&lt;&gt;""</formula>
    </cfRule>
  </conditionalFormatting>
  <conditionalFormatting sqref="BG54">
    <cfRule type="expression" dxfId="266" priority="205">
      <formula>BH$9&lt;&gt;""</formula>
    </cfRule>
  </conditionalFormatting>
  <conditionalFormatting sqref="BG45">
    <cfRule type="expression" dxfId="265" priority="204">
      <formula>BE$9&lt;&gt;""</formula>
    </cfRule>
  </conditionalFormatting>
  <conditionalFormatting sqref="BG45">
    <cfRule type="expression" dxfId="264" priority="203">
      <formula>BH$9&lt;&gt;""</formula>
    </cfRule>
  </conditionalFormatting>
  <conditionalFormatting sqref="BG45">
    <cfRule type="expression" dxfId="263" priority="202">
      <formula>BH$9&lt;&gt;""</formula>
    </cfRule>
  </conditionalFormatting>
  <conditionalFormatting sqref="BG46">
    <cfRule type="expression" dxfId="262" priority="201">
      <formula>BE$9&lt;&gt;""</formula>
    </cfRule>
  </conditionalFormatting>
  <conditionalFormatting sqref="BG46">
    <cfRule type="expression" dxfId="261" priority="200">
      <formula>BH$9&lt;&gt;""</formula>
    </cfRule>
  </conditionalFormatting>
  <conditionalFormatting sqref="BG46">
    <cfRule type="expression" dxfId="260" priority="199">
      <formula>BH$9&lt;&gt;""</formula>
    </cfRule>
  </conditionalFormatting>
  <conditionalFormatting sqref="BG47">
    <cfRule type="expression" dxfId="259" priority="198">
      <formula>BE$9&lt;&gt;""</formula>
    </cfRule>
  </conditionalFormatting>
  <conditionalFormatting sqref="BG47">
    <cfRule type="expression" dxfId="258" priority="197">
      <formula>BH$9&lt;&gt;""</formula>
    </cfRule>
  </conditionalFormatting>
  <conditionalFormatting sqref="BG47">
    <cfRule type="expression" dxfId="257" priority="196">
      <formula>BH$9&lt;&gt;""</formula>
    </cfRule>
  </conditionalFormatting>
  <conditionalFormatting sqref="BG48">
    <cfRule type="expression" dxfId="256" priority="195">
      <formula>BE$9&lt;&gt;""</formula>
    </cfRule>
  </conditionalFormatting>
  <conditionalFormatting sqref="BG48">
    <cfRule type="expression" dxfId="255" priority="194">
      <formula>BH$9&lt;&gt;""</formula>
    </cfRule>
  </conditionalFormatting>
  <conditionalFormatting sqref="BG48">
    <cfRule type="expression" dxfId="254" priority="193">
      <formula>BH$9&lt;&gt;""</formula>
    </cfRule>
  </conditionalFormatting>
  <conditionalFormatting sqref="BG49">
    <cfRule type="expression" dxfId="253" priority="192">
      <formula>BE$9&lt;&gt;""</formula>
    </cfRule>
  </conditionalFormatting>
  <conditionalFormatting sqref="BG49">
    <cfRule type="expression" dxfId="252" priority="191">
      <formula>BH$9&lt;&gt;""</formula>
    </cfRule>
  </conditionalFormatting>
  <conditionalFormatting sqref="BG49">
    <cfRule type="expression" dxfId="251" priority="190">
      <formula>BH$9&lt;&gt;""</formula>
    </cfRule>
  </conditionalFormatting>
  <conditionalFormatting sqref="BG50">
    <cfRule type="expression" dxfId="250" priority="189">
      <formula>BE$9&lt;&gt;""</formula>
    </cfRule>
  </conditionalFormatting>
  <conditionalFormatting sqref="BG50">
    <cfRule type="expression" dxfId="249" priority="188">
      <formula>BH$9&lt;&gt;""</formula>
    </cfRule>
  </conditionalFormatting>
  <conditionalFormatting sqref="BG50">
    <cfRule type="expression" dxfId="248" priority="187">
      <formula>BH$9&lt;&gt;""</formula>
    </cfRule>
  </conditionalFormatting>
  <conditionalFormatting sqref="BG51">
    <cfRule type="expression" dxfId="247" priority="186">
      <formula>BE$9&lt;&gt;""</formula>
    </cfRule>
  </conditionalFormatting>
  <conditionalFormatting sqref="BG51">
    <cfRule type="expression" dxfId="246" priority="185">
      <formula>BH$9&lt;&gt;""</formula>
    </cfRule>
  </conditionalFormatting>
  <conditionalFormatting sqref="BG51">
    <cfRule type="expression" dxfId="245" priority="184">
      <formula>BH$9&lt;&gt;""</formula>
    </cfRule>
  </conditionalFormatting>
  <conditionalFormatting sqref="BG52">
    <cfRule type="expression" dxfId="244" priority="183">
      <formula>BE$9&lt;&gt;""</formula>
    </cfRule>
  </conditionalFormatting>
  <conditionalFormatting sqref="BG52">
    <cfRule type="expression" dxfId="243" priority="182">
      <formula>BH$9&lt;&gt;""</formula>
    </cfRule>
  </conditionalFormatting>
  <conditionalFormatting sqref="BG52">
    <cfRule type="expression" dxfId="242" priority="181">
      <formula>BH$9&lt;&gt;""</formula>
    </cfRule>
  </conditionalFormatting>
  <conditionalFormatting sqref="BG53">
    <cfRule type="expression" dxfId="241" priority="180">
      <formula>BE$9&lt;&gt;""</formula>
    </cfRule>
  </conditionalFormatting>
  <conditionalFormatting sqref="BG53">
    <cfRule type="expression" dxfId="240" priority="179">
      <formula>BH$9&lt;&gt;""</formula>
    </cfRule>
  </conditionalFormatting>
  <conditionalFormatting sqref="BG53">
    <cfRule type="expression" dxfId="239" priority="178">
      <formula>BH$9&lt;&gt;""</formula>
    </cfRule>
  </conditionalFormatting>
  <conditionalFormatting sqref="BG55">
    <cfRule type="expression" dxfId="238" priority="177">
      <formula>BE$9&lt;&gt;""</formula>
    </cfRule>
  </conditionalFormatting>
  <conditionalFormatting sqref="BG55">
    <cfRule type="expression" dxfId="237" priority="176">
      <formula>BH$9&lt;&gt;""</formula>
    </cfRule>
  </conditionalFormatting>
  <conditionalFormatting sqref="BG55">
    <cfRule type="expression" dxfId="236" priority="175">
      <formula>BH$9&lt;&gt;""</formula>
    </cfRule>
  </conditionalFormatting>
  <conditionalFormatting sqref="BG56">
    <cfRule type="expression" dxfId="235" priority="174">
      <formula>BE$9&lt;&gt;""</formula>
    </cfRule>
  </conditionalFormatting>
  <conditionalFormatting sqref="BG56">
    <cfRule type="expression" dxfId="234" priority="173">
      <formula>BH$9&lt;&gt;""</formula>
    </cfRule>
  </conditionalFormatting>
  <conditionalFormatting sqref="BG56">
    <cfRule type="expression" dxfId="233" priority="172">
      <formula>BH$9&lt;&gt;""</formula>
    </cfRule>
  </conditionalFormatting>
  <conditionalFormatting sqref="BG57">
    <cfRule type="expression" dxfId="232" priority="171">
      <formula>BE$9&lt;&gt;""</formula>
    </cfRule>
  </conditionalFormatting>
  <conditionalFormatting sqref="BG57">
    <cfRule type="expression" dxfId="231" priority="170">
      <formula>BH$9&lt;&gt;""</formula>
    </cfRule>
  </conditionalFormatting>
  <conditionalFormatting sqref="BG57">
    <cfRule type="expression" dxfId="230" priority="169">
      <formula>BH$9&lt;&gt;""</formula>
    </cfRule>
  </conditionalFormatting>
  <conditionalFormatting sqref="BG58">
    <cfRule type="expression" dxfId="229" priority="168">
      <formula>BE$9&lt;&gt;""</formula>
    </cfRule>
  </conditionalFormatting>
  <conditionalFormatting sqref="BG58">
    <cfRule type="expression" dxfId="228" priority="167">
      <formula>BH$9&lt;&gt;""</formula>
    </cfRule>
  </conditionalFormatting>
  <conditionalFormatting sqref="BG58">
    <cfRule type="expression" dxfId="227" priority="166">
      <formula>BH$9&lt;&gt;""</formula>
    </cfRule>
  </conditionalFormatting>
  <conditionalFormatting sqref="BG59">
    <cfRule type="expression" dxfId="226" priority="165">
      <formula>BE$9&lt;&gt;""</formula>
    </cfRule>
  </conditionalFormatting>
  <conditionalFormatting sqref="BG59">
    <cfRule type="expression" dxfId="225" priority="164">
      <formula>BH$9&lt;&gt;""</formula>
    </cfRule>
  </conditionalFormatting>
  <conditionalFormatting sqref="BG59">
    <cfRule type="expression" dxfId="224" priority="163">
      <formula>BH$9&lt;&gt;""</formula>
    </cfRule>
  </conditionalFormatting>
  <conditionalFormatting sqref="BG60">
    <cfRule type="expression" dxfId="223" priority="162">
      <formula>BE$9&lt;&gt;""</formula>
    </cfRule>
  </conditionalFormatting>
  <conditionalFormatting sqref="BG60">
    <cfRule type="expression" dxfId="222" priority="161">
      <formula>BH$9&lt;&gt;""</formula>
    </cfRule>
  </conditionalFormatting>
  <conditionalFormatting sqref="BG60">
    <cfRule type="expression" dxfId="221" priority="160">
      <formula>BH$9&lt;&gt;""</formula>
    </cfRule>
  </conditionalFormatting>
  <conditionalFormatting sqref="BG61">
    <cfRule type="expression" dxfId="220" priority="159">
      <formula>BE$9&lt;&gt;""</formula>
    </cfRule>
  </conditionalFormatting>
  <conditionalFormatting sqref="BG61">
    <cfRule type="expression" dxfId="219" priority="158">
      <formula>BH$9&lt;&gt;""</formula>
    </cfRule>
  </conditionalFormatting>
  <conditionalFormatting sqref="BG61">
    <cfRule type="expression" dxfId="218" priority="157">
      <formula>BH$9&lt;&gt;""</formula>
    </cfRule>
  </conditionalFormatting>
  <conditionalFormatting sqref="BG62">
    <cfRule type="expression" dxfId="217" priority="156">
      <formula>BE$9&lt;&gt;""</formula>
    </cfRule>
  </conditionalFormatting>
  <conditionalFormatting sqref="BG62">
    <cfRule type="expression" dxfId="216" priority="155">
      <formula>BH$9&lt;&gt;""</formula>
    </cfRule>
  </conditionalFormatting>
  <conditionalFormatting sqref="BG62">
    <cfRule type="expression" dxfId="215" priority="154">
      <formula>BH$9&lt;&gt;""</formula>
    </cfRule>
  </conditionalFormatting>
  <conditionalFormatting sqref="BG63">
    <cfRule type="expression" dxfId="214" priority="153">
      <formula>BE$9&lt;&gt;""</formula>
    </cfRule>
  </conditionalFormatting>
  <conditionalFormatting sqref="BG63">
    <cfRule type="expression" dxfId="213" priority="152">
      <formula>BH$9&lt;&gt;""</formula>
    </cfRule>
  </conditionalFormatting>
  <conditionalFormatting sqref="BG63">
    <cfRule type="expression" dxfId="212" priority="151">
      <formula>BH$9&lt;&gt;""</formula>
    </cfRule>
  </conditionalFormatting>
  <conditionalFormatting sqref="BG64">
    <cfRule type="expression" dxfId="211" priority="150">
      <formula>BE$9&lt;&gt;""</formula>
    </cfRule>
  </conditionalFormatting>
  <conditionalFormatting sqref="BG64">
    <cfRule type="expression" dxfId="210" priority="149">
      <formula>BH$9&lt;&gt;""</formula>
    </cfRule>
  </conditionalFormatting>
  <conditionalFormatting sqref="BG64">
    <cfRule type="expression" dxfId="209" priority="148">
      <formula>BH$9&lt;&gt;""</formula>
    </cfRule>
  </conditionalFormatting>
  <conditionalFormatting sqref="BG65">
    <cfRule type="expression" dxfId="208" priority="147">
      <formula>BE$9&lt;&gt;""</formula>
    </cfRule>
  </conditionalFormatting>
  <conditionalFormatting sqref="BG65">
    <cfRule type="expression" dxfId="207" priority="146">
      <formula>BH$9&lt;&gt;""</formula>
    </cfRule>
  </conditionalFormatting>
  <conditionalFormatting sqref="BG65">
    <cfRule type="expression" dxfId="206" priority="145">
      <formula>BH$9&lt;&gt;""</formula>
    </cfRule>
  </conditionalFormatting>
  <conditionalFormatting sqref="BG66">
    <cfRule type="expression" dxfId="205" priority="144">
      <formula>BE$9&lt;&gt;""</formula>
    </cfRule>
  </conditionalFormatting>
  <conditionalFormatting sqref="BG66">
    <cfRule type="expression" dxfId="204" priority="143">
      <formula>BH$9&lt;&gt;""</formula>
    </cfRule>
  </conditionalFormatting>
  <conditionalFormatting sqref="BG66">
    <cfRule type="expression" dxfId="203" priority="142">
      <formula>BH$9&lt;&gt;""</formula>
    </cfRule>
  </conditionalFormatting>
  <conditionalFormatting sqref="BG67:BG69">
    <cfRule type="expression" dxfId="202" priority="141">
      <formula>BE$9&lt;&gt;""</formula>
    </cfRule>
  </conditionalFormatting>
  <conditionalFormatting sqref="BG67:BG69">
    <cfRule type="expression" dxfId="201" priority="140">
      <formula>BH$9&lt;&gt;""</formula>
    </cfRule>
  </conditionalFormatting>
  <conditionalFormatting sqref="BG67:BG69">
    <cfRule type="expression" dxfId="200" priority="139">
      <formula>BH$9&lt;&gt;""</formula>
    </cfRule>
  </conditionalFormatting>
  <conditionalFormatting sqref="G37">
    <cfRule type="iconSet" priority="137">
      <iconSet iconSet="3ArrowsGray">
        <cfvo type="percent" val="0"/>
        <cfvo type="num" val="0"/>
        <cfvo type="num" val="0.01"/>
      </iconSet>
    </cfRule>
  </conditionalFormatting>
  <conditionalFormatting sqref="J37">
    <cfRule type="iconSet" priority="136">
      <iconSet iconSet="3ArrowsGray">
        <cfvo type="percent" val="0"/>
        <cfvo type="num" val="0"/>
        <cfvo type="num" val="0.01"/>
      </iconSet>
    </cfRule>
  </conditionalFormatting>
  <conditionalFormatting sqref="M37">
    <cfRule type="iconSet" priority="135">
      <iconSet iconSet="3ArrowsGray">
        <cfvo type="percent" val="0"/>
        <cfvo type="num" val="0"/>
        <cfvo type="num" val="0.01"/>
      </iconSet>
    </cfRule>
  </conditionalFormatting>
  <conditionalFormatting sqref="P37">
    <cfRule type="iconSet" priority="134">
      <iconSet iconSet="3ArrowsGray">
        <cfvo type="percent" val="0"/>
        <cfvo type="num" val="0"/>
        <cfvo type="num" val="0.01"/>
      </iconSet>
    </cfRule>
  </conditionalFormatting>
  <conditionalFormatting sqref="S37">
    <cfRule type="iconSet" priority="133">
      <iconSet iconSet="3ArrowsGray">
        <cfvo type="percent" val="0"/>
        <cfvo type="num" val="0"/>
        <cfvo type="num" val="0.01"/>
      </iconSet>
    </cfRule>
  </conditionalFormatting>
  <conditionalFormatting sqref="V37">
    <cfRule type="iconSet" priority="132">
      <iconSet iconSet="3ArrowsGray">
        <cfvo type="percent" val="0"/>
        <cfvo type="num" val="0"/>
        <cfvo type="num" val="0.01"/>
      </iconSet>
    </cfRule>
  </conditionalFormatting>
  <conditionalFormatting sqref="Y37">
    <cfRule type="iconSet" priority="131">
      <iconSet iconSet="3ArrowsGray">
        <cfvo type="percent" val="0"/>
        <cfvo type="num" val="0"/>
        <cfvo type="num" val="0.01"/>
      </iconSet>
    </cfRule>
  </conditionalFormatting>
  <conditionalFormatting sqref="AB37">
    <cfRule type="iconSet" priority="130">
      <iconSet iconSet="3ArrowsGray">
        <cfvo type="percent" val="0"/>
        <cfvo type="num" val="0"/>
        <cfvo type="num" val="0.01"/>
      </iconSet>
    </cfRule>
  </conditionalFormatting>
  <conditionalFormatting sqref="AE37">
    <cfRule type="iconSet" priority="129">
      <iconSet iconSet="3ArrowsGray">
        <cfvo type="percent" val="0"/>
        <cfvo type="num" val="0"/>
        <cfvo type="num" val="0.01"/>
      </iconSet>
    </cfRule>
  </conditionalFormatting>
  <conditionalFormatting sqref="AH37">
    <cfRule type="iconSet" priority="128">
      <iconSet iconSet="3ArrowsGray">
        <cfvo type="percent" val="0"/>
        <cfvo type="num" val="0"/>
        <cfvo type="num" val="0.01"/>
      </iconSet>
    </cfRule>
  </conditionalFormatting>
  <conditionalFormatting sqref="AK37">
    <cfRule type="iconSet" priority="127">
      <iconSet iconSet="3ArrowsGray">
        <cfvo type="percent" val="0"/>
        <cfvo type="num" val="0"/>
        <cfvo type="num" val="0.01"/>
      </iconSet>
    </cfRule>
  </conditionalFormatting>
  <conditionalFormatting sqref="AN37">
    <cfRule type="iconSet" priority="126">
      <iconSet iconSet="3ArrowsGray">
        <cfvo type="percent" val="0"/>
        <cfvo type="num" val="0"/>
        <cfvo type="num" val="0.01"/>
      </iconSet>
    </cfRule>
  </conditionalFormatting>
  <conditionalFormatting sqref="AQ37">
    <cfRule type="iconSet" priority="125">
      <iconSet iconSet="3ArrowsGray">
        <cfvo type="percent" val="0"/>
        <cfvo type="num" val="0"/>
        <cfvo type="num" val="0.01"/>
      </iconSet>
    </cfRule>
  </conditionalFormatting>
  <conditionalFormatting sqref="AT37">
    <cfRule type="iconSet" priority="124">
      <iconSet iconSet="3ArrowsGray">
        <cfvo type="percent" val="0"/>
        <cfvo type="num" val="0"/>
        <cfvo type="num" val="0.01"/>
      </iconSet>
    </cfRule>
  </conditionalFormatting>
  <conditionalFormatting sqref="AW37">
    <cfRule type="iconSet" priority="123">
      <iconSet iconSet="3ArrowsGray">
        <cfvo type="percent" val="0"/>
        <cfvo type="num" val="0"/>
        <cfvo type="num" val="0.01"/>
      </iconSet>
    </cfRule>
  </conditionalFormatting>
  <conditionalFormatting sqref="AZ37">
    <cfRule type="iconSet" priority="122">
      <iconSet iconSet="3ArrowsGray">
        <cfvo type="percent" val="0"/>
        <cfvo type="num" val="0"/>
        <cfvo type="num" val="0.01"/>
      </iconSet>
    </cfRule>
  </conditionalFormatting>
  <conditionalFormatting sqref="AZ37">
    <cfRule type="expression" dxfId="199" priority="119">
      <formula>AX$9&lt;&gt;""</formula>
    </cfRule>
    <cfRule type="expression" dxfId="198" priority="120">
      <formula>AY$9&lt;&gt;""</formula>
    </cfRule>
    <cfRule type="expression" dxfId="197" priority="121">
      <formula>AZ$9&lt;&gt;""</formula>
    </cfRule>
  </conditionalFormatting>
  <conditionalFormatting sqref="BC37">
    <cfRule type="iconSet" priority="118">
      <iconSet iconSet="3ArrowsGray">
        <cfvo type="percent" val="0"/>
        <cfvo type="num" val="0"/>
        <cfvo type="num" val="0.01"/>
      </iconSet>
    </cfRule>
  </conditionalFormatting>
  <conditionalFormatting sqref="BC37">
    <cfRule type="expression" dxfId="196" priority="115">
      <formula>BA$9&lt;&gt;""</formula>
    </cfRule>
    <cfRule type="expression" dxfId="195" priority="116">
      <formula>BB$9&lt;&gt;""</formula>
    </cfRule>
    <cfRule type="expression" dxfId="194" priority="117">
      <formula>BC$9&lt;&gt;""</formula>
    </cfRule>
  </conditionalFormatting>
  <conditionalFormatting sqref="BF37">
    <cfRule type="iconSet" priority="114">
      <iconSet iconSet="3ArrowsGray">
        <cfvo type="percent" val="0"/>
        <cfvo type="num" val="0"/>
        <cfvo type="num" val="0.01"/>
      </iconSet>
    </cfRule>
  </conditionalFormatting>
  <conditionalFormatting sqref="BF37">
    <cfRule type="expression" dxfId="193" priority="111">
      <formula>BD$9&lt;&gt;""</formula>
    </cfRule>
    <cfRule type="expression" dxfId="192" priority="112">
      <formula>BE$9&lt;&gt;""</formula>
    </cfRule>
    <cfRule type="expression" dxfId="191" priority="113">
      <formula>BF$9&lt;&gt;""</formula>
    </cfRule>
  </conditionalFormatting>
  <conditionalFormatting sqref="D70">
    <cfRule type="iconSet" priority="110">
      <iconSet iconSet="3ArrowsGray">
        <cfvo type="percent" val="0"/>
        <cfvo type="num" val="0"/>
        <cfvo type="num" val="0.01"/>
      </iconSet>
    </cfRule>
  </conditionalFormatting>
  <conditionalFormatting sqref="G70">
    <cfRule type="iconSet" priority="109">
      <iconSet iconSet="3ArrowsGray">
        <cfvo type="percent" val="0"/>
        <cfvo type="num" val="0"/>
        <cfvo type="num" val="0.01"/>
      </iconSet>
    </cfRule>
  </conditionalFormatting>
  <conditionalFormatting sqref="J70">
    <cfRule type="iconSet" priority="108">
      <iconSet iconSet="3ArrowsGray">
        <cfvo type="percent" val="0"/>
        <cfvo type="num" val="0"/>
        <cfvo type="num" val="0.01"/>
      </iconSet>
    </cfRule>
  </conditionalFormatting>
  <conditionalFormatting sqref="J70">
    <cfRule type="iconSet" priority="107">
      <iconSet iconSet="3ArrowsGray">
        <cfvo type="percent" val="0"/>
        <cfvo type="num" val="0"/>
        <cfvo type="num" val="0.01"/>
      </iconSet>
    </cfRule>
  </conditionalFormatting>
  <conditionalFormatting sqref="M70">
    <cfRule type="iconSet" priority="106">
      <iconSet iconSet="3ArrowsGray">
        <cfvo type="percent" val="0"/>
        <cfvo type="num" val="0"/>
        <cfvo type="num" val="0.01"/>
      </iconSet>
    </cfRule>
  </conditionalFormatting>
  <conditionalFormatting sqref="P70">
    <cfRule type="iconSet" priority="105">
      <iconSet iconSet="3ArrowsGray">
        <cfvo type="percent" val="0"/>
        <cfvo type="num" val="0"/>
        <cfvo type="num" val="0.01"/>
      </iconSet>
    </cfRule>
  </conditionalFormatting>
  <conditionalFormatting sqref="S70">
    <cfRule type="iconSet" priority="104">
      <iconSet iconSet="3ArrowsGray">
        <cfvo type="percent" val="0"/>
        <cfvo type="num" val="0"/>
        <cfvo type="num" val="0.01"/>
      </iconSet>
    </cfRule>
  </conditionalFormatting>
  <conditionalFormatting sqref="G70">
    <cfRule type="iconSet" priority="103">
      <iconSet iconSet="3ArrowsGray">
        <cfvo type="percent" val="0"/>
        <cfvo type="num" val="0"/>
        <cfvo type="num" val="0.01"/>
      </iconSet>
    </cfRule>
  </conditionalFormatting>
  <conditionalFormatting sqref="J70">
    <cfRule type="iconSet" priority="102">
      <iconSet iconSet="3ArrowsGray">
        <cfvo type="percent" val="0"/>
        <cfvo type="num" val="0"/>
        <cfvo type="num" val="0.01"/>
      </iconSet>
    </cfRule>
  </conditionalFormatting>
  <conditionalFormatting sqref="M70">
    <cfRule type="iconSet" priority="101">
      <iconSet iconSet="3ArrowsGray">
        <cfvo type="percent" val="0"/>
        <cfvo type="num" val="0"/>
        <cfvo type="num" val="0.01"/>
      </iconSet>
    </cfRule>
  </conditionalFormatting>
  <conditionalFormatting sqref="P70">
    <cfRule type="iconSet" priority="100">
      <iconSet iconSet="3ArrowsGray">
        <cfvo type="percent" val="0"/>
        <cfvo type="num" val="0"/>
        <cfvo type="num" val="0.01"/>
      </iconSet>
    </cfRule>
  </conditionalFormatting>
  <conditionalFormatting sqref="S70">
    <cfRule type="iconSet" priority="99">
      <iconSet iconSet="3ArrowsGray">
        <cfvo type="percent" val="0"/>
        <cfvo type="num" val="0"/>
        <cfvo type="num" val="0.01"/>
      </iconSet>
    </cfRule>
  </conditionalFormatting>
  <conditionalFormatting sqref="V70">
    <cfRule type="iconSet" priority="98">
      <iconSet iconSet="3ArrowsGray">
        <cfvo type="percent" val="0"/>
        <cfvo type="num" val="0"/>
        <cfvo type="num" val="0.01"/>
      </iconSet>
    </cfRule>
  </conditionalFormatting>
  <conditionalFormatting sqref="Y70">
    <cfRule type="iconSet" priority="97">
      <iconSet iconSet="3ArrowsGray">
        <cfvo type="percent" val="0"/>
        <cfvo type="num" val="0"/>
        <cfvo type="num" val="0.01"/>
      </iconSet>
    </cfRule>
  </conditionalFormatting>
  <conditionalFormatting sqref="AB70">
    <cfRule type="iconSet" priority="96">
      <iconSet iconSet="3ArrowsGray">
        <cfvo type="percent" val="0"/>
        <cfvo type="num" val="0"/>
        <cfvo type="num" val="0.01"/>
      </iconSet>
    </cfRule>
  </conditionalFormatting>
  <conditionalFormatting sqref="AE70">
    <cfRule type="iconSet" priority="95">
      <iconSet iconSet="3ArrowsGray">
        <cfvo type="percent" val="0"/>
        <cfvo type="num" val="0"/>
        <cfvo type="num" val="0.01"/>
      </iconSet>
    </cfRule>
  </conditionalFormatting>
  <conditionalFormatting sqref="AH70">
    <cfRule type="iconSet" priority="94">
      <iconSet iconSet="3ArrowsGray">
        <cfvo type="percent" val="0"/>
        <cfvo type="num" val="0"/>
        <cfvo type="num" val="0.01"/>
      </iconSet>
    </cfRule>
  </conditionalFormatting>
  <conditionalFormatting sqref="AK70">
    <cfRule type="iconSet" priority="93">
      <iconSet iconSet="3ArrowsGray">
        <cfvo type="percent" val="0"/>
        <cfvo type="num" val="0"/>
        <cfvo type="num" val="0.01"/>
      </iconSet>
    </cfRule>
  </conditionalFormatting>
  <conditionalFormatting sqref="AN70">
    <cfRule type="iconSet" priority="92">
      <iconSet iconSet="3ArrowsGray">
        <cfvo type="percent" val="0"/>
        <cfvo type="num" val="0"/>
        <cfvo type="num" val="0.01"/>
      </iconSet>
    </cfRule>
  </conditionalFormatting>
  <conditionalFormatting sqref="AQ70">
    <cfRule type="iconSet" priority="91">
      <iconSet iconSet="3ArrowsGray">
        <cfvo type="percent" val="0"/>
        <cfvo type="num" val="0"/>
        <cfvo type="num" val="0.01"/>
      </iconSet>
    </cfRule>
  </conditionalFormatting>
  <conditionalFormatting sqref="AT70">
    <cfRule type="iconSet" priority="90">
      <iconSet iconSet="3ArrowsGray">
        <cfvo type="percent" val="0"/>
        <cfvo type="num" val="0"/>
        <cfvo type="num" val="0.01"/>
      </iconSet>
    </cfRule>
  </conditionalFormatting>
  <conditionalFormatting sqref="AW70">
    <cfRule type="iconSet" priority="89">
      <iconSet iconSet="3ArrowsGray">
        <cfvo type="percent" val="0"/>
        <cfvo type="num" val="0"/>
        <cfvo type="num" val="0.01"/>
      </iconSet>
    </cfRule>
  </conditionalFormatting>
  <conditionalFormatting sqref="AK70">
    <cfRule type="iconSet" priority="88">
      <iconSet iconSet="3ArrowsGray">
        <cfvo type="percent" val="0"/>
        <cfvo type="num" val="0"/>
        <cfvo type="num" val="0.01"/>
      </iconSet>
    </cfRule>
  </conditionalFormatting>
  <conditionalFormatting sqref="AN70">
    <cfRule type="iconSet" priority="87">
      <iconSet iconSet="3ArrowsGray">
        <cfvo type="percent" val="0"/>
        <cfvo type="num" val="0"/>
        <cfvo type="num" val="0.01"/>
      </iconSet>
    </cfRule>
  </conditionalFormatting>
  <conditionalFormatting sqref="AQ70">
    <cfRule type="iconSet" priority="86">
      <iconSet iconSet="3ArrowsGray">
        <cfvo type="percent" val="0"/>
        <cfvo type="num" val="0"/>
        <cfvo type="num" val="0.01"/>
      </iconSet>
    </cfRule>
  </conditionalFormatting>
  <conditionalFormatting sqref="AT70">
    <cfRule type="iconSet" priority="85">
      <iconSet iconSet="3ArrowsGray">
        <cfvo type="percent" val="0"/>
        <cfvo type="num" val="0"/>
        <cfvo type="num" val="0.01"/>
      </iconSet>
    </cfRule>
  </conditionalFormatting>
  <conditionalFormatting sqref="AW70">
    <cfRule type="iconSet" priority="84">
      <iconSet iconSet="3ArrowsGray">
        <cfvo type="percent" val="0"/>
        <cfvo type="num" val="0"/>
        <cfvo type="num" val="0.01"/>
      </iconSet>
    </cfRule>
  </conditionalFormatting>
  <conditionalFormatting sqref="E70">
    <cfRule type="expression" dxfId="190" priority="83">
      <formula>C$9&lt;&gt;""</formula>
    </cfRule>
  </conditionalFormatting>
  <conditionalFormatting sqref="H70">
    <cfRule type="expression" dxfId="189" priority="82">
      <formula>F$9&lt;&gt;""</formula>
    </cfRule>
  </conditionalFormatting>
  <conditionalFormatting sqref="AI70">
    <cfRule type="expression" dxfId="188" priority="81">
      <formula>AG$9&lt;&gt;""</formula>
    </cfRule>
  </conditionalFormatting>
  <conditionalFormatting sqref="AF70">
    <cfRule type="expression" dxfId="187" priority="80">
      <formula>AD$9&lt;&gt;""</formula>
    </cfRule>
  </conditionalFormatting>
  <conditionalFormatting sqref="AC70">
    <cfRule type="expression" dxfId="186" priority="79">
      <formula>AA$9&lt;&gt;""</formula>
    </cfRule>
  </conditionalFormatting>
  <conditionalFormatting sqref="Z70">
    <cfRule type="expression" dxfId="185" priority="78">
      <formula>X$9&lt;&gt;""</formula>
    </cfRule>
  </conditionalFormatting>
  <conditionalFormatting sqref="W70">
    <cfRule type="expression" dxfId="184" priority="77">
      <formula>U$9&lt;&gt;""</formula>
    </cfRule>
  </conditionalFormatting>
  <conditionalFormatting sqref="K70">
    <cfRule type="expression" dxfId="183" priority="76">
      <formula>I$9&lt;&gt;""</formula>
    </cfRule>
  </conditionalFormatting>
  <conditionalFormatting sqref="N70">
    <cfRule type="expression" dxfId="182" priority="75">
      <formula>L$9&lt;&gt;""</formula>
    </cfRule>
  </conditionalFormatting>
  <conditionalFormatting sqref="Q70">
    <cfRule type="expression" dxfId="181" priority="74">
      <formula>O$9&lt;&gt;""</formula>
    </cfRule>
  </conditionalFormatting>
  <conditionalFormatting sqref="T70">
    <cfRule type="expression" dxfId="180" priority="73">
      <formula>R$9&lt;&gt;""</formula>
    </cfRule>
  </conditionalFormatting>
  <conditionalFormatting sqref="AL70">
    <cfRule type="expression" dxfId="179" priority="72">
      <formula>AJ$9&lt;&gt;""</formula>
    </cfRule>
  </conditionalFormatting>
  <conditionalFormatting sqref="AO70">
    <cfRule type="expression" dxfId="178" priority="71">
      <formula>AM$9&lt;&gt;""</formula>
    </cfRule>
  </conditionalFormatting>
  <conditionalFormatting sqref="AR70">
    <cfRule type="expression" dxfId="177" priority="70">
      <formula>AP$9&lt;&gt;""</formula>
    </cfRule>
  </conditionalFormatting>
  <conditionalFormatting sqref="AU70">
    <cfRule type="expression" dxfId="176" priority="69">
      <formula>AS$9&lt;&gt;""</formula>
    </cfRule>
  </conditionalFormatting>
  <conditionalFormatting sqref="AX70">
    <cfRule type="expression" dxfId="175" priority="68">
      <formula>AV$9&lt;&gt;""</formula>
    </cfRule>
  </conditionalFormatting>
  <conditionalFormatting sqref="C70:AX70">
    <cfRule type="expression" dxfId="174" priority="65">
      <formula>A$9&lt;&gt;""</formula>
    </cfRule>
    <cfRule type="expression" dxfId="173" priority="66">
      <formula>B$9&lt;&gt;""</formula>
    </cfRule>
    <cfRule type="expression" dxfId="172" priority="67">
      <formula>C$9&lt;&gt;""</formula>
    </cfRule>
  </conditionalFormatting>
  <conditionalFormatting sqref="C70">
    <cfRule type="expression" dxfId="171" priority="64">
      <formula>C$9=""</formula>
    </cfRule>
  </conditionalFormatting>
  <conditionalFormatting sqref="I70">
    <cfRule type="iconSet" priority="63">
      <iconSet iconSet="3ArrowsGray">
        <cfvo type="percent" val="0"/>
        <cfvo type="num" val="0"/>
        <cfvo type="num" val="0.01"/>
      </iconSet>
    </cfRule>
  </conditionalFormatting>
  <conditionalFormatting sqref="I70">
    <cfRule type="iconSet" priority="62">
      <iconSet iconSet="3ArrowsGray">
        <cfvo type="percent" val="0"/>
        <cfvo type="num" val="0"/>
        <cfvo type="num" val="0.01"/>
      </iconSet>
    </cfRule>
  </conditionalFormatting>
  <conditionalFormatting sqref="Y70">
    <cfRule type="iconSet" priority="61">
      <iconSet iconSet="3ArrowsGray">
        <cfvo type="percent" val="0"/>
        <cfvo type="num" val="0"/>
        <cfvo type="num" val="0.01"/>
      </iconSet>
    </cfRule>
  </conditionalFormatting>
  <conditionalFormatting sqref="Y70">
    <cfRule type="iconSet" priority="60">
      <iconSet iconSet="3ArrowsGray">
        <cfvo type="percent" val="0"/>
        <cfvo type="num" val="0"/>
        <cfvo type="num" val="0.01"/>
      </iconSet>
    </cfRule>
  </conditionalFormatting>
  <conditionalFormatting sqref="AB70">
    <cfRule type="iconSet" priority="59">
      <iconSet iconSet="3ArrowsGray">
        <cfvo type="percent" val="0"/>
        <cfvo type="num" val="0"/>
        <cfvo type="num" val="0.01"/>
      </iconSet>
    </cfRule>
  </conditionalFormatting>
  <conditionalFormatting sqref="AB70">
    <cfRule type="iconSet" priority="58">
      <iconSet iconSet="3ArrowsGray">
        <cfvo type="percent" val="0"/>
        <cfvo type="num" val="0"/>
        <cfvo type="num" val="0.01"/>
      </iconSet>
    </cfRule>
  </conditionalFormatting>
  <conditionalFormatting sqref="BA70">
    <cfRule type="expression" dxfId="170" priority="57">
      <formula>AY$9&lt;&gt;""</formula>
    </cfRule>
  </conditionalFormatting>
  <conditionalFormatting sqref="AY70 BA70">
    <cfRule type="expression" dxfId="169" priority="54">
      <formula>AW$9&lt;&gt;""</formula>
    </cfRule>
    <cfRule type="expression" dxfId="168" priority="55">
      <formula>AX$9&lt;&gt;""</formula>
    </cfRule>
    <cfRule type="expression" dxfId="167" priority="56">
      <formula>AY$9&lt;&gt;""</formula>
    </cfRule>
  </conditionalFormatting>
  <conditionalFormatting sqref="BD70">
    <cfRule type="expression" dxfId="166" priority="53">
      <formula>BB$9&lt;&gt;""</formula>
    </cfRule>
  </conditionalFormatting>
  <conditionalFormatting sqref="BB70 BD70">
    <cfRule type="expression" dxfId="165" priority="50">
      <formula>AZ$9&lt;&gt;""</formula>
    </cfRule>
    <cfRule type="expression" dxfId="164" priority="51">
      <formula>BA$9&lt;&gt;""</formula>
    </cfRule>
    <cfRule type="expression" dxfId="163" priority="52">
      <formula>BB$9&lt;&gt;""</formula>
    </cfRule>
  </conditionalFormatting>
  <conditionalFormatting sqref="BG70">
    <cfRule type="expression" dxfId="162" priority="49">
      <formula>BE$9&lt;&gt;""</formula>
    </cfRule>
  </conditionalFormatting>
  <conditionalFormatting sqref="BE70 BG70">
    <cfRule type="expression" dxfId="161" priority="46">
      <formula>BC$9&lt;&gt;""</formula>
    </cfRule>
    <cfRule type="expression" dxfId="160" priority="47">
      <formula>BD$9&lt;&gt;""</formula>
    </cfRule>
    <cfRule type="expression" dxfId="159" priority="48">
      <formula>BE$9&lt;&gt;""</formula>
    </cfRule>
  </conditionalFormatting>
  <conditionalFormatting sqref="G70">
    <cfRule type="iconSet" priority="45">
      <iconSet iconSet="3ArrowsGray">
        <cfvo type="percent" val="0"/>
        <cfvo type="num" val="0"/>
        <cfvo type="num" val="0.01"/>
      </iconSet>
    </cfRule>
  </conditionalFormatting>
  <conditionalFormatting sqref="J70">
    <cfRule type="iconSet" priority="44">
      <iconSet iconSet="3ArrowsGray">
        <cfvo type="percent" val="0"/>
        <cfvo type="num" val="0"/>
        <cfvo type="num" val="0.01"/>
      </iconSet>
    </cfRule>
  </conditionalFormatting>
  <conditionalFormatting sqref="M70">
    <cfRule type="iconSet" priority="43">
      <iconSet iconSet="3ArrowsGray">
        <cfvo type="percent" val="0"/>
        <cfvo type="num" val="0"/>
        <cfvo type="num" val="0.01"/>
      </iconSet>
    </cfRule>
  </conditionalFormatting>
  <conditionalFormatting sqref="P70">
    <cfRule type="iconSet" priority="42">
      <iconSet iconSet="3ArrowsGray">
        <cfvo type="percent" val="0"/>
        <cfvo type="num" val="0"/>
        <cfvo type="num" val="0.01"/>
      </iconSet>
    </cfRule>
  </conditionalFormatting>
  <conditionalFormatting sqref="S70">
    <cfRule type="iconSet" priority="41">
      <iconSet iconSet="3ArrowsGray">
        <cfvo type="percent" val="0"/>
        <cfvo type="num" val="0"/>
        <cfvo type="num" val="0.01"/>
      </iconSet>
    </cfRule>
  </conditionalFormatting>
  <conditionalFormatting sqref="V70">
    <cfRule type="iconSet" priority="40">
      <iconSet iconSet="3ArrowsGray">
        <cfvo type="percent" val="0"/>
        <cfvo type="num" val="0"/>
        <cfvo type="num" val="0.01"/>
      </iconSet>
    </cfRule>
  </conditionalFormatting>
  <conditionalFormatting sqref="Y70">
    <cfRule type="iconSet" priority="39">
      <iconSet iconSet="3ArrowsGray">
        <cfvo type="percent" val="0"/>
        <cfvo type="num" val="0"/>
        <cfvo type="num" val="0.01"/>
      </iconSet>
    </cfRule>
  </conditionalFormatting>
  <conditionalFormatting sqref="AB70">
    <cfRule type="iconSet" priority="38">
      <iconSet iconSet="3ArrowsGray">
        <cfvo type="percent" val="0"/>
        <cfvo type="num" val="0"/>
        <cfvo type="num" val="0.01"/>
      </iconSet>
    </cfRule>
  </conditionalFormatting>
  <conditionalFormatting sqref="AE70">
    <cfRule type="iconSet" priority="37">
      <iconSet iconSet="3ArrowsGray">
        <cfvo type="percent" val="0"/>
        <cfvo type="num" val="0"/>
        <cfvo type="num" val="0.01"/>
      </iconSet>
    </cfRule>
  </conditionalFormatting>
  <conditionalFormatting sqref="AH70">
    <cfRule type="iconSet" priority="36">
      <iconSet iconSet="3ArrowsGray">
        <cfvo type="percent" val="0"/>
        <cfvo type="num" val="0"/>
        <cfvo type="num" val="0.01"/>
      </iconSet>
    </cfRule>
  </conditionalFormatting>
  <conditionalFormatting sqref="AK70">
    <cfRule type="iconSet" priority="35">
      <iconSet iconSet="3ArrowsGray">
        <cfvo type="percent" val="0"/>
        <cfvo type="num" val="0"/>
        <cfvo type="num" val="0.01"/>
      </iconSet>
    </cfRule>
  </conditionalFormatting>
  <conditionalFormatting sqref="AN70">
    <cfRule type="iconSet" priority="34">
      <iconSet iconSet="3ArrowsGray">
        <cfvo type="percent" val="0"/>
        <cfvo type="num" val="0"/>
        <cfvo type="num" val="0.01"/>
      </iconSet>
    </cfRule>
  </conditionalFormatting>
  <conditionalFormatting sqref="AQ70">
    <cfRule type="iconSet" priority="33">
      <iconSet iconSet="3ArrowsGray">
        <cfvo type="percent" val="0"/>
        <cfvo type="num" val="0"/>
        <cfvo type="num" val="0.01"/>
      </iconSet>
    </cfRule>
  </conditionalFormatting>
  <conditionalFormatting sqref="AT70">
    <cfRule type="iconSet" priority="32">
      <iconSet iconSet="3ArrowsGray">
        <cfvo type="percent" val="0"/>
        <cfvo type="num" val="0"/>
        <cfvo type="num" val="0.01"/>
      </iconSet>
    </cfRule>
  </conditionalFormatting>
  <conditionalFormatting sqref="AW70">
    <cfRule type="iconSet" priority="31">
      <iconSet iconSet="3ArrowsGray">
        <cfvo type="percent" val="0"/>
        <cfvo type="num" val="0"/>
        <cfvo type="num" val="0.01"/>
      </iconSet>
    </cfRule>
  </conditionalFormatting>
  <conditionalFormatting sqref="AZ70">
    <cfRule type="iconSet" priority="30">
      <iconSet iconSet="3ArrowsGray">
        <cfvo type="percent" val="0"/>
        <cfvo type="num" val="0"/>
        <cfvo type="num" val="0.01"/>
      </iconSet>
    </cfRule>
  </conditionalFormatting>
  <conditionalFormatting sqref="AZ70">
    <cfRule type="expression" dxfId="158" priority="27">
      <formula>AX$9&lt;&gt;""</formula>
    </cfRule>
    <cfRule type="expression" dxfId="157" priority="28">
      <formula>AY$9&lt;&gt;""</formula>
    </cfRule>
    <cfRule type="expression" dxfId="156" priority="29">
      <formula>AZ$9&lt;&gt;""</formula>
    </cfRule>
  </conditionalFormatting>
  <conditionalFormatting sqref="BC70">
    <cfRule type="iconSet" priority="26">
      <iconSet iconSet="3ArrowsGray">
        <cfvo type="percent" val="0"/>
        <cfvo type="num" val="0"/>
        <cfvo type="num" val="0.01"/>
      </iconSet>
    </cfRule>
  </conditionalFormatting>
  <conditionalFormatting sqref="BC70">
    <cfRule type="expression" dxfId="155" priority="23">
      <formula>BA$9&lt;&gt;""</formula>
    </cfRule>
    <cfRule type="expression" dxfId="154" priority="24">
      <formula>BB$9&lt;&gt;""</formula>
    </cfRule>
    <cfRule type="expression" dxfId="153" priority="25">
      <formula>BC$9&lt;&gt;""</formula>
    </cfRule>
  </conditionalFormatting>
  <conditionalFormatting sqref="BF70">
    <cfRule type="iconSet" priority="22">
      <iconSet iconSet="3ArrowsGray">
        <cfvo type="percent" val="0"/>
        <cfvo type="num" val="0"/>
        <cfvo type="num" val="0.01"/>
      </iconSet>
    </cfRule>
  </conditionalFormatting>
  <conditionalFormatting sqref="BF70">
    <cfRule type="expression" dxfId="152" priority="19">
      <formula>BD$9&lt;&gt;""</formula>
    </cfRule>
    <cfRule type="expression" dxfId="151" priority="20">
      <formula>BE$9&lt;&gt;""</formula>
    </cfRule>
    <cfRule type="expression" dxfId="150" priority="21">
      <formula>BF$9&lt;&gt;""</formula>
    </cfRule>
  </conditionalFormatting>
  <conditionalFormatting sqref="I44:I69">
    <cfRule type="cellIs" dxfId="149" priority="18" operator="equal">
      <formula>0</formula>
    </cfRule>
  </conditionalFormatting>
  <conditionalFormatting sqref="L44:L69">
    <cfRule type="cellIs" dxfId="148" priority="17" operator="equal">
      <formula>0</formula>
    </cfRule>
  </conditionalFormatting>
  <conditionalFormatting sqref="O44:O69">
    <cfRule type="cellIs" dxfId="147" priority="16" operator="equal">
      <formula>0</formula>
    </cfRule>
  </conditionalFormatting>
  <conditionalFormatting sqref="R44:R69">
    <cfRule type="cellIs" dxfId="146" priority="15" operator="equal">
      <formula>0</formula>
    </cfRule>
  </conditionalFormatting>
  <conditionalFormatting sqref="U44:U69">
    <cfRule type="cellIs" dxfId="145" priority="14" operator="equal">
      <formula>0</formula>
    </cfRule>
  </conditionalFormatting>
  <conditionalFormatting sqref="X44:X69">
    <cfRule type="cellIs" dxfId="144" priority="13" operator="equal">
      <formula>0</formula>
    </cfRule>
  </conditionalFormatting>
  <conditionalFormatting sqref="AA44:AA69">
    <cfRule type="cellIs" dxfId="143" priority="12" operator="equal">
      <formula>0</formula>
    </cfRule>
  </conditionalFormatting>
  <conditionalFormatting sqref="AD44:AD69">
    <cfRule type="cellIs" dxfId="142" priority="11" operator="equal">
      <formula>0</formula>
    </cfRule>
  </conditionalFormatting>
  <conditionalFormatting sqref="AG44:AG69">
    <cfRule type="cellIs" dxfId="141" priority="10" operator="equal">
      <formula>0</formula>
    </cfRule>
  </conditionalFormatting>
  <conditionalFormatting sqref="AJ44:AJ69">
    <cfRule type="cellIs" dxfId="140" priority="9" operator="equal">
      <formula>0</formula>
    </cfRule>
  </conditionalFormatting>
  <conditionalFormatting sqref="AM44:AM69">
    <cfRule type="cellIs" dxfId="139" priority="8" operator="equal">
      <formula>0</formula>
    </cfRule>
  </conditionalFormatting>
  <conditionalFormatting sqref="AP44:AP69">
    <cfRule type="cellIs" dxfId="138" priority="7" operator="equal">
      <formula>0</formula>
    </cfRule>
  </conditionalFormatting>
  <conditionalFormatting sqref="AS44:AS69">
    <cfRule type="cellIs" dxfId="137" priority="6" operator="equal">
      <formula>0</formula>
    </cfRule>
  </conditionalFormatting>
  <conditionalFormatting sqref="AV44:AV69">
    <cfRule type="cellIs" dxfId="136" priority="5" operator="equal">
      <formula>0</formula>
    </cfRule>
  </conditionalFormatting>
  <conditionalFormatting sqref="AY44:AY69">
    <cfRule type="cellIs" dxfId="135" priority="4" operator="equal">
      <formula>0</formula>
    </cfRule>
  </conditionalFormatting>
  <conditionalFormatting sqref="BB44:BB69">
    <cfRule type="cellIs" dxfId="134" priority="3" operator="equal">
      <formula>0</formula>
    </cfRule>
  </conditionalFormatting>
  <conditionalFormatting sqref="BE44:BE69">
    <cfRule type="cellIs" dxfId="133" priority="2" operator="equal">
      <formula>0</formula>
    </cfRule>
  </conditionalFormatting>
  <conditionalFormatting sqref="BH44:BH69">
    <cfRule type="cellIs" dxfId="132" priority="1" operator="equal">
      <formula>0</formula>
    </cfRule>
  </conditionalFormatting>
  <pageMargins left="0.7" right="0.7" top="0.75" bottom="0.75" header="0.3" footer="0.3"/>
  <pageSetup orientation="portrait" r:id="rId1"/>
  <ignoredErrors>
    <ignoredError sqref="B11:B34 B44:B67 A72:A100 A101:A113 B35:B36 B68:B69"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3FE294-691D-45E2-8B7C-F3514F21EE2E}">
          <x14:formula1>
            <xm:f>_xlfn.ANCHORARRAY(list!$B$2)</xm:f>
          </x14:formula1>
          <xm:sqref>C3:I3</xm:sqref>
        </x14:dataValidation>
        <x14:dataValidation type="list" allowBlank="1" showInputMessage="1" showErrorMessage="1" xr:uid="{5229D50D-B13D-471C-AD72-32E8324B69C1}">
          <x14:formula1>
            <xm:f>OFFSET(list!$B$2,1,MATCH($C$3,_xlfn.ANCHORARRAY(list!B2),0)-1,COUNTA(OFFSET(list!$B$2,1,MATCH($C$3,_xlfn.ANCHORARRAY(list!B2),0)-1,17,1)),1)</xm:f>
          </x14:formula1>
          <xm:sqref>C4:I4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20A43-DD4D-4E10-9AA5-C9CC91D228C9}">
  <sheetPr codeName="Sheet2"/>
  <dimension ref="A1:AY209"/>
  <sheetViews>
    <sheetView showGridLines="0" zoomScaleNormal="100" workbookViewId="0">
      <pane ySplit="5" topLeftCell="A6" activePane="bottomLeft" state="frozen"/>
      <selection pane="bottomLeft" activeCell="Q2" sqref="Q2"/>
    </sheetView>
  </sheetViews>
  <sheetFormatPr defaultColWidth="9.140625" defaultRowHeight="12.75" x14ac:dyDescent="0.2"/>
  <cols>
    <col min="1" max="1" width="2.140625" style="53" customWidth="1"/>
    <col min="2" max="2" width="8.28515625" style="53" customWidth="1"/>
    <col min="3" max="3" width="12.140625" style="53" customWidth="1"/>
    <col min="4" max="4" width="10.5703125" style="53" customWidth="1"/>
    <col min="5" max="6" width="9.85546875" style="53" customWidth="1"/>
    <col min="7" max="7" width="10.5703125" style="53" customWidth="1"/>
    <col min="8" max="8" width="6.85546875" style="53" customWidth="1"/>
    <col min="9" max="9" width="3" style="53" customWidth="1"/>
    <col min="10" max="10" width="16.42578125" style="53" bestFit="1" customWidth="1"/>
    <col min="11" max="11" width="7.5703125" style="53" customWidth="1"/>
    <col min="12" max="12" width="5.28515625" style="53" customWidth="1"/>
    <col min="13" max="13" width="16.42578125" style="53" bestFit="1" customWidth="1"/>
    <col min="14" max="14" width="7.140625" style="53" customWidth="1"/>
    <col min="15" max="15" width="3.28515625" style="53" customWidth="1"/>
    <col min="16" max="16" width="8.42578125" style="53" bestFit="1" customWidth="1"/>
    <col min="17" max="17" width="8.28515625" style="53" customWidth="1"/>
    <col min="18" max="18" width="4" style="53" customWidth="1"/>
    <col min="19" max="19" width="10.28515625" style="53" customWidth="1"/>
    <col min="20" max="20" width="9.28515625" style="53" customWidth="1"/>
    <col min="21" max="21" width="5.5703125" style="53" customWidth="1"/>
    <col min="22" max="22" width="11.85546875" style="53" customWidth="1"/>
    <col min="23" max="23" width="7.42578125" style="53" customWidth="1"/>
    <col min="24" max="24" width="3.5703125" style="53" customWidth="1"/>
    <col min="25" max="25" width="9.42578125" style="53" customWidth="1"/>
    <col min="26" max="26" width="9" style="53" customWidth="1"/>
    <col min="27" max="27" width="4.42578125" style="53" customWidth="1"/>
    <col min="28" max="28" width="13.140625" style="53" customWidth="1"/>
    <col min="29" max="29" width="7.28515625" style="53" customWidth="1"/>
    <col min="30" max="30" width="3.42578125" style="53" customWidth="1"/>
    <col min="31" max="31" width="12.85546875" style="53" customWidth="1"/>
    <col min="32" max="32" width="7.7109375" style="53" customWidth="1"/>
    <col min="33" max="33" width="3.5703125" style="53" customWidth="1"/>
    <col min="34" max="34" width="9.140625" style="53"/>
    <col min="35" max="35" width="8.7109375" style="53" customWidth="1"/>
    <col min="36" max="36" width="3.42578125" style="53" customWidth="1"/>
    <col min="37" max="37" width="9.140625" style="53"/>
    <col min="38" max="38" width="6.7109375" style="53" customWidth="1"/>
    <col min="39" max="39" width="3.5703125" style="53" customWidth="1"/>
    <col min="40" max="41" width="9.140625" style="53"/>
    <col min="42" max="42" width="4.42578125" style="53" customWidth="1"/>
    <col min="43" max="44" width="9.140625" style="53"/>
    <col min="45" max="45" width="3.42578125" style="53" customWidth="1"/>
    <col min="46" max="47" width="9.140625" style="53"/>
    <col min="48" max="48" width="5.42578125" style="53" customWidth="1"/>
    <col min="49" max="16384" width="9.140625" style="53"/>
  </cols>
  <sheetData>
    <row r="1" spans="2:51" ht="40.5" customHeight="1" x14ac:dyDescent="0.3">
      <c r="C1" s="339" t="s">
        <v>1060</v>
      </c>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109"/>
      <c r="AG1" s="109"/>
      <c r="AH1" s="109"/>
      <c r="AI1" s="109"/>
      <c r="AJ1" s="109"/>
      <c r="AK1" s="109"/>
      <c r="AL1" s="109"/>
      <c r="AM1" s="109"/>
      <c r="AN1" s="109"/>
      <c r="AO1" s="109"/>
      <c r="AP1" s="109"/>
      <c r="AQ1" s="109"/>
      <c r="AR1" s="109"/>
      <c r="AS1" s="109"/>
      <c r="AT1" s="109"/>
      <c r="AU1" s="109"/>
      <c r="AV1" s="109"/>
      <c r="AW1" s="109"/>
      <c r="AX1" s="109"/>
      <c r="AY1" s="109"/>
    </row>
    <row r="2" spans="2:51" ht="12" customHeight="1" x14ac:dyDescent="0.3">
      <c r="B2" s="82"/>
      <c r="C2" s="82"/>
      <c r="D2" s="82"/>
      <c r="E2" s="82"/>
      <c r="F2" s="82"/>
      <c r="G2" s="82"/>
      <c r="H2" s="82"/>
      <c r="I2" s="82"/>
      <c r="J2" s="82"/>
      <c r="K2" s="82"/>
      <c r="L2" s="82"/>
      <c r="M2" s="82"/>
      <c r="N2" s="82"/>
      <c r="O2" s="82"/>
      <c r="P2" s="14"/>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row>
    <row r="3" spans="2:51" ht="18" customHeight="1" x14ac:dyDescent="0.2">
      <c r="B3" s="108" t="s">
        <v>1057</v>
      </c>
      <c r="C3" s="344" t="s">
        <v>681</v>
      </c>
      <c r="D3" s="344"/>
      <c r="E3" s="344"/>
      <c r="F3" s="344"/>
      <c r="G3" s="344"/>
      <c r="H3" s="344"/>
      <c r="I3" s="344"/>
      <c r="J3" s="344"/>
      <c r="K3" s="344"/>
      <c r="L3" s="344"/>
      <c r="M3" s="53" t="s">
        <v>1058</v>
      </c>
      <c r="P3" s="14"/>
    </row>
    <row r="4" spans="2:51" x14ac:dyDescent="0.2">
      <c r="B4" s="31" t="s">
        <v>1056</v>
      </c>
      <c r="C4" s="94" t="str">
        <f>"("&amp;INDEX(ApprTbl[Statute],MATCH($C$3,ApprTbl[Appr Name],0))&amp;")"</f>
        <v>(5ch)</v>
      </c>
      <c r="D4" s="88"/>
      <c r="E4" s="88"/>
      <c r="F4" s="88"/>
      <c r="G4" s="88"/>
      <c r="H4" s="88"/>
      <c r="I4" s="88"/>
      <c r="J4" s="88"/>
      <c r="K4" s="66"/>
      <c r="P4" s="14"/>
    </row>
    <row r="5" spans="2:51" x14ac:dyDescent="0.2">
      <c r="B5" s="31" t="s">
        <v>631</v>
      </c>
      <c r="C5" s="234" t="str">
        <f>LEFT(INDEX(ApprTbl[Appr],MATCH($C$3,ApprTbl[Appr Name],0)),3)</f>
        <v>523</v>
      </c>
      <c r="D5" s="103"/>
      <c r="E5" s="86"/>
      <c r="F5" s="86"/>
      <c r="G5" s="86"/>
      <c r="H5" s="86"/>
      <c r="I5" s="86"/>
      <c r="J5" s="74"/>
      <c r="K5" s="74"/>
      <c r="L5" s="74"/>
      <c r="M5" s="74"/>
      <c r="N5" s="74"/>
      <c r="O5" s="74"/>
      <c r="P5" s="1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row>
    <row r="6" spans="2:51" x14ac:dyDescent="0.2">
      <c r="C6" s="86"/>
      <c r="D6" s="86"/>
      <c r="E6" s="86"/>
      <c r="F6" s="86"/>
      <c r="G6" s="86"/>
      <c r="H6" s="86"/>
      <c r="I6" s="86"/>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row>
    <row r="7" spans="2:51" x14ac:dyDescent="0.2">
      <c r="B7" s="89" t="s">
        <v>630</v>
      </c>
      <c r="C7" s="244" t="s">
        <v>1071</v>
      </c>
      <c r="D7" s="241"/>
      <c r="E7" s="243" t="s">
        <v>1430</v>
      </c>
      <c r="F7" s="243"/>
      <c r="G7" s="242"/>
      <c r="H7" s="56"/>
      <c r="I7" s="65"/>
      <c r="J7" s="65"/>
      <c r="K7" s="65"/>
      <c r="L7" s="65"/>
      <c r="M7" s="59"/>
      <c r="N7" s="59"/>
      <c r="O7" s="65"/>
      <c r="P7" s="65"/>
      <c r="Q7" s="65"/>
      <c r="R7" s="65"/>
      <c r="S7" s="110"/>
      <c r="T7" s="110"/>
      <c r="U7" s="110"/>
      <c r="V7" s="12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row>
    <row r="8" spans="2:51" x14ac:dyDescent="0.2">
      <c r="B8" s="5" t="s">
        <v>5</v>
      </c>
      <c r="C8" s="87">
        <f>SUMIFS(hist8[Amount],hist8[Appr],$C$5,hist8[Year],$B8)</f>
        <v>0</v>
      </c>
      <c r="D8" s="68" t="str">
        <f t="array" ref="D8">IFERROR(INDEX(slash18[Slash],MATCH(1,($B8=slash18[Year])*(VALUE($C$5)=slash18[Appr]),0)),"")</f>
        <v/>
      </c>
      <c r="E8" s="87">
        <f>IFERROR($C8/_xlfn.XLOOKUP(B8,'New Inflation'!$A$2:$A$27,'New Inflation'!$D$2:$D$27),"")</f>
        <v>0</v>
      </c>
      <c r="F8" s="56"/>
      <c r="G8" s="65"/>
      <c r="H8" s="65"/>
      <c r="I8" s="65"/>
      <c r="J8" s="65"/>
      <c r="K8" s="65"/>
      <c r="L8" s="65"/>
      <c r="M8" s="59"/>
      <c r="N8" s="59"/>
      <c r="O8" s="65"/>
      <c r="P8" s="65"/>
      <c r="Q8" s="65"/>
      <c r="R8" s="65"/>
      <c r="S8" s="110"/>
      <c r="T8" s="110"/>
      <c r="U8" s="110"/>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row>
    <row r="9" spans="2:51" ht="12.75" customHeight="1" x14ac:dyDescent="0.2">
      <c r="B9" s="5" t="s">
        <v>6</v>
      </c>
      <c r="C9" s="87">
        <f>SUMIFS(hist8[Amount],hist8[Appr],$C$5,hist8[Year],$B9)</f>
        <v>0</v>
      </c>
      <c r="D9" s="68" t="str">
        <f t="array" ref="D9">IFERROR(INDEX(slash18[Slash],MATCH(1,($B9=slash18[Year])*(VALUE($C$5)=slash18[Appr]),0)),"")</f>
        <v/>
      </c>
      <c r="E9" s="87">
        <f>IFERROR($C9/_xlfn.XLOOKUP(B9,'New Inflation'!$A$2:$A$27,'New Inflation'!$D$2:$D$27),"")</f>
        <v>0</v>
      </c>
      <c r="F9" s="81"/>
      <c r="G9" s="343"/>
      <c r="H9" s="343"/>
      <c r="I9" s="343"/>
      <c r="J9" s="343"/>
      <c r="K9" s="343"/>
      <c r="L9" s="343"/>
      <c r="M9" s="343"/>
      <c r="N9" s="343"/>
      <c r="O9" s="343"/>
      <c r="P9" s="83"/>
      <c r="Q9" s="83"/>
      <c r="R9" s="83"/>
      <c r="S9" s="110"/>
      <c r="T9" s="110"/>
      <c r="U9" s="110"/>
      <c r="V9" s="343"/>
      <c r="W9" s="343"/>
      <c r="X9" s="343"/>
      <c r="Y9" s="343" t="str" cm="1">
        <f t="array" ref="Y9">IFERROR(INDEX(#REF!, SMALL(IF(COUNTIF($C$5,#REF!)*COUNTIF($C$3,#REF!), ROW(#REF!)-MIN(ROW(#REF!))+1), ROW($A10)), COLUMN($A10)),"")</f>
        <v/>
      </c>
      <c r="Z9" s="343"/>
      <c r="AA9" s="343"/>
      <c r="AB9" s="343" t="str" cm="1">
        <f t="array" ref="AB9">IFERROR(INDEX(#REF!, SMALL(IF(COUNTIF($C$5,#REF!)*COUNTIF($C$3,#REF!), ROW(#REF!)-MIN(ROW(#REF!))+1), ROW($A11)), COLUMN($A11)),"")</f>
        <v/>
      </c>
      <c r="AC9" s="343"/>
      <c r="AD9" s="343"/>
      <c r="AE9" s="343" t="str" cm="1">
        <f t="array" ref="AE9">IFERROR(INDEX(#REF!, SMALL(IF(COUNTIF($C$5,#REF!)*COUNTIF($C$3,#REF!), ROW(#REF!)-MIN(ROW(#REF!))+1), ROW($A12)), COLUMN($A12)),"")</f>
        <v/>
      </c>
      <c r="AF9" s="343"/>
      <c r="AG9" s="343"/>
      <c r="AH9" s="343" t="str" cm="1">
        <f t="array" ref="AH9">IFERROR(INDEX(#REF!, SMALL(IF(COUNTIF($C$5,#REF!)*COUNTIF($C$3,#REF!), ROW(#REF!)-MIN(ROW(#REF!))+1), ROW($A13)), COLUMN($A13)),"")</f>
        <v/>
      </c>
      <c r="AI9" s="343"/>
      <c r="AJ9" s="343"/>
      <c r="AK9" s="343" t="str" cm="1">
        <f t="array" ref="AK9">IFERROR(INDEX(#REF!, SMALL(IF(COUNTIF($C$5,#REF!)*COUNTIF($C$3,#REF!), ROW(#REF!)-MIN(ROW(#REF!))+1), ROW($A14)), COLUMN($A14)),"")</f>
        <v/>
      </c>
      <c r="AL9" s="343"/>
      <c r="AM9" s="343"/>
      <c r="AN9" s="343"/>
      <c r="AO9" s="343"/>
      <c r="AP9" s="343"/>
      <c r="AQ9" s="343" t="str" cm="1">
        <f t="array" ref="AQ9">IFERROR(INDEX(#REF!, SMALL(IF(COUNTIF($C$5,#REF!)*COUNTIF($C$3,#REF!), ROW(#REF!)-MIN(ROW(#REF!))+1), ROW($A16)), COLUMN($A16)),"")</f>
        <v/>
      </c>
      <c r="AR9" s="343"/>
      <c r="AS9" s="343"/>
      <c r="AT9" s="345" t="str" cm="1">
        <f t="array" ref="AT9">IFERROR(INDEX(#REF!, SMALL(IF(COUNTIF($C$5,#REF!)*COUNTIF($C$3,#REF!), ROW(#REF!)-MIN(ROW(#REF!))+1), ROW($A17)), COLUMN($A17)),"")</f>
        <v/>
      </c>
      <c r="AU9" s="345"/>
      <c r="AV9" s="345"/>
      <c r="AW9" s="345" t="str" cm="1">
        <f t="array" ref="AW9">IFERROR(INDEX(#REF!, SMALL(IF(COUNTIF($C$5,#REF!)*COUNTIF($C$3,#REF!), ROW(#REF!)-MIN(ROW(#REF!))+1), ROW($A18)), COLUMN($A18)),"")</f>
        <v/>
      </c>
      <c r="AX9" s="345"/>
      <c r="AY9" s="345"/>
    </row>
    <row r="10" spans="2:51" x14ac:dyDescent="0.2">
      <c r="B10" s="5" t="s">
        <v>7</v>
      </c>
      <c r="C10" s="87">
        <f>SUMIFS(hist8[Amount],hist8[Appr],$C$5,hist8[Year],$B10)</f>
        <v>0</v>
      </c>
      <c r="D10" s="68" t="str">
        <f t="array" ref="D10">IFERROR(INDEX(slash18[Slash],MATCH(1,($B10=slash18[Year])*(VALUE($C$5)=slash18[Appr]),0)),"")</f>
        <v/>
      </c>
      <c r="E10" s="87">
        <f>IFERROR($C10/_xlfn.XLOOKUP(B10,'New Inflation'!$A$2:$A$27,'New Inflation'!$D$2:$D$27),"")</f>
        <v>0</v>
      </c>
      <c r="F10" s="85"/>
      <c r="G10" s="342"/>
      <c r="H10" s="342"/>
      <c r="I10" s="342"/>
      <c r="J10" s="342" t="str">
        <f>"Appr: "&amp;C5&amp;" "&amp;C4</f>
        <v>Appr: 523 (5ch)</v>
      </c>
      <c r="K10" s="342"/>
      <c r="L10" s="342"/>
      <c r="M10" s="342"/>
      <c r="N10" s="342"/>
      <c r="O10" s="342"/>
      <c r="P10" s="85"/>
      <c r="Q10" s="85"/>
      <c r="R10" s="85"/>
      <c r="S10" s="85"/>
      <c r="T10" s="85"/>
      <c r="U10" s="85"/>
      <c r="V10" s="342"/>
      <c r="W10" s="342"/>
      <c r="X10" s="342"/>
      <c r="Y10" s="342" t="str">
        <f>IFERROR(INDEX(#REF!,MATCH(Y$9,#REF!,0)),"")</f>
        <v/>
      </c>
      <c r="Z10" s="342"/>
      <c r="AA10" s="342"/>
      <c r="AB10" s="342" t="str">
        <f>IFERROR(INDEX(#REF!,MATCH(AB$9,#REF!,0)),"")</f>
        <v/>
      </c>
      <c r="AC10" s="342"/>
      <c r="AD10" s="342"/>
      <c r="AE10" s="342" t="str">
        <f>IFERROR(INDEX(#REF!,MATCH(AE$9,#REF!,0)),"")</f>
        <v/>
      </c>
      <c r="AF10" s="342"/>
      <c r="AG10" s="342"/>
      <c r="AH10" s="342" t="str">
        <f>IFERROR(INDEX(#REF!,MATCH(AH$9,#REF!,0)),"")</f>
        <v/>
      </c>
      <c r="AI10" s="342"/>
      <c r="AJ10" s="342"/>
      <c r="AK10" s="342" t="str">
        <f>IFERROR(INDEX(#REF!,MATCH(AK$9,#REF!,0)),"")</f>
        <v/>
      </c>
      <c r="AL10" s="342"/>
      <c r="AM10" s="342"/>
      <c r="AN10" s="342"/>
      <c r="AO10" s="342"/>
      <c r="AP10" s="342"/>
      <c r="AQ10" s="342" t="str">
        <f>IFERROR(INDEX(#REF!,MATCH(AQ$9,#REF!,0)),"")</f>
        <v/>
      </c>
      <c r="AR10" s="342"/>
      <c r="AS10" s="342"/>
      <c r="AT10" s="342" t="str">
        <f>IFERROR(INDEX(#REF!,MATCH(AT$9,#REF!,0)),"")</f>
        <v/>
      </c>
      <c r="AU10" s="342"/>
      <c r="AV10" s="342"/>
      <c r="AW10" s="342" t="str">
        <f>IFERROR(INDEX(#REF!,MATCH(AW$9,#REF!,0)),"")</f>
        <v/>
      </c>
      <c r="AX10" s="342"/>
      <c r="AY10" s="342"/>
    </row>
    <row r="11" spans="2:51" ht="12.75" customHeight="1" x14ac:dyDescent="0.2">
      <c r="B11" s="5" t="s">
        <v>8</v>
      </c>
      <c r="C11" s="87">
        <f>SUMIFS(hist8[Amount],hist8[Appr],$C$5,hist8[Year],$B11)</f>
        <v>0</v>
      </c>
      <c r="D11" s="68" t="str">
        <f t="array" ref="D11">IFERROR(INDEX(slash18[Slash],MATCH(1,($B11=slash18[Year])*(VALUE($C$5)=slash18[Appr]),0)),"")</f>
        <v/>
      </c>
      <c r="E11" s="87">
        <f>IFERROR($C11/_xlfn.XLOOKUP(B11,'New Inflation'!$A$2:$A$27,'New Inflation'!$D$2:$D$27),"")</f>
        <v>0</v>
      </c>
      <c r="F11" s="84"/>
      <c r="G11" s="337"/>
      <c r="H11" s="337"/>
      <c r="I11" s="337"/>
      <c r="J11" s="342" t="str">
        <f>"Appr: "&amp;C5&amp;" "&amp;C4&amp;"("&amp;E7&amp;")"</f>
        <v>Appr: 523 (5ch)(Constant (2025 Dollars))</v>
      </c>
      <c r="K11" s="342"/>
      <c r="L11" s="342"/>
      <c r="M11" s="337"/>
      <c r="N11" s="337"/>
      <c r="O11" s="337"/>
      <c r="P11" s="84"/>
      <c r="Q11" s="84"/>
      <c r="R11" s="84"/>
      <c r="S11" s="84"/>
      <c r="T11" s="84"/>
      <c r="U11" s="84"/>
      <c r="V11" s="337"/>
      <c r="W11" s="337"/>
      <c r="X11" s="337"/>
      <c r="Y11" s="337" t="str">
        <f>IFERROR(IF(INDEX(#REF!,MATCH(Y$9,#REF!,0))=0,"",INDEX(#REF!,MATCH(Y$9,#REF!,0))),"")</f>
        <v/>
      </c>
      <c r="Z11" s="337"/>
      <c r="AA11" s="337"/>
      <c r="AB11" s="337" t="str">
        <f>IFERROR(IF(INDEX(#REF!,MATCH(AB$9,#REF!,0))=0,"",INDEX(#REF!,MATCH(AB$9,#REF!,0))),"")</f>
        <v/>
      </c>
      <c r="AC11" s="337"/>
      <c r="AD11" s="337"/>
      <c r="AE11" s="337" t="str">
        <f>IFERROR(IF(INDEX(#REF!,MATCH(AE$9,#REF!,0))=0,"",INDEX(#REF!,MATCH(AE$9,#REF!,0))),"")</f>
        <v/>
      </c>
      <c r="AF11" s="337"/>
      <c r="AG11" s="337"/>
      <c r="AH11" s="337" t="str">
        <f>IFERROR(IF(INDEX(#REF!,MATCH(AH$9,#REF!,0))=0,"",INDEX(#REF!,MATCH(AH$9,#REF!,0))),"")</f>
        <v/>
      </c>
      <c r="AI11" s="337"/>
      <c r="AJ11" s="337"/>
      <c r="AK11" s="337" t="str">
        <f>IFERROR(IF(INDEX(#REF!,MATCH(AK$9,#REF!,0))=0,"",INDEX(#REF!,MATCH(AK$9,#REF!,0))),"")</f>
        <v/>
      </c>
      <c r="AL11" s="337"/>
      <c r="AM11" s="337"/>
      <c r="AN11" s="337"/>
      <c r="AO11" s="337"/>
      <c r="AP11" s="337"/>
      <c r="AQ11" s="337" t="str">
        <f>IFERROR(IF(INDEX(#REF!,MATCH(AQ$9,#REF!,0))=0,"",INDEX(#REF!,MATCH(AQ$9,#REF!,0))),"")</f>
        <v/>
      </c>
      <c r="AR11" s="337"/>
      <c r="AS11" s="337"/>
      <c r="AT11" s="337" t="str">
        <f>IFERROR(IF(INDEX(#REF!,MATCH(AT$9,#REF!,0))=0,"",INDEX(#REF!,MATCH(AT$9,#REF!,0))),"")</f>
        <v/>
      </c>
      <c r="AU11" s="337"/>
      <c r="AV11" s="337"/>
      <c r="AW11" s="337" t="str">
        <f>IFERROR(IF(INDEX(#REF!,MATCH(AW$9,#REF!,0))=0,"",INDEX(#REF!,MATCH(AW$9,#REF!,0))),"")</f>
        <v/>
      </c>
      <c r="AX11" s="337"/>
      <c r="AY11" s="337"/>
    </row>
    <row r="12" spans="2:51" x14ac:dyDescent="0.2">
      <c r="B12" s="5" t="s">
        <v>34</v>
      </c>
      <c r="C12" s="87">
        <f>SUMIFS(hist8[Amount],hist8[Appr],$C$5,hist8[Year],$B12)</f>
        <v>0</v>
      </c>
      <c r="D12" s="68" t="str">
        <f t="array" ref="D12">IFERROR(INDEX(slash18[Slash],MATCH(1,($B12=slash18[Year])*(VALUE($C$5)=slash18[Appr]),0)),"")</f>
        <v/>
      </c>
      <c r="E12" s="87">
        <f>IFERROR($C12/_xlfn.XLOOKUP(B12,'New Inflation'!$A$2:$A$27,'New Inflation'!$D$2:$D$27),"")</f>
        <v>0</v>
      </c>
      <c r="F12" s="68"/>
      <c r="G12" s="58"/>
      <c r="H12" s="58"/>
      <c r="I12" s="68"/>
      <c r="J12" s="58" t="str">
        <f>C7&amp;" vs "&amp;E7</f>
        <v>Nominal vs Constant (2025 Dollars)</v>
      </c>
      <c r="K12" s="58"/>
      <c r="L12" s="68"/>
      <c r="M12" s="58"/>
      <c r="N12" s="58"/>
      <c r="O12" s="68"/>
      <c r="P12" s="58"/>
      <c r="Q12" s="58"/>
      <c r="R12" s="68"/>
      <c r="S12" s="58"/>
      <c r="T12" s="58"/>
      <c r="U12" s="68"/>
      <c r="V12" s="58"/>
      <c r="W12" s="58"/>
      <c r="X12" s="68"/>
      <c r="Y12" s="58" t="str">
        <f>IFERROR(INDEX(#REF!,MATCH(Y$9,#REF!,0),MATCH($B12,#REF!,0)),"")</f>
        <v/>
      </c>
      <c r="Z12" s="58"/>
      <c r="AA12" s="68" t="str">
        <f>IFERROR(IF(INDEX(#REF!,MATCH(Y$9,#REF!,0),MATCH($B12,#REF!,0))=0,"",INDEX(#REF!,MATCH(Y$9,#REF!,0),MATCH($B12,#REF!,0))),"")</f>
        <v/>
      </c>
      <c r="AB12" s="58" t="str">
        <f>IFERROR(INDEX(#REF!,MATCH(AB$9,#REF!,0),MATCH($B12,#REF!,0)),"")</f>
        <v/>
      </c>
      <c r="AC12" s="58"/>
      <c r="AD12" s="68" t="str">
        <f>IFERROR(IF(INDEX(#REF!,MATCH(AB$9,#REF!,0),MATCH($B12,#REF!,0))=0,"",INDEX(#REF!,MATCH(AB$9,#REF!,0),MATCH($B12,#REF!,0))),"")</f>
        <v/>
      </c>
      <c r="AE12" s="58" t="str">
        <f>IFERROR(INDEX(#REF!,MATCH(AE$9,#REF!,0),MATCH($B12,#REF!,0)),"")</f>
        <v/>
      </c>
      <c r="AF12" s="58"/>
      <c r="AG12" s="68" t="str">
        <f>IFERROR(IF(INDEX(#REF!,MATCH(AE$9,#REF!,0),MATCH($B12,#REF!,0))=0,"",INDEX(#REF!,MATCH(AE$9,#REF!,0),MATCH($B12,#REF!,0))),"")</f>
        <v/>
      </c>
      <c r="AH12" s="58" t="str">
        <f>IFERROR(INDEX(#REF!,MATCH(AH$9,#REF!,0),MATCH($B12,#REF!,0)),"")</f>
        <v/>
      </c>
      <c r="AI12" s="58"/>
      <c r="AJ12" s="68" t="str">
        <f>IFERROR(IF(INDEX(#REF!,MATCH(AH$9,#REF!,0),MATCH($B12,#REF!,0))=0,"",INDEX(#REF!,MATCH(AH$9,#REF!,0),MATCH($B12,#REF!,0))),"")</f>
        <v/>
      </c>
      <c r="AK12" s="58" t="str">
        <f>IFERROR(INDEX(#REF!,MATCH(AK$9,#REF!,0),MATCH($B12,#REF!,0)),"")</f>
        <v/>
      </c>
      <c r="AL12" s="58"/>
      <c r="AM12" s="68" t="str">
        <f>IFERROR(IF(INDEX(#REF!,MATCH(AK$9,#REF!,0),MATCH($B12,#REF!,0))=0,"",INDEX(#REF!,MATCH(AK$9,#REF!,0),MATCH($B12,#REF!,0))),"")</f>
        <v/>
      </c>
      <c r="AN12" s="58"/>
      <c r="AO12" s="58"/>
      <c r="AP12" s="68"/>
      <c r="AQ12" s="58" t="str">
        <f>IFERROR(INDEX(#REF!,MATCH(AQ$9,#REF!,0),MATCH($B12,#REF!,0)),"")</f>
        <v/>
      </c>
      <c r="AR12" s="58"/>
      <c r="AS12" s="68" t="str">
        <f>IFERROR(IF(INDEX(#REF!,MATCH(AQ$9,#REF!,0),MATCH($B12,#REF!,0))=0,"",INDEX(#REF!,MATCH(AQ$9,#REF!,0),MATCH($B12,#REF!,0))),"")</f>
        <v/>
      </c>
      <c r="AT12" s="58" t="str">
        <f>IFERROR(INDEX(#REF!,MATCH(AT$9,#REF!,0),MATCH($B12,#REF!,0)),"")</f>
        <v/>
      </c>
      <c r="AU12" s="58"/>
      <c r="AV12" s="68" t="str">
        <f>IFERROR(IF(INDEX(#REF!,MATCH(AT$9,#REF!,0),MATCH($B12,#REF!,0))=0,"",INDEX(#REF!,MATCH(AT$9,#REF!,0),MATCH($B12,#REF!,0))),"")</f>
        <v/>
      </c>
      <c r="AW12" s="58" t="str">
        <f>IFERROR(INDEX(#REF!,MATCH(AW$9,#REF!,0),MATCH($B12,#REF!,0)),"")</f>
        <v/>
      </c>
      <c r="AX12" s="58"/>
      <c r="AY12" s="68" t="str">
        <f>IFERROR(IF(INDEX(#REF!,MATCH(AW$9,#REF!,0),MATCH($B12,#REF!,0))=0,"",INDEX(#REF!,MATCH(AW$9,#REF!,0),MATCH($B12,#REF!,0))),"")</f>
        <v/>
      </c>
    </row>
    <row r="13" spans="2:51" x14ac:dyDescent="0.2">
      <c r="B13" s="5" t="s">
        <v>37</v>
      </c>
      <c r="C13" s="87">
        <f>SUMIFS(hist8[Amount],hist8[Appr],$C$5,hist8[Year],$B13)</f>
        <v>0</v>
      </c>
      <c r="D13" s="68" t="str">
        <f t="array" ref="D13">IFERROR(INDEX(slash18[Slash],MATCH(1,($B13=slash18[Year])*(VALUE($C$5)=slash18[Appr]),0)),"")</f>
        <v/>
      </c>
      <c r="E13" s="87">
        <f>IFERROR($C13/_xlfn.XLOOKUP(B13,'New Inflation'!$A$2:$A$27,'New Inflation'!$D$2:$D$27),"")</f>
        <v>0</v>
      </c>
      <c r="F13" s="68"/>
      <c r="G13" s="58"/>
      <c r="H13" s="70"/>
      <c r="I13" s="68"/>
      <c r="J13" s="58"/>
      <c r="K13" s="70"/>
      <c r="L13" s="68"/>
      <c r="M13" s="58"/>
      <c r="N13" s="70"/>
      <c r="O13" s="68"/>
      <c r="P13" s="58"/>
      <c r="Q13" s="70"/>
      <c r="R13" s="68"/>
      <c r="S13" s="58"/>
      <c r="T13" s="70"/>
      <c r="U13" s="68"/>
      <c r="V13" s="58"/>
      <c r="W13" s="70"/>
      <c r="X13" s="68"/>
      <c r="Y13" s="58" t="str">
        <f>IFERROR(INDEX(#REF!,MATCH(Y$9,#REF!,0),MATCH($B13,#REF!,0)),"")</f>
        <v/>
      </c>
      <c r="Z13" s="70" t="str">
        <f>IFERROR((Y13-Y12)/Y12,"")</f>
        <v/>
      </c>
      <c r="AA13" s="68" t="str">
        <f>IFERROR(IF(INDEX(#REF!,MATCH(Y$9,#REF!,0),MATCH($B13,#REF!,0))=0,"",INDEX(#REF!,MATCH(Y$9,#REF!,0),MATCH($B13,#REF!,0))),"")</f>
        <v/>
      </c>
      <c r="AB13" s="58" t="str">
        <f>IFERROR(INDEX(#REF!,MATCH(AB$9,#REF!,0),MATCH($B13,#REF!,0)),"")</f>
        <v/>
      </c>
      <c r="AC13" s="70" t="str">
        <f>IFERROR((AB13-AB12)/AB12,"")</f>
        <v/>
      </c>
      <c r="AD13" s="68" t="str">
        <f>IFERROR(IF(INDEX(#REF!,MATCH(AB$9,#REF!,0),MATCH($B13,#REF!,0))=0,"",INDEX(#REF!,MATCH(AB$9,#REF!,0),MATCH($B13,#REF!,0))),"")</f>
        <v/>
      </c>
      <c r="AE13" s="58" t="str">
        <f>IFERROR(INDEX(#REF!,MATCH(AE$9,#REF!,0),MATCH($B13,#REF!,0)),"")</f>
        <v/>
      </c>
      <c r="AF13" s="70" t="str">
        <f>IFERROR((AE13-AE12)/AE12,"")</f>
        <v/>
      </c>
      <c r="AG13" s="68" t="str">
        <f>IFERROR(IF(INDEX(#REF!,MATCH(AE$9,#REF!,0),MATCH($B13,#REF!,0))=0,"",INDEX(#REF!,MATCH(AE$9,#REF!,0),MATCH($B13,#REF!,0))),"")</f>
        <v/>
      </c>
      <c r="AH13" s="58" t="str">
        <f>IFERROR(INDEX(#REF!,MATCH(AH$9,#REF!,0),MATCH($B13,#REF!,0)),"")</f>
        <v/>
      </c>
      <c r="AI13" s="70" t="str">
        <f>IFERROR((AH13-AH12)/AH12,"")</f>
        <v/>
      </c>
      <c r="AJ13" s="68" t="str">
        <f>IFERROR(IF(INDEX(#REF!,MATCH(AH$9,#REF!,0),MATCH($B13,#REF!,0))=0,"",INDEX(#REF!,MATCH(AH$9,#REF!,0),MATCH($B13,#REF!,0))),"")</f>
        <v/>
      </c>
      <c r="AK13" s="58" t="str">
        <f>IFERROR(INDEX(#REF!,MATCH(AK$9,#REF!,0),MATCH($B13,#REF!,0)),"")</f>
        <v/>
      </c>
      <c r="AL13" s="70" t="str">
        <f>IFERROR((AK13-AK12)/AK12,"")</f>
        <v/>
      </c>
      <c r="AM13" s="68" t="str">
        <f>IFERROR(IF(INDEX(#REF!,MATCH(AK$9,#REF!,0),MATCH($B13,#REF!,0))=0,"",INDEX(#REF!,MATCH(AK$9,#REF!,0),MATCH($B13,#REF!,0))),"")</f>
        <v/>
      </c>
      <c r="AN13" s="58"/>
      <c r="AO13" s="70"/>
      <c r="AP13" s="68"/>
      <c r="AQ13" s="58" t="str">
        <f>IFERROR(INDEX(#REF!,MATCH(AQ$9,#REF!,0),MATCH($B13,#REF!,0)),"")</f>
        <v/>
      </c>
      <c r="AR13" s="70" t="str">
        <f>IFERROR((AQ13-AQ12)/AQ12,"")</f>
        <v/>
      </c>
      <c r="AS13" s="68" t="str">
        <f>IFERROR(IF(INDEX(#REF!,MATCH(AQ$9,#REF!,0),MATCH($B13,#REF!,0))=0,"",INDEX(#REF!,MATCH(AQ$9,#REF!,0),MATCH($B13,#REF!,0))),"")</f>
        <v/>
      </c>
      <c r="AT13" s="58" t="str">
        <f>IFERROR(INDEX(#REF!,MATCH(AT$9,#REF!,0),MATCH($B13,#REF!,0)),"")</f>
        <v/>
      </c>
      <c r="AU13" s="70" t="str">
        <f>IFERROR((AT13-AT12)/AT12,"")</f>
        <v/>
      </c>
      <c r="AV13" s="68" t="str">
        <f>IFERROR(IF(INDEX(#REF!,MATCH(AT$9,#REF!,0),MATCH($B13,#REF!,0))=0,"",INDEX(#REF!,MATCH(AT$9,#REF!,0),MATCH($B13,#REF!,0))),"")</f>
        <v/>
      </c>
      <c r="AW13" s="58" t="str">
        <f>IFERROR(INDEX(#REF!,MATCH(AW$9,#REF!,0),MATCH($B13,#REF!,0)),"")</f>
        <v/>
      </c>
      <c r="AX13" s="70" t="str">
        <f>IFERROR((AW13-AW12)/AW12,"")</f>
        <v/>
      </c>
      <c r="AY13" s="68" t="str">
        <f>IFERROR(IF(INDEX(#REF!,MATCH(AW$9,#REF!,0),MATCH($B13,#REF!,0))=0,"",INDEX(#REF!,MATCH(AW$9,#REF!,0),MATCH($B13,#REF!,0))),"")</f>
        <v/>
      </c>
    </row>
    <row r="14" spans="2:51" x14ac:dyDescent="0.2">
      <c r="B14" s="5" t="s">
        <v>39</v>
      </c>
      <c r="C14" s="87">
        <f>SUMIFS(hist8[Amount],hist8[Appr],$C$5,hist8[Year],$B14)</f>
        <v>0</v>
      </c>
      <c r="D14" s="68" t="str">
        <f t="array" ref="D14">IFERROR(INDEX(slash18[Slash],MATCH(1,($B14=slash18[Year])*(VALUE($C$5)=slash18[Appr]),0)),"")</f>
        <v/>
      </c>
      <c r="E14" s="87">
        <f>IFERROR($C14/_xlfn.XLOOKUP(B14,'New Inflation'!$A$2:$A$27,'New Inflation'!$D$2:$D$27),"")</f>
        <v>0</v>
      </c>
      <c r="F14" s="68"/>
      <c r="G14" s="58"/>
      <c r="H14" s="70"/>
      <c r="I14" s="68"/>
      <c r="J14" s="58"/>
      <c r="K14" s="70"/>
      <c r="L14" s="68"/>
      <c r="M14" s="58"/>
      <c r="N14" s="70"/>
      <c r="O14" s="68"/>
      <c r="P14" s="58"/>
      <c r="Q14" s="70"/>
      <c r="R14" s="68"/>
      <c r="S14" s="58"/>
      <c r="T14" s="70"/>
      <c r="U14" s="68"/>
      <c r="V14" s="58"/>
      <c r="W14" s="70"/>
      <c r="X14" s="68"/>
      <c r="Y14" s="58" t="str">
        <f>IFERROR(INDEX(#REF!,MATCH(Y$9,#REF!,0),MATCH($B14,#REF!,0)),"")</f>
        <v/>
      </c>
      <c r="Z14" s="70" t="str">
        <f t="shared" ref="Z14:Z31" si="0">IFERROR((Y14-Y13)/Y13,"")</f>
        <v/>
      </c>
      <c r="AA14" s="68" t="str">
        <f>IFERROR(IF(INDEX(#REF!,MATCH(Y$9,#REF!,0),MATCH($B14,#REF!,0))=0,"",INDEX(#REF!,MATCH(Y$9,#REF!,0),MATCH($B14,#REF!,0))),"")</f>
        <v/>
      </c>
      <c r="AB14" s="58" t="str">
        <f>IFERROR(INDEX(#REF!,MATCH(AB$9,#REF!,0),MATCH($B14,#REF!,0)),"")</f>
        <v/>
      </c>
      <c r="AC14" s="70" t="str">
        <f t="shared" ref="AC14:AC31" si="1">IFERROR((AB14-AB13)/AB13,"")</f>
        <v/>
      </c>
      <c r="AD14" s="68" t="str">
        <f>IFERROR(IF(INDEX(#REF!,MATCH(AB$9,#REF!,0),MATCH($B14,#REF!,0))=0,"",INDEX(#REF!,MATCH(AB$9,#REF!,0),MATCH($B14,#REF!,0))),"")</f>
        <v/>
      </c>
      <c r="AE14" s="58" t="str">
        <f>IFERROR(INDEX(#REF!,MATCH(AE$9,#REF!,0),MATCH($B14,#REF!,0)),"")</f>
        <v/>
      </c>
      <c r="AF14" s="70" t="str">
        <f t="shared" ref="AF14:AF31" si="2">IFERROR((AE14-AE13)/AE13,"")</f>
        <v/>
      </c>
      <c r="AG14" s="68" t="str">
        <f>IFERROR(IF(INDEX(#REF!,MATCH(AE$9,#REF!,0),MATCH($B14,#REF!,0))=0,"",INDEX(#REF!,MATCH(AE$9,#REF!,0),MATCH($B14,#REF!,0))),"")</f>
        <v/>
      </c>
      <c r="AH14" s="58" t="str">
        <f>IFERROR(INDEX(#REF!,MATCH(AH$9,#REF!,0),MATCH($B14,#REF!,0)),"")</f>
        <v/>
      </c>
      <c r="AI14" s="70" t="str">
        <f t="shared" ref="AI14:AI31" si="3">IFERROR((AH14-AH13)/AH13,"")</f>
        <v/>
      </c>
      <c r="AJ14" s="68" t="str">
        <f>IFERROR(IF(INDEX(#REF!,MATCH(AH$9,#REF!,0),MATCH($B14,#REF!,0))=0,"",INDEX(#REF!,MATCH(AH$9,#REF!,0),MATCH($B14,#REF!,0))),"")</f>
        <v/>
      </c>
      <c r="AK14" s="58" t="str">
        <f>IFERROR(INDEX(#REF!,MATCH(AK$9,#REF!,0),MATCH($B14,#REF!,0)),"")</f>
        <v/>
      </c>
      <c r="AL14" s="70" t="str">
        <f t="shared" ref="AL14:AL31" si="4">IFERROR((AK14-AK13)/AK13,"")</f>
        <v/>
      </c>
      <c r="AM14" s="68" t="str">
        <f>IFERROR(IF(INDEX(#REF!,MATCH(AK$9,#REF!,0),MATCH($B14,#REF!,0))=0,"",INDEX(#REF!,MATCH(AK$9,#REF!,0),MATCH($B14,#REF!,0))),"")</f>
        <v/>
      </c>
      <c r="AN14" s="58"/>
      <c r="AO14" s="70"/>
      <c r="AP14" s="68"/>
      <c r="AQ14" s="58" t="str">
        <f>IFERROR(INDEX(#REF!,MATCH(AQ$9,#REF!,0),MATCH($B14,#REF!,0)),"")</f>
        <v/>
      </c>
      <c r="AR14" s="70" t="str">
        <f t="shared" ref="AR14:AR31" si="5">IFERROR((AQ14-AQ13)/AQ13,"")</f>
        <v/>
      </c>
      <c r="AS14" s="68" t="str">
        <f>IFERROR(IF(INDEX(#REF!,MATCH(AQ$9,#REF!,0),MATCH($B14,#REF!,0))=0,"",INDEX(#REF!,MATCH(AQ$9,#REF!,0),MATCH($B14,#REF!,0))),"")</f>
        <v/>
      </c>
      <c r="AT14" s="58" t="str">
        <f>IFERROR(INDEX(#REF!,MATCH(AT$9,#REF!,0),MATCH($B14,#REF!,0)),"")</f>
        <v/>
      </c>
      <c r="AU14" s="70" t="str">
        <f t="shared" ref="AU14:AU31" si="6">IFERROR((AT14-AT13)/AT13,"")</f>
        <v/>
      </c>
      <c r="AV14" s="68" t="str">
        <f>IFERROR(IF(INDEX(#REF!,MATCH(AT$9,#REF!,0),MATCH($B14,#REF!,0))=0,"",INDEX(#REF!,MATCH(AT$9,#REF!,0),MATCH($B14,#REF!,0))),"")</f>
        <v/>
      </c>
      <c r="AW14" s="58" t="str">
        <f>IFERROR(INDEX(#REF!,MATCH(AW$9,#REF!,0),MATCH($B14,#REF!,0)),"")</f>
        <v/>
      </c>
      <c r="AX14" s="70" t="str">
        <f t="shared" ref="AX14:AX31" si="7">IFERROR((AW14-AW13)/AW13,"")</f>
        <v/>
      </c>
      <c r="AY14" s="68" t="str">
        <f>IFERROR(IF(INDEX(#REF!,MATCH(AW$9,#REF!,0),MATCH($B14,#REF!,0))=0,"",INDEX(#REF!,MATCH(AW$9,#REF!,0),MATCH($B14,#REF!,0))),"")</f>
        <v/>
      </c>
    </row>
    <row r="15" spans="2:51" x14ac:dyDescent="0.2">
      <c r="B15" s="5" t="s">
        <v>40</v>
      </c>
      <c r="C15" s="87">
        <f>SUMIFS(hist8[Amount],hist8[Appr],$C$5,hist8[Year],$B15)</f>
        <v>0</v>
      </c>
      <c r="D15" s="68" t="str">
        <f t="array" ref="D15">IFERROR(INDEX(slash18[Slash],MATCH(1,($B15=slash18[Year])*(VALUE($C$5)=slash18[Appr]),0)),"")</f>
        <v/>
      </c>
      <c r="E15" s="87">
        <f>IFERROR($C15/_xlfn.XLOOKUP(B15,'New Inflation'!$A$2:$A$27,'New Inflation'!$D$2:$D$27),"")</f>
        <v>0</v>
      </c>
      <c r="F15" s="68"/>
      <c r="G15" s="58"/>
      <c r="H15" s="70"/>
      <c r="I15" s="68"/>
      <c r="J15" s="58"/>
      <c r="K15" s="70"/>
      <c r="L15" s="68"/>
      <c r="M15" s="58"/>
      <c r="N15" s="70"/>
      <c r="O15" s="68"/>
      <c r="P15" s="58"/>
      <c r="Q15" s="70"/>
      <c r="R15" s="68"/>
      <c r="S15" s="58"/>
      <c r="T15" s="70"/>
      <c r="U15" s="68"/>
      <c r="V15" s="58"/>
      <c r="W15" s="70"/>
      <c r="X15" s="68"/>
      <c r="Y15" s="58" t="str">
        <f>IFERROR(INDEX(#REF!,MATCH(Y$9,#REF!,0),MATCH($B15,#REF!,0)),"")</f>
        <v/>
      </c>
      <c r="Z15" s="70" t="str">
        <f t="shared" si="0"/>
        <v/>
      </c>
      <c r="AA15" s="68" t="str">
        <f>IFERROR(IF(INDEX(#REF!,MATCH(Y$9,#REF!,0),MATCH($B15,#REF!,0))=0,"",INDEX(#REF!,MATCH(Y$9,#REF!,0),MATCH($B15,#REF!,0))),"")</f>
        <v/>
      </c>
      <c r="AB15" s="58" t="str">
        <f>IFERROR(INDEX(#REF!,MATCH(AB$9,#REF!,0),MATCH($B15,#REF!,0)),"")</f>
        <v/>
      </c>
      <c r="AC15" s="70" t="str">
        <f t="shared" si="1"/>
        <v/>
      </c>
      <c r="AD15" s="68" t="str">
        <f>IFERROR(IF(INDEX(#REF!,MATCH(AB$9,#REF!,0),MATCH($B15,#REF!,0))=0,"",INDEX(#REF!,MATCH(AB$9,#REF!,0),MATCH($B15,#REF!,0))),"")</f>
        <v/>
      </c>
      <c r="AE15" s="58" t="str">
        <f>IFERROR(INDEX(#REF!,MATCH(AE$9,#REF!,0),MATCH($B15,#REF!,0)),"")</f>
        <v/>
      </c>
      <c r="AF15" s="70" t="str">
        <f t="shared" si="2"/>
        <v/>
      </c>
      <c r="AG15" s="68" t="str">
        <f>IFERROR(IF(INDEX(#REF!,MATCH(AE$9,#REF!,0),MATCH($B15,#REF!,0))=0,"",INDEX(#REF!,MATCH(AE$9,#REF!,0),MATCH($B15,#REF!,0))),"")</f>
        <v/>
      </c>
      <c r="AH15" s="58" t="str">
        <f>IFERROR(INDEX(#REF!,MATCH(AH$9,#REF!,0),MATCH($B15,#REF!,0)),"")</f>
        <v/>
      </c>
      <c r="AI15" s="70" t="str">
        <f t="shared" si="3"/>
        <v/>
      </c>
      <c r="AJ15" s="68" t="str">
        <f>IFERROR(IF(INDEX(#REF!,MATCH(AH$9,#REF!,0),MATCH($B15,#REF!,0))=0,"",INDEX(#REF!,MATCH(AH$9,#REF!,0),MATCH($B15,#REF!,0))),"")</f>
        <v/>
      </c>
      <c r="AK15" s="58" t="str">
        <f>IFERROR(INDEX(#REF!,MATCH(AK$9,#REF!,0),MATCH($B15,#REF!,0)),"")</f>
        <v/>
      </c>
      <c r="AL15" s="70" t="str">
        <f t="shared" si="4"/>
        <v/>
      </c>
      <c r="AM15" s="68" t="str">
        <f>IFERROR(IF(INDEX(#REF!,MATCH(AK$9,#REF!,0),MATCH($B15,#REF!,0))=0,"",INDEX(#REF!,MATCH(AK$9,#REF!,0),MATCH($B15,#REF!,0))),"")</f>
        <v/>
      </c>
      <c r="AN15" s="58"/>
      <c r="AO15" s="70"/>
      <c r="AP15" s="68"/>
      <c r="AQ15" s="58" t="str">
        <f>IFERROR(INDEX(#REF!,MATCH(AQ$9,#REF!,0),MATCH($B15,#REF!,0)),"")</f>
        <v/>
      </c>
      <c r="AR15" s="70" t="str">
        <f t="shared" si="5"/>
        <v/>
      </c>
      <c r="AS15" s="68" t="str">
        <f>IFERROR(IF(INDEX(#REF!,MATCH(AQ$9,#REF!,0),MATCH($B15,#REF!,0))=0,"",INDEX(#REF!,MATCH(AQ$9,#REF!,0),MATCH($B15,#REF!,0))),"")</f>
        <v/>
      </c>
      <c r="AT15" s="58" t="str">
        <f>IFERROR(INDEX(#REF!,MATCH(AT$9,#REF!,0),MATCH($B15,#REF!,0)),"")</f>
        <v/>
      </c>
      <c r="AU15" s="70" t="str">
        <f t="shared" si="6"/>
        <v/>
      </c>
      <c r="AV15" s="68" t="str">
        <f>IFERROR(IF(INDEX(#REF!,MATCH(AT$9,#REF!,0),MATCH($B15,#REF!,0))=0,"",INDEX(#REF!,MATCH(AT$9,#REF!,0),MATCH($B15,#REF!,0))),"")</f>
        <v/>
      </c>
      <c r="AW15" s="58" t="str">
        <f>IFERROR(INDEX(#REF!,MATCH(AW$9,#REF!,0),MATCH($B15,#REF!,0)),"")</f>
        <v/>
      </c>
      <c r="AX15" s="70" t="str">
        <f t="shared" si="7"/>
        <v/>
      </c>
      <c r="AY15" s="68" t="str">
        <f>IFERROR(IF(INDEX(#REF!,MATCH(AW$9,#REF!,0),MATCH($B15,#REF!,0))=0,"",INDEX(#REF!,MATCH(AW$9,#REF!,0),MATCH($B15,#REF!,0))),"")</f>
        <v/>
      </c>
    </row>
    <row r="16" spans="2:51" x14ac:dyDescent="0.2">
      <c r="B16" s="5" t="s">
        <v>44</v>
      </c>
      <c r="C16" s="87">
        <f>SUMIFS(hist8[Amount],hist8[Appr],$C$5,hist8[Year],$B16)</f>
        <v>0</v>
      </c>
      <c r="D16" s="68" t="str">
        <f t="array" ref="D16">IFERROR(INDEX(slash18[Slash],MATCH(1,($B16=slash18[Year])*(VALUE($C$5)=slash18[Appr]),0)),"")</f>
        <v/>
      </c>
      <c r="E16" s="87">
        <f>IFERROR($C16/_xlfn.XLOOKUP(B16,'New Inflation'!$A$2:$A$27,'New Inflation'!$D$2:$D$27),"")</f>
        <v>0</v>
      </c>
      <c r="F16" s="68"/>
      <c r="G16" s="58"/>
      <c r="H16" s="70"/>
      <c r="I16" s="68"/>
      <c r="J16" s="58"/>
      <c r="K16" s="70"/>
      <c r="L16" s="68"/>
      <c r="M16" s="58"/>
      <c r="N16" s="70"/>
      <c r="O16" s="68"/>
      <c r="P16" s="58"/>
      <c r="Q16" s="70"/>
      <c r="R16" s="68"/>
      <c r="S16" s="58"/>
      <c r="T16" s="70"/>
      <c r="U16" s="68"/>
      <c r="V16" s="58"/>
      <c r="W16" s="70"/>
      <c r="X16" s="68"/>
      <c r="Y16" s="58" t="str">
        <f>IFERROR(INDEX(#REF!,MATCH(Y$9,#REF!,0),MATCH($B16,#REF!,0)),"")</f>
        <v/>
      </c>
      <c r="Z16" s="70" t="str">
        <f t="shared" si="0"/>
        <v/>
      </c>
      <c r="AA16" s="68" t="str">
        <f>IFERROR(IF(INDEX(#REF!,MATCH(Y$9,#REF!,0),MATCH($B16,#REF!,0))=0,"",INDEX(#REF!,MATCH(Y$9,#REF!,0),MATCH($B16,#REF!,0))),"")</f>
        <v/>
      </c>
      <c r="AB16" s="58" t="str">
        <f>IFERROR(INDEX(#REF!,MATCH(AB$9,#REF!,0),MATCH($B16,#REF!,0)),"")</f>
        <v/>
      </c>
      <c r="AC16" s="70" t="str">
        <f t="shared" si="1"/>
        <v/>
      </c>
      <c r="AD16" s="68" t="str">
        <f>IFERROR(IF(INDEX(#REF!,MATCH(AB$9,#REF!,0),MATCH($B16,#REF!,0))=0,"",INDEX(#REF!,MATCH(AB$9,#REF!,0),MATCH($B16,#REF!,0))),"")</f>
        <v/>
      </c>
      <c r="AE16" s="58" t="str">
        <f>IFERROR(INDEX(#REF!,MATCH(AE$9,#REF!,0),MATCH($B16,#REF!,0)),"")</f>
        <v/>
      </c>
      <c r="AF16" s="70" t="str">
        <f t="shared" si="2"/>
        <v/>
      </c>
      <c r="AG16" s="68" t="str">
        <f>IFERROR(IF(INDEX(#REF!,MATCH(AE$9,#REF!,0),MATCH($B16,#REF!,0))=0,"",INDEX(#REF!,MATCH(AE$9,#REF!,0),MATCH($B16,#REF!,0))),"")</f>
        <v/>
      </c>
      <c r="AH16" s="58" t="str">
        <f>IFERROR(INDEX(#REF!,MATCH(AH$9,#REF!,0),MATCH($B16,#REF!,0)),"")</f>
        <v/>
      </c>
      <c r="AI16" s="70" t="str">
        <f t="shared" si="3"/>
        <v/>
      </c>
      <c r="AJ16" s="68" t="str">
        <f>IFERROR(IF(INDEX(#REF!,MATCH(AH$9,#REF!,0),MATCH($B16,#REF!,0))=0,"",INDEX(#REF!,MATCH(AH$9,#REF!,0),MATCH($B16,#REF!,0))),"")</f>
        <v/>
      </c>
      <c r="AK16" s="58" t="str">
        <f>IFERROR(INDEX(#REF!,MATCH(AK$9,#REF!,0),MATCH($B16,#REF!,0)),"")</f>
        <v/>
      </c>
      <c r="AL16" s="70" t="str">
        <f t="shared" si="4"/>
        <v/>
      </c>
      <c r="AM16" s="68" t="str">
        <f>IFERROR(IF(INDEX(#REF!,MATCH(AK$9,#REF!,0),MATCH($B16,#REF!,0))=0,"",INDEX(#REF!,MATCH(AK$9,#REF!,0),MATCH($B16,#REF!,0))),"")</f>
        <v/>
      </c>
      <c r="AN16" s="58"/>
      <c r="AO16" s="70"/>
      <c r="AP16" s="68"/>
      <c r="AQ16" s="58" t="str">
        <f>IFERROR(INDEX(#REF!,MATCH(AQ$9,#REF!,0),MATCH($B16,#REF!,0)),"")</f>
        <v/>
      </c>
      <c r="AR16" s="70" t="str">
        <f t="shared" si="5"/>
        <v/>
      </c>
      <c r="AS16" s="68" t="str">
        <f>IFERROR(IF(INDEX(#REF!,MATCH(AQ$9,#REF!,0),MATCH($B16,#REF!,0))=0,"",INDEX(#REF!,MATCH(AQ$9,#REF!,0),MATCH($B16,#REF!,0))),"")</f>
        <v/>
      </c>
      <c r="AT16" s="58" t="str">
        <f>IFERROR(INDEX(#REF!,MATCH(AT$9,#REF!,0),MATCH($B16,#REF!,0)),"")</f>
        <v/>
      </c>
      <c r="AU16" s="70" t="str">
        <f t="shared" si="6"/>
        <v/>
      </c>
      <c r="AV16" s="68" t="str">
        <f>IFERROR(IF(INDEX(#REF!,MATCH(AT$9,#REF!,0),MATCH($B16,#REF!,0))=0,"",INDEX(#REF!,MATCH(AT$9,#REF!,0),MATCH($B16,#REF!,0))),"")</f>
        <v/>
      </c>
      <c r="AW16" s="58" t="str">
        <f>IFERROR(INDEX(#REF!,MATCH(AW$9,#REF!,0),MATCH($B16,#REF!,0)),"")</f>
        <v/>
      </c>
      <c r="AX16" s="70" t="str">
        <f t="shared" si="7"/>
        <v/>
      </c>
      <c r="AY16" s="68" t="str">
        <f>IFERROR(IF(INDEX(#REF!,MATCH(AW$9,#REF!,0),MATCH($B16,#REF!,0))=0,"",INDEX(#REF!,MATCH(AW$9,#REF!,0),MATCH($B16,#REF!,0))),"")</f>
        <v/>
      </c>
    </row>
    <row r="17" spans="2:51" x14ac:dyDescent="0.2">
      <c r="B17" s="5" t="s">
        <v>45</v>
      </c>
      <c r="C17" s="87">
        <f>SUMIFS(hist8[Amount],hist8[Appr],$C$5,hist8[Year],$B17)</f>
        <v>0</v>
      </c>
      <c r="D17" s="68" t="str">
        <f t="array" ref="D17">IFERROR(INDEX(slash18[Slash],MATCH(1,($B17=slash18[Year])*(VALUE($C$5)=slash18[Appr]),0)),"")</f>
        <v/>
      </c>
      <c r="E17" s="87">
        <f>IFERROR($C17/_xlfn.XLOOKUP(B17,'New Inflation'!$A$2:$A$27,'New Inflation'!$D$2:$D$27),"")</f>
        <v>0</v>
      </c>
      <c r="F17" s="68"/>
      <c r="G17" s="58"/>
      <c r="H17" s="70"/>
      <c r="I17" s="68"/>
      <c r="J17" s="58"/>
      <c r="K17" s="70"/>
      <c r="L17" s="68"/>
      <c r="M17" s="58"/>
      <c r="N17" s="70"/>
      <c r="O17" s="68"/>
      <c r="P17" s="58"/>
      <c r="Q17" s="70"/>
      <c r="R17" s="68"/>
      <c r="S17" s="58"/>
      <c r="T17" s="70"/>
      <c r="U17" s="68"/>
      <c r="V17" s="58"/>
      <c r="W17" s="70"/>
      <c r="X17" s="68"/>
      <c r="Y17" s="58" t="str">
        <f>IFERROR(INDEX(#REF!,MATCH(Y$9,#REF!,0),MATCH($B17,#REF!,0)),"")</f>
        <v/>
      </c>
      <c r="Z17" s="70" t="str">
        <f t="shared" si="0"/>
        <v/>
      </c>
      <c r="AA17" s="68" t="str">
        <f>IFERROR(IF(INDEX(#REF!,MATCH(Y$9,#REF!,0),MATCH($B17,#REF!,0))=0,"",INDEX(#REF!,MATCH(Y$9,#REF!,0),MATCH($B17,#REF!,0))),"")</f>
        <v/>
      </c>
      <c r="AB17" s="58" t="str">
        <f>IFERROR(INDEX(#REF!,MATCH(AB$9,#REF!,0),MATCH($B17,#REF!,0)),"")</f>
        <v/>
      </c>
      <c r="AC17" s="70" t="str">
        <f t="shared" si="1"/>
        <v/>
      </c>
      <c r="AD17" s="68" t="str">
        <f>IFERROR(IF(INDEX(#REF!,MATCH(AB$9,#REF!,0),MATCH($B17,#REF!,0))=0,"",INDEX(#REF!,MATCH(AB$9,#REF!,0),MATCH($B17,#REF!,0))),"")</f>
        <v/>
      </c>
      <c r="AE17" s="58" t="str">
        <f>IFERROR(INDEX(#REF!,MATCH(AE$9,#REF!,0),MATCH($B17,#REF!,0)),"")</f>
        <v/>
      </c>
      <c r="AF17" s="70" t="str">
        <f t="shared" si="2"/>
        <v/>
      </c>
      <c r="AG17" s="68" t="str">
        <f>IFERROR(IF(INDEX(#REF!,MATCH(AE$9,#REF!,0),MATCH($B17,#REF!,0))=0,"",INDEX(#REF!,MATCH(AE$9,#REF!,0),MATCH($B17,#REF!,0))),"")</f>
        <v/>
      </c>
      <c r="AH17" s="58" t="str">
        <f>IFERROR(INDEX(#REF!,MATCH(AH$9,#REF!,0),MATCH($B17,#REF!,0)),"")</f>
        <v/>
      </c>
      <c r="AI17" s="70" t="str">
        <f t="shared" si="3"/>
        <v/>
      </c>
      <c r="AJ17" s="68" t="str">
        <f>IFERROR(IF(INDEX(#REF!,MATCH(AH$9,#REF!,0),MATCH($B17,#REF!,0))=0,"",INDEX(#REF!,MATCH(AH$9,#REF!,0),MATCH($B17,#REF!,0))),"")</f>
        <v/>
      </c>
      <c r="AK17" s="58" t="str">
        <f>IFERROR(INDEX(#REF!,MATCH(AK$9,#REF!,0),MATCH($B17,#REF!,0)),"")</f>
        <v/>
      </c>
      <c r="AL17" s="70" t="str">
        <f t="shared" si="4"/>
        <v/>
      </c>
      <c r="AM17" s="68" t="str">
        <f>IFERROR(IF(INDEX(#REF!,MATCH(AK$9,#REF!,0),MATCH($B17,#REF!,0))=0,"",INDEX(#REF!,MATCH(AK$9,#REF!,0),MATCH($B17,#REF!,0))),"")</f>
        <v/>
      </c>
      <c r="AN17" s="58"/>
      <c r="AO17" s="70"/>
      <c r="AP17" s="68"/>
      <c r="AQ17" s="58" t="str">
        <f>IFERROR(INDEX(#REF!,MATCH(AQ$9,#REF!,0),MATCH($B17,#REF!,0)),"")</f>
        <v/>
      </c>
      <c r="AR17" s="70" t="str">
        <f t="shared" si="5"/>
        <v/>
      </c>
      <c r="AS17" s="68" t="str">
        <f>IFERROR(IF(INDEX(#REF!,MATCH(AQ$9,#REF!,0),MATCH($B17,#REF!,0))=0,"",INDEX(#REF!,MATCH(AQ$9,#REF!,0),MATCH($B17,#REF!,0))),"")</f>
        <v/>
      </c>
      <c r="AT17" s="58" t="str">
        <f>IFERROR(INDEX(#REF!,MATCH(AT$9,#REF!,0),MATCH($B17,#REF!,0)),"")</f>
        <v/>
      </c>
      <c r="AU17" s="70" t="str">
        <f t="shared" si="6"/>
        <v/>
      </c>
      <c r="AV17" s="68" t="str">
        <f>IFERROR(IF(INDEX(#REF!,MATCH(AT$9,#REF!,0),MATCH($B17,#REF!,0))=0,"",INDEX(#REF!,MATCH(AT$9,#REF!,0),MATCH($B17,#REF!,0))),"")</f>
        <v/>
      </c>
      <c r="AW17" s="58" t="str">
        <f>IFERROR(INDEX(#REF!,MATCH(AW$9,#REF!,0),MATCH($B17,#REF!,0)),"")</f>
        <v/>
      </c>
      <c r="AX17" s="70" t="str">
        <f t="shared" si="7"/>
        <v/>
      </c>
      <c r="AY17" s="68" t="str">
        <f>IFERROR(IF(INDEX(#REF!,MATCH(AW$9,#REF!,0),MATCH($B17,#REF!,0))=0,"",INDEX(#REF!,MATCH(AW$9,#REF!,0),MATCH($B17,#REF!,0))),"")</f>
        <v/>
      </c>
    </row>
    <row r="18" spans="2:51" x14ac:dyDescent="0.2">
      <c r="B18" s="5" t="s">
        <v>46</v>
      </c>
      <c r="C18" s="87">
        <f>SUMIFS(hist8[Amount],hist8[Appr],$C$5,hist8[Year],$B18)</f>
        <v>0</v>
      </c>
      <c r="D18" s="68" t="str">
        <f t="array" ref="D18">IFERROR(INDEX(slash18[Slash],MATCH(1,($B18=slash18[Year])*(VALUE($C$5)=slash18[Appr]),0)),"")</f>
        <v/>
      </c>
      <c r="E18" s="87">
        <f>IFERROR($C18/_xlfn.XLOOKUP(B18,'New Inflation'!$A$2:$A$27,'New Inflation'!$D$2:$D$27),"")</f>
        <v>0</v>
      </c>
      <c r="F18" s="68"/>
      <c r="G18" s="58"/>
      <c r="H18" s="70"/>
      <c r="I18" s="68"/>
      <c r="J18" s="58"/>
      <c r="K18" s="70"/>
      <c r="L18" s="68"/>
      <c r="M18" s="58"/>
      <c r="N18" s="70"/>
      <c r="O18" s="68"/>
      <c r="P18" s="58"/>
      <c r="Q18" s="70"/>
      <c r="R18" s="68"/>
      <c r="S18" s="58"/>
      <c r="T18" s="70"/>
      <c r="U18" s="68"/>
      <c r="V18" s="58"/>
      <c r="W18" s="70"/>
      <c r="X18" s="68"/>
      <c r="Y18" s="58" t="str">
        <f>IFERROR(INDEX(#REF!,MATCH(Y$9,#REF!,0),MATCH($B18,#REF!,0)),"")</f>
        <v/>
      </c>
      <c r="Z18" s="70" t="str">
        <f t="shared" si="0"/>
        <v/>
      </c>
      <c r="AA18" s="68" t="str">
        <f>IFERROR(IF(INDEX(#REF!,MATCH(Y$9,#REF!,0),MATCH($B18,#REF!,0))=0,"",INDEX(#REF!,MATCH(Y$9,#REF!,0),MATCH($B18,#REF!,0))),"")</f>
        <v/>
      </c>
      <c r="AB18" s="58" t="str">
        <f>IFERROR(INDEX(#REF!,MATCH(AB$9,#REF!,0),MATCH($B18,#REF!,0)),"")</f>
        <v/>
      </c>
      <c r="AC18" s="70" t="str">
        <f t="shared" si="1"/>
        <v/>
      </c>
      <c r="AD18" s="68" t="str">
        <f>IFERROR(IF(INDEX(#REF!,MATCH(AB$9,#REF!,0),MATCH($B18,#REF!,0))=0,"",INDEX(#REF!,MATCH(AB$9,#REF!,0),MATCH($B18,#REF!,0))),"")</f>
        <v/>
      </c>
      <c r="AE18" s="58" t="str">
        <f>IFERROR(INDEX(#REF!,MATCH(AE$9,#REF!,0),MATCH($B18,#REF!,0)),"")</f>
        <v/>
      </c>
      <c r="AF18" s="70" t="str">
        <f t="shared" si="2"/>
        <v/>
      </c>
      <c r="AG18" s="68" t="str">
        <f>IFERROR(IF(INDEX(#REF!,MATCH(AE$9,#REF!,0),MATCH($B18,#REF!,0))=0,"",INDEX(#REF!,MATCH(AE$9,#REF!,0),MATCH($B18,#REF!,0))),"")</f>
        <v/>
      </c>
      <c r="AH18" s="58" t="str">
        <f>IFERROR(INDEX(#REF!,MATCH(AH$9,#REF!,0),MATCH($B18,#REF!,0)),"")</f>
        <v/>
      </c>
      <c r="AI18" s="70" t="str">
        <f t="shared" si="3"/>
        <v/>
      </c>
      <c r="AJ18" s="68" t="str">
        <f>IFERROR(IF(INDEX(#REF!,MATCH(AH$9,#REF!,0),MATCH($B18,#REF!,0))=0,"",INDEX(#REF!,MATCH(AH$9,#REF!,0),MATCH($B18,#REF!,0))),"")</f>
        <v/>
      </c>
      <c r="AK18" s="58" t="str">
        <f>IFERROR(INDEX(#REF!,MATCH(AK$9,#REF!,0),MATCH($B18,#REF!,0)),"")</f>
        <v/>
      </c>
      <c r="AL18" s="70" t="str">
        <f t="shared" si="4"/>
        <v/>
      </c>
      <c r="AM18" s="68" t="str">
        <f>IFERROR(IF(INDEX(#REF!,MATCH(AK$9,#REF!,0),MATCH($B18,#REF!,0))=0,"",INDEX(#REF!,MATCH(AK$9,#REF!,0),MATCH($B18,#REF!,0))),"")</f>
        <v/>
      </c>
      <c r="AN18" s="58"/>
      <c r="AO18" s="70"/>
      <c r="AP18" s="68"/>
      <c r="AQ18" s="58" t="str">
        <f>IFERROR(INDEX(#REF!,MATCH(AQ$9,#REF!,0),MATCH($B18,#REF!,0)),"")</f>
        <v/>
      </c>
      <c r="AR18" s="70" t="str">
        <f t="shared" si="5"/>
        <v/>
      </c>
      <c r="AS18" s="68" t="str">
        <f>IFERROR(IF(INDEX(#REF!,MATCH(AQ$9,#REF!,0),MATCH($B18,#REF!,0))=0,"",INDEX(#REF!,MATCH(AQ$9,#REF!,0),MATCH($B18,#REF!,0))),"")</f>
        <v/>
      </c>
      <c r="AT18" s="58" t="str">
        <f>IFERROR(INDEX(#REF!,MATCH(AT$9,#REF!,0),MATCH($B18,#REF!,0)),"")</f>
        <v/>
      </c>
      <c r="AU18" s="70" t="str">
        <f t="shared" si="6"/>
        <v/>
      </c>
      <c r="AV18" s="68" t="str">
        <f>IFERROR(IF(INDEX(#REF!,MATCH(AT$9,#REF!,0),MATCH($B18,#REF!,0))=0,"",INDEX(#REF!,MATCH(AT$9,#REF!,0),MATCH($B18,#REF!,0))),"")</f>
        <v/>
      </c>
      <c r="AW18" s="58" t="str">
        <f>IFERROR(INDEX(#REF!,MATCH(AW$9,#REF!,0),MATCH($B18,#REF!,0)),"")</f>
        <v/>
      </c>
      <c r="AX18" s="70" t="str">
        <f t="shared" si="7"/>
        <v/>
      </c>
      <c r="AY18" s="68" t="str">
        <f>IFERROR(IF(INDEX(#REF!,MATCH(AW$9,#REF!,0),MATCH($B18,#REF!,0))=0,"",INDEX(#REF!,MATCH(AW$9,#REF!,0),MATCH($B18,#REF!,0))),"")</f>
        <v/>
      </c>
    </row>
    <row r="19" spans="2:51" x14ac:dyDescent="0.2">
      <c r="B19" s="5" t="s">
        <v>47</v>
      </c>
      <c r="C19" s="87">
        <f>SUMIFS(hist8[Amount],hist8[Appr],$C$5,hist8[Year],$B19)</f>
        <v>0</v>
      </c>
      <c r="D19" s="68" t="str">
        <f t="array" ref="D19">IFERROR(INDEX(slash18[Slash],MATCH(1,($B19=slash18[Year])*(VALUE($C$5)=slash18[Appr]),0)),"")</f>
        <v/>
      </c>
      <c r="E19" s="87">
        <f>IFERROR($C19/_xlfn.XLOOKUP(B19,'New Inflation'!$A$2:$A$27,'New Inflation'!$D$2:$D$27),"")</f>
        <v>0</v>
      </c>
      <c r="F19" s="68"/>
      <c r="G19" s="58"/>
      <c r="H19" s="70"/>
      <c r="I19" s="68"/>
      <c r="J19" s="58"/>
      <c r="K19" s="70"/>
      <c r="L19" s="68"/>
      <c r="M19" s="58"/>
      <c r="N19" s="70"/>
      <c r="O19" s="68"/>
      <c r="P19" s="58"/>
      <c r="Q19" s="70"/>
      <c r="R19" s="68"/>
      <c r="S19" s="58"/>
      <c r="T19" s="70"/>
      <c r="U19" s="68"/>
      <c r="V19" s="58"/>
      <c r="W19" s="70"/>
      <c r="X19" s="68"/>
      <c r="Y19" s="58" t="str">
        <f>IFERROR(INDEX(#REF!,MATCH(Y$9,#REF!,0),MATCH($B19,#REF!,0)),"")</f>
        <v/>
      </c>
      <c r="Z19" s="70" t="str">
        <f t="shared" si="0"/>
        <v/>
      </c>
      <c r="AA19" s="68" t="str">
        <f>IFERROR(IF(INDEX(#REF!,MATCH(Y$9,#REF!,0),MATCH($B19,#REF!,0))=0,"",INDEX(#REF!,MATCH(Y$9,#REF!,0),MATCH($B19,#REF!,0))),"")</f>
        <v/>
      </c>
      <c r="AB19" s="58" t="str">
        <f>IFERROR(INDEX(#REF!,MATCH(AB$9,#REF!,0),MATCH($B19,#REF!,0)),"")</f>
        <v/>
      </c>
      <c r="AC19" s="70" t="str">
        <f t="shared" si="1"/>
        <v/>
      </c>
      <c r="AD19" s="68" t="str">
        <f>IFERROR(IF(INDEX(#REF!,MATCH(AB$9,#REF!,0),MATCH($B19,#REF!,0))=0,"",INDEX(#REF!,MATCH(AB$9,#REF!,0),MATCH($B19,#REF!,0))),"")</f>
        <v/>
      </c>
      <c r="AE19" s="58" t="str">
        <f>IFERROR(INDEX(#REF!,MATCH(AE$9,#REF!,0),MATCH($B19,#REF!,0)),"")</f>
        <v/>
      </c>
      <c r="AF19" s="70" t="str">
        <f t="shared" si="2"/>
        <v/>
      </c>
      <c r="AG19" s="68" t="str">
        <f>IFERROR(IF(INDEX(#REF!,MATCH(AE$9,#REF!,0),MATCH($B19,#REF!,0))=0,"",INDEX(#REF!,MATCH(AE$9,#REF!,0),MATCH($B19,#REF!,0))),"")</f>
        <v/>
      </c>
      <c r="AH19" s="58" t="str">
        <f>IFERROR(INDEX(#REF!,MATCH(AH$9,#REF!,0),MATCH($B19,#REF!,0)),"")</f>
        <v/>
      </c>
      <c r="AI19" s="70" t="str">
        <f t="shared" si="3"/>
        <v/>
      </c>
      <c r="AJ19" s="68" t="str">
        <f>IFERROR(IF(INDEX(#REF!,MATCH(AH$9,#REF!,0),MATCH($B19,#REF!,0))=0,"",INDEX(#REF!,MATCH(AH$9,#REF!,0),MATCH($B19,#REF!,0))),"")</f>
        <v/>
      </c>
      <c r="AK19" s="58" t="str">
        <f>IFERROR(INDEX(#REF!,MATCH(AK$9,#REF!,0),MATCH($B19,#REF!,0)),"")</f>
        <v/>
      </c>
      <c r="AL19" s="70" t="str">
        <f t="shared" si="4"/>
        <v/>
      </c>
      <c r="AM19" s="68" t="str">
        <f>IFERROR(IF(INDEX(#REF!,MATCH(AK$9,#REF!,0),MATCH($B19,#REF!,0))=0,"",INDEX(#REF!,MATCH(AK$9,#REF!,0),MATCH($B19,#REF!,0))),"")</f>
        <v/>
      </c>
      <c r="AN19" s="58"/>
      <c r="AO19" s="70"/>
      <c r="AP19" s="68"/>
      <c r="AQ19" s="58" t="str">
        <f>IFERROR(INDEX(#REF!,MATCH(AQ$9,#REF!,0),MATCH($B19,#REF!,0)),"")</f>
        <v/>
      </c>
      <c r="AR19" s="70" t="str">
        <f t="shared" si="5"/>
        <v/>
      </c>
      <c r="AS19" s="68" t="str">
        <f>IFERROR(IF(INDEX(#REF!,MATCH(AQ$9,#REF!,0),MATCH($B19,#REF!,0))=0,"",INDEX(#REF!,MATCH(AQ$9,#REF!,0),MATCH($B19,#REF!,0))),"")</f>
        <v/>
      </c>
      <c r="AT19" s="58" t="str">
        <f>IFERROR(INDEX(#REF!,MATCH(AT$9,#REF!,0),MATCH($B19,#REF!,0)),"")</f>
        <v/>
      </c>
      <c r="AU19" s="70" t="str">
        <f t="shared" si="6"/>
        <v/>
      </c>
      <c r="AV19" s="68" t="str">
        <f>IFERROR(IF(INDEX(#REF!,MATCH(AT$9,#REF!,0),MATCH($B19,#REF!,0))=0,"",INDEX(#REF!,MATCH(AT$9,#REF!,0),MATCH($B19,#REF!,0))),"")</f>
        <v/>
      </c>
      <c r="AW19" s="58" t="str">
        <f>IFERROR(INDEX(#REF!,MATCH(AW$9,#REF!,0),MATCH($B19,#REF!,0)),"")</f>
        <v/>
      </c>
      <c r="AX19" s="70" t="str">
        <f t="shared" si="7"/>
        <v/>
      </c>
      <c r="AY19" s="68" t="str">
        <f>IFERROR(IF(INDEX(#REF!,MATCH(AW$9,#REF!,0),MATCH($B19,#REF!,0))=0,"",INDEX(#REF!,MATCH(AW$9,#REF!,0),MATCH($B19,#REF!,0))),"")</f>
        <v/>
      </c>
    </row>
    <row r="20" spans="2:51" x14ac:dyDescent="0.2">
      <c r="B20" s="5" t="s">
        <v>55</v>
      </c>
      <c r="C20" s="87">
        <f>SUMIFS(hist8[Amount],hist8[Appr],$C$5,hist8[Year],$B20)</f>
        <v>0</v>
      </c>
      <c r="D20" s="68" t="str">
        <f t="array" ref="D20">IFERROR(INDEX(slash18[Slash],MATCH(1,($B20=slash18[Year])*(VALUE($C$5)=slash18[Appr]),0)),"")</f>
        <v/>
      </c>
      <c r="E20" s="87">
        <f>IFERROR($C20/_xlfn.XLOOKUP(B20,'New Inflation'!$A$2:$A$27,'New Inflation'!$D$2:$D$27),"")</f>
        <v>0</v>
      </c>
      <c r="F20" s="68"/>
      <c r="G20" s="58"/>
      <c r="H20" s="70"/>
      <c r="I20" s="68"/>
      <c r="J20" s="58"/>
      <c r="K20" s="70"/>
      <c r="L20" s="68"/>
      <c r="M20" s="58"/>
      <c r="N20" s="70"/>
      <c r="O20" s="68"/>
      <c r="P20" s="58"/>
      <c r="Q20" s="70"/>
      <c r="R20" s="68"/>
      <c r="S20" s="58"/>
      <c r="T20" s="70"/>
      <c r="U20" s="68"/>
      <c r="V20" s="58"/>
      <c r="W20" s="70"/>
      <c r="X20" s="68"/>
      <c r="Y20" s="58" t="str">
        <f>IFERROR(INDEX(#REF!,MATCH(Y$9,#REF!,0),MATCH($B20,#REF!,0)),"")</f>
        <v/>
      </c>
      <c r="Z20" s="70" t="str">
        <f t="shared" si="0"/>
        <v/>
      </c>
      <c r="AA20" s="68" t="str">
        <f>IFERROR(IF(INDEX(#REF!,MATCH(Y$9,#REF!,0),MATCH($B20,#REF!,0))=0,"",INDEX(#REF!,MATCH(Y$9,#REF!,0),MATCH($B20,#REF!,0))),"")</f>
        <v/>
      </c>
      <c r="AB20" s="58" t="str">
        <f>IFERROR(INDEX(#REF!,MATCH(AB$9,#REF!,0),MATCH($B20,#REF!,0)),"")</f>
        <v/>
      </c>
      <c r="AC20" s="70" t="str">
        <f t="shared" si="1"/>
        <v/>
      </c>
      <c r="AD20" s="68" t="str">
        <f>IFERROR(IF(INDEX(#REF!,MATCH(AB$9,#REF!,0),MATCH($B20,#REF!,0))=0,"",INDEX(#REF!,MATCH(AB$9,#REF!,0),MATCH($B20,#REF!,0))),"")</f>
        <v/>
      </c>
      <c r="AE20" s="58" t="str">
        <f>IFERROR(INDEX(#REF!,MATCH(AE$9,#REF!,0),MATCH($B20,#REF!,0)),"")</f>
        <v/>
      </c>
      <c r="AF20" s="70" t="str">
        <f t="shared" si="2"/>
        <v/>
      </c>
      <c r="AG20" s="68" t="str">
        <f>IFERROR(IF(INDEX(#REF!,MATCH(AE$9,#REF!,0),MATCH($B20,#REF!,0))=0,"",INDEX(#REF!,MATCH(AE$9,#REF!,0),MATCH($B20,#REF!,0))),"")</f>
        <v/>
      </c>
      <c r="AH20" s="58" t="str">
        <f>IFERROR(INDEX(#REF!,MATCH(AH$9,#REF!,0),MATCH($B20,#REF!,0)),"")</f>
        <v/>
      </c>
      <c r="AI20" s="70" t="str">
        <f t="shared" si="3"/>
        <v/>
      </c>
      <c r="AJ20" s="68" t="str">
        <f>IFERROR(IF(INDEX(#REF!,MATCH(AH$9,#REF!,0),MATCH($B20,#REF!,0))=0,"",INDEX(#REF!,MATCH(AH$9,#REF!,0),MATCH($B20,#REF!,0))),"")</f>
        <v/>
      </c>
      <c r="AK20" s="58" t="str">
        <f>IFERROR(INDEX(#REF!,MATCH(AK$9,#REF!,0),MATCH($B20,#REF!,0)),"")</f>
        <v/>
      </c>
      <c r="AL20" s="70" t="str">
        <f t="shared" si="4"/>
        <v/>
      </c>
      <c r="AM20" s="68" t="str">
        <f>IFERROR(IF(INDEX(#REF!,MATCH(AK$9,#REF!,0),MATCH($B20,#REF!,0))=0,"",INDEX(#REF!,MATCH(AK$9,#REF!,0),MATCH($B20,#REF!,0))),"")</f>
        <v/>
      </c>
      <c r="AN20" s="58"/>
      <c r="AO20" s="70"/>
      <c r="AP20" s="68"/>
      <c r="AQ20" s="58" t="str">
        <f>IFERROR(INDEX(#REF!,MATCH(AQ$9,#REF!,0),MATCH($B20,#REF!,0)),"")</f>
        <v/>
      </c>
      <c r="AR20" s="70" t="str">
        <f t="shared" si="5"/>
        <v/>
      </c>
      <c r="AS20" s="68" t="str">
        <f>IFERROR(IF(INDEX(#REF!,MATCH(AQ$9,#REF!,0),MATCH($B20,#REF!,0))=0,"",INDEX(#REF!,MATCH(AQ$9,#REF!,0),MATCH($B20,#REF!,0))),"")</f>
        <v/>
      </c>
      <c r="AT20" s="58" t="str">
        <f>IFERROR(INDEX(#REF!,MATCH(AT$9,#REF!,0),MATCH($B20,#REF!,0)),"")</f>
        <v/>
      </c>
      <c r="AU20" s="70" t="str">
        <f t="shared" si="6"/>
        <v/>
      </c>
      <c r="AV20" s="68" t="str">
        <f>IFERROR(IF(INDEX(#REF!,MATCH(AT$9,#REF!,0),MATCH($B20,#REF!,0))=0,"",INDEX(#REF!,MATCH(AT$9,#REF!,0),MATCH($B20,#REF!,0))),"")</f>
        <v/>
      </c>
      <c r="AW20" s="58" t="str">
        <f>IFERROR(INDEX(#REF!,MATCH(AW$9,#REF!,0),MATCH($B20,#REF!,0)),"")</f>
        <v/>
      </c>
      <c r="AX20" s="70" t="str">
        <f t="shared" si="7"/>
        <v/>
      </c>
      <c r="AY20" s="68" t="str">
        <f>IFERROR(IF(INDEX(#REF!,MATCH(AW$9,#REF!,0),MATCH($B20,#REF!,0))=0,"",INDEX(#REF!,MATCH(AW$9,#REF!,0),MATCH($B20,#REF!,0))),"")</f>
        <v/>
      </c>
    </row>
    <row r="21" spans="2:51" x14ac:dyDescent="0.2">
      <c r="B21" s="5" t="s">
        <v>56</v>
      </c>
      <c r="C21" s="87">
        <f>SUMIFS(hist8[Amount],hist8[Appr],$C$5,hist8[Year],$B21)</f>
        <v>0</v>
      </c>
      <c r="D21" s="68" t="str">
        <f t="array" ref="D21">IFERROR(INDEX(slash18[Slash],MATCH(1,($B21=slash18[Year])*(VALUE($C$5)=slash18[Appr]),0)),"")</f>
        <v/>
      </c>
      <c r="E21" s="87">
        <f>IFERROR($C21/_xlfn.XLOOKUP(B21,'New Inflation'!$A$2:$A$27,'New Inflation'!$D$2:$D$27),"")</f>
        <v>0</v>
      </c>
      <c r="F21" s="68"/>
      <c r="G21" s="58"/>
      <c r="H21" s="70"/>
      <c r="I21" s="68"/>
      <c r="J21" s="58"/>
      <c r="K21" s="70"/>
      <c r="L21" s="68"/>
      <c r="M21" s="58"/>
      <c r="N21" s="70"/>
      <c r="O21" s="68"/>
      <c r="P21" s="58"/>
      <c r="Q21" s="70"/>
      <c r="R21" s="68"/>
      <c r="S21" s="58"/>
      <c r="T21" s="70"/>
      <c r="U21" s="68"/>
      <c r="V21" s="58"/>
      <c r="W21" s="70"/>
      <c r="X21" s="68"/>
      <c r="Y21" s="58" t="str">
        <f>IFERROR(INDEX(#REF!,MATCH(Y$9,#REF!,0),MATCH($B21,#REF!,0)),"")</f>
        <v/>
      </c>
      <c r="Z21" s="70" t="str">
        <f t="shared" si="0"/>
        <v/>
      </c>
      <c r="AA21" s="68" t="str">
        <f>IFERROR(IF(INDEX(#REF!,MATCH(Y$9,#REF!,0),MATCH($B21,#REF!,0))=0,"",INDEX(#REF!,MATCH(Y$9,#REF!,0),MATCH($B21,#REF!,0))),"")</f>
        <v/>
      </c>
      <c r="AB21" s="58" t="str">
        <f>IFERROR(INDEX(#REF!,MATCH(AB$9,#REF!,0),MATCH($B21,#REF!,0)),"")</f>
        <v/>
      </c>
      <c r="AC21" s="70" t="str">
        <f t="shared" si="1"/>
        <v/>
      </c>
      <c r="AD21" s="68" t="str">
        <f>IFERROR(IF(INDEX(#REF!,MATCH(AB$9,#REF!,0),MATCH($B21,#REF!,0))=0,"",INDEX(#REF!,MATCH(AB$9,#REF!,0),MATCH($B21,#REF!,0))),"")</f>
        <v/>
      </c>
      <c r="AE21" s="58" t="str">
        <f>IFERROR(INDEX(#REF!,MATCH(AE$9,#REF!,0),MATCH($B21,#REF!,0)),"")</f>
        <v/>
      </c>
      <c r="AF21" s="70" t="str">
        <f t="shared" si="2"/>
        <v/>
      </c>
      <c r="AG21" s="68" t="str">
        <f>IFERROR(IF(INDEX(#REF!,MATCH(AE$9,#REF!,0),MATCH($B21,#REF!,0))=0,"",INDEX(#REF!,MATCH(AE$9,#REF!,0),MATCH($B21,#REF!,0))),"")</f>
        <v/>
      </c>
      <c r="AH21" s="58" t="str">
        <f>IFERROR(INDEX(#REF!,MATCH(AH$9,#REF!,0),MATCH($B21,#REF!,0)),"")</f>
        <v/>
      </c>
      <c r="AI21" s="70" t="str">
        <f t="shared" si="3"/>
        <v/>
      </c>
      <c r="AJ21" s="68" t="str">
        <f>IFERROR(IF(INDEX(#REF!,MATCH(AH$9,#REF!,0),MATCH($B21,#REF!,0))=0,"",INDEX(#REF!,MATCH(AH$9,#REF!,0),MATCH($B21,#REF!,0))),"")</f>
        <v/>
      </c>
      <c r="AK21" s="58" t="str">
        <f>IFERROR(INDEX(#REF!,MATCH(AK$9,#REF!,0),MATCH($B21,#REF!,0)),"")</f>
        <v/>
      </c>
      <c r="AL21" s="70" t="str">
        <f t="shared" si="4"/>
        <v/>
      </c>
      <c r="AM21" s="68" t="str">
        <f>IFERROR(IF(INDEX(#REF!,MATCH(AK$9,#REF!,0),MATCH($B21,#REF!,0))=0,"",INDEX(#REF!,MATCH(AK$9,#REF!,0),MATCH($B21,#REF!,0))),"")</f>
        <v/>
      </c>
      <c r="AN21" s="58"/>
      <c r="AO21" s="70"/>
      <c r="AP21" s="68"/>
      <c r="AQ21" s="58" t="str">
        <f>IFERROR(INDEX(#REF!,MATCH(AQ$9,#REF!,0),MATCH($B21,#REF!,0)),"")</f>
        <v/>
      </c>
      <c r="AR21" s="70" t="str">
        <f t="shared" si="5"/>
        <v/>
      </c>
      <c r="AS21" s="68" t="str">
        <f>IFERROR(IF(INDEX(#REF!,MATCH(AQ$9,#REF!,0),MATCH($B21,#REF!,0))=0,"",INDEX(#REF!,MATCH(AQ$9,#REF!,0),MATCH($B21,#REF!,0))),"")</f>
        <v/>
      </c>
      <c r="AT21" s="58" t="str">
        <f>IFERROR(INDEX(#REF!,MATCH(AT$9,#REF!,0),MATCH($B21,#REF!,0)),"")</f>
        <v/>
      </c>
      <c r="AU21" s="70" t="str">
        <f t="shared" si="6"/>
        <v/>
      </c>
      <c r="AV21" s="68" t="str">
        <f>IFERROR(IF(INDEX(#REF!,MATCH(AT$9,#REF!,0),MATCH($B21,#REF!,0))=0,"",INDEX(#REF!,MATCH(AT$9,#REF!,0),MATCH($B21,#REF!,0))),"")</f>
        <v/>
      </c>
      <c r="AW21" s="58" t="str">
        <f>IFERROR(INDEX(#REF!,MATCH(AW$9,#REF!,0),MATCH($B21,#REF!,0)),"")</f>
        <v/>
      </c>
      <c r="AX21" s="70" t="str">
        <f t="shared" si="7"/>
        <v/>
      </c>
      <c r="AY21" s="68" t="str">
        <f>IFERROR(IF(INDEX(#REF!,MATCH(AW$9,#REF!,0),MATCH($B21,#REF!,0))=0,"",INDEX(#REF!,MATCH(AW$9,#REF!,0),MATCH($B21,#REF!,0))),"")</f>
        <v/>
      </c>
    </row>
    <row r="22" spans="2:51" x14ac:dyDescent="0.2">
      <c r="B22" s="5" t="s">
        <v>64</v>
      </c>
      <c r="C22" s="87">
        <f>SUMIFS(hist8[Amount],hist8[Appr],$C$5,hist8[Year],$B22)</f>
        <v>0</v>
      </c>
      <c r="D22" s="68" t="str">
        <f t="array" ref="D22">IFERROR(INDEX(slash18[Slash],MATCH(1,($B22=slash18[Year])*(VALUE($C$5)=slash18[Appr]),0)),"")</f>
        <v/>
      </c>
      <c r="E22" s="87">
        <f>IFERROR($C22/_xlfn.XLOOKUP(B22,'New Inflation'!$A$2:$A$27,'New Inflation'!$D$2:$D$27),"")</f>
        <v>0</v>
      </c>
      <c r="F22" s="68"/>
      <c r="G22" s="58"/>
      <c r="H22" s="70"/>
      <c r="I22" s="68"/>
      <c r="J22" s="58"/>
      <c r="K22" s="70"/>
      <c r="L22" s="68"/>
      <c r="M22" s="58"/>
      <c r="N22" s="70"/>
      <c r="O22" s="68"/>
      <c r="P22" s="58"/>
      <c r="Q22" s="70"/>
      <c r="R22" s="68"/>
      <c r="S22" s="58"/>
      <c r="T22" s="70"/>
      <c r="U22" s="68"/>
      <c r="V22" s="58"/>
      <c r="W22" s="70"/>
      <c r="X22" s="68"/>
      <c r="Y22" s="58" t="str">
        <f>IFERROR(INDEX(#REF!,MATCH(Y$9,#REF!,0),MATCH($B22,#REF!,0)),"")</f>
        <v/>
      </c>
      <c r="Z22" s="70" t="str">
        <f t="shared" si="0"/>
        <v/>
      </c>
      <c r="AA22" s="68" t="str">
        <f>IFERROR(IF(INDEX(#REF!,MATCH(Y$9,#REF!,0),MATCH($B22,#REF!,0))=0,"",INDEX(#REF!,MATCH(Y$9,#REF!,0),MATCH($B22,#REF!,0))),"")</f>
        <v/>
      </c>
      <c r="AB22" s="58" t="str">
        <f>IFERROR(INDEX(#REF!,MATCH(AB$9,#REF!,0),MATCH($B22,#REF!,0)),"")</f>
        <v/>
      </c>
      <c r="AC22" s="70" t="str">
        <f t="shared" si="1"/>
        <v/>
      </c>
      <c r="AD22" s="68" t="str">
        <f>IFERROR(IF(INDEX(#REF!,MATCH(AB$9,#REF!,0),MATCH($B22,#REF!,0))=0,"",INDEX(#REF!,MATCH(AB$9,#REF!,0),MATCH($B22,#REF!,0))),"")</f>
        <v/>
      </c>
      <c r="AE22" s="58" t="str">
        <f>IFERROR(INDEX(#REF!,MATCH(AE$9,#REF!,0),MATCH($B22,#REF!,0)),"")</f>
        <v/>
      </c>
      <c r="AF22" s="70" t="str">
        <f t="shared" si="2"/>
        <v/>
      </c>
      <c r="AG22" s="68" t="str">
        <f>IFERROR(IF(INDEX(#REF!,MATCH(AE$9,#REF!,0),MATCH($B22,#REF!,0))=0,"",INDEX(#REF!,MATCH(AE$9,#REF!,0),MATCH($B22,#REF!,0))),"")</f>
        <v/>
      </c>
      <c r="AH22" s="58" t="str">
        <f>IFERROR(INDEX(#REF!,MATCH(AH$9,#REF!,0),MATCH($B22,#REF!,0)),"")</f>
        <v/>
      </c>
      <c r="AI22" s="70" t="str">
        <f t="shared" si="3"/>
        <v/>
      </c>
      <c r="AJ22" s="68" t="str">
        <f>IFERROR(IF(INDEX(#REF!,MATCH(AH$9,#REF!,0),MATCH($B22,#REF!,0))=0,"",INDEX(#REF!,MATCH(AH$9,#REF!,0),MATCH($B22,#REF!,0))),"")</f>
        <v/>
      </c>
      <c r="AK22" s="58" t="str">
        <f>IFERROR(INDEX(#REF!,MATCH(AK$9,#REF!,0),MATCH($B22,#REF!,0)),"")</f>
        <v/>
      </c>
      <c r="AL22" s="70" t="str">
        <f t="shared" si="4"/>
        <v/>
      </c>
      <c r="AM22" s="68" t="str">
        <f>IFERROR(IF(INDEX(#REF!,MATCH(AK$9,#REF!,0),MATCH($B22,#REF!,0))=0,"",INDEX(#REF!,MATCH(AK$9,#REF!,0),MATCH($B22,#REF!,0))),"")</f>
        <v/>
      </c>
      <c r="AN22" s="58"/>
      <c r="AO22" s="70"/>
      <c r="AP22" s="68"/>
      <c r="AQ22" s="58" t="str">
        <f>IFERROR(INDEX(#REF!,MATCH(AQ$9,#REF!,0),MATCH($B22,#REF!,0)),"")</f>
        <v/>
      </c>
      <c r="AR22" s="70" t="str">
        <f t="shared" si="5"/>
        <v/>
      </c>
      <c r="AS22" s="68" t="str">
        <f>IFERROR(IF(INDEX(#REF!,MATCH(AQ$9,#REF!,0),MATCH($B22,#REF!,0))=0,"",INDEX(#REF!,MATCH(AQ$9,#REF!,0),MATCH($B22,#REF!,0))),"")</f>
        <v/>
      </c>
      <c r="AT22" s="58" t="str">
        <f>IFERROR(INDEX(#REF!,MATCH(AT$9,#REF!,0),MATCH($B22,#REF!,0)),"")</f>
        <v/>
      </c>
      <c r="AU22" s="70" t="str">
        <f t="shared" si="6"/>
        <v/>
      </c>
      <c r="AV22" s="68" t="str">
        <f>IFERROR(IF(INDEX(#REF!,MATCH(AT$9,#REF!,0),MATCH($B22,#REF!,0))=0,"",INDEX(#REF!,MATCH(AT$9,#REF!,0),MATCH($B22,#REF!,0))),"")</f>
        <v/>
      </c>
      <c r="AW22" s="58" t="str">
        <f>IFERROR(INDEX(#REF!,MATCH(AW$9,#REF!,0),MATCH($B22,#REF!,0)),"")</f>
        <v/>
      </c>
      <c r="AX22" s="70" t="str">
        <f t="shared" si="7"/>
        <v/>
      </c>
      <c r="AY22" s="68" t="str">
        <f>IFERROR(IF(INDEX(#REF!,MATCH(AW$9,#REF!,0),MATCH($B22,#REF!,0))=0,"",INDEX(#REF!,MATCH(AW$9,#REF!,0),MATCH($B22,#REF!,0))),"")</f>
        <v/>
      </c>
    </row>
    <row r="23" spans="2:51" x14ac:dyDescent="0.2">
      <c r="B23" s="5" t="s">
        <v>65</v>
      </c>
      <c r="C23" s="87">
        <f>SUMIFS(hist8[Amount],hist8[Appr],$C$5,hist8[Year],$B23)</f>
        <v>0</v>
      </c>
      <c r="D23" s="68" t="str">
        <f t="array" ref="D23">IFERROR(INDEX(slash18[Slash],MATCH(1,($B23=slash18[Year])*(VALUE($C$5)=slash18[Appr]),0)),"")</f>
        <v/>
      </c>
      <c r="E23" s="87">
        <f>IFERROR($C23/_xlfn.XLOOKUP(B23,'New Inflation'!$A$2:$A$27,'New Inflation'!$D$2:$D$27),"")</f>
        <v>0</v>
      </c>
      <c r="F23" s="68"/>
      <c r="G23" s="58"/>
      <c r="H23" s="70"/>
      <c r="I23" s="68"/>
      <c r="J23" s="58"/>
      <c r="K23" s="70"/>
      <c r="L23" s="68"/>
      <c r="M23" s="58"/>
      <c r="N23" s="70"/>
      <c r="O23" s="68"/>
      <c r="P23" s="58"/>
      <c r="Q23" s="70"/>
      <c r="R23" s="68"/>
      <c r="S23" s="58"/>
      <c r="T23" s="70"/>
      <c r="U23" s="68"/>
      <c r="V23" s="58"/>
      <c r="W23" s="70"/>
      <c r="X23" s="68"/>
      <c r="Y23" s="58" t="str">
        <f>IFERROR(INDEX(#REF!,MATCH(Y$9,#REF!,0),MATCH($B23,#REF!,0)),"")</f>
        <v/>
      </c>
      <c r="Z23" s="70" t="str">
        <f t="shared" si="0"/>
        <v/>
      </c>
      <c r="AA23" s="68" t="str">
        <f>IFERROR(IF(INDEX(#REF!,MATCH(Y$9,#REF!,0),MATCH($B23,#REF!,0))=0,"",INDEX(#REF!,MATCH(Y$9,#REF!,0),MATCH($B23,#REF!,0))),"")</f>
        <v/>
      </c>
      <c r="AB23" s="58" t="str">
        <f>IFERROR(INDEX(#REF!,MATCH(AB$9,#REF!,0),MATCH($B23,#REF!,0)),"")</f>
        <v/>
      </c>
      <c r="AC23" s="70" t="str">
        <f t="shared" si="1"/>
        <v/>
      </c>
      <c r="AD23" s="68" t="str">
        <f>IFERROR(IF(INDEX(#REF!,MATCH(AB$9,#REF!,0),MATCH($B23,#REF!,0))=0,"",INDEX(#REF!,MATCH(AB$9,#REF!,0),MATCH($B23,#REF!,0))),"")</f>
        <v/>
      </c>
      <c r="AE23" s="58" t="str">
        <f>IFERROR(INDEX(#REF!,MATCH(AE$9,#REF!,0),MATCH($B23,#REF!,0)),"")</f>
        <v/>
      </c>
      <c r="AF23" s="70" t="str">
        <f t="shared" si="2"/>
        <v/>
      </c>
      <c r="AG23" s="68" t="str">
        <f>IFERROR(IF(INDEX(#REF!,MATCH(AE$9,#REF!,0),MATCH($B23,#REF!,0))=0,"",INDEX(#REF!,MATCH(AE$9,#REF!,0),MATCH($B23,#REF!,0))),"")</f>
        <v/>
      </c>
      <c r="AH23" s="58" t="str">
        <f>IFERROR(INDEX(#REF!,MATCH(AH$9,#REF!,0),MATCH($B23,#REF!,0)),"")</f>
        <v/>
      </c>
      <c r="AI23" s="70" t="str">
        <f t="shared" si="3"/>
        <v/>
      </c>
      <c r="AJ23" s="68" t="str">
        <f>IFERROR(IF(INDEX(#REF!,MATCH(AH$9,#REF!,0),MATCH($B23,#REF!,0))=0,"",INDEX(#REF!,MATCH(AH$9,#REF!,0),MATCH($B23,#REF!,0))),"")</f>
        <v/>
      </c>
      <c r="AK23" s="58" t="str">
        <f>IFERROR(INDEX(#REF!,MATCH(AK$9,#REF!,0),MATCH($B23,#REF!,0)),"")</f>
        <v/>
      </c>
      <c r="AL23" s="70" t="str">
        <f t="shared" si="4"/>
        <v/>
      </c>
      <c r="AM23" s="68" t="str">
        <f>IFERROR(IF(INDEX(#REF!,MATCH(AK$9,#REF!,0),MATCH($B23,#REF!,0))=0,"",INDEX(#REF!,MATCH(AK$9,#REF!,0),MATCH($B23,#REF!,0))),"")</f>
        <v/>
      </c>
      <c r="AN23" s="58"/>
      <c r="AO23" s="70"/>
      <c r="AP23" s="68"/>
      <c r="AQ23" s="58" t="str">
        <f>IFERROR(INDEX(#REF!,MATCH(AQ$9,#REF!,0),MATCH($B23,#REF!,0)),"")</f>
        <v/>
      </c>
      <c r="AR23" s="70" t="str">
        <f t="shared" si="5"/>
        <v/>
      </c>
      <c r="AS23" s="68" t="str">
        <f>IFERROR(IF(INDEX(#REF!,MATCH(AQ$9,#REF!,0),MATCH($B23,#REF!,0))=0,"",INDEX(#REF!,MATCH(AQ$9,#REF!,0),MATCH($B23,#REF!,0))),"")</f>
        <v/>
      </c>
      <c r="AT23" s="58" t="str">
        <f>IFERROR(INDEX(#REF!,MATCH(AT$9,#REF!,0),MATCH($B23,#REF!,0)),"")</f>
        <v/>
      </c>
      <c r="AU23" s="70" t="str">
        <f t="shared" si="6"/>
        <v/>
      </c>
      <c r="AV23" s="68" t="str">
        <f>IFERROR(IF(INDEX(#REF!,MATCH(AT$9,#REF!,0),MATCH($B23,#REF!,0))=0,"",INDEX(#REF!,MATCH(AT$9,#REF!,0),MATCH($B23,#REF!,0))),"")</f>
        <v/>
      </c>
      <c r="AW23" s="58" t="str">
        <f>IFERROR(INDEX(#REF!,MATCH(AW$9,#REF!,0),MATCH($B23,#REF!,0)),"")</f>
        <v/>
      </c>
      <c r="AX23" s="70" t="str">
        <f t="shared" si="7"/>
        <v/>
      </c>
      <c r="AY23" s="68" t="str">
        <f>IFERROR(IF(INDEX(#REF!,MATCH(AW$9,#REF!,0),MATCH($B23,#REF!,0))=0,"",INDEX(#REF!,MATCH(AW$9,#REF!,0),MATCH($B23,#REF!,0))),"")</f>
        <v/>
      </c>
    </row>
    <row r="24" spans="2:51" x14ac:dyDescent="0.2">
      <c r="B24" s="60" t="s">
        <v>78</v>
      </c>
      <c r="C24" s="87">
        <f>SUMIFS(hist8[Amount],hist8[Appr],$C$5,hist8[Year],$B24)</f>
        <v>0</v>
      </c>
      <c r="D24" s="68" t="str">
        <f t="array" ref="D24">IFERROR(INDEX(slash18[Slash],MATCH(1,($B24=slash18[Year])*(VALUE($C$5)=slash18[Appr]),0)),"")</f>
        <v/>
      </c>
      <c r="E24" s="87">
        <f>IFERROR($C24/_xlfn.XLOOKUP(B24,'New Inflation'!$A$2:$A$27,'New Inflation'!$D$2:$D$27),"")</f>
        <v>0</v>
      </c>
      <c r="F24" s="68"/>
      <c r="G24" s="58"/>
      <c r="H24" s="70"/>
      <c r="I24" s="68"/>
      <c r="J24" s="58"/>
      <c r="K24" s="70"/>
      <c r="L24" s="68"/>
      <c r="M24" s="58"/>
      <c r="N24" s="70"/>
      <c r="O24" s="68"/>
      <c r="P24" s="58"/>
      <c r="Q24" s="70"/>
      <c r="R24" s="68"/>
      <c r="S24" s="58"/>
      <c r="T24" s="70"/>
      <c r="U24" s="68"/>
      <c r="V24" s="58"/>
      <c r="W24" s="70"/>
      <c r="X24" s="68"/>
      <c r="Y24" s="58" t="str">
        <f>IFERROR(INDEX(#REF!,MATCH(Y$9,#REF!,0),MATCH($B24,#REF!,0)),"")</f>
        <v/>
      </c>
      <c r="Z24" s="70" t="str">
        <f t="shared" si="0"/>
        <v/>
      </c>
      <c r="AA24" s="68" t="str">
        <f>IFERROR(IF(INDEX(#REF!,MATCH(Y$9,#REF!,0),MATCH($B24,#REF!,0))=0,"",INDEX(#REF!,MATCH(Y$9,#REF!,0),MATCH($B24,#REF!,0))),"")</f>
        <v/>
      </c>
      <c r="AB24" s="58" t="str">
        <f>IFERROR(INDEX(#REF!,MATCH(AB$9,#REF!,0),MATCH($B24,#REF!,0)),"")</f>
        <v/>
      </c>
      <c r="AC24" s="70" t="str">
        <f t="shared" si="1"/>
        <v/>
      </c>
      <c r="AD24" s="68" t="str">
        <f>IFERROR(IF(INDEX(#REF!,MATCH(AB$9,#REF!,0),MATCH($B24,#REF!,0))=0,"",INDEX(#REF!,MATCH(AB$9,#REF!,0),MATCH($B24,#REF!,0))),"")</f>
        <v/>
      </c>
      <c r="AE24" s="58" t="str">
        <f>IFERROR(INDEX(#REF!,MATCH(AE$9,#REF!,0),MATCH($B24,#REF!,0)),"")</f>
        <v/>
      </c>
      <c r="AF24" s="70" t="str">
        <f t="shared" si="2"/>
        <v/>
      </c>
      <c r="AG24" s="68" t="str">
        <f>IFERROR(IF(INDEX(#REF!,MATCH(AE$9,#REF!,0),MATCH($B24,#REF!,0))=0,"",INDEX(#REF!,MATCH(AE$9,#REF!,0),MATCH($B24,#REF!,0))),"")</f>
        <v/>
      </c>
      <c r="AH24" s="58" t="str">
        <f>IFERROR(INDEX(#REF!,MATCH(AH$9,#REF!,0),MATCH($B24,#REF!,0)),"")</f>
        <v/>
      </c>
      <c r="AI24" s="70" t="str">
        <f t="shared" si="3"/>
        <v/>
      </c>
      <c r="AJ24" s="68" t="str">
        <f>IFERROR(IF(INDEX(#REF!,MATCH(AH$9,#REF!,0),MATCH($B24,#REF!,0))=0,"",INDEX(#REF!,MATCH(AH$9,#REF!,0),MATCH($B24,#REF!,0))),"")</f>
        <v/>
      </c>
      <c r="AK24" s="58" t="str">
        <f>IFERROR(INDEX(#REF!,MATCH(AK$9,#REF!,0),MATCH($B24,#REF!,0)),"")</f>
        <v/>
      </c>
      <c r="AL24" s="70" t="str">
        <f t="shared" si="4"/>
        <v/>
      </c>
      <c r="AM24" s="68" t="str">
        <f>IFERROR(IF(INDEX(#REF!,MATCH(AK$9,#REF!,0),MATCH($B24,#REF!,0))=0,"",INDEX(#REF!,MATCH(AK$9,#REF!,0),MATCH($B24,#REF!,0))),"")</f>
        <v/>
      </c>
      <c r="AN24" s="58"/>
      <c r="AO24" s="70"/>
      <c r="AP24" s="68"/>
      <c r="AQ24" s="58" t="str">
        <f>IFERROR(INDEX(#REF!,MATCH(AQ$9,#REF!,0),MATCH($B24,#REF!,0)),"")</f>
        <v/>
      </c>
      <c r="AR24" s="70" t="str">
        <f t="shared" si="5"/>
        <v/>
      </c>
      <c r="AS24" s="68" t="str">
        <f>IFERROR(IF(INDEX(#REF!,MATCH(AQ$9,#REF!,0),MATCH($B24,#REF!,0))=0,"",INDEX(#REF!,MATCH(AQ$9,#REF!,0),MATCH($B24,#REF!,0))),"")</f>
        <v/>
      </c>
      <c r="AT24" s="58" t="str">
        <f>IFERROR(INDEX(#REF!,MATCH(AT$9,#REF!,0),MATCH($B24,#REF!,0)),"")</f>
        <v/>
      </c>
      <c r="AU24" s="70" t="str">
        <f t="shared" si="6"/>
        <v/>
      </c>
      <c r="AV24" s="68" t="str">
        <f>IFERROR(IF(INDEX(#REF!,MATCH(AT$9,#REF!,0),MATCH($B24,#REF!,0))=0,"",INDEX(#REF!,MATCH(AT$9,#REF!,0),MATCH($B24,#REF!,0))),"")</f>
        <v/>
      </c>
      <c r="AW24" s="58" t="str">
        <f>IFERROR(INDEX(#REF!,MATCH(AW$9,#REF!,0),MATCH($B24,#REF!,0)),"")</f>
        <v/>
      </c>
      <c r="AX24" s="70" t="str">
        <f t="shared" si="7"/>
        <v/>
      </c>
      <c r="AY24" s="68" t="str">
        <f>IFERROR(IF(INDEX(#REF!,MATCH(AW$9,#REF!,0),MATCH($B24,#REF!,0))=0,"",INDEX(#REF!,MATCH(AW$9,#REF!,0),MATCH($B24,#REF!,0))),"")</f>
        <v/>
      </c>
    </row>
    <row r="25" spans="2:51" x14ac:dyDescent="0.2">
      <c r="B25" s="60" t="s">
        <v>79</v>
      </c>
      <c r="C25" s="87">
        <f>SUMIFS(hist8[Amount],hist8[Appr],$C$5,hist8[Year],$B25)</f>
        <v>0</v>
      </c>
      <c r="D25" s="68" t="str">
        <f t="array" ref="D25">IFERROR(INDEX(slash18[Slash],MATCH(1,($B25=slash18[Year])*(VALUE($C$5)=slash18[Appr]),0)),"")</f>
        <v/>
      </c>
      <c r="E25" s="87">
        <f>IFERROR($C25/_xlfn.XLOOKUP(B25,'New Inflation'!$A$2:$A$27,'New Inflation'!$D$2:$D$27),"")</f>
        <v>0</v>
      </c>
      <c r="F25" s="68"/>
      <c r="G25" s="58"/>
      <c r="H25" s="70"/>
      <c r="I25" s="68"/>
      <c r="J25" s="58"/>
      <c r="K25" s="70"/>
      <c r="L25" s="68"/>
      <c r="M25" s="58"/>
      <c r="N25" s="70"/>
      <c r="O25" s="68"/>
      <c r="P25" s="58"/>
      <c r="Q25" s="70"/>
      <c r="R25" s="68"/>
      <c r="S25" s="58"/>
      <c r="T25" s="70"/>
      <c r="U25" s="68"/>
      <c r="V25" s="58"/>
      <c r="W25" s="70"/>
      <c r="X25" s="68"/>
      <c r="Y25" s="58" t="str">
        <f>IFERROR(INDEX(#REF!,MATCH(Y$9,#REF!,0),MATCH($B25,#REF!,0)),"")</f>
        <v/>
      </c>
      <c r="Z25" s="70" t="str">
        <f t="shared" si="0"/>
        <v/>
      </c>
      <c r="AA25" s="68" t="str">
        <f>IFERROR(IF(INDEX(#REF!,MATCH(Y$9,#REF!,0),MATCH($B25,#REF!,0))=0,"",INDEX(#REF!,MATCH(Y$9,#REF!,0),MATCH($B25,#REF!,0))),"")</f>
        <v/>
      </c>
      <c r="AB25" s="58" t="str">
        <f>IFERROR(INDEX(#REF!,MATCH(AB$9,#REF!,0),MATCH($B25,#REF!,0)),"")</f>
        <v/>
      </c>
      <c r="AC25" s="70" t="str">
        <f t="shared" si="1"/>
        <v/>
      </c>
      <c r="AD25" s="68" t="str">
        <f>IFERROR(IF(INDEX(#REF!,MATCH(AB$9,#REF!,0),MATCH($B25,#REF!,0))=0,"",INDEX(#REF!,MATCH(AB$9,#REF!,0),MATCH($B25,#REF!,0))),"")</f>
        <v/>
      </c>
      <c r="AE25" s="58" t="str">
        <f>IFERROR(INDEX(#REF!,MATCH(AE$9,#REF!,0),MATCH($B25,#REF!,0)),"")</f>
        <v/>
      </c>
      <c r="AF25" s="70" t="str">
        <f t="shared" si="2"/>
        <v/>
      </c>
      <c r="AG25" s="68" t="str">
        <f>IFERROR(IF(INDEX(#REF!,MATCH(AE$9,#REF!,0),MATCH($B25,#REF!,0))=0,"",INDEX(#REF!,MATCH(AE$9,#REF!,0),MATCH($B25,#REF!,0))),"")</f>
        <v/>
      </c>
      <c r="AH25" s="58" t="str">
        <f>IFERROR(INDEX(#REF!,MATCH(AH$9,#REF!,0),MATCH($B25,#REF!,0)),"")</f>
        <v/>
      </c>
      <c r="AI25" s="70" t="str">
        <f t="shared" si="3"/>
        <v/>
      </c>
      <c r="AJ25" s="68" t="str">
        <f>IFERROR(IF(INDEX(#REF!,MATCH(AH$9,#REF!,0),MATCH($B25,#REF!,0))=0,"",INDEX(#REF!,MATCH(AH$9,#REF!,0),MATCH($B25,#REF!,0))),"")</f>
        <v/>
      </c>
      <c r="AK25" s="58" t="str">
        <f>IFERROR(INDEX(#REF!,MATCH(AK$9,#REF!,0),MATCH($B25,#REF!,0)),"")</f>
        <v/>
      </c>
      <c r="AL25" s="70" t="str">
        <f t="shared" si="4"/>
        <v/>
      </c>
      <c r="AM25" s="68" t="str">
        <f>IFERROR(IF(INDEX(#REF!,MATCH(AK$9,#REF!,0),MATCH($B25,#REF!,0))=0,"",INDEX(#REF!,MATCH(AK$9,#REF!,0),MATCH($B25,#REF!,0))),"")</f>
        <v/>
      </c>
      <c r="AN25" s="58"/>
      <c r="AO25" s="70"/>
      <c r="AP25" s="68"/>
      <c r="AQ25" s="58" t="str">
        <f>IFERROR(INDEX(#REF!,MATCH(AQ$9,#REF!,0),MATCH($B25,#REF!,0)),"")</f>
        <v/>
      </c>
      <c r="AR25" s="70" t="str">
        <f t="shared" si="5"/>
        <v/>
      </c>
      <c r="AS25" s="68" t="str">
        <f>IFERROR(IF(INDEX(#REF!,MATCH(AQ$9,#REF!,0),MATCH($B25,#REF!,0))=0,"",INDEX(#REF!,MATCH(AQ$9,#REF!,0),MATCH($B25,#REF!,0))),"")</f>
        <v/>
      </c>
      <c r="AT25" s="58" t="str">
        <f>IFERROR(INDEX(#REF!,MATCH(AT$9,#REF!,0),MATCH($B25,#REF!,0)),"")</f>
        <v/>
      </c>
      <c r="AU25" s="70" t="str">
        <f t="shared" si="6"/>
        <v/>
      </c>
      <c r="AV25" s="68" t="str">
        <f>IFERROR(IF(INDEX(#REF!,MATCH(AT$9,#REF!,0),MATCH($B25,#REF!,0))=0,"",INDEX(#REF!,MATCH(AT$9,#REF!,0),MATCH($B25,#REF!,0))),"")</f>
        <v/>
      </c>
      <c r="AW25" s="58" t="str">
        <f>IFERROR(INDEX(#REF!,MATCH(AW$9,#REF!,0),MATCH($B25,#REF!,0)),"")</f>
        <v/>
      </c>
      <c r="AX25" s="70" t="str">
        <f t="shared" si="7"/>
        <v/>
      </c>
      <c r="AY25" s="68" t="str">
        <f>IFERROR(IF(INDEX(#REF!,MATCH(AW$9,#REF!,0),MATCH($B25,#REF!,0))=0,"",INDEX(#REF!,MATCH(AW$9,#REF!,0),MATCH($B25,#REF!,0))),"")</f>
        <v/>
      </c>
    </row>
    <row r="26" spans="2:51" x14ac:dyDescent="0.2">
      <c r="B26" s="60" t="s">
        <v>81</v>
      </c>
      <c r="C26" s="87">
        <f>SUMIFS(hist8[Amount],hist8[Appr],$C$5,hist8[Year],$B26)</f>
        <v>0</v>
      </c>
      <c r="D26" s="68" t="str">
        <f t="array" ref="D26">IFERROR(INDEX(slash18[Slash],MATCH(1,($B26=slash18[Year])*(VALUE($C$5)=slash18[Appr]),0)),"")</f>
        <v/>
      </c>
      <c r="E26" s="87">
        <f>IFERROR($C26/_xlfn.XLOOKUP(B26,'New Inflation'!$A$2:$A$27,'New Inflation'!$D$2:$D$27),"")</f>
        <v>0</v>
      </c>
      <c r="F26" s="68"/>
      <c r="G26" s="58"/>
      <c r="H26" s="70"/>
      <c r="I26" s="68"/>
      <c r="J26" s="58"/>
      <c r="K26" s="70"/>
      <c r="L26" s="68"/>
      <c r="M26" s="58"/>
      <c r="N26" s="70"/>
      <c r="O26" s="68"/>
      <c r="P26" s="58"/>
      <c r="Q26" s="70"/>
      <c r="R26" s="68"/>
      <c r="S26" s="58"/>
      <c r="T26" s="70"/>
      <c r="U26" s="68"/>
      <c r="V26" s="58"/>
      <c r="W26" s="70"/>
      <c r="X26" s="68"/>
      <c r="Y26" s="58" t="str">
        <f>IFERROR(INDEX(#REF!,MATCH(Y$9,#REF!,0),MATCH($B26,#REF!,0)),"")</f>
        <v/>
      </c>
      <c r="Z26" s="70" t="str">
        <f t="shared" si="0"/>
        <v/>
      </c>
      <c r="AA26" s="68" t="str">
        <f>IFERROR(IF(INDEX(#REF!,MATCH(Y$9,#REF!,0),MATCH($B26,#REF!,0))=0,"",INDEX(#REF!,MATCH(Y$9,#REF!,0),MATCH($B26,#REF!,0))),"")</f>
        <v/>
      </c>
      <c r="AB26" s="58" t="str">
        <f>IFERROR(INDEX(#REF!,MATCH(AB$9,#REF!,0),MATCH($B26,#REF!,0)),"")</f>
        <v/>
      </c>
      <c r="AC26" s="70" t="str">
        <f t="shared" si="1"/>
        <v/>
      </c>
      <c r="AD26" s="68" t="str">
        <f>IFERROR(IF(INDEX(#REF!,MATCH(AB$9,#REF!,0),MATCH($B26,#REF!,0))=0,"",INDEX(#REF!,MATCH(AB$9,#REF!,0),MATCH($B26,#REF!,0))),"")</f>
        <v/>
      </c>
      <c r="AE26" s="58" t="str">
        <f>IFERROR(INDEX(#REF!,MATCH(AE$9,#REF!,0),MATCH($B26,#REF!,0)),"")</f>
        <v/>
      </c>
      <c r="AF26" s="70" t="str">
        <f t="shared" si="2"/>
        <v/>
      </c>
      <c r="AG26" s="68" t="str">
        <f>IFERROR(IF(INDEX(#REF!,MATCH(AE$9,#REF!,0),MATCH($B26,#REF!,0))=0,"",INDEX(#REF!,MATCH(AE$9,#REF!,0),MATCH($B26,#REF!,0))),"")</f>
        <v/>
      </c>
      <c r="AH26" s="58" t="str">
        <f>IFERROR(INDEX(#REF!,MATCH(AH$9,#REF!,0),MATCH($B26,#REF!,0)),"")</f>
        <v/>
      </c>
      <c r="AI26" s="70" t="str">
        <f t="shared" si="3"/>
        <v/>
      </c>
      <c r="AJ26" s="68" t="str">
        <f>IFERROR(IF(INDEX(#REF!,MATCH(AH$9,#REF!,0),MATCH($B26,#REF!,0))=0,"",INDEX(#REF!,MATCH(AH$9,#REF!,0),MATCH($B26,#REF!,0))),"")</f>
        <v/>
      </c>
      <c r="AK26" s="58" t="str">
        <f>IFERROR(INDEX(#REF!,MATCH(AK$9,#REF!,0),MATCH($B26,#REF!,0)),"")</f>
        <v/>
      </c>
      <c r="AL26" s="70" t="str">
        <f t="shared" si="4"/>
        <v/>
      </c>
      <c r="AM26" s="68" t="str">
        <f>IFERROR(IF(INDEX(#REF!,MATCH(AK$9,#REF!,0),MATCH($B26,#REF!,0))=0,"",INDEX(#REF!,MATCH(AK$9,#REF!,0),MATCH($B26,#REF!,0))),"")</f>
        <v/>
      </c>
      <c r="AN26" s="58"/>
      <c r="AO26" s="70"/>
      <c r="AP26" s="68"/>
      <c r="AQ26" s="58" t="str">
        <f>IFERROR(INDEX(#REF!,MATCH(AQ$9,#REF!,0),MATCH($B26,#REF!,0)),"")</f>
        <v/>
      </c>
      <c r="AR26" s="70" t="str">
        <f t="shared" si="5"/>
        <v/>
      </c>
      <c r="AS26" s="68" t="str">
        <f>IFERROR(IF(INDEX(#REF!,MATCH(AQ$9,#REF!,0),MATCH($B26,#REF!,0))=0,"",INDEX(#REF!,MATCH(AQ$9,#REF!,0),MATCH($B26,#REF!,0))),"")</f>
        <v/>
      </c>
      <c r="AT26" s="58" t="str">
        <f>IFERROR(INDEX(#REF!,MATCH(AT$9,#REF!,0),MATCH($B26,#REF!,0)),"")</f>
        <v/>
      </c>
      <c r="AU26" s="70" t="str">
        <f t="shared" si="6"/>
        <v/>
      </c>
      <c r="AV26" s="68" t="str">
        <f>IFERROR(IF(INDEX(#REF!,MATCH(AT$9,#REF!,0),MATCH($B26,#REF!,0))=0,"",INDEX(#REF!,MATCH(AT$9,#REF!,0),MATCH($B26,#REF!,0))),"")</f>
        <v/>
      </c>
      <c r="AW26" s="58" t="str">
        <f>IFERROR(INDEX(#REF!,MATCH(AW$9,#REF!,0),MATCH($B26,#REF!,0)),"")</f>
        <v/>
      </c>
      <c r="AX26" s="70" t="str">
        <f t="shared" si="7"/>
        <v/>
      </c>
      <c r="AY26" s="68" t="str">
        <f>IFERROR(IF(INDEX(#REF!,MATCH(AW$9,#REF!,0),MATCH($B26,#REF!,0))=0,"",INDEX(#REF!,MATCH(AW$9,#REF!,0),MATCH($B26,#REF!,0))),"")</f>
        <v/>
      </c>
    </row>
    <row r="27" spans="2:51" x14ac:dyDescent="0.2">
      <c r="B27" s="60" t="s">
        <v>82</v>
      </c>
      <c r="C27" s="87">
        <f>SUMIFS(hist8[Amount],hist8[Appr],$C$5,hist8[Year],$B27)</f>
        <v>0</v>
      </c>
      <c r="D27" s="68" t="str">
        <f t="array" ref="D27">IFERROR(INDEX(slash18[Slash],MATCH(1,($B27=slash18[Year])*(VALUE($C$5)=slash18[Appr]),0)),"")</f>
        <v/>
      </c>
      <c r="E27" s="87">
        <f>IFERROR($C27/_xlfn.XLOOKUP(B27,'New Inflation'!$A$2:$A$27,'New Inflation'!$D$2:$D$27),"")</f>
        <v>0</v>
      </c>
      <c r="F27" s="68"/>
      <c r="G27" s="58"/>
      <c r="H27" s="70"/>
      <c r="I27" s="68"/>
      <c r="J27" s="58"/>
      <c r="K27" s="70"/>
      <c r="L27" s="68"/>
      <c r="M27" s="58"/>
      <c r="N27" s="70"/>
      <c r="O27" s="68"/>
      <c r="P27" s="58"/>
      <c r="Q27" s="70"/>
      <c r="R27" s="68"/>
      <c r="S27" s="58"/>
      <c r="T27" s="70"/>
      <c r="U27" s="68"/>
      <c r="V27" s="58"/>
      <c r="W27" s="70"/>
      <c r="X27" s="68"/>
      <c r="Y27" s="58" t="str">
        <f>IFERROR(INDEX(#REF!,MATCH(Y$9,#REF!,0),MATCH($B27,#REF!,0)),"")</f>
        <v/>
      </c>
      <c r="Z27" s="70" t="str">
        <f t="shared" si="0"/>
        <v/>
      </c>
      <c r="AA27" s="68" t="str">
        <f>IFERROR(IF(INDEX(#REF!,MATCH(Y$9,#REF!,0),MATCH($B27,#REF!,0))=0,"",INDEX(#REF!,MATCH(Y$9,#REF!,0),MATCH($B27,#REF!,0))),"")</f>
        <v/>
      </c>
      <c r="AB27" s="58" t="str">
        <f>IFERROR(INDEX(#REF!,MATCH(AB$9,#REF!,0),MATCH($B27,#REF!,0)),"")</f>
        <v/>
      </c>
      <c r="AC27" s="70" t="str">
        <f t="shared" si="1"/>
        <v/>
      </c>
      <c r="AD27" s="68" t="str">
        <f>IFERROR(IF(INDEX(#REF!,MATCH(AB$9,#REF!,0),MATCH($B27,#REF!,0))=0,"",INDEX(#REF!,MATCH(AB$9,#REF!,0),MATCH($B27,#REF!,0))),"")</f>
        <v/>
      </c>
      <c r="AE27" s="58" t="str">
        <f>IFERROR(INDEX(#REF!,MATCH(AE$9,#REF!,0),MATCH($B27,#REF!,0)),"")</f>
        <v/>
      </c>
      <c r="AF27" s="70" t="str">
        <f t="shared" si="2"/>
        <v/>
      </c>
      <c r="AG27" s="68" t="str">
        <f>IFERROR(IF(INDEX(#REF!,MATCH(AE$9,#REF!,0),MATCH($B27,#REF!,0))=0,"",INDEX(#REF!,MATCH(AE$9,#REF!,0),MATCH($B27,#REF!,0))),"")</f>
        <v/>
      </c>
      <c r="AH27" s="58" t="str">
        <f>IFERROR(INDEX(#REF!,MATCH(AH$9,#REF!,0),MATCH($B27,#REF!,0)),"")</f>
        <v/>
      </c>
      <c r="AI27" s="70" t="str">
        <f t="shared" si="3"/>
        <v/>
      </c>
      <c r="AJ27" s="68" t="str">
        <f>IFERROR(IF(INDEX(#REF!,MATCH(AH$9,#REF!,0),MATCH($B27,#REF!,0))=0,"",INDEX(#REF!,MATCH(AH$9,#REF!,0),MATCH($B27,#REF!,0))),"")</f>
        <v/>
      </c>
      <c r="AK27" s="58" t="str">
        <f>IFERROR(INDEX(#REF!,MATCH(AK$9,#REF!,0),MATCH($B27,#REF!,0)),"")</f>
        <v/>
      </c>
      <c r="AL27" s="70" t="str">
        <f t="shared" si="4"/>
        <v/>
      </c>
      <c r="AM27" s="68" t="str">
        <f>IFERROR(IF(INDEX(#REF!,MATCH(AK$9,#REF!,0),MATCH($B27,#REF!,0))=0,"",INDEX(#REF!,MATCH(AK$9,#REF!,0),MATCH($B27,#REF!,0))),"")</f>
        <v/>
      </c>
      <c r="AN27" s="58"/>
      <c r="AO27" s="70"/>
      <c r="AP27" s="68"/>
      <c r="AQ27" s="58" t="str">
        <f>IFERROR(INDEX(#REF!,MATCH(AQ$9,#REF!,0),MATCH($B27,#REF!,0)),"")</f>
        <v/>
      </c>
      <c r="AR27" s="70" t="str">
        <f t="shared" si="5"/>
        <v/>
      </c>
      <c r="AS27" s="68" t="str">
        <f>IFERROR(IF(INDEX(#REF!,MATCH(AQ$9,#REF!,0),MATCH($B27,#REF!,0))=0,"",INDEX(#REF!,MATCH(AQ$9,#REF!,0),MATCH($B27,#REF!,0))),"")</f>
        <v/>
      </c>
      <c r="AT27" s="58" t="str">
        <f>IFERROR(INDEX(#REF!,MATCH(AT$9,#REF!,0),MATCH($B27,#REF!,0)),"")</f>
        <v/>
      </c>
      <c r="AU27" s="70" t="str">
        <f t="shared" si="6"/>
        <v/>
      </c>
      <c r="AV27" s="68" t="str">
        <f>IFERROR(IF(INDEX(#REF!,MATCH(AT$9,#REF!,0),MATCH($B27,#REF!,0))=0,"",INDEX(#REF!,MATCH(AT$9,#REF!,0),MATCH($B27,#REF!,0))),"")</f>
        <v/>
      </c>
      <c r="AW27" s="58" t="str">
        <f>IFERROR(INDEX(#REF!,MATCH(AW$9,#REF!,0),MATCH($B27,#REF!,0)),"")</f>
        <v/>
      </c>
      <c r="AX27" s="70" t="str">
        <f t="shared" si="7"/>
        <v/>
      </c>
      <c r="AY27" s="68" t="str">
        <f>IFERROR(IF(INDEX(#REF!,MATCH(AW$9,#REF!,0),MATCH($B27,#REF!,0))=0,"",INDEX(#REF!,MATCH(AW$9,#REF!,0),MATCH($B27,#REF!,0))),"")</f>
        <v/>
      </c>
    </row>
    <row r="28" spans="2:51" x14ac:dyDescent="0.2">
      <c r="B28" s="60" t="s">
        <v>87</v>
      </c>
      <c r="C28" s="87">
        <f>SUMIFS(hist8[Amount],hist8[Appr],$C$5,hist8[Year],$B28)</f>
        <v>0</v>
      </c>
      <c r="D28" s="68" t="str">
        <f t="array" ref="D28">IFERROR(INDEX(slash18[Slash],MATCH(1,($B28=slash18[Year])*(VALUE($C$5)=slash18[Appr]),0)),"")</f>
        <v/>
      </c>
      <c r="E28" s="87">
        <f>IFERROR($C28/_xlfn.XLOOKUP(B28,'New Inflation'!$A$2:$A$27,'New Inflation'!$D$2:$D$27),"")</f>
        <v>0</v>
      </c>
      <c r="F28" s="68"/>
      <c r="G28" s="58"/>
      <c r="H28" s="70"/>
      <c r="I28" s="68"/>
      <c r="J28" s="58"/>
      <c r="K28" s="70"/>
      <c r="L28" s="68"/>
      <c r="M28" s="58"/>
      <c r="N28" s="70"/>
      <c r="O28" s="68"/>
      <c r="P28" s="58"/>
      <c r="Q28" s="70"/>
      <c r="R28" s="68"/>
      <c r="S28" s="58"/>
      <c r="T28" s="70"/>
      <c r="U28" s="68"/>
      <c r="V28" s="58"/>
      <c r="W28" s="70"/>
      <c r="X28" s="68"/>
      <c r="Y28" s="58" t="str">
        <f>IFERROR(INDEX(#REF!,MATCH(Y$9,#REF!,0),MATCH($B28,#REF!,0)),"")</f>
        <v/>
      </c>
      <c r="Z28" s="70" t="str">
        <f t="shared" si="0"/>
        <v/>
      </c>
      <c r="AA28" s="68" t="str">
        <f>IFERROR(IF(INDEX(#REF!,MATCH(Y$9,#REF!,0),MATCH($B28,#REF!,0))=0,"",INDEX(#REF!,MATCH(Y$9,#REF!,0),MATCH($B28,#REF!,0))),"")</f>
        <v/>
      </c>
      <c r="AB28" s="58" t="str">
        <f>IFERROR(INDEX(#REF!,MATCH(AB$9,#REF!,0),MATCH($B28,#REF!,0)),"")</f>
        <v/>
      </c>
      <c r="AC28" s="70" t="str">
        <f t="shared" si="1"/>
        <v/>
      </c>
      <c r="AD28" s="68" t="str">
        <f>IFERROR(IF(INDEX(#REF!,MATCH(AB$9,#REF!,0),MATCH($B28,#REF!,0))=0,"",INDEX(#REF!,MATCH(AB$9,#REF!,0),MATCH($B28,#REF!,0))),"")</f>
        <v/>
      </c>
      <c r="AE28" s="58" t="str">
        <f>IFERROR(INDEX(#REF!,MATCH(AE$9,#REF!,0),MATCH($B28,#REF!,0)),"")</f>
        <v/>
      </c>
      <c r="AF28" s="70" t="str">
        <f t="shared" si="2"/>
        <v/>
      </c>
      <c r="AG28" s="68" t="str">
        <f>IFERROR(IF(INDEX(#REF!,MATCH(AE$9,#REF!,0),MATCH($B28,#REF!,0))=0,"",INDEX(#REF!,MATCH(AE$9,#REF!,0),MATCH($B28,#REF!,0))),"")</f>
        <v/>
      </c>
      <c r="AH28" s="58" t="str">
        <f>IFERROR(INDEX(#REF!,MATCH(AH$9,#REF!,0),MATCH($B28,#REF!,0)),"")</f>
        <v/>
      </c>
      <c r="AI28" s="70" t="str">
        <f t="shared" si="3"/>
        <v/>
      </c>
      <c r="AJ28" s="68" t="str">
        <f>IFERROR(IF(INDEX(#REF!,MATCH(AH$9,#REF!,0),MATCH($B28,#REF!,0))=0,"",INDEX(#REF!,MATCH(AH$9,#REF!,0),MATCH($B28,#REF!,0))),"")</f>
        <v/>
      </c>
      <c r="AK28" s="58" t="str">
        <f>IFERROR(INDEX(#REF!,MATCH(AK$9,#REF!,0),MATCH($B28,#REF!,0)),"")</f>
        <v/>
      </c>
      <c r="AL28" s="70" t="str">
        <f t="shared" si="4"/>
        <v/>
      </c>
      <c r="AM28" s="68" t="str">
        <f>IFERROR(IF(INDEX(#REF!,MATCH(AK$9,#REF!,0),MATCH($B28,#REF!,0))=0,"",INDEX(#REF!,MATCH(AK$9,#REF!,0),MATCH($B28,#REF!,0))),"")</f>
        <v/>
      </c>
      <c r="AN28" s="58"/>
      <c r="AO28" s="70"/>
      <c r="AP28" s="68"/>
      <c r="AQ28" s="58" t="str">
        <f>IFERROR(INDEX(#REF!,MATCH(AQ$9,#REF!,0),MATCH($B28,#REF!,0)),"")</f>
        <v/>
      </c>
      <c r="AR28" s="70" t="str">
        <f t="shared" si="5"/>
        <v/>
      </c>
      <c r="AS28" s="68" t="str">
        <f>IFERROR(IF(INDEX(#REF!,MATCH(AQ$9,#REF!,0),MATCH($B28,#REF!,0))=0,"",INDEX(#REF!,MATCH(AQ$9,#REF!,0),MATCH($B28,#REF!,0))),"")</f>
        <v/>
      </c>
      <c r="AT28" s="58" t="str">
        <f>IFERROR(INDEX(#REF!,MATCH(AT$9,#REF!,0),MATCH($B28,#REF!,0)),"")</f>
        <v/>
      </c>
      <c r="AU28" s="70" t="str">
        <f t="shared" si="6"/>
        <v/>
      </c>
      <c r="AV28" s="68" t="str">
        <f>IFERROR(IF(INDEX(#REF!,MATCH(AT$9,#REF!,0),MATCH($B28,#REF!,0))=0,"",INDEX(#REF!,MATCH(AT$9,#REF!,0),MATCH($B28,#REF!,0))),"")</f>
        <v/>
      </c>
      <c r="AW28" s="58" t="str">
        <f>IFERROR(INDEX(#REF!,MATCH(AW$9,#REF!,0),MATCH($B28,#REF!,0)),"")</f>
        <v/>
      </c>
      <c r="AX28" s="70" t="str">
        <f t="shared" si="7"/>
        <v/>
      </c>
      <c r="AY28" s="68" t="str">
        <f>IFERROR(IF(INDEX(#REF!,MATCH(AW$9,#REF!,0),MATCH($B28,#REF!,0))=0,"",INDEX(#REF!,MATCH(AW$9,#REF!,0),MATCH($B28,#REF!,0))),"")</f>
        <v/>
      </c>
    </row>
    <row r="29" spans="2:51" x14ac:dyDescent="0.2">
      <c r="B29" s="60" t="s">
        <v>88</v>
      </c>
      <c r="C29" s="87">
        <f>SUMIFS(hist8[Amount],hist8[Appr],$C$5,hist8[Year],$B29)</f>
        <v>0</v>
      </c>
      <c r="D29" s="68" t="str">
        <f t="array" ref="D29">IFERROR(INDEX(slash18[Slash],MATCH(1,($B29=slash18[Year])*(VALUE($C$5)=slash18[Appr]),0)),"")</f>
        <v/>
      </c>
      <c r="E29" s="87">
        <f>IFERROR($C29/_xlfn.XLOOKUP(B29,'New Inflation'!$A$2:$A$27,'New Inflation'!$D$2:$D$27),"")</f>
        <v>0</v>
      </c>
      <c r="F29" s="68"/>
      <c r="G29" s="58"/>
      <c r="H29" s="70"/>
      <c r="I29" s="68"/>
      <c r="J29" s="58"/>
      <c r="K29" s="70"/>
      <c r="L29" s="68"/>
      <c r="M29" s="58"/>
      <c r="N29" s="70"/>
      <c r="O29" s="68"/>
      <c r="P29" s="58"/>
      <c r="Q29" s="70"/>
      <c r="R29" s="68"/>
      <c r="S29" s="58"/>
      <c r="T29" s="70"/>
      <c r="U29" s="68"/>
      <c r="V29" s="58"/>
      <c r="W29" s="70"/>
      <c r="X29" s="68"/>
      <c r="Y29" s="58" t="str">
        <f>IFERROR(INDEX(#REF!,MATCH(Y$9,#REF!,0),MATCH($B29,#REF!,0)),"")</f>
        <v/>
      </c>
      <c r="Z29" s="70" t="str">
        <f t="shared" si="0"/>
        <v/>
      </c>
      <c r="AA29" s="68" t="str">
        <f>IFERROR(IF(INDEX(#REF!,MATCH(Y$9,#REF!,0),MATCH($B29,#REF!,0))=0,"",INDEX(#REF!,MATCH(Y$9,#REF!,0),MATCH($B29,#REF!,0))),"")</f>
        <v/>
      </c>
      <c r="AB29" s="58" t="str">
        <f>IFERROR(INDEX(#REF!,MATCH(AB$9,#REF!,0),MATCH($B29,#REF!,0)),"")</f>
        <v/>
      </c>
      <c r="AC29" s="70" t="str">
        <f t="shared" si="1"/>
        <v/>
      </c>
      <c r="AD29" s="68" t="str">
        <f>IFERROR(IF(INDEX(#REF!,MATCH(AB$9,#REF!,0),MATCH($B29,#REF!,0))=0,"",INDEX(#REF!,MATCH(AB$9,#REF!,0),MATCH($B29,#REF!,0))),"")</f>
        <v/>
      </c>
      <c r="AE29" s="58" t="str">
        <f>IFERROR(INDEX(#REF!,MATCH(AE$9,#REF!,0),MATCH($B29,#REF!,0)),"")</f>
        <v/>
      </c>
      <c r="AF29" s="70" t="str">
        <f t="shared" si="2"/>
        <v/>
      </c>
      <c r="AG29" s="68" t="str">
        <f>IFERROR(IF(INDEX(#REF!,MATCH(AE$9,#REF!,0),MATCH($B29,#REF!,0))=0,"",INDEX(#REF!,MATCH(AE$9,#REF!,0),MATCH($B29,#REF!,0))),"")</f>
        <v/>
      </c>
      <c r="AH29" s="58" t="str">
        <f>IFERROR(INDEX(#REF!,MATCH(AH$9,#REF!,0),MATCH($B29,#REF!,0)),"")</f>
        <v/>
      </c>
      <c r="AI29" s="70" t="str">
        <f t="shared" si="3"/>
        <v/>
      </c>
      <c r="AJ29" s="68" t="str">
        <f>IFERROR(IF(INDEX(#REF!,MATCH(AH$9,#REF!,0),MATCH($B29,#REF!,0))=0,"",INDEX(#REF!,MATCH(AH$9,#REF!,0),MATCH($B29,#REF!,0))),"")</f>
        <v/>
      </c>
      <c r="AK29" s="58" t="str">
        <f>IFERROR(INDEX(#REF!,MATCH(AK$9,#REF!,0),MATCH($B29,#REF!,0)),"")</f>
        <v/>
      </c>
      <c r="AL29" s="70" t="str">
        <f t="shared" si="4"/>
        <v/>
      </c>
      <c r="AM29" s="68" t="str">
        <f>IFERROR(IF(INDEX(#REF!,MATCH(AK$9,#REF!,0),MATCH($B29,#REF!,0))=0,"",INDEX(#REF!,MATCH(AK$9,#REF!,0),MATCH($B29,#REF!,0))),"")</f>
        <v/>
      </c>
      <c r="AN29" s="58"/>
      <c r="AO29" s="70"/>
      <c r="AP29" s="68"/>
      <c r="AQ29" s="58" t="str">
        <f>IFERROR(INDEX(#REF!,MATCH(AQ$9,#REF!,0),MATCH($B29,#REF!,0)),"")</f>
        <v/>
      </c>
      <c r="AR29" s="70" t="str">
        <f t="shared" si="5"/>
        <v/>
      </c>
      <c r="AS29" s="68" t="str">
        <f>IFERROR(IF(INDEX(#REF!,MATCH(AQ$9,#REF!,0),MATCH($B29,#REF!,0))=0,"",INDEX(#REF!,MATCH(AQ$9,#REF!,0),MATCH($B29,#REF!,0))),"")</f>
        <v/>
      </c>
      <c r="AT29" s="58" t="str">
        <f>IFERROR(INDEX(#REF!,MATCH(AT$9,#REF!,0),MATCH($B29,#REF!,0)),"")</f>
        <v/>
      </c>
      <c r="AU29" s="70" t="str">
        <f t="shared" si="6"/>
        <v/>
      </c>
      <c r="AV29" s="68" t="str">
        <f>IFERROR(IF(INDEX(#REF!,MATCH(AT$9,#REF!,0),MATCH($B29,#REF!,0))=0,"",INDEX(#REF!,MATCH(AT$9,#REF!,0),MATCH($B29,#REF!,0))),"")</f>
        <v/>
      </c>
      <c r="AW29" s="58" t="str">
        <f>IFERROR(INDEX(#REF!,MATCH(AW$9,#REF!,0),MATCH($B29,#REF!,0)),"")</f>
        <v/>
      </c>
      <c r="AX29" s="70" t="str">
        <f t="shared" si="7"/>
        <v/>
      </c>
      <c r="AY29" s="68" t="str">
        <f>IFERROR(IF(INDEX(#REF!,MATCH(AW$9,#REF!,0),MATCH($B29,#REF!,0))=0,"",INDEX(#REF!,MATCH(AW$9,#REF!,0),MATCH($B29,#REF!,0))),"")</f>
        <v/>
      </c>
    </row>
    <row r="30" spans="2:51" x14ac:dyDescent="0.2">
      <c r="B30" s="60" t="s">
        <v>148</v>
      </c>
      <c r="C30" s="87">
        <f>SUMIFS(hist8[Amount],hist8[Appr],$C$5,hist8[Year],$B30)</f>
        <v>0</v>
      </c>
      <c r="D30" s="68" t="str">
        <f t="array" ref="D30">IFERROR(INDEX(slash18[Slash],MATCH(1,($B30=slash18[Year])*(VALUE($C$5)=slash18[Appr]),0)),"")</f>
        <v/>
      </c>
      <c r="E30" s="87">
        <f>IFERROR($C30/_xlfn.XLOOKUP(B30,'New Inflation'!$A$2:$A$27,'New Inflation'!$D$2:$D$27),"")</f>
        <v>0</v>
      </c>
      <c r="F30" s="68"/>
      <c r="G30" s="58"/>
      <c r="H30" s="70"/>
      <c r="I30" s="68"/>
      <c r="J30" s="58"/>
      <c r="K30" s="70"/>
      <c r="L30" s="68"/>
      <c r="M30" s="58"/>
      <c r="N30" s="70"/>
      <c r="O30" s="68"/>
      <c r="P30" s="58"/>
      <c r="Q30" s="70"/>
      <c r="R30" s="68"/>
      <c r="S30" s="58"/>
      <c r="T30" s="70"/>
      <c r="U30" s="68"/>
      <c r="V30" s="58"/>
      <c r="W30" s="70"/>
      <c r="X30" s="68"/>
      <c r="Y30" s="58" t="str">
        <f>IFERROR(INDEX(#REF!,MATCH(Y$9,#REF!,0),MATCH($B30,#REF!,0)),"")</f>
        <v/>
      </c>
      <c r="Z30" s="70" t="str">
        <f t="shared" si="0"/>
        <v/>
      </c>
      <c r="AA30" s="68" t="str">
        <f>IFERROR(IF(INDEX(#REF!,MATCH(Y$9,#REF!,0),MATCH($B30,#REF!,0))=0,"",INDEX(#REF!,MATCH(Y$9,#REF!,0),MATCH($B30,#REF!,0))),"")</f>
        <v/>
      </c>
      <c r="AB30" s="58" t="str">
        <f>IFERROR(INDEX(#REF!,MATCH(AB$9,#REF!,0),MATCH($B30,#REF!,0)),"")</f>
        <v/>
      </c>
      <c r="AC30" s="70" t="str">
        <f t="shared" si="1"/>
        <v/>
      </c>
      <c r="AD30" s="68" t="str">
        <f>IFERROR(IF(INDEX(#REF!,MATCH(AB$9,#REF!,0),MATCH($B30,#REF!,0))=0,"",INDEX(#REF!,MATCH(AB$9,#REF!,0),MATCH($B30,#REF!,0))),"")</f>
        <v/>
      </c>
      <c r="AE30" s="58" t="str">
        <f>IFERROR(INDEX(#REF!,MATCH(AE$9,#REF!,0),MATCH($B30,#REF!,0)),"")</f>
        <v/>
      </c>
      <c r="AF30" s="70" t="str">
        <f t="shared" si="2"/>
        <v/>
      </c>
      <c r="AG30" s="68" t="str">
        <f>IFERROR(IF(INDEX(#REF!,MATCH(AE$9,#REF!,0),MATCH($B30,#REF!,0))=0,"",INDEX(#REF!,MATCH(AE$9,#REF!,0),MATCH($B30,#REF!,0))),"")</f>
        <v/>
      </c>
      <c r="AH30" s="58" t="str">
        <f>IFERROR(INDEX(#REF!,MATCH(AH$9,#REF!,0),MATCH($B30,#REF!,0)),"")</f>
        <v/>
      </c>
      <c r="AI30" s="70" t="str">
        <f t="shared" si="3"/>
        <v/>
      </c>
      <c r="AJ30" s="68" t="str">
        <f>IFERROR(IF(INDEX(#REF!,MATCH(AH$9,#REF!,0),MATCH($B30,#REF!,0))=0,"",INDEX(#REF!,MATCH(AH$9,#REF!,0),MATCH($B30,#REF!,0))),"")</f>
        <v/>
      </c>
      <c r="AK30" s="58" t="str">
        <f>IFERROR(INDEX(#REF!,MATCH(AK$9,#REF!,0),MATCH($B30,#REF!,0)),"")</f>
        <v/>
      </c>
      <c r="AL30" s="70" t="str">
        <f t="shared" si="4"/>
        <v/>
      </c>
      <c r="AM30" s="68" t="str">
        <f>IFERROR(IF(INDEX(#REF!,MATCH(AK$9,#REF!,0),MATCH($B30,#REF!,0))=0,"",INDEX(#REF!,MATCH(AK$9,#REF!,0),MATCH($B30,#REF!,0))),"")</f>
        <v/>
      </c>
      <c r="AN30" s="58"/>
      <c r="AO30" s="70"/>
      <c r="AP30" s="68"/>
      <c r="AQ30" s="58" t="str">
        <f>IFERROR(INDEX(#REF!,MATCH(AQ$9,#REF!,0),MATCH($B30,#REF!,0)),"")</f>
        <v/>
      </c>
      <c r="AR30" s="70" t="str">
        <f t="shared" si="5"/>
        <v/>
      </c>
      <c r="AS30" s="68" t="str">
        <f>IFERROR(IF(INDEX(#REF!,MATCH(AQ$9,#REF!,0),MATCH($B30,#REF!,0))=0,"",INDEX(#REF!,MATCH(AQ$9,#REF!,0),MATCH($B30,#REF!,0))),"")</f>
        <v/>
      </c>
      <c r="AT30" s="58" t="str">
        <f>IFERROR(INDEX(#REF!,MATCH(AT$9,#REF!,0),MATCH($B30,#REF!,0)),"")</f>
        <v/>
      </c>
      <c r="AU30" s="70" t="str">
        <f t="shared" si="6"/>
        <v/>
      </c>
      <c r="AV30" s="68" t="str">
        <f>IFERROR(IF(INDEX(#REF!,MATCH(AT$9,#REF!,0),MATCH($B30,#REF!,0))=0,"",INDEX(#REF!,MATCH(AT$9,#REF!,0),MATCH($B30,#REF!,0))),"")</f>
        <v/>
      </c>
      <c r="AW30" s="58" t="str">
        <f>IFERROR(INDEX(#REF!,MATCH(AW$9,#REF!,0),MATCH($B30,#REF!,0)),"")</f>
        <v/>
      </c>
      <c r="AX30" s="70" t="str">
        <f t="shared" si="7"/>
        <v/>
      </c>
      <c r="AY30" s="68" t="str">
        <f>IFERROR(IF(INDEX(#REF!,MATCH(AW$9,#REF!,0),MATCH($B30,#REF!,0))=0,"",INDEX(#REF!,MATCH(AW$9,#REF!,0),MATCH($B30,#REF!,0))),"")</f>
        <v/>
      </c>
    </row>
    <row r="31" spans="2:51" x14ac:dyDescent="0.2">
      <c r="B31" s="60" t="s">
        <v>527</v>
      </c>
      <c r="C31" s="87">
        <f>SUMIFS(hist8[Amount],hist8[Appr],$C$5,hist8[Year],$B31)</f>
        <v>0</v>
      </c>
      <c r="D31" s="68" t="str">
        <f t="array" ref="D31">IFERROR(INDEX(slash18[Slash],MATCH(1,($B31=slash18[Year])*(VALUE($C$5)=slash18[Appr]),0)),"")</f>
        <v/>
      </c>
      <c r="E31" s="87">
        <f>IFERROR($C31/_xlfn.XLOOKUP(B31,'New Inflation'!$A$2:$A$27,'New Inflation'!$D$2:$D$27),"")</f>
        <v>0</v>
      </c>
      <c r="F31" s="68"/>
      <c r="G31" s="58"/>
      <c r="H31" s="70"/>
      <c r="I31" s="68"/>
      <c r="J31" s="58"/>
      <c r="K31" s="70"/>
      <c r="L31" s="68"/>
      <c r="M31" s="58"/>
      <c r="N31" s="70"/>
      <c r="O31" s="68"/>
      <c r="P31" s="58"/>
      <c r="Q31" s="70"/>
      <c r="R31" s="68"/>
      <c r="S31" s="58"/>
      <c r="T31" s="70"/>
      <c r="U31" s="68"/>
      <c r="V31" s="58"/>
      <c r="W31" s="70"/>
      <c r="X31" s="68"/>
      <c r="Y31" s="58" t="str">
        <f>IFERROR(INDEX(#REF!,MATCH(Y$9,#REF!,0),MATCH($B31,#REF!,0)),"")</f>
        <v/>
      </c>
      <c r="Z31" s="70" t="str">
        <f t="shared" si="0"/>
        <v/>
      </c>
      <c r="AA31" s="68" t="str">
        <f>IFERROR(IF(INDEX(#REF!,MATCH(Y$9,#REF!,0),MATCH($B31,#REF!,0))=0,"",INDEX(#REF!,MATCH(Y$9,#REF!,0),MATCH($B31,#REF!,0))),"")</f>
        <v/>
      </c>
      <c r="AB31" s="58" t="str">
        <f>IFERROR(INDEX(#REF!,MATCH(AB$9,#REF!,0),MATCH($B31,#REF!,0)),"")</f>
        <v/>
      </c>
      <c r="AC31" s="70" t="str">
        <f t="shared" si="1"/>
        <v/>
      </c>
      <c r="AD31" s="68" t="str">
        <f>IFERROR(IF(INDEX(#REF!,MATCH(AB$9,#REF!,0),MATCH($B31,#REF!,0))=0,"",INDEX(#REF!,MATCH(AB$9,#REF!,0),MATCH($B31,#REF!,0))),"")</f>
        <v/>
      </c>
      <c r="AE31" s="58" t="str">
        <f>IFERROR(INDEX(#REF!,MATCH(AE$9,#REF!,0),MATCH($B31,#REF!,0)),"")</f>
        <v/>
      </c>
      <c r="AF31" s="70" t="str">
        <f t="shared" si="2"/>
        <v/>
      </c>
      <c r="AG31" s="68" t="str">
        <f>IFERROR(IF(INDEX(#REF!,MATCH(AE$9,#REF!,0),MATCH($B31,#REF!,0))=0,"",INDEX(#REF!,MATCH(AE$9,#REF!,0),MATCH($B31,#REF!,0))),"")</f>
        <v/>
      </c>
      <c r="AH31" s="58" t="str">
        <f>IFERROR(INDEX(#REF!,MATCH(AH$9,#REF!,0),MATCH($B31,#REF!,0)),"")</f>
        <v/>
      </c>
      <c r="AI31" s="70" t="str">
        <f t="shared" si="3"/>
        <v/>
      </c>
      <c r="AJ31" s="68" t="str">
        <f>IFERROR(IF(INDEX(#REF!,MATCH(AH$9,#REF!,0),MATCH($B31,#REF!,0))=0,"",INDEX(#REF!,MATCH(AH$9,#REF!,0),MATCH($B31,#REF!,0))),"")</f>
        <v/>
      </c>
      <c r="AK31" s="58" t="str">
        <f>IFERROR(INDEX(#REF!,MATCH(AK$9,#REF!,0),MATCH($B31,#REF!,0)),"")</f>
        <v/>
      </c>
      <c r="AL31" s="70" t="str">
        <f t="shared" si="4"/>
        <v/>
      </c>
      <c r="AM31" s="68" t="str">
        <f>IFERROR(IF(INDEX(#REF!,MATCH(AK$9,#REF!,0),MATCH($B31,#REF!,0))=0,"",INDEX(#REF!,MATCH(AK$9,#REF!,0),MATCH($B31,#REF!,0))),"")</f>
        <v/>
      </c>
      <c r="AN31" s="58"/>
      <c r="AO31" s="70"/>
      <c r="AP31" s="68"/>
      <c r="AQ31" s="58" t="str">
        <f>IFERROR(INDEX(#REF!,MATCH(AQ$9,#REF!,0),MATCH($B31,#REF!,0)),"")</f>
        <v/>
      </c>
      <c r="AR31" s="70" t="str">
        <f t="shared" si="5"/>
        <v/>
      </c>
      <c r="AS31" s="68" t="str">
        <f>IFERROR(IF(INDEX(#REF!,MATCH(AQ$9,#REF!,0),MATCH($B31,#REF!,0))=0,"",INDEX(#REF!,MATCH(AQ$9,#REF!,0),MATCH($B31,#REF!,0))),"")</f>
        <v/>
      </c>
      <c r="AT31" s="58" t="str">
        <f>IFERROR(INDEX(#REF!,MATCH(AT$9,#REF!,0),MATCH($B31,#REF!,0)),"")</f>
        <v/>
      </c>
      <c r="AU31" s="70" t="str">
        <f t="shared" si="6"/>
        <v/>
      </c>
      <c r="AV31" s="68" t="str">
        <f>IFERROR(IF(INDEX(#REF!,MATCH(AT$9,#REF!,0),MATCH($B31,#REF!,0))=0,"",INDEX(#REF!,MATCH(AT$9,#REF!,0),MATCH($B31,#REF!,0))),"")</f>
        <v/>
      </c>
      <c r="AW31" s="58" t="str">
        <f>IFERROR(INDEX(#REF!,MATCH(AW$9,#REF!,0),MATCH($B31,#REF!,0)),"")</f>
        <v/>
      </c>
      <c r="AX31" s="70" t="str">
        <f t="shared" si="7"/>
        <v/>
      </c>
      <c r="AY31" s="68" t="str">
        <f>IFERROR(IF(INDEX(#REF!,MATCH(AW$9,#REF!,0),MATCH($B31,#REF!,0))=0,"",INDEX(#REF!,MATCH(AW$9,#REF!,0),MATCH($B31,#REF!,0))),"")</f>
        <v/>
      </c>
    </row>
    <row r="32" spans="2:51" x14ac:dyDescent="0.2">
      <c r="B32" s="60" t="s">
        <v>588</v>
      </c>
      <c r="C32" s="87">
        <f>SUMIFS(hist8[Amount],hist8[Appr],$C$5,hist8[Year],$B32)</f>
        <v>145.9</v>
      </c>
      <c r="D32" s="68" t="str">
        <f t="array" ref="D32">IFERROR(INDEX(slash18[Slash],MATCH(1,($B32=slash18[Year])*(VALUE($C$5)=slash18[Appr]),0)),"")</f>
        <v/>
      </c>
      <c r="E32" s="87">
        <f>IFERROR($C32/_xlfn.XLOOKUP(B32,'New Inflation'!$A$2:$A$27,'New Inflation'!$D$2:$D$27),"")</f>
        <v>149.35070726980311</v>
      </c>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row>
    <row r="33" spans="1:26" x14ac:dyDescent="0.2">
      <c r="B33" s="60" t="s">
        <v>1069</v>
      </c>
      <c r="C33" s="87">
        <f>SUMIFS(hist8[Amount],hist8[Appr],$C$5,hist8[Year],$B33)</f>
        <v>145.9</v>
      </c>
      <c r="D33" s="68" t="str">
        <f t="array" ref="D33">IFERROR(INDEX(slash18[Slash],MATCH(1,($B33=slash18[Year])*(VALUE($C$5)=slash18[Appr]),0)),"")</f>
        <v/>
      </c>
      <c r="E33" s="87">
        <f>IFERROR($C33/_xlfn.XLOOKUP(B33,'New Inflation'!$A$2:$A$27,'New Inflation'!$D$2:$D$27),"")</f>
        <v>145.9</v>
      </c>
    </row>
    <row r="34" spans="1:26" x14ac:dyDescent="0.2">
      <c r="A34" s="1"/>
      <c r="C34" s="1"/>
      <c r="D34" s="235"/>
      <c r="E34" s="1"/>
      <c r="F34" s="1"/>
      <c r="G34" s="1"/>
      <c r="H34" s="1"/>
      <c r="I34" s="1"/>
      <c r="J34" s="1"/>
      <c r="K34" s="1"/>
      <c r="L34" s="1"/>
      <c r="M34" s="1"/>
      <c r="N34" s="1"/>
      <c r="O34" s="1"/>
      <c r="P34" s="1"/>
      <c r="Q34" s="1"/>
      <c r="R34" s="1"/>
      <c r="S34" s="1"/>
      <c r="T34" s="1"/>
      <c r="U34" s="1"/>
      <c r="V34" s="1"/>
      <c r="W34" s="1"/>
      <c r="X34" s="1"/>
      <c r="Y34" s="1"/>
      <c r="Z34" s="1"/>
    </row>
    <row r="35" spans="1:26" x14ac:dyDescent="0.2">
      <c r="A35" s="1"/>
      <c r="B35" s="236"/>
      <c r="C35" s="1"/>
      <c r="D35" s="235"/>
      <c r="E35" s="1"/>
      <c r="F35" s="1"/>
      <c r="G35" s="1"/>
      <c r="H35" s="1"/>
      <c r="I35" s="1"/>
      <c r="J35" s="1"/>
      <c r="K35" s="1"/>
      <c r="L35" s="1"/>
      <c r="M35" s="1"/>
      <c r="N35" s="1"/>
      <c r="O35" s="1"/>
      <c r="P35" s="1"/>
      <c r="Q35" s="1"/>
      <c r="R35" s="1"/>
      <c r="S35" s="1"/>
      <c r="T35" s="1"/>
      <c r="U35" s="1"/>
      <c r="V35" s="1"/>
      <c r="W35" s="1"/>
      <c r="X35" s="1"/>
      <c r="Y35" s="1"/>
      <c r="Z35" s="1"/>
    </row>
    <row r="36" spans="1:26" x14ac:dyDescent="0.2">
      <c r="A36" s="1"/>
      <c r="B36" s="1" t="str" cm="1">
        <f t="array" ref="B36">IFERROR(_xlfn.UNIQUE(_xlfn._xlws.FILTER(bullets13[Bullet],bullets13[Appr]=VALUE($C$5))),"")</f>
        <v/>
      </c>
      <c r="C36" s="1"/>
      <c r="D36" s="235"/>
      <c r="E36" s="1"/>
      <c r="F36" s="1"/>
      <c r="G36" s="1"/>
      <c r="H36" s="1"/>
      <c r="I36" s="1"/>
      <c r="J36" s="1"/>
      <c r="K36" s="1"/>
      <c r="L36" s="1"/>
      <c r="M36" s="1"/>
      <c r="N36" s="1"/>
      <c r="O36" s="1"/>
      <c r="P36" s="1"/>
      <c r="Q36" s="1"/>
      <c r="R36" s="1"/>
      <c r="S36" s="1"/>
      <c r="T36" s="1"/>
      <c r="U36" s="1"/>
      <c r="V36" s="1"/>
      <c r="W36" s="1"/>
      <c r="X36" s="1"/>
      <c r="Y36" s="1"/>
      <c r="Z36" s="1"/>
    </row>
    <row r="37" spans="1:26" x14ac:dyDescent="0.2">
      <c r="A37" s="1"/>
      <c r="B37" s="236"/>
      <c r="C37" s="1"/>
      <c r="D37" s="235"/>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235"/>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235"/>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235"/>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235"/>
      <c r="E41" s="1"/>
      <c r="F41" s="1"/>
      <c r="G41" s="1"/>
      <c r="H41" s="1"/>
      <c r="I41" s="1"/>
      <c r="J41" s="1"/>
      <c r="K41" s="1"/>
      <c r="L41" s="1"/>
      <c r="M41" s="1"/>
      <c r="N41" s="1"/>
      <c r="O41" s="1"/>
      <c r="P41" s="1"/>
      <c r="Q41" s="1"/>
      <c r="R41" s="1"/>
      <c r="S41" s="1"/>
      <c r="T41" s="1"/>
      <c r="U41" s="1"/>
      <c r="V41" s="1"/>
      <c r="W41" s="1"/>
      <c r="X41" s="1"/>
      <c r="Y41" s="1"/>
      <c r="Z41" s="1"/>
    </row>
    <row r="42" spans="1:26" x14ac:dyDescent="0.2">
      <c r="A42" s="1"/>
      <c r="B42" s="1"/>
      <c r="C42" s="1"/>
      <c r="D42" s="235"/>
      <c r="E42" s="1"/>
      <c r="F42" s="1"/>
      <c r="G42" s="1"/>
      <c r="H42" s="1"/>
      <c r="I42" s="1"/>
      <c r="J42" s="1"/>
      <c r="K42" s="1"/>
      <c r="L42" s="1"/>
      <c r="M42" s="1"/>
      <c r="N42" s="1"/>
      <c r="O42" s="1"/>
      <c r="P42" s="1"/>
      <c r="Q42" s="1"/>
      <c r="R42" s="1"/>
      <c r="S42" s="1"/>
      <c r="T42" s="1"/>
      <c r="U42" s="1"/>
      <c r="V42" s="1"/>
      <c r="W42" s="1"/>
      <c r="X42" s="1"/>
      <c r="Y42" s="1"/>
      <c r="Z42" s="1"/>
    </row>
    <row r="43" spans="1:26" x14ac:dyDescent="0.2">
      <c r="A43" s="1"/>
      <c r="B43" s="1"/>
      <c r="C43" s="1"/>
      <c r="D43" s="235"/>
      <c r="E43" s="1"/>
      <c r="F43" s="1"/>
      <c r="G43" s="1"/>
      <c r="H43" s="1"/>
      <c r="I43" s="1"/>
      <c r="J43" s="1"/>
      <c r="K43" s="1"/>
      <c r="L43" s="1"/>
      <c r="M43" s="1"/>
      <c r="N43" s="1"/>
      <c r="O43" s="1"/>
      <c r="P43" s="1"/>
      <c r="Q43" s="1"/>
      <c r="R43" s="1"/>
      <c r="S43" s="1"/>
      <c r="T43" s="1"/>
      <c r="U43" s="1"/>
      <c r="V43" s="1"/>
      <c r="W43" s="1"/>
      <c r="X43" s="1"/>
      <c r="Y43" s="1"/>
      <c r="Z43" s="1"/>
    </row>
    <row r="44" spans="1:26" x14ac:dyDescent="0.2">
      <c r="A44" s="1"/>
      <c r="B44" s="1"/>
      <c r="C44" s="1"/>
      <c r="D44" s="235"/>
      <c r="E44" s="1"/>
      <c r="F44" s="1"/>
      <c r="G44" s="1"/>
      <c r="H44" s="1"/>
      <c r="I44" s="1"/>
      <c r="J44" s="1"/>
      <c r="K44" s="1"/>
      <c r="L44" s="1"/>
      <c r="M44" s="1"/>
      <c r="N44" s="1"/>
      <c r="O44" s="1"/>
      <c r="P44" s="1"/>
      <c r="Q44" s="1"/>
      <c r="R44" s="1"/>
      <c r="S44" s="1"/>
      <c r="T44" s="1"/>
      <c r="U44" s="1"/>
      <c r="V44" s="1"/>
      <c r="W44" s="1"/>
      <c r="X44" s="1"/>
      <c r="Y44" s="1"/>
      <c r="Z44" s="1"/>
    </row>
    <row r="45" spans="1:26" x14ac:dyDescent="0.2">
      <c r="A45" s="1"/>
      <c r="B45" s="1"/>
      <c r="C45" s="1"/>
      <c r="D45" s="235"/>
      <c r="E45" s="1"/>
      <c r="F45" s="1"/>
      <c r="G45" s="1"/>
      <c r="H45" s="1"/>
      <c r="I45" s="1"/>
      <c r="J45" s="1"/>
      <c r="K45" s="1"/>
      <c r="L45" s="1"/>
      <c r="M45" s="1"/>
      <c r="N45" s="1"/>
      <c r="O45" s="1"/>
      <c r="P45" s="1"/>
      <c r="Q45" s="1"/>
      <c r="R45" s="1"/>
      <c r="S45" s="1"/>
      <c r="T45" s="1"/>
      <c r="U45" s="1"/>
      <c r="V45" s="1"/>
      <c r="W45" s="1"/>
      <c r="X45" s="1"/>
      <c r="Y45" s="1"/>
      <c r="Z45" s="1"/>
    </row>
    <row r="46" spans="1:26" x14ac:dyDescent="0.2">
      <c r="A46" s="1"/>
      <c r="B46" s="1"/>
      <c r="C46" s="1"/>
      <c r="D46" s="235"/>
      <c r="E46" s="1"/>
      <c r="F46" s="1"/>
      <c r="G46" s="1"/>
      <c r="H46" s="1"/>
      <c r="I46" s="1"/>
      <c r="J46" s="1"/>
      <c r="K46" s="1"/>
      <c r="L46" s="1"/>
      <c r="M46" s="1"/>
      <c r="N46" s="1"/>
      <c r="O46" s="1"/>
      <c r="P46" s="1"/>
      <c r="Q46" s="1"/>
      <c r="R46" s="1"/>
      <c r="S46" s="1"/>
      <c r="T46" s="1"/>
      <c r="U46" s="1"/>
      <c r="V46" s="1"/>
      <c r="W46" s="1"/>
      <c r="X46" s="1"/>
      <c r="Y46" s="1"/>
      <c r="Z46" s="1"/>
    </row>
    <row r="47" spans="1:26" x14ac:dyDescent="0.2">
      <c r="A47" s="1"/>
      <c r="B47" s="1"/>
      <c r="C47" s="1"/>
      <c r="D47" s="235"/>
      <c r="E47" s="1"/>
      <c r="F47" s="1"/>
      <c r="G47" s="1"/>
      <c r="H47" s="1"/>
      <c r="I47" s="1"/>
      <c r="J47" s="1"/>
      <c r="K47" s="1"/>
      <c r="L47" s="1"/>
      <c r="M47" s="1"/>
      <c r="N47" s="1"/>
      <c r="O47" s="1"/>
      <c r="P47" s="1"/>
      <c r="Q47" s="1"/>
      <c r="R47" s="1"/>
      <c r="S47" s="1"/>
      <c r="T47" s="1"/>
      <c r="U47" s="1"/>
      <c r="V47" s="1"/>
      <c r="W47" s="1"/>
      <c r="X47" s="1"/>
      <c r="Y47" s="1"/>
      <c r="Z47" s="1"/>
    </row>
    <row r="48" spans="1:26" x14ac:dyDescent="0.2">
      <c r="A48" s="1"/>
      <c r="B48" s="1"/>
      <c r="C48" s="1"/>
      <c r="D48" s="235"/>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235"/>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235"/>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235"/>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235"/>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235"/>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235"/>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235"/>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235"/>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235"/>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235"/>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235"/>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235"/>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235"/>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235"/>
      <c r="E62" s="1"/>
      <c r="F62" s="1"/>
      <c r="G62" s="1"/>
      <c r="H62" s="1"/>
      <c r="I62" s="1"/>
      <c r="J62" s="1"/>
      <c r="K62" s="1"/>
      <c r="L62" s="1"/>
      <c r="M62" s="1"/>
      <c r="N62" s="1"/>
      <c r="O62" s="1"/>
      <c r="P62" s="1"/>
      <c r="Q62" s="1"/>
      <c r="R62" s="1"/>
      <c r="S62" s="1"/>
      <c r="T62" s="1"/>
      <c r="U62" s="1"/>
      <c r="V62" s="1"/>
      <c r="W62" s="1"/>
      <c r="X62" s="1"/>
      <c r="Y62" s="1"/>
      <c r="Z62" s="1"/>
    </row>
    <row r="63" spans="1:26" x14ac:dyDescent="0.2">
      <c r="A63" s="1"/>
      <c r="B63" s="1"/>
      <c r="C63" s="1"/>
      <c r="D63" s="235"/>
      <c r="E63" s="1"/>
      <c r="F63" s="1"/>
      <c r="G63" s="1"/>
      <c r="H63" s="1"/>
      <c r="I63" s="1"/>
      <c r="J63" s="1"/>
      <c r="K63" s="1"/>
      <c r="L63" s="1"/>
      <c r="M63" s="1"/>
      <c r="N63" s="1"/>
      <c r="O63" s="1"/>
      <c r="P63" s="1"/>
      <c r="Q63" s="1"/>
      <c r="R63" s="1"/>
      <c r="S63" s="1"/>
      <c r="T63" s="1"/>
      <c r="U63" s="1"/>
      <c r="V63" s="1"/>
      <c r="W63" s="1"/>
      <c r="X63" s="1"/>
      <c r="Y63" s="1"/>
      <c r="Z63" s="1"/>
    </row>
    <row r="64" spans="1:26" x14ac:dyDescent="0.2">
      <c r="A64" s="1"/>
      <c r="B64" s="1"/>
      <c r="C64" s="1"/>
      <c r="D64" s="235"/>
      <c r="E64" s="1"/>
      <c r="F64" s="1"/>
      <c r="G64" s="1"/>
      <c r="H64" s="1"/>
      <c r="I64" s="1"/>
      <c r="J64" s="1"/>
      <c r="K64" s="1"/>
      <c r="L64" s="1"/>
      <c r="M64" s="1"/>
      <c r="N64" s="1"/>
      <c r="O64" s="1"/>
      <c r="P64" s="1"/>
      <c r="Q64" s="1"/>
      <c r="R64" s="1"/>
      <c r="S64" s="1"/>
      <c r="T64" s="1"/>
      <c r="U64" s="1"/>
      <c r="V64" s="1"/>
      <c r="W64" s="1"/>
      <c r="X64" s="1"/>
      <c r="Y64" s="1"/>
      <c r="Z64" s="1"/>
    </row>
    <row r="65" spans="1:26" x14ac:dyDescent="0.2">
      <c r="A65" s="1"/>
      <c r="B65" s="1"/>
      <c r="C65" s="1"/>
      <c r="D65" s="235"/>
      <c r="E65" s="1"/>
      <c r="F65" s="1"/>
      <c r="G65" s="1"/>
      <c r="H65" s="1"/>
      <c r="I65" s="1"/>
      <c r="J65" s="1"/>
      <c r="K65" s="1"/>
      <c r="L65" s="1"/>
      <c r="M65" s="1"/>
      <c r="N65" s="1"/>
      <c r="O65" s="1"/>
      <c r="P65" s="1"/>
      <c r="Q65" s="1"/>
      <c r="R65" s="1"/>
      <c r="S65" s="1"/>
      <c r="T65" s="1"/>
      <c r="U65" s="1"/>
      <c r="V65" s="1"/>
      <c r="W65" s="1"/>
      <c r="X65" s="1"/>
      <c r="Y65" s="1"/>
      <c r="Z65" s="1"/>
    </row>
    <row r="66" spans="1:26" x14ac:dyDescent="0.2">
      <c r="A66" s="1"/>
      <c r="B66" s="1"/>
      <c r="C66" s="1"/>
      <c r="D66" s="235"/>
      <c r="E66" s="1"/>
      <c r="F66" s="1"/>
      <c r="G66" s="1"/>
      <c r="H66" s="1"/>
      <c r="I66" s="1"/>
      <c r="J66" s="1"/>
      <c r="K66" s="1"/>
      <c r="L66" s="1"/>
      <c r="M66" s="1"/>
      <c r="N66" s="1"/>
      <c r="O66" s="1"/>
      <c r="P66" s="1"/>
      <c r="Q66" s="1"/>
      <c r="R66" s="1"/>
      <c r="S66" s="1"/>
      <c r="T66" s="1"/>
      <c r="U66" s="1"/>
      <c r="V66" s="1"/>
      <c r="W66" s="1"/>
      <c r="X66" s="1"/>
      <c r="Y66" s="1"/>
      <c r="Z66" s="1"/>
    </row>
    <row r="67" spans="1:26" x14ac:dyDescent="0.2">
      <c r="A67" s="1"/>
      <c r="B67" s="1"/>
      <c r="C67" s="1"/>
      <c r="D67" s="235"/>
      <c r="E67" s="1"/>
      <c r="F67" s="1"/>
      <c r="G67" s="1"/>
      <c r="H67" s="1"/>
      <c r="I67" s="1"/>
      <c r="J67" s="1"/>
      <c r="K67" s="1"/>
      <c r="L67" s="1"/>
      <c r="M67" s="1"/>
      <c r="N67" s="1"/>
      <c r="O67" s="1"/>
      <c r="P67" s="1"/>
      <c r="Q67" s="1"/>
      <c r="R67" s="1"/>
      <c r="S67" s="1"/>
      <c r="T67" s="1"/>
      <c r="U67" s="1"/>
      <c r="V67" s="1"/>
      <c r="W67" s="1"/>
      <c r="X67" s="1"/>
      <c r="Y67" s="1"/>
      <c r="Z67" s="1"/>
    </row>
    <row r="68" spans="1:26" x14ac:dyDescent="0.2">
      <c r="A68" s="1"/>
      <c r="B68" s="1"/>
      <c r="C68" s="1"/>
      <c r="D68" s="235"/>
      <c r="E68" s="1"/>
      <c r="F68" s="1"/>
      <c r="G68" s="1"/>
      <c r="H68" s="1"/>
      <c r="I68" s="1"/>
      <c r="J68" s="1"/>
      <c r="K68" s="1"/>
      <c r="L68" s="1"/>
      <c r="M68" s="1"/>
      <c r="N68" s="1"/>
      <c r="O68" s="1"/>
      <c r="P68" s="1"/>
      <c r="Q68" s="1"/>
      <c r="R68" s="1"/>
      <c r="S68" s="1"/>
      <c r="T68" s="1"/>
      <c r="U68" s="1"/>
      <c r="V68" s="1"/>
      <c r="W68" s="1"/>
      <c r="X68" s="1"/>
      <c r="Y68" s="1"/>
      <c r="Z68" s="1"/>
    </row>
    <row r="69" spans="1:26" x14ac:dyDescent="0.2">
      <c r="A69" s="1"/>
      <c r="B69" s="1"/>
      <c r="C69" s="1"/>
      <c r="D69" s="235"/>
      <c r="E69" s="1"/>
      <c r="F69" s="1"/>
      <c r="G69" s="1"/>
      <c r="H69" s="1"/>
      <c r="I69" s="1"/>
      <c r="J69" s="1"/>
      <c r="K69" s="1"/>
      <c r="L69" s="1"/>
      <c r="M69" s="1"/>
      <c r="N69" s="1"/>
      <c r="O69" s="1"/>
      <c r="P69" s="1"/>
      <c r="Q69" s="1"/>
      <c r="R69" s="1"/>
      <c r="S69" s="1"/>
      <c r="T69" s="1"/>
      <c r="U69" s="1"/>
      <c r="V69" s="1"/>
      <c r="W69" s="1"/>
      <c r="X69" s="1"/>
      <c r="Y69" s="1"/>
      <c r="Z69" s="1"/>
    </row>
    <row r="70" spans="1:26" x14ac:dyDescent="0.2">
      <c r="A70" s="1"/>
      <c r="B70" s="1"/>
      <c r="C70" s="1"/>
      <c r="D70" s="235"/>
      <c r="E70" s="1"/>
      <c r="F70" s="1"/>
      <c r="G70" s="1"/>
      <c r="H70" s="1"/>
      <c r="I70" s="1"/>
      <c r="J70" s="1"/>
      <c r="K70" s="1"/>
      <c r="L70" s="1"/>
      <c r="M70" s="1"/>
      <c r="N70" s="1"/>
      <c r="O70" s="1"/>
      <c r="P70" s="1"/>
      <c r="Q70" s="1"/>
      <c r="R70" s="1"/>
      <c r="S70" s="1"/>
      <c r="T70" s="1"/>
      <c r="U70" s="1"/>
      <c r="V70" s="1"/>
      <c r="W70" s="1"/>
      <c r="X70" s="1"/>
      <c r="Y70" s="1"/>
      <c r="Z70" s="1"/>
    </row>
    <row r="71" spans="1:26" x14ac:dyDescent="0.2">
      <c r="A71" s="1"/>
      <c r="B71" s="1"/>
      <c r="C71" s="1"/>
      <c r="D71" s="235"/>
      <c r="E71" s="1"/>
      <c r="F71" s="1"/>
      <c r="G71" s="1"/>
      <c r="H71" s="1"/>
      <c r="I71" s="1"/>
      <c r="J71" s="1"/>
      <c r="K71" s="1"/>
      <c r="L71" s="1"/>
      <c r="M71" s="1"/>
      <c r="N71" s="1"/>
      <c r="O71" s="1"/>
      <c r="P71" s="1"/>
      <c r="Q71" s="1"/>
      <c r="R71" s="1"/>
      <c r="S71" s="1"/>
      <c r="T71" s="1"/>
      <c r="U71" s="1"/>
      <c r="V71" s="1"/>
      <c r="W71" s="1"/>
      <c r="X71" s="1"/>
      <c r="Y71" s="1"/>
      <c r="Z71" s="1"/>
    </row>
    <row r="72" spans="1:26" x14ac:dyDescent="0.2">
      <c r="A72" s="1"/>
      <c r="B72" s="1"/>
      <c r="C72" s="1"/>
      <c r="D72" s="235"/>
      <c r="E72" s="1"/>
      <c r="F72" s="1"/>
      <c r="G72" s="1"/>
      <c r="H72" s="1"/>
      <c r="I72" s="1"/>
      <c r="J72" s="1"/>
      <c r="K72" s="1"/>
      <c r="L72" s="1"/>
      <c r="M72" s="1"/>
      <c r="N72" s="1"/>
      <c r="O72" s="1"/>
      <c r="P72" s="1"/>
      <c r="Q72" s="1"/>
      <c r="R72" s="1"/>
      <c r="S72" s="1"/>
      <c r="T72" s="1"/>
      <c r="U72" s="1"/>
      <c r="V72" s="1"/>
      <c r="W72" s="1"/>
      <c r="X72" s="1"/>
      <c r="Y72" s="1"/>
      <c r="Z72" s="1"/>
    </row>
    <row r="73" spans="1:26" x14ac:dyDescent="0.2">
      <c r="A73" s="1"/>
      <c r="B73" s="1"/>
      <c r="C73" s="1"/>
      <c r="D73" s="235"/>
      <c r="E73" s="1"/>
      <c r="F73" s="1"/>
      <c r="G73" s="1"/>
      <c r="H73" s="1"/>
      <c r="I73" s="1"/>
      <c r="J73" s="1"/>
      <c r="K73" s="1"/>
      <c r="L73" s="1"/>
      <c r="M73" s="1"/>
      <c r="N73" s="1"/>
      <c r="O73" s="1"/>
      <c r="P73" s="1"/>
      <c r="Q73" s="1"/>
      <c r="R73" s="1"/>
      <c r="S73" s="1"/>
      <c r="T73" s="1"/>
      <c r="U73" s="1"/>
      <c r="V73" s="1"/>
      <c r="W73" s="1"/>
      <c r="X73" s="1"/>
      <c r="Y73" s="1"/>
      <c r="Z73" s="1"/>
    </row>
    <row r="74" spans="1:26" x14ac:dyDescent="0.2">
      <c r="A74" s="1"/>
      <c r="B74" s="1"/>
      <c r="C74" s="1"/>
      <c r="D74" s="235"/>
      <c r="E74" s="1"/>
      <c r="F74" s="1"/>
      <c r="G74" s="1"/>
      <c r="H74" s="1"/>
      <c r="I74" s="1"/>
      <c r="J74" s="1"/>
      <c r="K74" s="1"/>
      <c r="L74" s="1"/>
      <c r="M74" s="1"/>
      <c r="N74" s="1"/>
      <c r="O74" s="1"/>
      <c r="P74" s="1"/>
      <c r="Q74" s="1"/>
      <c r="R74" s="1"/>
      <c r="S74" s="1"/>
      <c r="T74" s="1"/>
      <c r="U74" s="1"/>
      <c r="V74" s="1"/>
      <c r="W74" s="1"/>
      <c r="X74" s="1"/>
      <c r="Y74" s="1"/>
      <c r="Z74" s="1"/>
    </row>
    <row r="75" spans="1:26" x14ac:dyDescent="0.2">
      <c r="D75" s="111"/>
    </row>
    <row r="76" spans="1:26" x14ac:dyDescent="0.2">
      <c r="D76" s="111"/>
    </row>
    <row r="77" spans="1:26" x14ac:dyDescent="0.2">
      <c r="D77" s="111"/>
    </row>
    <row r="78" spans="1:26" x14ac:dyDescent="0.2">
      <c r="D78" s="111"/>
    </row>
    <row r="79" spans="1:26" x14ac:dyDescent="0.2">
      <c r="D79" s="111"/>
    </row>
    <row r="80" spans="1:26" x14ac:dyDescent="0.2">
      <c r="D80" s="111"/>
    </row>
    <row r="81" spans="4:4" x14ac:dyDescent="0.2">
      <c r="D81" s="111"/>
    </row>
    <row r="82" spans="4:4" x14ac:dyDescent="0.2">
      <c r="D82" s="111"/>
    </row>
    <row r="83" spans="4:4" x14ac:dyDescent="0.2">
      <c r="D83" s="111"/>
    </row>
    <row r="84" spans="4:4" x14ac:dyDescent="0.2">
      <c r="D84" s="111"/>
    </row>
    <row r="85" spans="4:4" x14ac:dyDescent="0.2">
      <c r="D85" s="111"/>
    </row>
    <row r="86" spans="4:4" x14ac:dyDescent="0.2">
      <c r="D86" s="111"/>
    </row>
    <row r="87" spans="4:4" x14ac:dyDescent="0.2">
      <c r="D87" s="111"/>
    </row>
    <row r="88" spans="4:4" x14ac:dyDescent="0.2">
      <c r="D88" s="111"/>
    </row>
    <row r="89" spans="4:4" x14ac:dyDescent="0.2">
      <c r="D89" s="111"/>
    </row>
    <row r="90" spans="4:4" x14ac:dyDescent="0.2">
      <c r="D90" s="111"/>
    </row>
    <row r="91" spans="4:4" x14ac:dyDescent="0.2">
      <c r="D91" s="111"/>
    </row>
    <row r="92" spans="4:4" x14ac:dyDescent="0.2">
      <c r="D92" s="111"/>
    </row>
    <row r="93" spans="4:4" x14ac:dyDescent="0.2">
      <c r="D93" s="111"/>
    </row>
    <row r="94" spans="4:4" x14ac:dyDescent="0.2">
      <c r="D94" s="111"/>
    </row>
    <row r="95" spans="4:4" x14ac:dyDescent="0.2">
      <c r="D95" s="111"/>
    </row>
    <row r="96" spans="4:4" x14ac:dyDescent="0.2">
      <c r="D96" s="111"/>
    </row>
    <row r="97" spans="4:4" x14ac:dyDescent="0.2">
      <c r="D97" s="111"/>
    </row>
    <row r="98" spans="4:4" x14ac:dyDescent="0.2">
      <c r="D98" s="111"/>
    </row>
    <row r="99" spans="4:4" x14ac:dyDescent="0.2">
      <c r="D99" s="111"/>
    </row>
    <row r="100" spans="4:4" x14ac:dyDescent="0.2">
      <c r="D100" s="111"/>
    </row>
    <row r="101" spans="4:4" x14ac:dyDescent="0.2">
      <c r="D101" s="111"/>
    </row>
    <row r="102" spans="4:4" x14ac:dyDescent="0.2">
      <c r="D102" s="111"/>
    </row>
    <row r="103" spans="4:4" x14ac:dyDescent="0.2">
      <c r="D103" s="111"/>
    </row>
    <row r="104" spans="4:4" x14ac:dyDescent="0.2">
      <c r="D104" s="111"/>
    </row>
    <row r="105" spans="4:4" x14ac:dyDescent="0.2">
      <c r="D105" s="111"/>
    </row>
    <row r="106" spans="4:4" x14ac:dyDescent="0.2">
      <c r="D106" s="111"/>
    </row>
    <row r="107" spans="4:4" x14ac:dyDescent="0.2">
      <c r="D107" s="111"/>
    </row>
    <row r="108" spans="4:4" x14ac:dyDescent="0.2">
      <c r="D108" s="111"/>
    </row>
    <row r="109" spans="4:4" x14ac:dyDescent="0.2">
      <c r="D109" s="111"/>
    </row>
    <row r="110" spans="4:4" x14ac:dyDescent="0.2">
      <c r="D110" s="111"/>
    </row>
    <row r="111" spans="4:4" x14ac:dyDescent="0.2">
      <c r="D111" s="111"/>
    </row>
    <row r="112" spans="4:4" x14ac:dyDescent="0.2">
      <c r="D112" s="111"/>
    </row>
    <row r="113" spans="4:4" x14ac:dyDescent="0.2">
      <c r="D113" s="111"/>
    </row>
    <row r="114" spans="4:4" x14ac:dyDescent="0.2">
      <c r="D114" s="111"/>
    </row>
    <row r="115" spans="4:4" x14ac:dyDescent="0.2">
      <c r="D115" s="111"/>
    </row>
    <row r="116" spans="4:4" x14ac:dyDescent="0.2">
      <c r="D116" s="111"/>
    </row>
    <row r="117" spans="4:4" x14ac:dyDescent="0.2">
      <c r="D117" s="111"/>
    </row>
    <row r="118" spans="4:4" x14ac:dyDescent="0.2">
      <c r="D118" s="111"/>
    </row>
    <row r="119" spans="4:4" x14ac:dyDescent="0.2">
      <c r="D119" s="111"/>
    </row>
    <row r="120" spans="4:4" x14ac:dyDescent="0.2">
      <c r="D120" s="111"/>
    </row>
    <row r="121" spans="4:4" x14ac:dyDescent="0.2">
      <c r="D121" s="111"/>
    </row>
    <row r="122" spans="4:4" x14ac:dyDescent="0.2">
      <c r="D122" s="111"/>
    </row>
    <row r="123" spans="4:4" x14ac:dyDescent="0.2">
      <c r="D123" s="111"/>
    </row>
    <row r="124" spans="4:4" x14ac:dyDescent="0.2">
      <c r="D124" s="111"/>
    </row>
    <row r="125" spans="4:4" x14ac:dyDescent="0.2">
      <c r="D125" s="111"/>
    </row>
    <row r="126" spans="4:4" x14ac:dyDescent="0.2">
      <c r="D126" s="111"/>
    </row>
    <row r="127" spans="4:4" x14ac:dyDescent="0.2">
      <c r="D127" s="111"/>
    </row>
    <row r="128" spans="4:4" x14ac:dyDescent="0.2">
      <c r="D128" s="111"/>
    </row>
    <row r="129" spans="4:4" x14ac:dyDescent="0.2">
      <c r="D129" s="111"/>
    </row>
    <row r="130" spans="4:4" x14ac:dyDescent="0.2">
      <c r="D130" s="111"/>
    </row>
    <row r="131" spans="4:4" x14ac:dyDescent="0.2">
      <c r="D131" s="111"/>
    </row>
    <row r="132" spans="4:4" x14ac:dyDescent="0.2">
      <c r="D132" s="111"/>
    </row>
    <row r="133" spans="4:4" x14ac:dyDescent="0.2">
      <c r="D133" s="111"/>
    </row>
    <row r="134" spans="4:4" x14ac:dyDescent="0.2">
      <c r="D134" s="111"/>
    </row>
    <row r="135" spans="4:4" x14ac:dyDescent="0.2">
      <c r="D135" s="111"/>
    </row>
    <row r="136" spans="4:4" x14ac:dyDescent="0.2">
      <c r="D136" s="111"/>
    </row>
    <row r="137" spans="4:4" x14ac:dyDescent="0.2">
      <c r="D137" s="111"/>
    </row>
    <row r="138" spans="4:4" x14ac:dyDescent="0.2">
      <c r="D138" s="111"/>
    </row>
    <row r="139" spans="4:4" x14ac:dyDescent="0.2">
      <c r="D139" s="111"/>
    </row>
    <row r="140" spans="4:4" x14ac:dyDescent="0.2">
      <c r="D140" s="111"/>
    </row>
    <row r="141" spans="4:4" x14ac:dyDescent="0.2">
      <c r="D141" s="111"/>
    </row>
    <row r="142" spans="4:4" x14ac:dyDescent="0.2">
      <c r="D142" s="111"/>
    </row>
    <row r="143" spans="4:4" x14ac:dyDescent="0.2">
      <c r="D143" s="111"/>
    </row>
    <row r="144" spans="4:4" x14ac:dyDescent="0.2">
      <c r="D144" s="111"/>
    </row>
    <row r="145" spans="4:4" x14ac:dyDescent="0.2">
      <c r="D145" s="111"/>
    </row>
    <row r="146" spans="4:4" x14ac:dyDescent="0.2">
      <c r="D146" s="111"/>
    </row>
    <row r="147" spans="4:4" x14ac:dyDescent="0.2">
      <c r="D147" s="111"/>
    </row>
    <row r="148" spans="4:4" x14ac:dyDescent="0.2">
      <c r="D148" s="111"/>
    </row>
    <row r="149" spans="4:4" x14ac:dyDescent="0.2">
      <c r="D149" s="111"/>
    </row>
    <row r="150" spans="4:4" x14ac:dyDescent="0.2">
      <c r="D150" s="111"/>
    </row>
    <row r="151" spans="4:4" x14ac:dyDescent="0.2">
      <c r="D151" s="111"/>
    </row>
    <row r="152" spans="4:4" x14ac:dyDescent="0.2">
      <c r="D152" s="111"/>
    </row>
    <row r="153" spans="4:4" x14ac:dyDescent="0.2">
      <c r="D153" s="111"/>
    </row>
    <row r="154" spans="4:4" x14ac:dyDescent="0.2">
      <c r="D154" s="111"/>
    </row>
    <row r="155" spans="4:4" x14ac:dyDescent="0.2">
      <c r="D155" s="111"/>
    </row>
    <row r="156" spans="4:4" x14ac:dyDescent="0.2">
      <c r="D156" s="111"/>
    </row>
    <row r="157" spans="4:4" x14ac:dyDescent="0.2">
      <c r="D157" s="111"/>
    </row>
    <row r="158" spans="4:4" x14ac:dyDescent="0.2">
      <c r="D158" s="111"/>
    </row>
    <row r="159" spans="4:4" x14ac:dyDescent="0.2">
      <c r="D159" s="111"/>
    </row>
    <row r="160" spans="4:4" x14ac:dyDescent="0.2">
      <c r="D160" s="111"/>
    </row>
    <row r="161" spans="4:4" x14ac:dyDescent="0.2">
      <c r="D161" s="111"/>
    </row>
    <row r="162" spans="4:4" x14ac:dyDescent="0.2">
      <c r="D162" s="111"/>
    </row>
    <row r="163" spans="4:4" x14ac:dyDescent="0.2">
      <c r="D163" s="111"/>
    </row>
    <row r="164" spans="4:4" x14ac:dyDescent="0.2">
      <c r="D164" s="111"/>
    </row>
    <row r="165" spans="4:4" x14ac:dyDescent="0.2">
      <c r="D165" s="111"/>
    </row>
    <row r="166" spans="4:4" x14ac:dyDescent="0.2">
      <c r="D166" s="111"/>
    </row>
    <row r="167" spans="4:4" x14ac:dyDescent="0.2">
      <c r="D167" s="111"/>
    </row>
    <row r="168" spans="4:4" x14ac:dyDescent="0.2">
      <c r="D168" s="111"/>
    </row>
    <row r="169" spans="4:4" x14ac:dyDescent="0.2">
      <c r="D169" s="111"/>
    </row>
    <row r="170" spans="4:4" x14ac:dyDescent="0.2">
      <c r="D170" s="111"/>
    </row>
    <row r="171" spans="4:4" x14ac:dyDescent="0.2">
      <c r="D171" s="111"/>
    </row>
    <row r="172" spans="4:4" x14ac:dyDescent="0.2">
      <c r="D172" s="111"/>
    </row>
    <row r="173" spans="4:4" x14ac:dyDescent="0.2">
      <c r="D173" s="111"/>
    </row>
    <row r="174" spans="4:4" x14ac:dyDescent="0.2">
      <c r="D174" s="111"/>
    </row>
    <row r="175" spans="4:4" x14ac:dyDescent="0.2">
      <c r="D175" s="111"/>
    </row>
    <row r="176" spans="4:4" x14ac:dyDescent="0.2">
      <c r="D176" s="111"/>
    </row>
    <row r="177" spans="4:4" x14ac:dyDescent="0.2">
      <c r="D177" s="111"/>
    </row>
    <row r="178" spans="4:4" x14ac:dyDescent="0.2">
      <c r="D178" s="111"/>
    </row>
    <row r="179" spans="4:4" x14ac:dyDescent="0.2">
      <c r="D179" s="111"/>
    </row>
    <row r="180" spans="4:4" x14ac:dyDescent="0.2">
      <c r="D180" s="111"/>
    </row>
    <row r="181" spans="4:4" x14ac:dyDescent="0.2">
      <c r="D181" s="111"/>
    </row>
    <row r="182" spans="4:4" x14ac:dyDescent="0.2">
      <c r="D182" s="111"/>
    </row>
    <row r="183" spans="4:4" x14ac:dyDescent="0.2">
      <c r="D183" s="111"/>
    </row>
    <row r="184" spans="4:4" x14ac:dyDescent="0.2">
      <c r="D184" s="111"/>
    </row>
    <row r="185" spans="4:4" x14ac:dyDescent="0.2">
      <c r="D185" s="111"/>
    </row>
    <row r="186" spans="4:4" x14ac:dyDescent="0.2">
      <c r="D186" s="111"/>
    </row>
    <row r="187" spans="4:4" x14ac:dyDescent="0.2">
      <c r="D187" s="111"/>
    </row>
    <row r="188" spans="4:4" x14ac:dyDescent="0.2">
      <c r="D188" s="111"/>
    </row>
    <row r="189" spans="4:4" x14ac:dyDescent="0.2">
      <c r="D189" s="111"/>
    </row>
    <row r="190" spans="4:4" x14ac:dyDescent="0.2">
      <c r="D190" s="111"/>
    </row>
    <row r="191" spans="4:4" x14ac:dyDescent="0.2">
      <c r="D191" s="111"/>
    </row>
    <row r="192" spans="4:4" x14ac:dyDescent="0.2">
      <c r="D192" s="111"/>
    </row>
    <row r="193" spans="4:4" x14ac:dyDescent="0.2">
      <c r="D193" s="111"/>
    </row>
    <row r="194" spans="4:4" x14ac:dyDescent="0.2">
      <c r="D194" s="111"/>
    </row>
    <row r="195" spans="4:4" x14ac:dyDescent="0.2">
      <c r="D195" s="111"/>
    </row>
    <row r="196" spans="4:4" x14ac:dyDescent="0.2">
      <c r="D196" s="111"/>
    </row>
    <row r="197" spans="4:4" x14ac:dyDescent="0.2">
      <c r="D197" s="111"/>
    </row>
    <row r="198" spans="4:4" x14ac:dyDescent="0.2">
      <c r="D198" s="111"/>
    </row>
    <row r="199" spans="4:4" x14ac:dyDescent="0.2">
      <c r="D199" s="111"/>
    </row>
    <row r="200" spans="4:4" x14ac:dyDescent="0.2">
      <c r="D200" s="111"/>
    </row>
    <row r="201" spans="4:4" x14ac:dyDescent="0.2">
      <c r="D201" s="111"/>
    </row>
    <row r="202" spans="4:4" x14ac:dyDescent="0.2">
      <c r="D202" s="111"/>
    </row>
    <row r="203" spans="4:4" x14ac:dyDescent="0.2">
      <c r="D203" s="111"/>
    </row>
    <row r="204" spans="4:4" x14ac:dyDescent="0.2">
      <c r="D204" s="111"/>
    </row>
    <row r="205" spans="4:4" x14ac:dyDescent="0.2">
      <c r="D205" s="111"/>
    </row>
    <row r="206" spans="4:4" x14ac:dyDescent="0.2">
      <c r="D206" s="111"/>
    </row>
    <row r="207" spans="4:4" x14ac:dyDescent="0.2">
      <c r="D207" s="111"/>
    </row>
    <row r="208" spans="4:4" x14ac:dyDescent="0.2">
      <c r="D208" s="111"/>
    </row>
    <row r="209" spans="4:4" x14ac:dyDescent="0.2">
      <c r="D209" s="111"/>
    </row>
  </sheetData>
  <sheetProtection algorithmName="SHA-512" hashValue="bweJwRq2d+kb7Hs8AVKTplbycql1lD2jglOjyTkDAnaZtkl/vVAUviB9UM1aW0kiVWBNZfZt8lYu6/sPfJIajg==" saltValue="qAvMbgT8LgNWxUyWjQGo8A==" spinCount="100000" sheet="1" objects="1" scenarios="1"/>
  <protectedRanges>
    <protectedRange sqref="C3:L3" name="Range1"/>
  </protectedRanges>
  <mergeCells count="41">
    <mergeCell ref="M9:O9"/>
    <mergeCell ref="V9:X9"/>
    <mergeCell ref="C3:L3"/>
    <mergeCell ref="AW9:AY9"/>
    <mergeCell ref="AB9:AD9"/>
    <mergeCell ref="AE9:AG9"/>
    <mergeCell ref="AH9:AJ9"/>
    <mergeCell ref="AK9:AM9"/>
    <mergeCell ref="AN9:AP9"/>
    <mergeCell ref="AT9:AV9"/>
    <mergeCell ref="C1:AE1"/>
    <mergeCell ref="AT10:AV10"/>
    <mergeCell ref="AQ9:AS9"/>
    <mergeCell ref="AE10:AG10"/>
    <mergeCell ref="AH10:AJ10"/>
    <mergeCell ref="AK10:AM10"/>
    <mergeCell ref="AN10:AP10"/>
    <mergeCell ref="G9:I9"/>
    <mergeCell ref="Y10:AA10"/>
    <mergeCell ref="AB10:AD10"/>
    <mergeCell ref="G10:I10"/>
    <mergeCell ref="J10:L10"/>
    <mergeCell ref="M10:O10"/>
    <mergeCell ref="V10:X10"/>
    <mergeCell ref="Y9:AA9"/>
    <mergeCell ref="J9:L9"/>
    <mergeCell ref="AW10:AY10"/>
    <mergeCell ref="G11:I11"/>
    <mergeCell ref="J11:L11"/>
    <mergeCell ref="M11:O11"/>
    <mergeCell ref="AT11:AV11"/>
    <mergeCell ref="AW11:AY11"/>
    <mergeCell ref="Y11:AA11"/>
    <mergeCell ref="AB11:AD11"/>
    <mergeCell ref="AE11:AG11"/>
    <mergeCell ref="AH11:AJ11"/>
    <mergeCell ref="AK11:AM11"/>
    <mergeCell ref="AN11:AP11"/>
    <mergeCell ref="V11:X11"/>
    <mergeCell ref="AQ11:AS11"/>
    <mergeCell ref="AQ10:AS10"/>
  </mergeCells>
  <phoneticPr fontId="5" type="noConversion"/>
  <conditionalFormatting sqref="G9 J9 M9 P9 S7">
    <cfRule type="cellIs" dxfId="131" priority="199" operator="lessThan">
      <formula>1</formula>
    </cfRule>
  </conditionalFormatting>
  <conditionalFormatting sqref="J11 G11 M11 P11 S11">
    <cfRule type="expression" dxfId="130" priority="200">
      <formula>NOT(ISBLANK(G10))</formula>
    </cfRule>
  </conditionalFormatting>
  <conditionalFormatting sqref="H13">
    <cfRule type="iconSet" priority="197">
      <iconSet iconSet="3ArrowsGray">
        <cfvo type="percent" val="0"/>
        <cfvo type="num" val="0"/>
        <cfvo type="num" val="0.01"/>
      </iconSet>
    </cfRule>
  </conditionalFormatting>
  <conditionalFormatting sqref="K13">
    <cfRule type="iconSet" priority="194">
      <iconSet iconSet="3ArrowsGray">
        <cfvo type="percent" val="0"/>
        <cfvo type="num" val="0"/>
        <cfvo type="num" val="0.01"/>
      </iconSet>
    </cfRule>
  </conditionalFormatting>
  <conditionalFormatting sqref="N13">
    <cfRule type="iconSet" priority="192">
      <iconSet iconSet="3ArrowsGray">
        <cfvo type="percent" val="0"/>
        <cfvo type="num" val="0"/>
        <cfvo type="num" val="0.01"/>
      </iconSet>
    </cfRule>
  </conditionalFormatting>
  <conditionalFormatting sqref="Q13">
    <cfRule type="iconSet" priority="190">
      <iconSet iconSet="3ArrowsGray">
        <cfvo type="percent" val="0"/>
        <cfvo type="num" val="0"/>
        <cfvo type="num" val="0.01"/>
      </iconSet>
    </cfRule>
  </conditionalFormatting>
  <conditionalFormatting sqref="T13">
    <cfRule type="iconSet" priority="188">
      <iconSet iconSet="3ArrowsGray">
        <cfvo type="percent" val="0"/>
        <cfvo type="num" val="0"/>
        <cfvo type="num" val="0.01"/>
      </iconSet>
    </cfRule>
  </conditionalFormatting>
  <conditionalFormatting sqref="N12">
    <cfRule type="iconSet" priority="177">
      <iconSet iconSet="3ArrowsGray">
        <cfvo type="percent" val="0"/>
        <cfvo type="num" val="0"/>
        <cfvo type="num" val="0.01"/>
      </iconSet>
    </cfRule>
  </conditionalFormatting>
  <conditionalFormatting sqref="Q12">
    <cfRule type="iconSet" priority="173">
      <iconSet iconSet="3ArrowsGray">
        <cfvo type="percent" val="0"/>
        <cfvo type="num" val="0"/>
        <cfvo type="num" val="0.01"/>
      </iconSet>
    </cfRule>
  </conditionalFormatting>
  <conditionalFormatting sqref="F12:F14 F16:F31">
    <cfRule type="expression" dxfId="129" priority="105">
      <formula>G$10&lt;&gt;""</formula>
    </cfRule>
  </conditionalFormatting>
  <conditionalFormatting sqref="P11:U11 F9:R9 S7 F10:U10 F11:M11">
    <cfRule type="expression" dxfId="128" priority="104">
      <formula>F$10&lt;&gt;""</formula>
    </cfRule>
  </conditionalFormatting>
  <conditionalFormatting sqref="I12:I31">
    <cfRule type="expression" dxfId="127" priority="103">
      <formula>G$10&lt;&gt;""</formula>
    </cfRule>
  </conditionalFormatting>
  <conditionalFormatting sqref="L12:L31">
    <cfRule type="expression" dxfId="126" priority="97">
      <formula>J$10&lt;&gt;""</formula>
    </cfRule>
  </conditionalFormatting>
  <conditionalFormatting sqref="O12:O31">
    <cfRule type="expression" dxfId="125" priority="96">
      <formula>M$10&lt;&gt;""</formula>
    </cfRule>
  </conditionalFormatting>
  <conditionalFormatting sqref="R12:R31">
    <cfRule type="expression" dxfId="124" priority="95">
      <formula>P$10&lt;&gt;""</formula>
    </cfRule>
  </conditionalFormatting>
  <conditionalFormatting sqref="U12:U31">
    <cfRule type="expression" dxfId="123" priority="94">
      <formula>S$10&lt;&gt;""</formula>
    </cfRule>
  </conditionalFormatting>
  <conditionalFormatting sqref="F12:U14 F16:U32 G15:U15">
    <cfRule type="cellIs" dxfId="122" priority="66" operator="equal">
      <formula>0</formula>
    </cfRule>
  </conditionalFormatting>
  <conditionalFormatting sqref="I12:I31">
    <cfRule type="expression" dxfId="121" priority="60">
      <formula>J$10&lt;&gt;""</formula>
    </cfRule>
  </conditionalFormatting>
  <conditionalFormatting sqref="L12:L31">
    <cfRule type="expression" dxfId="120" priority="58">
      <formula>M$10&lt;&gt;""</formula>
    </cfRule>
  </conditionalFormatting>
  <conditionalFormatting sqref="O12:O31">
    <cfRule type="expression" dxfId="119" priority="56">
      <formula>P$10&lt;&gt;""</formula>
    </cfRule>
  </conditionalFormatting>
  <conditionalFormatting sqref="R12:R31">
    <cfRule type="expression" dxfId="118" priority="54">
      <formula>S$10&lt;&gt;""</formula>
    </cfRule>
  </conditionalFormatting>
  <conditionalFormatting sqref="U12:U31">
    <cfRule type="expression" dxfId="117" priority="52">
      <formula>V$10&lt;&gt;""</formula>
    </cfRule>
  </conditionalFormatting>
  <conditionalFormatting sqref="H13:H31">
    <cfRule type="iconSet" priority="267">
      <iconSet iconSet="3ArrowsGray">
        <cfvo type="percent" val="0"/>
        <cfvo type="num" val="0"/>
        <cfvo type="num" val="0.01"/>
      </iconSet>
    </cfRule>
  </conditionalFormatting>
  <conditionalFormatting sqref="K13:K31">
    <cfRule type="iconSet" priority="268">
      <iconSet iconSet="3ArrowsGray">
        <cfvo type="percent" val="0"/>
        <cfvo type="num" val="0"/>
        <cfvo type="num" val="0.01"/>
      </iconSet>
    </cfRule>
  </conditionalFormatting>
  <conditionalFormatting sqref="N13:N31">
    <cfRule type="iconSet" priority="270">
      <iconSet iconSet="3ArrowsGray">
        <cfvo type="percent" val="0"/>
        <cfvo type="num" val="0"/>
        <cfvo type="num" val="0.01"/>
      </iconSet>
    </cfRule>
  </conditionalFormatting>
  <conditionalFormatting sqref="Q13:Q31">
    <cfRule type="iconSet" priority="271">
      <iconSet iconSet="3ArrowsGray">
        <cfvo type="percent" val="0"/>
        <cfvo type="num" val="0"/>
        <cfvo type="num" val="0.01"/>
      </iconSet>
    </cfRule>
  </conditionalFormatting>
  <conditionalFormatting sqref="T13:T31">
    <cfRule type="iconSet" priority="272">
      <iconSet iconSet="3ArrowsGray">
        <cfvo type="percent" val="0"/>
        <cfvo type="num" val="0"/>
        <cfvo type="num" val="0.01"/>
      </iconSet>
    </cfRule>
  </conditionalFormatting>
  <conditionalFormatting sqref="N12:N31">
    <cfRule type="iconSet" priority="281">
      <iconSet iconSet="3ArrowsGray">
        <cfvo type="percent" val="0"/>
        <cfvo type="num" val="0"/>
        <cfvo type="num" val="0.01"/>
      </iconSet>
    </cfRule>
  </conditionalFormatting>
  <conditionalFormatting sqref="Q12:Q31">
    <cfRule type="iconSet" priority="284">
      <iconSet iconSet="3ArrowsGray">
        <cfvo type="percent" val="0"/>
        <cfvo type="num" val="0"/>
        <cfvo type="num" val="0.01"/>
      </iconSet>
    </cfRule>
  </conditionalFormatting>
  <conditionalFormatting sqref="C6:AY6 C5:O5 Q5:AY5">
    <cfRule type="expression" dxfId="116" priority="299">
      <formula>#REF!&lt;&gt;""</formula>
    </cfRule>
  </conditionalFormatting>
  <conditionalFormatting sqref="B8:B33">
    <cfRule type="expression" dxfId="115" priority="316">
      <formula>#REF!&lt;&gt;""</formula>
    </cfRule>
  </conditionalFormatting>
  <conditionalFormatting sqref="C8:C33">
    <cfRule type="cellIs" dxfId="114" priority="30" operator="equal">
      <formula>0</formula>
    </cfRule>
  </conditionalFormatting>
  <conditionalFormatting sqref="C8:C33">
    <cfRule type="cellIs" dxfId="113" priority="29" operator="equal">
      <formula>0</formula>
    </cfRule>
  </conditionalFormatting>
  <conditionalFormatting sqref="E8:E33">
    <cfRule type="cellIs" dxfId="112" priority="28" operator="equal">
      <formula>0</formula>
    </cfRule>
  </conditionalFormatting>
  <conditionalFormatting sqref="E8:E33">
    <cfRule type="cellIs" dxfId="111" priority="27" operator="equal">
      <formula>0</formula>
    </cfRule>
  </conditionalFormatting>
  <conditionalFormatting sqref="F15">
    <cfRule type="expression" dxfId="110" priority="20">
      <formula>G$9&lt;&gt;""</formula>
    </cfRule>
  </conditionalFormatting>
  <conditionalFormatting sqref="F15">
    <cfRule type="cellIs" dxfId="109" priority="19" operator="equal">
      <formula>0</formula>
    </cfRule>
  </conditionalFormatting>
  <conditionalFormatting sqref="C9:C33">
    <cfRule type="cellIs" dxfId="108" priority="18" operator="equal">
      <formula>0</formula>
    </cfRule>
  </conditionalFormatting>
  <conditionalFormatting sqref="C9:C33">
    <cfRule type="cellIs" dxfId="107" priority="12" operator="equal">
      <formula>0</formula>
    </cfRule>
  </conditionalFormatting>
  <conditionalFormatting sqref="C9:C33">
    <cfRule type="cellIs" dxfId="106" priority="15" operator="equal">
      <formula>0</formula>
    </cfRule>
  </conditionalFormatting>
  <conditionalFormatting sqref="C9:C33">
    <cfRule type="cellIs" dxfId="105" priority="14" operator="equal">
      <formula>0</formula>
    </cfRule>
  </conditionalFormatting>
  <conditionalFormatting sqref="C9:C33">
    <cfRule type="cellIs" dxfId="104" priority="13" operator="equal">
      <formula>0</formula>
    </cfRule>
  </conditionalFormatting>
  <conditionalFormatting sqref="C9:C33">
    <cfRule type="cellIs" dxfId="103" priority="7" operator="equal">
      <formula>0</formula>
    </cfRule>
  </conditionalFormatting>
  <conditionalFormatting sqref="D9:D33">
    <cfRule type="expression" dxfId="102" priority="4">
      <formula>E$9&lt;&gt;""</formula>
    </cfRule>
  </conditionalFormatting>
  <conditionalFormatting sqref="D9:D33">
    <cfRule type="cellIs" dxfId="101" priority="3" operator="equal">
      <formula>0</formula>
    </cfRule>
  </conditionalFormatting>
  <conditionalFormatting sqref="D8">
    <cfRule type="expression" dxfId="100" priority="2">
      <formula>E$9&lt;&gt;""</formula>
    </cfRule>
  </conditionalFormatting>
  <conditionalFormatting sqref="D8">
    <cfRule type="cellIs" dxfId="99" priority="1" operator="equal">
      <formula>0</formula>
    </cfRule>
  </conditionalFormatting>
  <dataValidations count="1">
    <dataValidation type="list" allowBlank="1" showInputMessage="1" showErrorMessage="1" sqref="C3:L3" xr:uid="{1B2F7D27-1D17-4F3F-AFB2-B96C0523D9D3}">
      <formula1>INDIRECT("apprtbl[appr name]")</formula1>
    </dataValidation>
  </dataValidations>
  <pageMargins left="0.7" right="0.7" top="0.75" bottom="0.75" header="0.3" footer="0.3"/>
  <pageSetup orientation="portrait" r:id="rId1"/>
  <ignoredErrors>
    <ignoredError sqref="B8:B31 B32:B3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F815-33E2-4477-9F4B-CDEC3B16FB9E}">
  <sheetPr codeName="Sheet22"/>
  <dimension ref="A1:T6212"/>
  <sheetViews>
    <sheetView zoomScale="110" zoomScaleNormal="110" workbookViewId="0">
      <pane ySplit="1" topLeftCell="A6177" activePane="bottomLeft" state="frozen"/>
      <selection activeCell="C3" sqref="C3:L3"/>
      <selection pane="bottomLeft" activeCell="C3" sqref="C3:L3"/>
    </sheetView>
  </sheetViews>
  <sheetFormatPr defaultRowHeight="12.75" x14ac:dyDescent="0.2"/>
  <cols>
    <col min="1" max="1" width="7.140625" style="53" bestFit="1" customWidth="1"/>
    <col min="2" max="2" width="4.140625" style="53" customWidth="1"/>
    <col min="3" max="3" width="36.85546875" bestFit="1" customWidth="1"/>
    <col min="4" max="4" width="48" bestFit="1" customWidth="1"/>
    <col min="6" max="6" width="67.85546875" customWidth="1"/>
    <col min="7" max="7" width="16.7109375" bestFit="1" customWidth="1"/>
    <col min="8" max="8" width="10.28515625" style="53" bestFit="1" customWidth="1"/>
  </cols>
  <sheetData>
    <row r="1" spans="1:20" x14ac:dyDescent="0.2">
      <c r="A1" s="23" t="s">
        <v>1073</v>
      </c>
      <c r="B1" s="213" t="s">
        <v>1222</v>
      </c>
      <c r="C1" s="220" t="s">
        <v>35</v>
      </c>
      <c r="D1" s="54" t="s">
        <v>149</v>
      </c>
      <c r="E1" s="54" t="s">
        <v>92</v>
      </c>
      <c r="F1" s="23" t="s">
        <v>522</v>
      </c>
      <c r="G1" s="23" t="s">
        <v>536</v>
      </c>
      <c r="H1" s="23" t="s">
        <v>101</v>
      </c>
      <c r="I1" s="23" t="s">
        <v>1075</v>
      </c>
    </row>
    <row r="2" spans="1:20" x14ac:dyDescent="0.2">
      <c r="A2" s="132" t="s">
        <v>5</v>
      </c>
      <c r="B2" s="213">
        <v>1</v>
      </c>
      <c r="C2" s="127" t="s">
        <v>9</v>
      </c>
      <c r="D2" s="141" t="s">
        <v>13</v>
      </c>
      <c r="E2" s="144">
        <v>0</v>
      </c>
      <c r="F2" s="127" t="s">
        <v>546</v>
      </c>
      <c r="G2" s="127" t="s">
        <v>1122</v>
      </c>
      <c r="H2" s="143" t="s">
        <v>11</v>
      </c>
      <c r="I2" s="267"/>
    </row>
    <row r="3" spans="1:20" s="53" customFormat="1" x14ac:dyDescent="0.2">
      <c r="A3" s="132" t="s">
        <v>6</v>
      </c>
      <c r="B3" s="213">
        <v>1</v>
      </c>
      <c r="C3" s="127" t="s">
        <v>9</v>
      </c>
      <c r="D3" s="141" t="s">
        <v>13</v>
      </c>
      <c r="E3" s="144">
        <v>0</v>
      </c>
      <c r="F3" s="127" t="s">
        <v>546</v>
      </c>
      <c r="G3" s="127" t="s">
        <v>1122</v>
      </c>
      <c r="H3" s="143" t="s">
        <v>11</v>
      </c>
      <c r="I3" s="267"/>
      <c r="K3" s="111"/>
      <c r="L3" s="111"/>
      <c r="M3" s="111"/>
      <c r="N3" s="111"/>
      <c r="O3" s="111"/>
      <c r="P3" s="111"/>
      <c r="Q3" s="111"/>
      <c r="R3" s="111"/>
      <c r="S3" s="111"/>
      <c r="T3" s="111"/>
    </row>
    <row r="4" spans="1:20" s="53" customFormat="1" x14ac:dyDescent="0.2">
      <c r="A4" s="132" t="s">
        <v>7</v>
      </c>
      <c r="B4" s="213">
        <v>1</v>
      </c>
      <c r="C4" s="127" t="s">
        <v>9</v>
      </c>
      <c r="D4" s="141" t="s">
        <v>13</v>
      </c>
      <c r="E4" s="144">
        <v>0</v>
      </c>
      <c r="F4" s="127" t="s">
        <v>546</v>
      </c>
      <c r="G4" s="127" t="s">
        <v>1122</v>
      </c>
      <c r="H4" s="143" t="s">
        <v>11</v>
      </c>
      <c r="I4" s="267"/>
      <c r="K4" s="111"/>
    </row>
    <row r="5" spans="1:20" s="53" customFormat="1" x14ac:dyDescent="0.2">
      <c r="A5" s="132" t="s">
        <v>8</v>
      </c>
      <c r="B5" s="213">
        <v>1</v>
      </c>
      <c r="C5" s="127" t="s">
        <v>9</v>
      </c>
      <c r="D5" s="141" t="s">
        <v>13</v>
      </c>
      <c r="E5" s="144">
        <v>0</v>
      </c>
      <c r="F5" s="127" t="s">
        <v>546</v>
      </c>
      <c r="G5" s="127" t="s">
        <v>1122</v>
      </c>
      <c r="H5" s="143" t="s">
        <v>11</v>
      </c>
      <c r="I5" s="267"/>
      <c r="K5" s="111"/>
    </row>
    <row r="6" spans="1:20" s="53" customFormat="1" x14ac:dyDescent="0.2">
      <c r="A6" s="132" t="s">
        <v>34</v>
      </c>
      <c r="B6" s="213">
        <v>1</v>
      </c>
      <c r="C6" s="127" t="s">
        <v>9</v>
      </c>
      <c r="D6" s="141" t="s">
        <v>13</v>
      </c>
      <c r="E6" s="144">
        <v>0</v>
      </c>
      <c r="F6" s="127" t="s">
        <v>546</v>
      </c>
      <c r="G6" s="127" t="s">
        <v>1122</v>
      </c>
      <c r="H6" s="143" t="s">
        <v>11</v>
      </c>
      <c r="I6" s="267"/>
      <c r="K6" s="111"/>
    </row>
    <row r="7" spans="1:20" s="53" customFormat="1" x14ac:dyDescent="0.2">
      <c r="A7" s="132" t="s">
        <v>37</v>
      </c>
      <c r="B7" s="213">
        <v>1</v>
      </c>
      <c r="C7" s="127" t="s">
        <v>9</v>
      </c>
      <c r="D7" s="141" t="s">
        <v>13</v>
      </c>
      <c r="E7" s="144">
        <v>0</v>
      </c>
      <c r="F7" s="127" t="s">
        <v>546</v>
      </c>
      <c r="G7" s="127" t="s">
        <v>1122</v>
      </c>
      <c r="H7" s="143" t="s">
        <v>11</v>
      </c>
      <c r="I7" s="267"/>
      <c r="K7" s="111"/>
    </row>
    <row r="8" spans="1:20" s="53" customFormat="1" x14ac:dyDescent="0.2">
      <c r="A8" s="132" t="s">
        <v>39</v>
      </c>
      <c r="B8" s="213">
        <v>1</v>
      </c>
      <c r="C8" s="127" t="s">
        <v>9</v>
      </c>
      <c r="D8" s="141" t="s">
        <v>13</v>
      </c>
      <c r="E8" s="144">
        <v>0</v>
      </c>
      <c r="F8" s="127" t="s">
        <v>546</v>
      </c>
      <c r="G8" s="127" t="s">
        <v>1122</v>
      </c>
      <c r="H8" s="143" t="s">
        <v>11</v>
      </c>
      <c r="I8" s="267"/>
      <c r="K8" s="111"/>
    </row>
    <row r="9" spans="1:20" s="53" customFormat="1" x14ac:dyDescent="0.2">
      <c r="A9" s="132" t="s">
        <v>40</v>
      </c>
      <c r="B9" s="213">
        <v>1</v>
      </c>
      <c r="C9" s="127" t="s">
        <v>9</v>
      </c>
      <c r="D9" s="141" t="s">
        <v>13</v>
      </c>
      <c r="E9" s="144">
        <v>0</v>
      </c>
      <c r="F9" s="127" t="s">
        <v>546</v>
      </c>
      <c r="G9" s="127" t="s">
        <v>1122</v>
      </c>
      <c r="H9" s="143" t="s">
        <v>11</v>
      </c>
      <c r="I9" s="267"/>
      <c r="K9" s="111"/>
    </row>
    <row r="10" spans="1:20" s="53" customFormat="1" x14ac:dyDescent="0.2">
      <c r="A10" s="132" t="s">
        <v>44</v>
      </c>
      <c r="B10" s="213">
        <v>1</v>
      </c>
      <c r="C10" s="127" t="s">
        <v>9</v>
      </c>
      <c r="D10" s="141" t="s">
        <v>13</v>
      </c>
      <c r="E10" s="144">
        <v>0</v>
      </c>
      <c r="F10" s="127" t="s">
        <v>546</v>
      </c>
      <c r="G10" s="127" t="s">
        <v>1122</v>
      </c>
      <c r="H10" s="143" t="s">
        <v>11</v>
      </c>
      <c r="I10" s="267"/>
      <c r="K10" s="111"/>
    </row>
    <row r="11" spans="1:20" s="53" customFormat="1" x14ac:dyDescent="0.2">
      <c r="A11" s="132" t="s">
        <v>45</v>
      </c>
      <c r="B11" s="213">
        <v>1</v>
      </c>
      <c r="C11" s="127" t="s">
        <v>9</v>
      </c>
      <c r="D11" s="141" t="s">
        <v>13</v>
      </c>
      <c r="E11" s="144">
        <v>0</v>
      </c>
      <c r="F11" s="127" t="s">
        <v>546</v>
      </c>
      <c r="G11" s="127" t="s">
        <v>1122</v>
      </c>
      <c r="H11" s="143" t="s">
        <v>11</v>
      </c>
      <c r="I11" s="267"/>
      <c r="K11" s="111"/>
    </row>
    <row r="12" spans="1:20" s="53" customFormat="1" x14ac:dyDescent="0.2">
      <c r="A12" s="132" t="s">
        <v>46</v>
      </c>
      <c r="B12" s="213">
        <v>1</v>
      </c>
      <c r="C12" s="127" t="s">
        <v>9</v>
      </c>
      <c r="D12" s="141" t="s">
        <v>13</v>
      </c>
      <c r="E12" s="144">
        <v>0</v>
      </c>
      <c r="F12" s="127" t="s">
        <v>546</v>
      </c>
      <c r="G12" s="127" t="s">
        <v>1122</v>
      </c>
      <c r="H12" s="143" t="s">
        <v>11</v>
      </c>
      <c r="I12" s="267"/>
      <c r="K12" s="111"/>
    </row>
    <row r="13" spans="1:20" s="53" customFormat="1" x14ac:dyDescent="0.2">
      <c r="A13" s="132" t="s">
        <v>47</v>
      </c>
      <c r="B13" s="213">
        <v>1</v>
      </c>
      <c r="C13" s="127" t="s">
        <v>9</v>
      </c>
      <c r="D13" s="141" t="s">
        <v>13</v>
      </c>
      <c r="E13" s="144">
        <v>0</v>
      </c>
      <c r="F13" s="127" t="s">
        <v>546</v>
      </c>
      <c r="G13" s="127" t="s">
        <v>1122</v>
      </c>
      <c r="H13" s="143" t="s">
        <v>11</v>
      </c>
      <c r="I13" s="267"/>
      <c r="K13" s="111"/>
    </row>
    <row r="14" spans="1:20" s="53" customFormat="1" x14ac:dyDescent="0.2">
      <c r="A14" s="132" t="s">
        <v>55</v>
      </c>
      <c r="B14" s="213">
        <v>1</v>
      </c>
      <c r="C14" s="127" t="s">
        <v>9</v>
      </c>
      <c r="D14" s="141" t="s">
        <v>13</v>
      </c>
      <c r="E14" s="144">
        <v>0</v>
      </c>
      <c r="F14" s="127" t="s">
        <v>546</v>
      </c>
      <c r="G14" s="127" t="s">
        <v>1122</v>
      </c>
      <c r="H14" s="143" t="s">
        <v>11</v>
      </c>
      <c r="I14" s="267"/>
      <c r="K14" s="111"/>
    </row>
    <row r="15" spans="1:20" s="53" customFormat="1" x14ac:dyDescent="0.2">
      <c r="A15" s="132" t="s">
        <v>56</v>
      </c>
      <c r="B15" s="213">
        <v>1</v>
      </c>
      <c r="C15" s="127" t="s">
        <v>9</v>
      </c>
      <c r="D15" s="141" t="s">
        <v>13</v>
      </c>
      <c r="E15" s="144">
        <v>0</v>
      </c>
      <c r="F15" s="127" t="s">
        <v>546</v>
      </c>
      <c r="G15" s="127" t="s">
        <v>1122</v>
      </c>
      <c r="H15" s="143" t="s">
        <v>11</v>
      </c>
      <c r="I15" s="267"/>
      <c r="K15" s="111"/>
    </row>
    <row r="16" spans="1:20" s="53" customFormat="1" x14ac:dyDescent="0.2">
      <c r="A16" s="132" t="s">
        <v>64</v>
      </c>
      <c r="B16" s="213">
        <v>1</v>
      </c>
      <c r="C16" s="127" t="s">
        <v>9</v>
      </c>
      <c r="D16" s="141" t="s">
        <v>13</v>
      </c>
      <c r="E16" s="144">
        <v>0</v>
      </c>
      <c r="F16" s="127" t="s">
        <v>546</v>
      </c>
      <c r="G16" s="127" t="s">
        <v>1122</v>
      </c>
      <c r="H16" s="143" t="s">
        <v>11</v>
      </c>
      <c r="I16" s="267"/>
      <c r="K16" s="111"/>
    </row>
    <row r="17" spans="1:11" s="53" customFormat="1" x14ac:dyDescent="0.2">
      <c r="A17" s="132" t="s">
        <v>65</v>
      </c>
      <c r="B17" s="213">
        <v>1</v>
      </c>
      <c r="C17" s="127" t="s">
        <v>9</v>
      </c>
      <c r="D17" s="141" t="s">
        <v>13</v>
      </c>
      <c r="E17" s="144">
        <v>0</v>
      </c>
      <c r="F17" s="127" t="s">
        <v>546</v>
      </c>
      <c r="G17" s="127" t="s">
        <v>1122</v>
      </c>
      <c r="H17" s="143" t="s">
        <v>11</v>
      </c>
      <c r="I17" s="267"/>
      <c r="K17" s="111"/>
    </row>
    <row r="18" spans="1:11" s="53" customFormat="1" x14ac:dyDescent="0.2">
      <c r="A18" s="132" t="s">
        <v>78</v>
      </c>
      <c r="B18" s="213">
        <v>1</v>
      </c>
      <c r="C18" s="127" t="s">
        <v>9</v>
      </c>
      <c r="D18" s="141" t="s">
        <v>13</v>
      </c>
      <c r="E18" s="144">
        <v>0</v>
      </c>
      <c r="F18" s="127" t="s">
        <v>546</v>
      </c>
      <c r="G18" s="127" t="s">
        <v>1122</v>
      </c>
      <c r="H18" s="143" t="s">
        <v>11</v>
      </c>
      <c r="I18" s="267"/>
      <c r="K18" s="111"/>
    </row>
    <row r="19" spans="1:11" s="53" customFormat="1" x14ac:dyDescent="0.2">
      <c r="A19" s="132" t="s">
        <v>79</v>
      </c>
      <c r="B19" s="213">
        <v>1</v>
      </c>
      <c r="C19" s="127" t="s">
        <v>9</v>
      </c>
      <c r="D19" s="141" t="s">
        <v>13</v>
      </c>
      <c r="E19" s="144">
        <v>0</v>
      </c>
      <c r="F19" s="127" t="s">
        <v>546</v>
      </c>
      <c r="G19" s="127" t="s">
        <v>1122</v>
      </c>
      <c r="H19" s="143" t="s">
        <v>11</v>
      </c>
      <c r="I19" s="267"/>
      <c r="K19" s="111"/>
    </row>
    <row r="20" spans="1:11" s="53" customFormat="1" x14ac:dyDescent="0.2">
      <c r="A20" s="132" t="s">
        <v>81</v>
      </c>
      <c r="B20" s="213">
        <v>1</v>
      </c>
      <c r="C20" s="127" t="s">
        <v>9</v>
      </c>
      <c r="D20" s="141" t="s">
        <v>13</v>
      </c>
      <c r="E20" s="144">
        <v>0</v>
      </c>
      <c r="F20" s="127" t="s">
        <v>546</v>
      </c>
      <c r="G20" s="127" t="s">
        <v>1122</v>
      </c>
      <c r="H20" s="143" t="s">
        <v>11</v>
      </c>
      <c r="I20" s="267"/>
      <c r="K20" s="111"/>
    </row>
    <row r="21" spans="1:11" s="53" customFormat="1" x14ac:dyDescent="0.2">
      <c r="A21" s="132" t="s">
        <v>82</v>
      </c>
      <c r="B21" s="213">
        <v>1</v>
      </c>
      <c r="C21" s="127" t="s">
        <v>9</v>
      </c>
      <c r="D21" s="141" t="s">
        <v>13</v>
      </c>
      <c r="E21" s="144">
        <v>0</v>
      </c>
      <c r="F21" s="127" t="s">
        <v>546</v>
      </c>
      <c r="G21" s="127" t="s">
        <v>1122</v>
      </c>
      <c r="H21" s="143" t="s">
        <v>11</v>
      </c>
      <c r="I21" s="267"/>
      <c r="K21" s="111"/>
    </row>
    <row r="22" spans="1:11" s="53" customFormat="1" x14ac:dyDescent="0.2">
      <c r="A22" s="132" t="s">
        <v>87</v>
      </c>
      <c r="B22" s="213">
        <v>1</v>
      </c>
      <c r="C22" s="127" t="s">
        <v>9</v>
      </c>
      <c r="D22" s="141" t="s">
        <v>13</v>
      </c>
      <c r="E22" s="144">
        <v>0</v>
      </c>
      <c r="F22" s="127" t="s">
        <v>546</v>
      </c>
      <c r="G22" s="127" t="s">
        <v>1122</v>
      </c>
      <c r="H22" s="143" t="s">
        <v>11</v>
      </c>
      <c r="I22" s="267"/>
      <c r="K22" s="111"/>
    </row>
    <row r="23" spans="1:11" s="53" customFormat="1" x14ac:dyDescent="0.2">
      <c r="A23" s="132" t="s">
        <v>88</v>
      </c>
      <c r="B23" s="213">
        <v>1</v>
      </c>
      <c r="C23" s="127" t="s">
        <v>9</v>
      </c>
      <c r="D23" s="141" t="s">
        <v>13</v>
      </c>
      <c r="E23" s="144">
        <v>0</v>
      </c>
      <c r="F23" s="127" t="s">
        <v>546</v>
      </c>
      <c r="G23" s="127" t="s">
        <v>1122</v>
      </c>
      <c r="H23" s="143" t="s">
        <v>11</v>
      </c>
      <c r="I23" s="267"/>
      <c r="K23" s="111"/>
    </row>
    <row r="24" spans="1:11" s="53" customFormat="1" x14ac:dyDescent="0.2">
      <c r="A24" s="132" t="s">
        <v>148</v>
      </c>
      <c r="B24" s="213">
        <v>1</v>
      </c>
      <c r="C24" s="127" t="s">
        <v>9</v>
      </c>
      <c r="D24" s="141" t="s">
        <v>13</v>
      </c>
      <c r="E24" s="144">
        <v>0</v>
      </c>
      <c r="F24" s="127" t="s">
        <v>546</v>
      </c>
      <c r="G24" s="127" t="s">
        <v>1122</v>
      </c>
      <c r="H24" s="143" t="s">
        <v>11</v>
      </c>
      <c r="I24" s="267"/>
      <c r="K24" s="111"/>
    </row>
    <row r="25" spans="1:11" s="53" customFormat="1" x14ac:dyDescent="0.2">
      <c r="A25" s="132" t="s">
        <v>527</v>
      </c>
      <c r="B25" s="213">
        <v>1</v>
      </c>
      <c r="C25" s="127" t="s">
        <v>9</v>
      </c>
      <c r="D25" s="141" t="s">
        <v>13</v>
      </c>
      <c r="E25" s="144">
        <v>0</v>
      </c>
      <c r="F25" s="127" t="s">
        <v>546</v>
      </c>
      <c r="G25" s="127" t="s">
        <v>1122</v>
      </c>
      <c r="H25" s="143" t="s">
        <v>11</v>
      </c>
      <c r="I25" s="267"/>
      <c r="K25" s="111"/>
    </row>
    <row r="26" spans="1:11" s="53" customFormat="1" x14ac:dyDescent="0.2">
      <c r="A26" s="132" t="s">
        <v>588</v>
      </c>
      <c r="B26" s="213">
        <v>1</v>
      </c>
      <c r="C26" s="127" t="s">
        <v>9</v>
      </c>
      <c r="D26" s="141" t="s">
        <v>13</v>
      </c>
      <c r="E26" s="144">
        <v>0</v>
      </c>
      <c r="F26" s="127" t="s">
        <v>546</v>
      </c>
      <c r="G26" s="127" t="s">
        <v>1122</v>
      </c>
      <c r="H26" s="143" t="s">
        <v>11</v>
      </c>
      <c r="I26" s="267"/>
      <c r="K26" s="111"/>
    </row>
    <row r="27" spans="1:11" s="53" customFormat="1" x14ac:dyDescent="0.2">
      <c r="A27" s="132" t="s">
        <v>1069</v>
      </c>
      <c r="B27" s="213">
        <v>1</v>
      </c>
      <c r="C27" s="127" t="s">
        <v>9</v>
      </c>
      <c r="D27" s="141" t="s">
        <v>13</v>
      </c>
      <c r="E27" s="144">
        <v>0</v>
      </c>
      <c r="F27" s="127" t="s">
        <v>546</v>
      </c>
      <c r="G27" s="127" t="s">
        <v>1122</v>
      </c>
      <c r="H27" s="143" t="s">
        <v>11</v>
      </c>
      <c r="I27" s="267"/>
      <c r="K27" s="111"/>
    </row>
    <row r="28" spans="1:11" s="53" customFormat="1" x14ac:dyDescent="0.2">
      <c r="A28" s="132" t="s">
        <v>5</v>
      </c>
      <c r="B28" s="213">
        <v>1</v>
      </c>
      <c r="C28" s="127" t="s">
        <v>9</v>
      </c>
      <c r="D28" s="127" t="s">
        <v>16</v>
      </c>
      <c r="E28" s="142">
        <v>120</v>
      </c>
      <c r="F28" s="127" t="s">
        <v>549</v>
      </c>
      <c r="G28" s="148" t="s">
        <v>84</v>
      </c>
      <c r="H28" s="143" t="s">
        <v>11</v>
      </c>
      <c r="I28" s="267"/>
      <c r="K28" s="111"/>
    </row>
    <row r="29" spans="1:11" s="53" customFormat="1" x14ac:dyDescent="0.2">
      <c r="A29" s="132" t="s">
        <v>6</v>
      </c>
      <c r="B29" s="213">
        <v>1</v>
      </c>
      <c r="C29" s="127" t="s">
        <v>9</v>
      </c>
      <c r="D29" s="127" t="s">
        <v>16</v>
      </c>
      <c r="E29" s="142">
        <v>120</v>
      </c>
      <c r="F29" s="127" t="s">
        <v>549</v>
      </c>
      <c r="G29" s="148" t="s">
        <v>84</v>
      </c>
      <c r="H29" s="143" t="s">
        <v>11</v>
      </c>
      <c r="I29" s="267"/>
      <c r="K29" s="111"/>
    </row>
    <row r="30" spans="1:11" s="53" customFormat="1" x14ac:dyDescent="0.2">
      <c r="A30" s="132" t="s">
        <v>7</v>
      </c>
      <c r="B30" s="213">
        <v>1</v>
      </c>
      <c r="C30" s="127" t="s">
        <v>9</v>
      </c>
      <c r="D30" s="127" t="s">
        <v>16</v>
      </c>
      <c r="E30" s="142">
        <v>120</v>
      </c>
      <c r="F30" s="127" t="s">
        <v>549</v>
      </c>
      <c r="G30" s="148" t="s">
        <v>84</v>
      </c>
      <c r="H30" s="143" t="s">
        <v>11</v>
      </c>
      <c r="I30" s="267"/>
      <c r="K30" s="111"/>
    </row>
    <row r="31" spans="1:11" s="53" customFormat="1" x14ac:dyDescent="0.2">
      <c r="A31" s="132" t="s">
        <v>8</v>
      </c>
      <c r="B31" s="213">
        <v>1</v>
      </c>
      <c r="C31" s="127" t="s">
        <v>9</v>
      </c>
      <c r="D31" s="127" t="s">
        <v>16</v>
      </c>
      <c r="E31" s="142">
        <v>120</v>
      </c>
      <c r="F31" s="127" t="s">
        <v>549</v>
      </c>
      <c r="G31" s="148" t="s">
        <v>84</v>
      </c>
      <c r="H31" s="143" t="s">
        <v>11</v>
      </c>
      <c r="I31" s="267"/>
      <c r="K31" s="111"/>
    </row>
    <row r="32" spans="1:11" s="53" customFormat="1" x14ac:dyDescent="0.2">
      <c r="A32" s="132" t="s">
        <v>34</v>
      </c>
      <c r="B32" s="213">
        <v>1</v>
      </c>
      <c r="C32" s="127" t="s">
        <v>9</v>
      </c>
      <c r="D32" s="127" t="s">
        <v>16</v>
      </c>
      <c r="E32" s="142">
        <v>120</v>
      </c>
      <c r="F32" s="127" t="s">
        <v>549</v>
      </c>
      <c r="G32" s="148" t="s">
        <v>84</v>
      </c>
      <c r="H32" s="143" t="s">
        <v>11</v>
      </c>
      <c r="I32" s="267"/>
      <c r="K32" s="111"/>
    </row>
    <row r="33" spans="1:11" s="53" customFormat="1" x14ac:dyDescent="0.2">
      <c r="A33" s="132" t="s">
        <v>37</v>
      </c>
      <c r="B33" s="213">
        <v>1</v>
      </c>
      <c r="C33" s="127" t="s">
        <v>9</v>
      </c>
      <c r="D33" s="127" t="s">
        <v>16</v>
      </c>
      <c r="E33" s="142">
        <v>120</v>
      </c>
      <c r="F33" s="127" t="s">
        <v>549</v>
      </c>
      <c r="G33" s="148" t="s">
        <v>84</v>
      </c>
      <c r="H33" s="143" t="s">
        <v>11</v>
      </c>
      <c r="I33" s="267"/>
      <c r="K33" s="111"/>
    </row>
    <row r="34" spans="1:11" s="53" customFormat="1" x14ac:dyDescent="0.2">
      <c r="A34" s="132" t="s">
        <v>39</v>
      </c>
      <c r="B34" s="213">
        <v>1</v>
      </c>
      <c r="C34" s="127" t="s">
        <v>9</v>
      </c>
      <c r="D34" s="127" t="s">
        <v>16</v>
      </c>
      <c r="E34" s="142">
        <v>120</v>
      </c>
      <c r="F34" s="127" t="s">
        <v>549</v>
      </c>
      <c r="G34" s="148" t="s">
        <v>84</v>
      </c>
      <c r="H34" s="143" t="s">
        <v>11</v>
      </c>
      <c r="I34" s="267"/>
      <c r="K34" s="111"/>
    </row>
    <row r="35" spans="1:11" s="53" customFormat="1" x14ac:dyDescent="0.2">
      <c r="A35" s="132" t="s">
        <v>40</v>
      </c>
      <c r="B35" s="213">
        <v>1</v>
      </c>
      <c r="C35" s="127" t="s">
        <v>9</v>
      </c>
      <c r="D35" s="127" t="s">
        <v>16</v>
      </c>
      <c r="E35" s="142">
        <v>120</v>
      </c>
      <c r="F35" s="127" t="s">
        <v>549</v>
      </c>
      <c r="G35" s="148" t="s">
        <v>84</v>
      </c>
      <c r="H35" s="143" t="s">
        <v>11</v>
      </c>
      <c r="I35" s="267"/>
      <c r="K35" s="111"/>
    </row>
    <row r="36" spans="1:11" s="53" customFormat="1" x14ac:dyDescent="0.2">
      <c r="A36" s="132" t="s">
        <v>44</v>
      </c>
      <c r="B36" s="213">
        <v>1</v>
      </c>
      <c r="C36" s="127" t="s">
        <v>9</v>
      </c>
      <c r="D36" s="127" t="s">
        <v>16</v>
      </c>
      <c r="E36" s="142">
        <v>120</v>
      </c>
      <c r="F36" s="127" t="s">
        <v>549</v>
      </c>
      <c r="G36" s="148" t="s">
        <v>84</v>
      </c>
      <c r="H36" s="143" t="s">
        <v>11</v>
      </c>
      <c r="I36" s="267"/>
      <c r="K36" s="111"/>
    </row>
    <row r="37" spans="1:11" s="53" customFormat="1" x14ac:dyDescent="0.2">
      <c r="A37" s="132" t="s">
        <v>45</v>
      </c>
      <c r="B37" s="213">
        <v>1</v>
      </c>
      <c r="C37" s="127" t="s">
        <v>9</v>
      </c>
      <c r="D37" s="127" t="s">
        <v>16</v>
      </c>
      <c r="E37" s="142">
        <v>120</v>
      </c>
      <c r="F37" s="127" t="s">
        <v>549</v>
      </c>
      <c r="G37" s="148" t="s">
        <v>84</v>
      </c>
      <c r="H37" s="143" t="s">
        <v>11</v>
      </c>
      <c r="I37" s="267"/>
      <c r="K37" s="111"/>
    </row>
    <row r="38" spans="1:11" s="53" customFormat="1" x14ac:dyDescent="0.2">
      <c r="A38" s="132" t="s">
        <v>46</v>
      </c>
      <c r="B38" s="213">
        <v>1</v>
      </c>
      <c r="C38" s="127" t="s">
        <v>9</v>
      </c>
      <c r="D38" s="127" t="s">
        <v>16</v>
      </c>
      <c r="E38" s="142">
        <v>120</v>
      </c>
      <c r="F38" s="127" t="s">
        <v>549</v>
      </c>
      <c r="G38" s="148" t="s">
        <v>84</v>
      </c>
      <c r="H38" s="145">
        <v>247.5</v>
      </c>
      <c r="I38" s="267"/>
      <c r="K38" s="111"/>
    </row>
    <row r="39" spans="1:11" s="53" customFormat="1" x14ac:dyDescent="0.2">
      <c r="A39" s="132" t="s">
        <v>47</v>
      </c>
      <c r="B39" s="213">
        <v>1</v>
      </c>
      <c r="C39" s="127" t="s">
        <v>9</v>
      </c>
      <c r="D39" s="127" t="s">
        <v>16</v>
      </c>
      <c r="E39" s="142">
        <v>120</v>
      </c>
      <c r="F39" s="127" t="s">
        <v>549</v>
      </c>
      <c r="G39" s="148" t="s">
        <v>84</v>
      </c>
      <c r="H39" s="145">
        <v>247.5</v>
      </c>
      <c r="I39" s="267"/>
      <c r="K39" s="111"/>
    </row>
    <row r="40" spans="1:11" s="53" customFormat="1" x14ac:dyDescent="0.2">
      <c r="A40" s="132" t="s">
        <v>55</v>
      </c>
      <c r="B40" s="213">
        <v>1</v>
      </c>
      <c r="C40" s="127" t="s">
        <v>9</v>
      </c>
      <c r="D40" s="127" t="s">
        <v>16</v>
      </c>
      <c r="E40" s="142">
        <v>120</v>
      </c>
      <c r="F40" s="127" t="s">
        <v>549</v>
      </c>
      <c r="G40" s="148" t="s">
        <v>84</v>
      </c>
      <c r="H40" s="145">
        <v>247.5</v>
      </c>
      <c r="I40" s="267"/>
      <c r="K40" s="111"/>
    </row>
    <row r="41" spans="1:11" s="53" customFormat="1" x14ac:dyDescent="0.2">
      <c r="A41" s="132" t="s">
        <v>56</v>
      </c>
      <c r="B41" s="213">
        <v>1</v>
      </c>
      <c r="C41" s="127" t="s">
        <v>9</v>
      </c>
      <c r="D41" s="127" t="s">
        <v>16</v>
      </c>
      <c r="E41" s="142">
        <v>120</v>
      </c>
      <c r="F41" s="127" t="s">
        <v>549</v>
      </c>
      <c r="G41" s="261" t="s">
        <v>84</v>
      </c>
      <c r="H41" s="145">
        <v>247.5</v>
      </c>
      <c r="I41" s="267"/>
      <c r="K41" s="111"/>
    </row>
    <row r="42" spans="1:11" s="53" customFormat="1" x14ac:dyDescent="0.2">
      <c r="A42" s="132" t="s">
        <v>64</v>
      </c>
      <c r="B42" s="213">
        <v>1</v>
      </c>
      <c r="C42" s="127" t="s">
        <v>9</v>
      </c>
      <c r="D42" s="127" t="s">
        <v>16</v>
      </c>
      <c r="E42" s="142">
        <v>120</v>
      </c>
      <c r="F42" s="127" t="s">
        <v>549</v>
      </c>
      <c r="G42" s="148" t="s">
        <v>84</v>
      </c>
      <c r="H42" s="145">
        <v>247.5</v>
      </c>
      <c r="I42" s="267"/>
    </row>
    <row r="43" spans="1:11" s="53" customFormat="1" x14ac:dyDescent="0.2">
      <c r="A43" s="132" t="s">
        <v>65</v>
      </c>
      <c r="B43" s="213">
        <v>1</v>
      </c>
      <c r="C43" s="127" t="s">
        <v>9</v>
      </c>
      <c r="D43" s="127" t="s">
        <v>16</v>
      </c>
      <c r="E43" s="142">
        <v>120</v>
      </c>
      <c r="F43" s="127" t="s">
        <v>549</v>
      </c>
      <c r="G43" s="148" t="s">
        <v>84</v>
      </c>
      <c r="H43" s="145">
        <v>247.5</v>
      </c>
      <c r="I43" s="267"/>
    </row>
    <row r="44" spans="1:11" s="53" customFormat="1" x14ac:dyDescent="0.2">
      <c r="A44" s="132" t="s">
        <v>78</v>
      </c>
      <c r="B44" s="213">
        <v>1</v>
      </c>
      <c r="C44" s="127" t="s">
        <v>9</v>
      </c>
      <c r="D44" s="127" t="s">
        <v>16</v>
      </c>
      <c r="E44" s="142">
        <v>120</v>
      </c>
      <c r="F44" s="127" t="s">
        <v>549</v>
      </c>
      <c r="G44" s="148" t="s">
        <v>84</v>
      </c>
      <c r="H44" s="145">
        <v>247.5</v>
      </c>
      <c r="I44" s="267"/>
    </row>
    <row r="45" spans="1:11" s="53" customFormat="1" x14ac:dyDescent="0.2">
      <c r="A45" s="132" t="s">
        <v>79</v>
      </c>
      <c r="B45" s="213">
        <v>1</v>
      </c>
      <c r="C45" s="127" t="s">
        <v>9</v>
      </c>
      <c r="D45" s="127" t="s">
        <v>16</v>
      </c>
      <c r="E45" s="142">
        <v>120</v>
      </c>
      <c r="F45" s="127" t="s">
        <v>549</v>
      </c>
      <c r="G45" s="148" t="s">
        <v>84</v>
      </c>
      <c r="H45" s="145">
        <v>247.5</v>
      </c>
      <c r="I45" s="267"/>
    </row>
    <row r="46" spans="1:11" s="53" customFormat="1" x14ac:dyDescent="0.2">
      <c r="A46" s="132" t="s">
        <v>81</v>
      </c>
      <c r="B46" s="213">
        <v>1</v>
      </c>
      <c r="C46" s="127" t="s">
        <v>9</v>
      </c>
      <c r="D46" s="127" t="s">
        <v>16</v>
      </c>
      <c r="E46" s="142">
        <v>120</v>
      </c>
      <c r="F46" s="127" t="s">
        <v>549</v>
      </c>
      <c r="G46" s="148" t="s">
        <v>84</v>
      </c>
      <c r="H46" s="145">
        <v>396</v>
      </c>
      <c r="I46" s="267"/>
    </row>
    <row r="47" spans="1:11" s="53" customFormat="1" x14ac:dyDescent="0.2">
      <c r="A47" s="132" t="s">
        <v>82</v>
      </c>
      <c r="B47" s="213">
        <v>1</v>
      </c>
      <c r="C47" s="127" t="s">
        <v>9</v>
      </c>
      <c r="D47" s="127" t="s">
        <v>16</v>
      </c>
      <c r="E47" s="142">
        <v>120</v>
      </c>
      <c r="F47" s="127" t="s">
        <v>549</v>
      </c>
      <c r="G47" s="148" t="s">
        <v>84</v>
      </c>
      <c r="H47" s="145">
        <v>396.6</v>
      </c>
      <c r="I47" s="267"/>
    </row>
    <row r="48" spans="1:11" s="53" customFormat="1" x14ac:dyDescent="0.2">
      <c r="A48" s="132" t="s">
        <v>87</v>
      </c>
      <c r="B48" s="213">
        <v>1</v>
      </c>
      <c r="C48" s="127" t="s">
        <v>9</v>
      </c>
      <c r="D48" s="127" t="s">
        <v>16</v>
      </c>
      <c r="E48" s="142">
        <v>120</v>
      </c>
      <c r="F48" s="127" t="s">
        <v>549</v>
      </c>
      <c r="G48" s="148" t="s">
        <v>84</v>
      </c>
      <c r="H48" s="145">
        <v>435.6</v>
      </c>
      <c r="I48" s="267"/>
    </row>
    <row r="49" spans="1:9" s="53" customFormat="1" x14ac:dyDescent="0.2">
      <c r="A49" s="132" t="s">
        <v>88</v>
      </c>
      <c r="B49" s="213">
        <v>1</v>
      </c>
      <c r="C49" s="127" t="s">
        <v>9</v>
      </c>
      <c r="D49" s="127" t="s">
        <v>16</v>
      </c>
      <c r="E49" s="142">
        <v>120</v>
      </c>
      <c r="F49" s="127" t="s">
        <v>549</v>
      </c>
      <c r="G49" s="148" t="s">
        <v>84</v>
      </c>
      <c r="H49" s="145">
        <v>435.6</v>
      </c>
      <c r="I49" s="267"/>
    </row>
    <row r="50" spans="1:9" s="53" customFormat="1" x14ac:dyDescent="0.2">
      <c r="A50" s="132" t="s">
        <v>148</v>
      </c>
      <c r="B50" s="213">
        <v>1</v>
      </c>
      <c r="C50" s="127" t="s">
        <v>9</v>
      </c>
      <c r="D50" s="127" t="s">
        <v>16</v>
      </c>
      <c r="E50" s="142">
        <v>120</v>
      </c>
      <c r="F50" s="127" t="s">
        <v>549</v>
      </c>
      <c r="G50" s="148" t="s">
        <v>84</v>
      </c>
      <c r="H50" s="58">
        <v>435.6</v>
      </c>
      <c r="I50" s="267"/>
    </row>
    <row r="51" spans="1:9" s="53" customFormat="1" x14ac:dyDescent="0.2">
      <c r="A51" s="132" t="s">
        <v>527</v>
      </c>
      <c r="B51" s="213">
        <v>1</v>
      </c>
      <c r="C51" s="127" t="s">
        <v>9</v>
      </c>
      <c r="D51" s="127" t="s">
        <v>16</v>
      </c>
      <c r="E51" s="142">
        <v>120</v>
      </c>
      <c r="F51" s="127" t="s">
        <v>549</v>
      </c>
      <c r="G51" s="148" t="s">
        <v>84</v>
      </c>
      <c r="H51" s="58">
        <v>435.6</v>
      </c>
      <c r="I51" s="267"/>
    </row>
    <row r="52" spans="1:9" s="53" customFormat="1" x14ac:dyDescent="0.2">
      <c r="A52" s="132" t="s">
        <v>588</v>
      </c>
      <c r="B52" s="213">
        <v>1</v>
      </c>
      <c r="C52" s="127" t="s">
        <v>9</v>
      </c>
      <c r="D52" s="127" t="s">
        <v>16</v>
      </c>
      <c r="E52" s="142">
        <v>120</v>
      </c>
      <c r="F52" s="127" t="s">
        <v>549</v>
      </c>
      <c r="G52" s="148" t="s">
        <v>84</v>
      </c>
      <c r="H52" s="58">
        <v>435.6</v>
      </c>
      <c r="I52" s="267"/>
    </row>
    <row r="53" spans="1:9" s="53" customFormat="1" x14ac:dyDescent="0.2">
      <c r="A53" s="132" t="s">
        <v>1069</v>
      </c>
      <c r="B53" s="213">
        <v>1</v>
      </c>
      <c r="C53" s="127" t="s">
        <v>9</v>
      </c>
      <c r="D53" s="127" t="s">
        <v>16</v>
      </c>
      <c r="E53" s="142">
        <v>120</v>
      </c>
      <c r="F53" s="127" t="s">
        <v>549</v>
      </c>
      <c r="G53" s="148" t="s">
        <v>84</v>
      </c>
      <c r="H53" s="58">
        <v>435.6</v>
      </c>
      <c r="I53" s="267"/>
    </row>
    <row r="54" spans="1:9" s="53" customFormat="1" x14ac:dyDescent="0.2">
      <c r="A54" s="132" t="s">
        <v>5</v>
      </c>
      <c r="B54" s="213">
        <v>1</v>
      </c>
      <c r="C54" s="9" t="s">
        <v>9</v>
      </c>
      <c r="D54" s="9" t="s">
        <v>1083</v>
      </c>
      <c r="E54" s="44">
        <v>156</v>
      </c>
      <c r="F54" s="9" t="s">
        <v>1079</v>
      </c>
      <c r="G54" s="9" t="s">
        <v>14</v>
      </c>
      <c r="H54" s="272" t="s">
        <v>11</v>
      </c>
      <c r="I54" s="267"/>
    </row>
    <row r="55" spans="1:9" s="53" customFormat="1" x14ac:dyDescent="0.2">
      <c r="A55" s="132" t="s">
        <v>6</v>
      </c>
      <c r="B55" s="213">
        <v>1</v>
      </c>
      <c r="C55" s="9" t="s">
        <v>9</v>
      </c>
      <c r="D55" s="9" t="s">
        <v>1083</v>
      </c>
      <c r="E55" s="44">
        <v>156</v>
      </c>
      <c r="F55" s="9" t="s">
        <v>1079</v>
      </c>
      <c r="G55" s="9" t="s">
        <v>14</v>
      </c>
      <c r="H55" s="272" t="s">
        <v>11</v>
      </c>
      <c r="I55" s="267"/>
    </row>
    <row r="56" spans="1:9" s="53" customFormat="1" x14ac:dyDescent="0.2">
      <c r="A56" s="132" t="s">
        <v>7</v>
      </c>
      <c r="B56" s="213">
        <v>1</v>
      </c>
      <c r="C56" s="9" t="s">
        <v>9</v>
      </c>
      <c r="D56" s="9" t="s">
        <v>1083</v>
      </c>
      <c r="E56" s="44">
        <v>156</v>
      </c>
      <c r="F56" s="9" t="s">
        <v>1079</v>
      </c>
      <c r="G56" s="9" t="s">
        <v>14</v>
      </c>
      <c r="H56" s="272">
        <v>9100</v>
      </c>
      <c r="I56" s="267"/>
    </row>
    <row r="57" spans="1:9" s="53" customFormat="1" x14ac:dyDescent="0.2">
      <c r="A57" s="132" t="s">
        <v>8</v>
      </c>
      <c r="B57" s="213">
        <v>1</v>
      </c>
      <c r="C57" s="9" t="s">
        <v>9</v>
      </c>
      <c r="D57" s="9" t="s">
        <v>1083</v>
      </c>
      <c r="E57" s="44">
        <v>156</v>
      </c>
      <c r="F57" s="9" t="s">
        <v>1079</v>
      </c>
      <c r="G57" s="9" t="s">
        <v>14</v>
      </c>
      <c r="H57" s="272" t="s">
        <v>11</v>
      </c>
      <c r="I57" s="267"/>
    </row>
    <row r="58" spans="1:9" s="53" customFormat="1" x14ac:dyDescent="0.2">
      <c r="A58" s="132" t="s">
        <v>34</v>
      </c>
      <c r="B58" s="213">
        <v>1</v>
      </c>
      <c r="C58" s="9" t="s">
        <v>9</v>
      </c>
      <c r="D58" s="9" t="s">
        <v>1083</v>
      </c>
      <c r="E58" s="44">
        <v>156</v>
      </c>
      <c r="F58" s="9" t="s">
        <v>1079</v>
      </c>
      <c r="G58" s="9" t="s">
        <v>14</v>
      </c>
      <c r="H58" s="272" t="s">
        <v>11</v>
      </c>
      <c r="I58" s="267"/>
    </row>
    <row r="59" spans="1:9" s="53" customFormat="1" x14ac:dyDescent="0.2">
      <c r="A59" s="132" t="s">
        <v>37</v>
      </c>
      <c r="B59" s="213">
        <v>1</v>
      </c>
      <c r="C59" s="9" t="s">
        <v>9</v>
      </c>
      <c r="D59" s="9" t="s">
        <v>1083</v>
      </c>
      <c r="E59" s="44">
        <v>156</v>
      </c>
      <c r="F59" s="9" t="s">
        <v>1079</v>
      </c>
      <c r="G59" s="9" t="s">
        <v>14</v>
      </c>
      <c r="H59" s="272" t="s">
        <v>11</v>
      </c>
      <c r="I59" s="267"/>
    </row>
    <row r="60" spans="1:9" s="53" customFormat="1" x14ac:dyDescent="0.2">
      <c r="A60" s="132" t="s">
        <v>39</v>
      </c>
      <c r="B60" s="213">
        <v>1</v>
      </c>
      <c r="C60" s="9" t="s">
        <v>9</v>
      </c>
      <c r="D60" s="9" t="s">
        <v>1083</v>
      </c>
      <c r="E60" s="44">
        <v>156</v>
      </c>
      <c r="F60" s="9" t="s">
        <v>1079</v>
      </c>
      <c r="G60" s="9" t="s">
        <v>14</v>
      </c>
      <c r="H60" s="272" t="s">
        <v>11</v>
      </c>
      <c r="I60" s="267"/>
    </row>
    <row r="61" spans="1:9" s="53" customFormat="1" x14ac:dyDescent="0.2">
      <c r="A61" s="132" t="s">
        <v>40</v>
      </c>
      <c r="B61" s="213">
        <v>1</v>
      </c>
      <c r="C61" s="9" t="s">
        <v>9</v>
      </c>
      <c r="D61" s="9" t="s">
        <v>1083</v>
      </c>
      <c r="E61" s="44">
        <v>156</v>
      </c>
      <c r="F61" s="9" t="s">
        <v>1079</v>
      </c>
      <c r="G61" s="9" t="s">
        <v>14</v>
      </c>
      <c r="H61" s="272" t="s">
        <v>11</v>
      </c>
      <c r="I61" s="267"/>
    </row>
    <row r="62" spans="1:9" s="53" customFormat="1" x14ac:dyDescent="0.2">
      <c r="A62" s="132" t="s">
        <v>44</v>
      </c>
      <c r="B62" s="213">
        <v>1</v>
      </c>
      <c r="C62" s="9" t="s">
        <v>9</v>
      </c>
      <c r="D62" s="9" t="s">
        <v>1083</v>
      </c>
      <c r="E62" s="44">
        <v>156</v>
      </c>
      <c r="F62" s="9" t="s">
        <v>1079</v>
      </c>
      <c r="G62" s="9" t="s">
        <v>14</v>
      </c>
      <c r="H62" s="272" t="s">
        <v>11</v>
      </c>
      <c r="I62" s="267"/>
    </row>
    <row r="63" spans="1:9" s="53" customFormat="1" x14ac:dyDescent="0.2">
      <c r="A63" s="132" t="s">
        <v>45</v>
      </c>
      <c r="B63" s="213">
        <v>1</v>
      </c>
      <c r="C63" s="9" t="s">
        <v>9</v>
      </c>
      <c r="D63" s="9" t="s">
        <v>1083</v>
      </c>
      <c r="E63" s="44">
        <v>156</v>
      </c>
      <c r="F63" s="9" t="s">
        <v>1079</v>
      </c>
      <c r="G63" s="9" t="s">
        <v>14</v>
      </c>
      <c r="H63" s="272" t="s">
        <v>11</v>
      </c>
      <c r="I63" s="267"/>
    </row>
    <row r="64" spans="1:9" s="53" customFormat="1" x14ac:dyDescent="0.2">
      <c r="A64" s="132" t="s">
        <v>46</v>
      </c>
      <c r="B64" s="213">
        <v>1</v>
      </c>
      <c r="C64" s="9" t="s">
        <v>9</v>
      </c>
      <c r="D64" s="9" t="s">
        <v>1083</v>
      </c>
      <c r="E64" s="44">
        <v>156</v>
      </c>
      <c r="F64" s="9" t="s">
        <v>1079</v>
      </c>
      <c r="G64" s="9" t="s">
        <v>14</v>
      </c>
      <c r="H64" s="272" t="s">
        <v>11</v>
      </c>
      <c r="I64" s="267"/>
    </row>
    <row r="65" spans="1:9" s="53" customFormat="1" x14ac:dyDescent="0.2">
      <c r="A65" s="132" t="s">
        <v>47</v>
      </c>
      <c r="B65" s="213">
        <v>1</v>
      </c>
      <c r="C65" s="9" t="s">
        <v>9</v>
      </c>
      <c r="D65" s="9" t="s">
        <v>1083</v>
      </c>
      <c r="E65" s="44">
        <v>156</v>
      </c>
      <c r="F65" s="9" t="s">
        <v>1079</v>
      </c>
      <c r="G65" s="9" t="s">
        <v>14</v>
      </c>
      <c r="H65" s="272" t="s">
        <v>11</v>
      </c>
      <c r="I65" s="267"/>
    </row>
    <row r="66" spans="1:9" s="53" customFormat="1" x14ac:dyDescent="0.2">
      <c r="A66" s="132" t="s">
        <v>55</v>
      </c>
      <c r="B66" s="213">
        <v>1</v>
      </c>
      <c r="C66" s="9" t="s">
        <v>9</v>
      </c>
      <c r="D66" s="9" t="s">
        <v>1083</v>
      </c>
      <c r="E66" s="44">
        <v>156</v>
      </c>
      <c r="F66" s="9" t="s">
        <v>1079</v>
      </c>
      <c r="G66" s="9" t="s">
        <v>14</v>
      </c>
      <c r="H66" s="273" t="s">
        <v>11</v>
      </c>
      <c r="I66" s="267"/>
    </row>
    <row r="67" spans="1:9" s="53" customFormat="1" x14ac:dyDescent="0.2">
      <c r="A67" s="132" t="s">
        <v>56</v>
      </c>
      <c r="B67" s="213">
        <v>1</v>
      </c>
      <c r="C67" s="9" t="s">
        <v>9</v>
      </c>
      <c r="D67" s="9" t="s">
        <v>1083</v>
      </c>
      <c r="E67" s="44">
        <v>156</v>
      </c>
      <c r="F67" s="9" t="s">
        <v>1079</v>
      </c>
      <c r="G67" s="9" t="s">
        <v>14</v>
      </c>
      <c r="H67" s="273" t="s">
        <v>11</v>
      </c>
      <c r="I67" s="267"/>
    </row>
    <row r="68" spans="1:9" s="53" customFormat="1" x14ac:dyDescent="0.2">
      <c r="A68" s="132" t="s">
        <v>64</v>
      </c>
      <c r="B68" s="213">
        <v>1</v>
      </c>
      <c r="C68" s="9" t="s">
        <v>9</v>
      </c>
      <c r="D68" s="9" t="s">
        <v>1083</v>
      </c>
      <c r="E68" s="44">
        <v>156</v>
      </c>
      <c r="F68" s="9" t="s">
        <v>1079</v>
      </c>
      <c r="G68" s="9" t="s">
        <v>14</v>
      </c>
      <c r="H68" s="272" t="s">
        <v>11</v>
      </c>
      <c r="I68" s="267"/>
    </row>
    <row r="69" spans="1:9" s="53" customFormat="1" x14ac:dyDescent="0.2">
      <c r="A69" s="132" t="s">
        <v>65</v>
      </c>
      <c r="B69" s="213">
        <v>1</v>
      </c>
      <c r="C69" s="9" t="s">
        <v>9</v>
      </c>
      <c r="D69" s="9" t="s">
        <v>1083</v>
      </c>
      <c r="E69" s="44">
        <v>156</v>
      </c>
      <c r="F69" s="9" t="s">
        <v>1079</v>
      </c>
      <c r="G69" s="9" t="s">
        <v>14</v>
      </c>
      <c r="H69" s="272" t="s">
        <v>11</v>
      </c>
      <c r="I69" s="267"/>
    </row>
    <row r="70" spans="1:9" s="53" customFormat="1" x14ac:dyDescent="0.2">
      <c r="A70" s="132" t="s">
        <v>78</v>
      </c>
      <c r="B70" s="213">
        <v>1</v>
      </c>
      <c r="C70" s="9" t="s">
        <v>9</v>
      </c>
      <c r="D70" s="9" t="s">
        <v>1083</v>
      </c>
      <c r="E70" s="44">
        <v>156</v>
      </c>
      <c r="F70" s="9" t="s">
        <v>1079</v>
      </c>
      <c r="G70" s="9" t="s">
        <v>14</v>
      </c>
      <c r="H70" s="272" t="s">
        <v>11</v>
      </c>
      <c r="I70" s="267"/>
    </row>
    <row r="71" spans="1:9" s="53" customFormat="1" x14ac:dyDescent="0.2">
      <c r="A71" s="132" t="s">
        <v>79</v>
      </c>
      <c r="B71" s="213">
        <v>1</v>
      </c>
      <c r="C71" s="9" t="s">
        <v>9</v>
      </c>
      <c r="D71" s="9" t="s">
        <v>1083</v>
      </c>
      <c r="E71" s="44">
        <v>156</v>
      </c>
      <c r="F71" s="9" t="s">
        <v>1079</v>
      </c>
      <c r="G71" s="9" t="s">
        <v>14</v>
      </c>
      <c r="H71" s="272" t="s">
        <v>11</v>
      </c>
      <c r="I71" s="267"/>
    </row>
    <row r="72" spans="1:9" s="53" customFormat="1" x14ac:dyDescent="0.2">
      <c r="A72" s="132" t="s">
        <v>81</v>
      </c>
      <c r="B72" s="213">
        <v>1</v>
      </c>
      <c r="C72" s="9" t="s">
        <v>9</v>
      </c>
      <c r="D72" s="9" t="s">
        <v>1083</v>
      </c>
      <c r="E72" s="44">
        <v>156</v>
      </c>
      <c r="F72" s="9" t="s">
        <v>1079</v>
      </c>
      <c r="G72" s="9" t="s">
        <v>14</v>
      </c>
      <c r="H72" s="272" t="s">
        <v>11</v>
      </c>
      <c r="I72" s="267"/>
    </row>
    <row r="73" spans="1:9" s="53" customFormat="1" x14ac:dyDescent="0.2">
      <c r="A73" s="132" t="s">
        <v>82</v>
      </c>
      <c r="B73" s="213">
        <v>1</v>
      </c>
      <c r="C73" s="9" t="s">
        <v>9</v>
      </c>
      <c r="D73" s="9" t="s">
        <v>1083</v>
      </c>
      <c r="E73" s="44">
        <v>156</v>
      </c>
      <c r="F73" s="9" t="s">
        <v>1079</v>
      </c>
      <c r="G73" s="9" t="s">
        <v>14</v>
      </c>
      <c r="H73" s="272" t="s">
        <v>11</v>
      </c>
      <c r="I73" s="267"/>
    </row>
    <row r="74" spans="1:9" s="53" customFormat="1" x14ac:dyDescent="0.2">
      <c r="A74" s="132" t="s">
        <v>87</v>
      </c>
      <c r="B74" s="213">
        <v>1</v>
      </c>
      <c r="C74" s="9" t="s">
        <v>9</v>
      </c>
      <c r="D74" s="9" t="s">
        <v>1083</v>
      </c>
      <c r="E74" s="44">
        <v>156</v>
      </c>
      <c r="F74" s="9" t="s">
        <v>1079</v>
      </c>
      <c r="G74" s="9" t="s">
        <v>14</v>
      </c>
      <c r="H74" s="272" t="s">
        <v>11</v>
      </c>
      <c r="I74" s="267"/>
    </row>
    <row r="75" spans="1:9" s="53" customFormat="1" x14ac:dyDescent="0.2">
      <c r="A75" s="132" t="s">
        <v>88</v>
      </c>
      <c r="B75" s="213">
        <v>1</v>
      </c>
      <c r="C75" s="9" t="s">
        <v>9</v>
      </c>
      <c r="D75" s="9" t="s">
        <v>1083</v>
      </c>
      <c r="E75" s="44">
        <v>156</v>
      </c>
      <c r="F75" s="9" t="s">
        <v>1079</v>
      </c>
      <c r="G75" s="9" t="s">
        <v>14</v>
      </c>
      <c r="H75" s="272" t="s">
        <v>11</v>
      </c>
      <c r="I75" s="267"/>
    </row>
    <row r="76" spans="1:9" s="53" customFormat="1" x14ac:dyDescent="0.2">
      <c r="A76" s="132" t="s">
        <v>148</v>
      </c>
      <c r="B76" s="213">
        <v>1</v>
      </c>
      <c r="C76" s="9" t="s">
        <v>9</v>
      </c>
      <c r="D76" s="9" t="s">
        <v>1083</v>
      </c>
      <c r="E76" s="44">
        <v>156</v>
      </c>
      <c r="F76" s="9" t="s">
        <v>1079</v>
      </c>
      <c r="G76" s="9" t="s">
        <v>14</v>
      </c>
      <c r="H76" s="272" t="s">
        <v>11</v>
      </c>
      <c r="I76" s="267"/>
    </row>
    <row r="77" spans="1:9" s="53" customFormat="1" x14ac:dyDescent="0.2">
      <c r="A77" s="132" t="s">
        <v>527</v>
      </c>
      <c r="B77" s="213">
        <v>1</v>
      </c>
      <c r="C77" s="9" t="s">
        <v>9</v>
      </c>
      <c r="D77" s="9" t="s">
        <v>1083</v>
      </c>
      <c r="E77" s="44">
        <v>156</v>
      </c>
      <c r="F77" s="9" t="s">
        <v>1079</v>
      </c>
      <c r="G77" s="9" t="s">
        <v>14</v>
      </c>
      <c r="H77" s="272" t="s">
        <v>11</v>
      </c>
      <c r="I77" s="267"/>
    </row>
    <row r="78" spans="1:9" s="53" customFormat="1" x14ac:dyDescent="0.2">
      <c r="A78" s="132" t="s">
        <v>588</v>
      </c>
      <c r="B78" s="213">
        <v>1</v>
      </c>
      <c r="C78" s="9" t="s">
        <v>9</v>
      </c>
      <c r="D78" s="9" t="s">
        <v>1083</v>
      </c>
      <c r="E78" s="44">
        <v>156</v>
      </c>
      <c r="F78" s="9" t="s">
        <v>1079</v>
      </c>
      <c r="G78" s="9" t="s">
        <v>14</v>
      </c>
      <c r="H78" s="272" t="s">
        <v>11</v>
      </c>
      <c r="I78" s="267"/>
    </row>
    <row r="79" spans="1:9" s="53" customFormat="1" x14ac:dyDescent="0.2">
      <c r="A79" s="132" t="s">
        <v>1069</v>
      </c>
      <c r="B79" s="213">
        <v>1</v>
      </c>
      <c r="C79" s="9" t="s">
        <v>9</v>
      </c>
      <c r="D79" s="9" t="s">
        <v>1083</v>
      </c>
      <c r="E79" s="44">
        <v>156</v>
      </c>
      <c r="F79" s="9" t="s">
        <v>1079</v>
      </c>
      <c r="G79" s="9" t="s">
        <v>14</v>
      </c>
      <c r="H79" s="272" t="s">
        <v>11</v>
      </c>
      <c r="I79" s="267"/>
    </row>
    <row r="80" spans="1:9" s="53" customFormat="1" x14ac:dyDescent="0.2">
      <c r="A80" s="132" t="s">
        <v>5</v>
      </c>
      <c r="B80" s="213">
        <v>1</v>
      </c>
      <c r="C80" s="127" t="s">
        <v>9</v>
      </c>
      <c r="D80" s="9" t="s">
        <v>1083</v>
      </c>
      <c r="E80" s="142">
        <v>160</v>
      </c>
      <c r="F80" s="127" t="s">
        <v>550</v>
      </c>
      <c r="G80" s="127" t="s">
        <v>14</v>
      </c>
      <c r="H80" s="143" t="s">
        <v>11</v>
      </c>
      <c r="I80" s="267"/>
    </row>
    <row r="81" spans="1:9" s="53" customFormat="1" x14ac:dyDescent="0.2">
      <c r="A81" s="132" t="s">
        <v>6</v>
      </c>
      <c r="B81" s="213">
        <v>1</v>
      </c>
      <c r="C81" s="127" t="s">
        <v>9</v>
      </c>
      <c r="D81" s="9" t="s">
        <v>1083</v>
      </c>
      <c r="E81" s="142">
        <v>160</v>
      </c>
      <c r="F81" s="127" t="s">
        <v>550</v>
      </c>
      <c r="G81" s="127" t="s">
        <v>14</v>
      </c>
      <c r="H81" s="143" t="s">
        <v>11</v>
      </c>
      <c r="I81" s="267"/>
    </row>
    <row r="82" spans="1:9" s="53" customFormat="1" x14ac:dyDescent="0.2">
      <c r="A82" s="132" t="s">
        <v>7</v>
      </c>
      <c r="B82" s="213">
        <v>1</v>
      </c>
      <c r="C82" s="127" t="s">
        <v>9</v>
      </c>
      <c r="D82" s="9" t="s">
        <v>1083</v>
      </c>
      <c r="E82" s="142">
        <v>160</v>
      </c>
      <c r="F82" s="127" t="s">
        <v>550</v>
      </c>
      <c r="G82" s="127" t="s">
        <v>14</v>
      </c>
      <c r="H82" s="143" t="s">
        <v>11</v>
      </c>
      <c r="I82" s="267"/>
    </row>
    <row r="83" spans="1:9" s="53" customFormat="1" x14ac:dyDescent="0.2">
      <c r="A83" s="132" t="s">
        <v>8</v>
      </c>
      <c r="B83" s="213">
        <v>1</v>
      </c>
      <c r="C83" s="127" t="s">
        <v>9</v>
      </c>
      <c r="D83" s="9" t="s">
        <v>1083</v>
      </c>
      <c r="E83" s="142">
        <v>160</v>
      </c>
      <c r="F83" s="127" t="s">
        <v>550</v>
      </c>
      <c r="G83" s="127" t="s">
        <v>14</v>
      </c>
      <c r="H83" s="143" t="s">
        <v>11</v>
      </c>
      <c r="I83" s="267"/>
    </row>
    <row r="84" spans="1:9" s="53" customFormat="1" x14ac:dyDescent="0.2">
      <c r="A84" s="132" t="s">
        <v>34</v>
      </c>
      <c r="B84" s="213">
        <v>1</v>
      </c>
      <c r="C84" s="127" t="s">
        <v>9</v>
      </c>
      <c r="D84" s="9" t="s">
        <v>1083</v>
      </c>
      <c r="E84" s="142">
        <v>160</v>
      </c>
      <c r="F84" s="127" t="s">
        <v>550</v>
      </c>
      <c r="G84" s="127" t="s">
        <v>14</v>
      </c>
      <c r="H84" s="143" t="s">
        <v>11</v>
      </c>
      <c r="I84" s="267"/>
    </row>
    <row r="85" spans="1:9" s="53" customFormat="1" x14ac:dyDescent="0.2">
      <c r="A85" s="132" t="s">
        <v>37</v>
      </c>
      <c r="B85" s="213">
        <v>1</v>
      </c>
      <c r="C85" s="127" t="s">
        <v>9</v>
      </c>
      <c r="D85" s="9" t="s">
        <v>1083</v>
      </c>
      <c r="E85" s="142">
        <v>160</v>
      </c>
      <c r="F85" s="127" t="s">
        <v>550</v>
      </c>
      <c r="G85" s="127" t="s">
        <v>14</v>
      </c>
      <c r="H85" s="143" t="s">
        <v>11</v>
      </c>
      <c r="I85" s="267"/>
    </row>
    <row r="86" spans="1:9" s="53" customFormat="1" x14ac:dyDescent="0.2">
      <c r="A86" s="132" t="s">
        <v>39</v>
      </c>
      <c r="B86" s="213">
        <v>1</v>
      </c>
      <c r="C86" s="127" t="s">
        <v>9</v>
      </c>
      <c r="D86" s="9" t="s">
        <v>1083</v>
      </c>
      <c r="E86" s="142">
        <v>160</v>
      </c>
      <c r="F86" s="127" t="s">
        <v>550</v>
      </c>
      <c r="G86" s="127" t="s">
        <v>14</v>
      </c>
      <c r="H86" s="143">
        <v>117.8</v>
      </c>
      <c r="I86" s="267"/>
    </row>
    <row r="87" spans="1:9" s="53" customFormat="1" x14ac:dyDescent="0.2">
      <c r="A87" s="132" t="s">
        <v>40</v>
      </c>
      <c r="B87" s="213">
        <v>1</v>
      </c>
      <c r="C87" s="127" t="s">
        <v>9</v>
      </c>
      <c r="D87" s="9" t="s">
        <v>1083</v>
      </c>
      <c r="E87" s="142">
        <v>160</v>
      </c>
      <c r="F87" s="127" t="s">
        <v>550</v>
      </c>
      <c r="G87" s="127" t="s">
        <v>14</v>
      </c>
      <c r="H87" s="143">
        <v>117.8</v>
      </c>
      <c r="I87" s="267"/>
    </row>
    <row r="88" spans="1:9" s="53" customFormat="1" x14ac:dyDescent="0.2">
      <c r="A88" s="132" t="s">
        <v>44</v>
      </c>
      <c r="B88" s="213">
        <v>1</v>
      </c>
      <c r="C88" s="127" t="s">
        <v>9</v>
      </c>
      <c r="D88" s="9" t="s">
        <v>1083</v>
      </c>
      <c r="E88" s="142">
        <v>160</v>
      </c>
      <c r="F88" s="127" t="s">
        <v>550</v>
      </c>
      <c r="G88" s="127" t="s">
        <v>14</v>
      </c>
      <c r="H88" s="143">
        <v>117.8</v>
      </c>
      <c r="I88" s="267"/>
    </row>
    <row r="89" spans="1:9" s="53" customFormat="1" x14ac:dyDescent="0.2">
      <c r="A89" s="132" t="s">
        <v>45</v>
      </c>
      <c r="B89" s="213">
        <v>1</v>
      </c>
      <c r="C89" s="127" t="s">
        <v>9</v>
      </c>
      <c r="D89" s="9" t="s">
        <v>1083</v>
      </c>
      <c r="E89" s="142">
        <v>160</v>
      </c>
      <c r="F89" s="127" t="s">
        <v>550</v>
      </c>
      <c r="G89" s="127" t="s">
        <v>14</v>
      </c>
      <c r="H89" s="143" t="s">
        <v>11</v>
      </c>
      <c r="I89" s="267"/>
    </row>
    <row r="90" spans="1:9" s="53" customFormat="1" x14ac:dyDescent="0.2">
      <c r="A90" s="132" t="s">
        <v>46</v>
      </c>
      <c r="B90" s="213">
        <v>1</v>
      </c>
      <c r="C90" s="127" t="s">
        <v>9</v>
      </c>
      <c r="D90" s="9" t="s">
        <v>1083</v>
      </c>
      <c r="E90" s="142">
        <v>160</v>
      </c>
      <c r="F90" s="127" t="s">
        <v>550</v>
      </c>
      <c r="G90" s="127" t="s">
        <v>14</v>
      </c>
      <c r="H90" s="143" t="s">
        <v>11</v>
      </c>
      <c r="I90" s="267"/>
    </row>
    <row r="91" spans="1:9" s="53" customFormat="1" x14ac:dyDescent="0.2">
      <c r="A91" s="132" t="s">
        <v>47</v>
      </c>
      <c r="B91" s="213">
        <v>1</v>
      </c>
      <c r="C91" s="127" t="s">
        <v>9</v>
      </c>
      <c r="D91" s="9" t="s">
        <v>1083</v>
      </c>
      <c r="E91" s="142">
        <v>160</v>
      </c>
      <c r="F91" s="127" t="s">
        <v>550</v>
      </c>
      <c r="G91" s="127" t="s">
        <v>14</v>
      </c>
      <c r="H91" s="143" t="s">
        <v>11</v>
      </c>
      <c r="I91" s="267"/>
    </row>
    <row r="92" spans="1:9" s="53" customFormat="1" x14ac:dyDescent="0.2">
      <c r="A92" s="132" t="s">
        <v>55</v>
      </c>
      <c r="B92" s="213">
        <v>1</v>
      </c>
      <c r="C92" s="127" t="s">
        <v>9</v>
      </c>
      <c r="D92" s="9" t="s">
        <v>1083</v>
      </c>
      <c r="E92" s="142">
        <v>160</v>
      </c>
      <c r="F92" s="127" t="s">
        <v>550</v>
      </c>
      <c r="G92" s="127" t="s">
        <v>14</v>
      </c>
      <c r="H92" s="147" t="s">
        <v>11</v>
      </c>
      <c r="I92" s="267"/>
    </row>
    <row r="93" spans="1:9" s="53" customFormat="1" x14ac:dyDescent="0.2">
      <c r="A93" s="132" t="s">
        <v>56</v>
      </c>
      <c r="B93" s="213">
        <v>1</v>
      </c>
      <c r="C93" s="127" t="s">
        <v>9</v>
      </c>
      <c r="D93" s="9" t="s">
        <v>1083</v>
      </c>
      <c r="E93" s="142">
        <v>160</v>
      </c>
      <c r="F93" s="127" t="s">
        <v>550</v>
      </c>
      <c r="G93" s="127" t="s">
        <v>14</v>
      </c>
      <c r="H93" s="147" t="s">
        <v>11</v>
      </c>
      <c r="I93" s="267"/>
    </row>
    <row r="94" spans="1:9" s="53" customFormat="1" x14ac:dyDescent="0.2">
      <c r="A94" s="132" t="s">
        <v>64</v>
      </c>
      <c r="B94" s="213">
        <v>1</v>
      </c>
      <c r="C94" s="127" t="s">
        <v>9</v>
      </c>
      <c r="D94" s="9" t="s">
        <v>1083</v>
      </c>
      <c r="E94" s="142">
        <v>160</v>
      </c>
      <c r="F94" s="127" t="s">
        <v>550</v>
      </c>
      <c r="G94" s="127" t="s">
        <v>14</v>
      </c>
      <c r="H94" s="143" t="s">
        <v>11</v>
      </c>
      <c r="I94" s="267"/>
    </row>
    <row r="95" spans="1:9" s="53" customFormat="1" x14ac:dyDescent="0.2">
      <c r="A95" s="132" t="s">
        <v>65</v>
      </c>
      <c r="B95" s="213">
        <v>1</v>
      </c>
      <c r="C95" s="127" t="s">
        <v>9</v>
      </c>
      <c r="D95" s="9" t="s">
        <v>1083</v>
      </c>
      <c r="E95" s="142">
        <v>160</v>
      </c>
      <c r="F95" s="127" t="s">
        <v>550</v>
      </c>
      <c r="G95" s="127" t="s">
        <v>14</v>
      </c>
      <c r="H95" s="143" t="s">
        <v>11</v>
      </c>
      <c r="I95" s="267"/>
    </row>
    <row r="96" spans="1:9" s="53" customFormat="1" x14ac:dyDescent="0.2">
      <c r="A96" s="132" t="s">
        <v>78</v>
      </c>
      <c r="B96" s="213">
        <v>1</v>
      </c>
      <c r="C96" s="127" t="s">
        <v>9</v>
      </c>
      <c r="D96" s="9" t="s">
        <v>1083</v>
      </c>
      <c r="E96" s="142">
        <v>160</v>
      </c>
      <c r="F96" s="127" t="s">
        <v>550</v>
      </c>
      <c r="G96" s="127" t="s">
        <v>14</v>
      </c>
      <c r="H96" s="143" t="s">
        <v>11</v>
      </c>
      <c r="I96" s="267"/>
    </row>
    <row r="97" spans="1:9" s="53" customFormat="1" x14ac:dyDescent="0.2">
      <c r="A97" s="132" t="s">
        <v>79</v>
      </c>
      <c r="B97" s="213">
        <v>1</v>
      </c>
      <c r="C97" s="127" t="s">
        <v>9</v>
      </c>
      <c r="D97" s="9" t="s">
        <v>1083</v>
      </c>
      <c r="E97" s="142">
        <v>160</v>
      </c>
      <c r="F97" s="127" t="s">
        <v>550</v>
      </c>
      <c r="G97" s="127" t="s">
        <v>14</v>
      </c>
      <c r="H97" s="143" t="s">
        <v>11</v>
      </c>
      <c r="I97" s="267"/>
    </row>
    <row r="98" spans="1:9" s="53" customFormat="1" x14ac:dyDescent="0.2">
      <c r="A98" s="132" t="s">
        <v>81</v>
      </c>
      <c r="B98" s="213">
        <v>1</v>
      </c>
      <c r="C98" s="127" t="s">
        <v>9</v>
      </c>
      <c r="D98" s="9" t="s">
        <v>1083</v>
      </c>
      <c r="E98" s="142">
        <v>160</v>
      </c>
      <c r="F98" s="127" t="s">
        <v>550</v>
      </c>
      <c r="G98" s="127" t="s">
        <v>14</v>
      </c>
      <c r="H98" s="143" t="s">
        <v>11</v>
      </c>
      <c r="I98" s="267"/>
    </row>
    <row r="99" spans="1:9" s="53" customFormat="1" x14ac:dyDescent="0.2">
      <c r="A99" s="132" t="s">
        <v>82</v>
      </c>
      <c r="B99" s="213">
        <v>1</v>
      </c>
      <c r="C99" s="127" t="s">
        <v>9</v>
      </c>
      <c r="D99" s="9" t="s">
        <v>1083</v>
      </c>
      <c r="E99" s="142">
        <v>160</v>
      </c>
      <c r="F99" s="127" t="s">
        <v>550</v>
      </c>
      <c r="G99" s="127" t="s">
        <v>14</v>
      </c>
      <c r="H99" s="143" t="s">
        <v>11</v>
      </c>
      <c r="I99" s="267"/>
    </row>
    <row r="100" spans="1:9" s="53" customFormat="1" x14ac:dyDescent="0.2">
      <c r="A100" s="132" t="s">
        <v>87</v>
      </c>
      <c r="B100" s="213">
        <v>1</v>
      </c>
      <c r="C100" s="127" t="s">
        <v>9</v>
      </c>
      <c r="D100" s="9" t="s">
        <v>1083</v>
      </c>
      <c r="E100" s="142">
        <v>160</v>
      </c>
      <c r="F100" s="127" t="s">
        <v>550</v>
      </c>
      <c r="G100" s="127" t="s">
        <v>14</v>
      </c>
      <c r="H100" s="143" t="s">
        <v>11</v>
      </c>
      <c r="I100" s="267"/>
    </row>
    <row r="101" spans="1:9" s="53" customFormat="1" x14ac:dyDescent="0.2">
      <c r="A101" s="132" t="s">
        <v>88</v>
      </c>
      <c r="B101" s="213">
        <v>1</v>
      </c>
      <c r="C101" s="127" t="s">
        <v>9</v>
      </c>
      <c r="D101" s="9" t="s">
        <v>1083</v>
      </c>
      <c r="E101" s="142">
        <v>160</v>
      </c>
      <c r="F101" s="127" t="s">
        <v>550</v>
      </c>
      <c r="G101" s="127" t="s">
        <v>14</v>
      </c>
      <c r="H101" s="143" t="s">
        <v>11</v>
      </c>
      <c r="I101" s="267"/>
    </row>
    <row r="102" spans="1:9" s="53" customFormat="1" x14ac:dyDescent="0.2">
      <c r="A102" s="132" t="s">
        <v>148</v>
      </c>
      <c r="B102" s="213">
        <v>1</v>
      </c>
      <c r="C102" s="127" t="s">
        <v>9</v>
      </c>
      <c r="D102" s="9" t="s">
        <v>1083</v>
      </c>
      <c r="E102" s="142">
        <v>160</v>
      </c>
      <c r="F102" s="127" t="s">
        <v>550</v>
      </c>
      <c r="G102" s="127" t="s">
        <v>14</v>
      </c>
      <c r="H102" s="143" t="s">
        <v>11</v>
      </c>
      <c r="I102" s="267"/>
    </row>
    <row r="103" spans="1:9" s="53" customFormat="1" x14ac:dyDescent="0.2">
      <c r="A103" s="132" t="s">
        <v>527</v>
      </c>
      <c r="B103" s="213">
        <v>1</v>
      </c>
      <c r="C103" s="127" t="s">
        <v>9</v>
      </c>
      <c r="D103" s="9" t="s">
        <v>1083</v>
      </c>
      <c r="E103" s="142">
        <v>160</v>
      </c>
      <c r="F103" s="127" t="s">
        <v>550</v>
      </c>
      <c r="G103" s="127" t="s">
        <v>14</v>
      </c>
      <c r="H103" s="143" t="s">
        <v>11</v>
      </c>
      <c r="I103" s="267"/>
    </row>
    <row r="104" spans="1:9" s="53" customFormat="1" x14ac:dyDescent="0.2">
      <c r="A104" s="132" t="s">
        <v>588</v>
      </c>
      <c r="B104" s="213">
        <v>1</v>
      </c>
      <c r="C104" s="127" t="s">
        <v>9</v>
      </c>
      <c r="D104" s="9" t="s">
        <v>1083</v>
      </c>
      <c r="E104" s="142">
        <v>160</v>
      </c>
      <c r="F104" s="127" t="s">
        <v>550</v>
      </c>
      <c r="G104" s="127" t="s">
        <v>14</v>
      </c>
      <c r="H104" s="143" t="s">
        <v>11</v>
      </c>
      <c r="I104" s="267"/>
    </row>
    <row r="105" spans="1:9" s="53" customFormat="1" x14ac:dyDescent="0.2">
      <c r="A105" s="132" t="s">
        <v>1069</v>
      </c>
      <c r="B105" s="213">
        <v>1</v>
      </c>
      <c r="C105" s="127" t="s">
        <v>9</v>
      </c>
      <c r="D105" s="9" t="s">
        <v>1083</v>
      </c>
      <c r="E105" s="142">
        <v>160</v>
      </c>
      <c r="F105" s="127" t="s">
        <v>550</v>
      </c>
      <c r="G105" s="127" t="s">
        <v>14</v>
      </c>
      <c r="H105" s="143" t="s">
        <v>11</v>
      </c>
      <c r="I105" s="267"/>
    </row>
    <row r="106" spans="1:9" s="53" customFormat="1" x14ac:dyDescent="0.2">
      <c r="A106" s="132" t="s">
        <v>5</v>
      </c>
      <c r="B106" s="213">
        <v>1</v>
      </c>
      <c r="C106" s="127" t="s">
        <v>9</v>
      </c>
      <c r="D106" s="9" t="s">
        <v>1083</v>
      </c>
      <c r="E106" s="142">
        <v>161</v>
      </c>
      <c r="F106" s="127" t="s">
        <v>530</v>
      </c>
      <c r="G106" s="127" t="s">
        <v>14</v>
      </c>
      <c r="H106" s="127">
        <v>1005.8</v>
      </c>
      <c r="I106" s="267"/>
    </row>
    <row r="107" spans="1:9" s="53" customFormat="1" x14ac:dyDescent="0.2">
      <c r="A107" s="132" t="s">
        <v>6</v>
      </c>
      <c r="B107" s="213">
        <v>1</v>
      </c>
      <c r="C107" s="127" t="s">
        <v>9</v>
      </c>
      <c r="D107" s="9" t="s">
        <v>1083</v>
      </c>
      <c r="E107" s="142">
        <v>161</v>
      </c>
      <c r="F107" s="127" t="s">
        <v>530</v>
      </c>
      <c r="G107" s="127" t="s">
        <v>14</v>
      </c>
      <c r="H107" s="127">
        <v>1040.8</v>
      </c>
      <c r="I107" s="267"/>
    </row>
    <row r="108" spans="1:9" s="53" customFormat="1" x14ac:dyDescent="0.2">
      <c r="A108" s="132" t="s">
        <v>7</v>
      </c>
      <c r="B108" s="213">
        <v>1</v>
      </c>
      <c r="C108" s="127" t="s">
        <v>9</v>
      </c>
      <c r="D108" s="9" t="s">
        <v>1083</v>
      </c>
      <c r="E108" s="142">
        <v>161</v>
      </c>
      <c r="F108" s="127" t="s">
        <v>530</v>
      </c>
      <c r="G108" s="127" t="s">
        <v>14</v>
      </c>
      <c r="H108" s="127">
        <v>1040.8</v>
      </c>
      <c r="I108" s="267"/>
    </row>
    <row r="109" spans="1:9" s="53" customFormat="1" x14ac:dyDescent="0.2">
      <c r="A109" s="132" t="s">
        <v>8</v>
      </c>
      <c r="B109" s="213">
        <v>1</v>
      </c>
      <c r="C109" s="127" t="s">
        <v>9</v>
      </c>
      <c r="D109" s="9" t="s">
        <v>1083</v>
      </c>
      <c r="E109" s="142">
        <v>161</v>
      </c>
      <c r="F109" s="127" t="s">
        <v>530</v>
      </c>
      <c r="G109" s="127" t="s">
        <v>14</v>
      </c>
      <c r="H109" s="127">
        <v>1040.8</v>
      </c>
      <c r="I109" s="267"/>
    </row>
    <row r="110" spans="1:9" s="53" customFormat="1" x14ac:dyDescent="0.2">
      <c r="A110" s="132" t="s">
        <v>34</v>
      </c>
      <c r="B110" s="213">
        <v>1</v>
      </c>
      <c r="C110" s="127" t="s">
        <v>9</v>
      </c>
      <c r="D110" s="9" t="s">
        <v>1083</v>
      </c>
      <c r="E110" s="142">
        <v>161</v>
      </c>
      <c r="F110" s="127" t="s">
        <v>530</v>
      </c>
      <c r="G110" s="127" t="s">
        <v>14</v>
      </c>
      <c r="H110" s="127">
        <v>1040.8</v>
      </c>
      <c r="I110" s="267"/>
    </row>
    <row r="111" spans="1:9" s="53" customFormat="1" x14ac:dyDescent="0.2">
      <c r="A111" s="132" t="s">
        <v>37</v>
      </c>
      <c r="B111" s="213">
        <v>1</v>
      </c>
      <c r="C111" s="127" t="s">
        <v>9</v>
      </c>
      <c r="D111" s="9" t="s">
        <v>1083</v>
      </c>
      <c r="E111" s="142">
        <v>161</v>
      </c>
      <c r="F111" s="127" t="s">
        <v>530</v>
      </c>
      <c r="G111" s="127" t="s">
        <v>14</v>
      </c>
      <c r="H111" s="127">
        <v>1040.8</v>
      </c>
      <c r="I111" s="267"/>
    </row>
    <row r="112" spans="1:9" s="53" customFormat="1" x14ac:dyDescent="0.2">
      <c r="A112" s="132" t="s">
        <v>39</v>
      </c>
      <c r="B112" s="213">
        <v>1</v>
      </c>
      <c r="C112" s="127" t="s">
        <v>9</v>
      </c>
      <c r="D112" s="9" t="s">
        <v>1083</v>
      </c>
      <c r="E112" s="142">
        <v>161</v>
      </c>
      <c r="F112" s="127" t="s">
        <v>530</v>
      </c>
      <c r="G112" s="127" t="s">
        <v>14</v>
      </c>
      <c r="H112" s="127">
        <v>1090.8</v>
      </c>
      <c r="I112" s="267"/>
    </row>
    <row r="113" spans="1:9" s="53" customFormat="1" x14ac:dyDescent="0.2">
      <c r="A113" s="132" t="s">
        <v>40</v>
      </c>
      <c r="B113" s="213">
        <v>1</v>
      </c>
      <c r="C113" s="127" t="s">
        <v>9</v>
      </c>
      <c r="D113" s="9" t="s">
        <v>1083</v>
      </c>
      <c r="E113" s="142">
        <v>161</v>
      </c>
      <c r="F113" s="127" t="s">
        <v>530</v>
      </c>
      <c r="G113" s="127" t="s">
        <v>14</v>
      </c>
      <c r="H113" s="127">
        <v>1090.8</v>
      </c>
      <c r="I113" s="267"/>
    </row>
    <row r="114" spans="1:9" s="53" customFormat="1" x14ac:dyDescent="0.2">
      <c r="A114" s="132" t="s">
        <v>44</v>
      </c>
      <c r="B114" s="213">
        <v>1</v>
      </c>
      <c r="C114" s="127" t="s">
        <v>9</v>
      </c>
      <c r="D114" s="9" t="s">
        <v>1083</v>
      </c>
      <c r="E114" s="142">
        <v>161</v>
      </c>
      <c r="F114" s="127" t="s">
        <v>530</v>
      </c>
      <c r="G114" s="127" t="s">
        <v>14</v>
      </c>
      <c r="H114" s="127">
        <v>1090.8</v>
      </c>
      <c r="I114" s="267"/>
    </row>
    <row r="115" spans="1:9" s="53" customFormat="1" x14ac:dyDescent="0.2">
      <c r="A115" s="132" t="s">
        <v>45</v>
      </c>
      <c r="B115" s="213">
        <v>1</v>
      </c>
      <c r="C115" s="127" t="s">
        <v>9</v>
      </c>
      <c r="D115" s="9" t="s">
        <v>1083</v>
      </c>
      <c r="E115" s="142">
        <v>161</v>
      </c>
      <c r="F115" s="127" t="s">
        <v>530</v>
      </c>
      <c r="G115" s="127" t="s">
        <v>14</v>
      </c>
      <c r="H115" s="127">
        <v>1090.8</v>
      </c>
      <c r="I115" s="267"/>
    </row>
    <row r="116" spans="1:9" s="53" customFormat="1" x14ac:dyDescent="0.2">
      <c r="A116" s="132" t="s">
        <v>46</v>
      </c>
      <c r="B116" s="213">
        <v>1</v>
      </c>
      <c r="C116" s="127" t="s">
        <v>9</v>
      </c>
      <c r="D116" s="9" t="s">
        <v>1083</v>
      </c>
      <c r="E116" s="142">
        <v>161</v>
      </c>
      <c r="F116" s="127" t="s">
        <v>530</v>
      </c>
      <c r="G116" s="127" t="s">
        <v>14</v>
      </c>
      <c r="H116" s="127">
        <v>1023.9</v>
      </c>
      <c r="I116" s="267"/>
    </row>
    <row r="117" spans="1:9" s="53" customFormat="1" x14ac:dyDescent="0.2">
      <c r="A117" s="132" t="s">
        <v>47</v>
      </c>
      <c r="B117" s="213">
        <v>1</v>
      </c>
      <c r="C117" s="127" t="s">
        <v>9</v>
      </c>
      <c r="D117" s="9" t="s">
        <v>1083</v>
      </c>
      <c r="E117" s="142">
        <v>161</v>
      </c>
      <c r="F117" s="127" t="s">
        <v>530</v>
      </c>
      <c r="G117" s="127" t="s">
        <v>14</v>
      </c>
      <c r="H117" s="127">
        <v>1023.9</v>
      </c>
      <c r="I117" s="267"/>
    </row>
    <row r="118" spans="1:9" s="53" customFormat="1" x14ac:dyDescent="0.2">
      <c r="A118" s="132" t="s">
        <v>55</v>
      </c>
      <c r="B118" s="213">
        <v>1</v>
      </c>
      <c r="C118" s="127" t="s">
        <v>9</v>
      </c>
      <c r="D118" s="9" t="s">
        <v>1083</v>
      </c>
      <c r="E118" s="142">
        <v>161</v>
      </c>
      <c r="F118" s="127" t="s">
        <v>530</v>
      </c>
      <c r="G118" s="127" t="s">
        <v>14</v>
      </c>
      <c r="H118" s="127">
        <v>1023.9</v>
      </c>
      <c r="I118" s="267"/>
    </row>
    <row r="119" spans="1:9" s="53" customFormat="1" x14ac:dyDescent="0.2">
      <c r="A119" s="132" t="s">
        <v>56</v>
      </c>
      <c r="B119" s="213">
        <v>1</v>
      </c>
      <c r="C119" s="127" t="s">
        <v>9</v>
      </c>
      <c r="D119" s="9" t="s">
        <v>1083</v>
      </c>
      <c r="E119" s="142">
        <v>161</v>
      </c>
      <c r="F119" s="127" t="s">
        <v>530</v>
      </c>
      <c r="G119" s="127" t="s">
        <v>14</v>
      </c>
      <c r="H119" s="127">
        <v>1023.9</v>
      </c>
      <c r="I119" s="267"/>
    </row>
    <row r="120" spans="1:9" s="53" customFormat="1" x14ac:dyDescent="0.2">
      <c r="A120" s="132" t="s">
        <v>64</v>
      </c>
      <c r="B120" s="213">
        <v>1</v>
      </c>
      <c r="C120" s="127" t="s">
        <v>9</v>
      </c>
      <c r="D120" s="9" t="s">
        <v>1083</v>
      </c>
      <c r="E120" s="142">
        <v>161</v>
      </c>
      <c r="F120" s="127" t="s">
        <v>530</v>
      </c>
      <c r="G120" s="127" t="s">
        <v>14</v>
      </c>
      <c r="H120" s="127">
        <v>1023.9</v>
      </c>
      <c r="I120" s="267"/>
    </row>
    <row r="121" spans="1:9" s="53" customFormat="1" x14ac:dyDescent="0.2">
      <c r="A121" s="132" t="s">
        <v>65</v>
      </c>
      <c r="B121" s="213">
        <v>1</v>
      </c>
      <c r="C121" s="127" t="s">
        <v>9</v>
      </c>
      <c r="D121" s="9" t="s">
        <v>1083</v>
      </c>
      <c r="E121" s="142">
        <v>161</v>
      </c>
      <c r="F121" s="127" t="s">
        <v>530</v>
      </c>
      <c r="G121" s="127" t="s">
        <v>14</v>
      </c>
      <c r="H121" s="127">
        <v>1023.9</v>
      </c>
      <c r="I121" s="267"/>
    </row>
    <row r="122" spans="1:9" s="53" customFormat="1" x14ac:dyDescent="0.2">
      <c r="A122" s="132" t="s">
        <v>78</v>
      </c>
      <c r="B122" s="213">
        <v>1</v>
      </c>
      <c r="C122" s="127" t="s">
        <v>9</v>
      </c>
      <c r="D122" s="9" t="s">
        <v>1083</v>
      </c>
      <c r="E122" s="142">
        <v>161</v>
      </c>
      <c r="F122" s="127" t="s">
        <v>530</v>
      </c>
      <c r="G122" s="127" t="s">
        <v>14</v>
      </c>
      <c r="H122" s="127">
        <v>1023.9</v>
      </c>
      <c r="I122" s="267"/>
    </row>
    <row r="123" spans="1:9" s="53" customFormat="1" x14ac:dyDescent="0.2">
      <c r="A123" s="132" t="s">
        <v>79</v>
      </c>
      <c r="B123" s="213">
        <v>1</v>
      </c>
      <c r="C123" s="127" t="s">
        <v>9</v>
      </c>
      <c r="D123" s="9" t="s">
        <v>1083</v>
      </c>
      <c r="E123" s="142">
        <v>161</v>
      </c>
      <c r="F123" s="127" t="s">
        <v>530</v>
      </c>
      <c r="G123" s="127" t="s">
        <v>14</v>
      </c>
      <c r="H123" s="127">
        <v>1023.9</v>
      </c>
      <c r="I123" s="267"/>
    </row>
    <row r="124" spans="1:9" s="53" customFormat="1" x14ac:dyDescent="0.2">
      <c r="A124" s="132" t="s">
        <v>81</v>
      </c>
      <c r="B124" s="213">
        <v>1</v>
      </c>
      <c r="C124" s="127" t="s">
        <v>9</v>
      </c>
      <c r="D124" s="9" t="s">
        <v>1083</v>
      </c>
      <c r="E124" s="142">
        <v>161</v>
      </c>
      <c r="F124" s="127" t="s">
        <v>530</v>
      </c>
      <c r="G124" s="127" t="s">
        <v>14</v>
      </c>
      <c r="H124" s="127">
        <v>1023.9</v>
      </c>
      <c r="I124" s="267"/>
    </row>
    <row r="125" spans="1:9" s="53" customFormat="1" x14ac:dyDescent="0.2">
      <c r="A125" s="132" t="s">
        <v>82</v>
      </c>
      <c r="B125" s="213">
        <v>1</v>
      </c>
      <c r="C125" s="127" t="s">
        <v>9</v>
      </c>
      <c r="D125" s="9" t="s">
        <v>1083</v>
      </c>
      <c r="E125" s="142">
        <v>161</v>
      </c>
      <c r="F125" s="127" t="s">
        <v>530</v>
      </c>
      <c r="G125" s="127" t="s">
        <v>14</v>
      </c>
      <c r="H125" s="127">
        <v>1023.9</v>
      </c>
      <c r="I125" s="267"/>
    </row>
    <row r="126" spans="1:9" s="53" customFormat="1" x14ac:dyDescent="0.2">
      <c r="A126" s="132" t="s">
        <v>87</v>
      </c>
      <c r="B126" s="213">
        <v>1</v>
      </c>
      <c r="C126" s="127" t="s">
        <v>9</v>
      </c>
      <c r="D126" s="9" t="s">
        <v>1083</v>
      </c>
      <c r="E126" s="142">
        <v>161</v>
      </c>
      <c r="F126" s="127" t="s">
        <v>530</v>
      </c>
      <c r="G126" s="127" t="s">
        <v>14</v>
      </c>
      <c r="H126" s="127">
        <v>1023.9</v>
      </c>
      <c r="I126" s="267"/>
    </row>
    <row r="127" spans="1:9" s="53" customFormat="1" x14ac:dyDescent="0.2">
      <c r="A127" s="132" t="s">
        <v>88</v>
      </c>
      <c r="B127" s="213">
        <v>1</v>
      </c>
      <c r="C127" s="127" t="s">
        <v>9</v>
      </c>
      <c r="D127" s="9" t="s">
        <v>1083</v>
      </c>
      <c r="E127" s="142">
        <v>161</v>
      </c>
      <c r="F127" s="127" t="s">
        <v>530</v>
      </c>
      <c r="G127" s="127" t="s">
        <v>14</v>
      </c>
      <c r="H127" s="127">
        <v>1023.9</v>
      </c>
      <c r="I127" s="267"/>
    </row>
    <row r="128" spans="1:9" s="53" customFormat="1" x14ac:dyDescent="0.2">
      <c r="A128" s="132" t="s">
        <v>148</v>
      </c>
      <c r="B128" s="213">
        <v>1</v>
      </c>
      <c r="C128" s="127" t="s">
        <v>9</v>
      </c>
      <c r="D128" s="9" t="s">
        <v>1083</v>
      </c>
      <c r="E128" s="142">
        <v>161</v>
      </c>
      <c r="F128" s="127" t="s">
        <v>530</v>
      </c>
      <c r="G128" s="127" t="s">
        <v>14</v>
      </c>
      <c r="H128" s="58">
        <v>1023.9</v>
      </c>
      <c r="I128" s="267"/>
    </row>
    <row r="129" spans="1:9" s="53" customFormat="1" x14ac:dyDescent="0.2">
      <c r="A129" s="132" t="s">
        <v>527</v>
      </c>
      <c r="B129" s="213">
        <v>1</v>
      </c>
      <c r="C129" s="127" t="s">
        <v>9</v>
      </c>
      <c r="D129" s="9" t="s">
        <v>1083</v>
      </c>
      <c r="E129" s="142">
        <v>161</v>
      </c>
      <c r="F129" s="127" t="s">
        <v>530</v>
      </c>
      <c r="G129" s="127" t="s">
        <v>14</v>
      </c>
      <c r="H129" s="58">
        <v>1023.9</v>
      </c>
      <c r="I129" s="267"/>
    </row>
    <row r="130" spans="1:9" s="53" customFormat="1" x14ac:dyDescent="0.2">
      <c r="A130" s="132" t="s">
        <v>588</v>
      </c>
      <c r="B130" s="213">
        <v>1</v>
      </c>
      <c r="C130" s="127" t="s">
        <v>9</v>
      </c>
      <c r="D130" s="9" t="s">
        <v>1083</v>
      </c>
      <c r="E130" s="142">
        <v>161</v>
      </c>
      <c r="F130" s="127" t="s">
        <v>530</v>
      </c>
      <c r="G130" s="127" t="s">
        <v>14</v>
      </c>
      <c r="H130" s="58">
        <v>1023.9</v>
      </c>
      <c r="I130" s="267"/>
    </row>
    <row r="131" spans="1:9" s="53" customFormat="1" x14ac:dyDescent="0.2">
      <c r="A131" s="132" t="s">
        <v>1069</v>
      </c>
      <c r="B131" s="213">
        <v>1</v>
      </c>
      <c r="C131" s="127" t="s">
        <v>9</v>
      </c>
      <c r="D131" s="9" t="s">
        <v>1083</v>
      </c>
      <c r="E131" s="142">
        <v>161</v>
      </c>
      <c r="F131" s="127" t="s">
        <v>530</v>
      </c>
      <c r="G131" s="127" t="s">
        <v>14</v>
      </c>
      <c r="H131" s="58">
        <v>1023.9</v>
      </c>
      <c r="I131" s="267"/>
    </row>
    <row r="132" spans="1:9" s="53" customFormat="1" x14ac:dyDescent="0.2">
      <c r="A132" s="132" t="s">
        <v>5</v>
      </c>
      <c r="B132" s="213">
        <v>1</v>
      </c>
      <c r="C132" s="148" t="s">
        <v>9</v>
      </c>
      <c r="D132" s="148" t="s">
        <v>18</v>
      </c>
      <c r="E132" s="149">
        <v>162</v>
      </c>
      <c r="F132" s="148" t="s">
        <v>528</v>
      </c>
      <c r="G132" s="127" t="s">
        <v>14</v>
      </c>
      <c r="H132" s="148">
        <v>12851.9</v>
      </c>
      <c r="I132" s="267"/>
    </row>
    <row r="133" spans="1:9" s="53" customFormat="1" x14ac:dyDescent="0.2">
      <c r="A133" s="132" t="s">
        <v>6</v>
      </c>
      <c r="B133" s="213">
        <v>1</v>
      </c>
      <c r="C133" s="148" t="s">
        <v>9</v>
      </c>
      <c r="D133" s="148" t="s">
        <v>18</v>
      </c>
      <c r="E133" s="149">
        <v>162</v>
      </c>
      <c r="F133" s="148" t="s">
        <v>528</v>
      </c>
      <c r="G133" s="127" t="s">
        <v>14</v>
      </c>
      <c r="H133" s="148">
        <v>12851.9</v>
      </c>
      <c r="I133" s="267"/>
    </row>
    <row r="134" spans="1:9" s="53" customFormat="1" x14ac:dyDescent="0.2">
      <c r="A134" s="132" t="s">
        <v>7</v>
      </c>
      <c r="B134" s="213">
        <v>1</v>
      </c>
      <c r="C134" s="148" t="s">
        <v>9</v>
      </c>
      <c r="D134" s="148" t="s">
        <v>18</v>
      </c>
      <c r="E134" s="149">
        <v>162</v>
      </c>
      <c r="F134" s="148" t="s">
        <v>528</v>
      </c>
      <c r="G134" s="127" t="s">
        <v>14</v>
      </c>
      <c r="H134" s="148">
        <v>12851.9</v>
      </c>
      <c r="I134" s="267"/>
    </row>
    <row r="135" spans="1:9" s="53" customFormat="1" x14ac:dyDescent="0.2">
      <c r="A135" s="132" t="s">
        <v>8</v>
      </c>
      <c r="B135" s="213">
        <v>1</v>
      </c>
      <c r="C135" s="148" t="s">
        <v>9</v>
      </c>
      <c r="D135" s="148" t="s">
        <v>18</v>
      </c>
      <c r="E135" s="149">
        <v>162</v>
      </c>
      <c r="F135" s="148" t="s">
        <v>528</v>
      </c>
      <c r="G135" s="127" t="s">
        <v>14</v>
      </c>
      <c r="H135" s="148">
        <v>12851.9</v>
      </c>
      <c r="I135" s="267"/>
    </row>
    <row r="136" spans="1:9" x14ac:dyDescent="0.2">
      <c r="A136" s="132" t="s">
        <v>34</v>
      </c>
      <c r="B136" s="213">
        <v>1</v>
      </c>
      <c r="C136" s="148" t="s">
        <v>9</v>
      </c>
      <c r="D136" s="148" t="s">
        <v>18</v>
      </c>
      <c r="E136" s="149">
        <v>162</v>
      </c>
      <c r="F136" s="148" t="s">
        <v>528</v>
      </c>
      <c r="G136" s="127" t="s">
        <v>14</v>
      </c>
      <c r="H136" s="148">
        <v>12851.9</v>
      </c>
      <c r="I136" s="267"/>
    </row>
    <row r="137" spans="1:9" x14ac:dyDescent="0.2">
      <c r="A137" s="132" t="s">
        <v>37</v>
      </c>
      <c r="B137" s="213">
        <v>1</v>
      </c>
      <c r="C137" s="148" t="s">
        <v>9</v>
      </c>
      <c r="D137" s="148" t="s">
        <v>18</v>
      </c>
      <c r="E137" s="149">
        <v>162</v>
      </c>
      <c r="F137" s="148" t="s">
        <v>528</v>
      </c>
      <c r="G137" s="127" t="s">
        <v>14</v>
      </c>
      <c r="H137" s="148">
        <v>12851.9</v>
      </c>
      <c r="I137" s="267"/>
    </row>
    <row r="138" spans="1:9" x14ac:dyDescent="0.2">
      <c r="A138" s="132" t="s">
        <v>39</v>
      </c>
      <c r="B138" s="213">
        <v>1</v>
      </c>
      <c r="C138" s="148" t="s">
        <v>9</v>
      </c>
      <c r="D138" s="148" t="s">
        <v>18</v>
      </c>
      <c r="E138" s="149">
        <v>162</v>
      </c>
      <c r="F138" s="148" t="s">
        <v>528</v>
      </c>
      <c r="G138" s="127" t="s">
        <v>14</v>
      </c>
      <c r="H138" s="148">
        <v>12851.9</v>
      </c>
      <c r="I138" s="267"/>
    </row>
    <row r="139" spans="1:9" x14ac:dyDescent="0.2">
      <c r="A139" s="132" t="s">
        <v>40</v>
      </c>
      <c r="B139" s="213">
        <v>1</v>
      </c>
      <c r="C139" s="148" t="s">
        <v>9</v>
      </c>
      <c r="D139" s="148" t="s">
        <v>18</v>
      </c>
      <c r="E139" s="149">
        <v>162</v>
      </c>
      <c r="F139" s="148" t="s">
        <v>528</v>
      </c>
      <c r="G139" s="127" t="s">
        <v>14</v>
      </c>
      <c r="H139" s="148">
        <v>12851.9</v>
      </c>
      <c r="I139" s="267"/>
    </row>
    <row r="140" spans="1:9" x14ac:dyDescent="0.2">
      <c r="A140" s="132" t="s">
        <v>44</v>
      </c>
      <c r="B140" s="213">
        <v>1</v>
      </c>
      <c r="C140" s="148" t="s">
        <v>9</v>
      </c>
      <c r="D140" s="148" t="s">
        <v>18</v>
      </c>
      <c r="E140" s="149">
        <v>162</v>
      </c>
      <c r="F140" s="148" t="s">
        <v>528</v>
      </c>
      <c r="G140" s="127" t="s">
        <v>14</v>
      </c>
      <c r="H140" s="148">
        <v>12851.9</v>
      </c>
      <c r="I140" s="267"/>
    </row>
    <row r="141" spans="1:9" x14ac:dyDescent="0.2">
      <c r="A141" s="132" t="s">
        <v>45</v>
      </c>
      <c r="B141" s="213">
        <v>1</v>
      </c>
      <c r="C141" s="148" t="s">
        <v>9</v>
      </c>
      <c r="D141" s="148" t="s">
        <v>18</v>
      </c>
      <c r="E141" s="149">
        <v>162</v>
      </c>
      <c r="F141" s="148" t="s">
        <v>528</v>
      </c>
      <c r="G141" s="127" t="s">
        <v>14</v>
      </c>
      <c r="H141" s="148">
        <v>12851.9</v>
      </c>
      <c r="I141" s="267"/>
    </row>
    <row r="142" spans="1:9" x14ac:dyDescent="0.2">
      <c r="A142" s="132" t="s">
        <v>46</v>
      </c>
      <c r="B142" s="213">
        <v>1</v>
      </c>
      <c r="C142" s="148" t="s">
        <v>9</v>
      </c>
      <c r="D142" s="148" t="s">
        <v>18</v>
      </c>
      <c r="E142" s="149">
        <v>162</v>
      </c>
      <c r="F142" s="148" t="s">
        <v>528</v>
      </c>
      <c r="G142" s="127" t="s">
        <v>14</v>
      </c>
      <c r="H142" s="148">
        <v>12063.5</v>
      </c>
      <c r="I142" s="267"/>
    </row>
    <row r="143" spans="1:9" x14ac:dyDescent="0.2">
      <c r="A143" s="132" t="s">
        <v>47</v>
      </c>
      <c r="B143" s="213">
        <v>1</v>
      </c>
      <c r="C143" s="148" t="s">
        <v>9</v>
      </c>
      <c r="D143" s="148" t="s">
        <v>18</v>
      </c>
      <c r="E143" s="149">
        <v>162</v>
      </c>
      <c r="F143" s="148" t="s">
        <v>528</v>
      </c>
      <c r="G143" s="127" t="s">
        <v>14</v>
      </c>
      <c r="H143" s="148">
        <v>12063.5</v>
      </c>
      <c r="I143" s="267"/>
    </row>
    <row r="144" spans="1:9" x14ac:dyDescent="0.2">
      <c r="A144" s="132" t="s">
        <v>55</v>
      </c>
      <c r="B144" s="213">
        <v>1</v>
      </c>
      <c r="C144" s="148" t="s">
        <v>9</v>
      </c>
      <c r="D144" s="148" t="s">
        <v>18</v>
      </c>
      <c r="E144" s="149">
        <v>162</v>
      </c>
      <c r="F144" s="148" t="s">
        <v>528</v>
      </c>
      <c r="G144" s="127" t="s">
        <v>14</v>
      </c>
      <c r="H144" s="156">
        <v>12063.5</v>
      </c>
      <c r="I144" s="267"/>
    </row>
    <row r="145" spans="1:9" x14ac:dyDescent="0.2">
      <c r="A145" s="132" t="s">
        <v>56</v>
      </c>
      <c r="B145" s="213">
        <v>1</v>
      </c>
      <c r="C145" s="148" t="s">
        <v>9</v>
      </c>
      <c r="D145" s="148" t="s">
        <v>18</v>
      </c>
      <c r="E145" s="149">
        <v>162</v>
      </c>
      <c r="F145" s="148" t="s">
        <v>528</v>
      </c>
      <c r="G145" s="127" t="s">
        <v>14</v>
      </c>
      <c r="H145" s="156">
        <v>12063.5</v>
      </c>
      <c r="I145" s="267"/>
    </row>
    <row r="146" spans="1:9" x14ac:dyDescent="0.2">
      <c r="A146" s="132" t="s">
        <v>64</v>
      </c>
      <c r="B146" s="213">
        <v>1</v>
      </c>
      <c r="C146" s="148" t="s">
        <v>9</v>
      </c>
      <c r="D146" s="148" t="s">
        <v>18</v>
      </c>
      <c r="E146" s="149">
        <v>162</v>
      </c>
      <c r="F146" s="148" t="s">
        <v>528</v>
      </c>
      <c r="G146" s="127" t="s">
        <v>14</v>
      </c>
      <c r="H146" s="148">
        <v>12063.5</v>
      </c>
      <c r="I146" s="267"/>
    </row>
    <row r="147" spans="1:9" x14ac:dyDescent="0.2">
      <c r="A147" s="132" t="s">
        <v>65</v>
      </c>
      <c r="B147" s="213">
        <v>1</v>
      </c>
      <c r="C147" s="148" t="s">
        <v>9</v>
      </c>
      <c r="D147" s="148" t="s">
        <v>18</v>
      </c>
      <c r="E147" s="149">
        <v>162</v>
      </c>
      <c r="F147" s="148" t="s">
        <v>528</v>
      </c>
      <c r="G147" s="127" t="s">
        <v>14</v>
      </c>
      <c r="H147" s="148">
        <v>12063.5</v>
      </c>
      <c r="I147" s="267"/>
    </row>
    <row r="148" spans="1:9" x14ac:dyDescent="0.2">
      <c r="A148" s="132" t="s">
        <v>78</v>
      </c>
      <c r="B148" s="213">
        <v>1</v>
      </c>
      <c r="C148" s="148" t="s">
        <v>9</v>
      </c>
      <c r="D148" s="148" t="s">
        <v>18</v>
      </c>
      <c r="E148" s="149">
        <v>162</v>
      </c>
      <c r="F148" s="148" t="s">
        <v>528</v>
      </c>
      <c r="G148" s="127" t="s">
        <v>14</v>
      </c>
      <c r="H148" s="148">
        <v>12063.5</v>
      </c>
      <c r="I148" s="267"/>
    </row>
    <row r="149" spans="1:9" x14ac:dyDescent="0.2">
      <c r="A149" s="132" t="s">
        <v>79</v>
      </c>
      <c r="B149" s="213">
        <v>1</v>
      </c>
      <c r="C149" s="148" t="s">
        <v>9</v>
      </c>
      <c r="D149" s="148" t="s">
        <v>18</v>
      </c>
      <c r="E149" s="149">
        <v>162</v>
      </c>
      <c r="F149" s="148" t="s">
        <v>528</v>
      </c>
      <c r="G149" s="127" t="s">
        <v>14</v>
      </c>
      <c r="H149" s="148">
        <v>12063.5</v>
      </c>
      <c r="I149" s="267"/>
    </row>
    <row r="150" spans="1:9" x14ac:dyDescent="0.2">
      <c r="A150" s="132" t="s">
        <v>81</v>
      </c>
      <c r="B150" s="213">
        <v>1</v>
      </c>
      <c r="C150" s="148" t="s">
        <v>9</v>
      </c>
      <c r="D150" s="148" t="s">
        <v>18</v>
      </c>
      <c r="E150" s="149">
        <v>162</v>
      </c>
      <c r="F150" s="148" t="s">
        <v>528</v>
      </c>
      <c r="G150" s="127" t="s">
        <v>14</v>
      </c>
      <c r="H150" s="148">
        <v>12063.5</v>
      </c>
      <c r="I150" s="267"/>
    </row>
    <row r="151" spans="1:9" x14ac:dyDescent="0.2">
      <c r="A151" s="132" t="s">
        <v>82</v>
      </c>
      <c r="B151" s="213">
        <v>1</v>
      </c>
      <c r="C151" s="148" t="s">
        <v>9</v>
      </c>
      <c r="D151" s="148" t="s">
        <v>18</v>
      </c>
      <c r="E151" s="149">
        <v>162</v>
      </c>
      <c r="F151" s="148" t="s">
        <v>528</v>
      </c>
      <c r="G151" s="127" t="s">
        <v>14</v>
      </c>
      <c r="H151" s="148">
        <v>12063.5</v>
      </c>
      <c r="I151" s="267"/>
    </row>
    <row r="152" spans="1:9" x14ac:dyDescent="0.2">
      <c r="A152" s="132" t="s">
        <v>87</v>
      </c>
      <c r="B152" s="213">
        <v>1</v>
      </c>
      <c r="C152" s="148" t="s">
        <v>9</v>
      </c>
      <c r="D152" s="148" t="s">
        <v>18</v>
      </c>
      <c r="E152" s="149">
        <v>162</v>
      </c>
      <c r="F152" s="148" t="s">
        <v>528</v>
      </c>
      <c r="G152" s="127" t="s">
        <v>14</v>
      </c>
      <c r="H152" s="148">
        <v>12063.5</v>
      </c>
      <c r="I152" s="267"/>
    </row>
    <row r="153" spans="1:9" x14ac:dyDescent="0.2">
      <c r="A153" s="132" t="s">
        <v>88</v>
      </c>
      <c r="B153" s="213">
        <v>1</v>
      </c>
      <c r="C153" s="148" t="s">
        <v>9</v>
      </c>
      <c r="D153" s="148" t="s">
        <v>18</v>
      </c>
      <c r="E153" s="149">
        <v>162</v>
      </c>
      <c r="F153" s="148" t="s">
        <v>528</v>
      </c>
      <c r="G153" s="127" t="s">
        <v>14</v>
      </c>
      <c r="H153" s="148">
        <v>12063.5</v>
      </c>
      <c r="I153" s="267"/>
    </row>
    <row r="154" spans="1:9" x14ac:dyDescent="0.2">
      <c r="A154" s="132" t="s">
        <v>148</v>
      </c>
      <c r="B154" s="213">
        <v>1</v>
      </c>
      <c r="C154" s="148" t="s">
        <v>9</v>
      </c>
      <c r="D154" s="148" t="s">
        <v>18</v>
      </c>
      <c r="E154" s="149">
        <v>162</v>
      </c>
      <c r="F154" s="148" t="s">
        <v>528</v>
      </c>
      <c r="G154" s="127" t="s">
        <v>14</v>
      </c>
      <c r="H154" s="58">
        <v>12063.5</v>
      </c>
      <c r="I154" s="267"/>
    </row>
    <row r="155" spans="1:9" x14ac:dyDescent="0.2">
      <c r="A155" s="132" t="s">
        <v>527</v>
      </c>
      <c r="B155" s="213">
        <v>1</v>
      </c>
      <c r="C155" s="148" t="s">
        <v>9</v>
      </c>
      <c r="D155" s="148" t="s">
        <v>18</v>
      </c>
      <c r="E155" s="149">
        <v>162</v>
      </c>
      <c r="F155" s="148" t="s">
        <v>528</v>
      </c>
      <c r="G155" s="127" t="s">
        <v>14</v>
      </c>
      <c r="H155" s="58">
        <v>12063.5</v>
      </c>
      <c r="I155" s="267"/>
    </row>
    <row r="156" spans="1:9" s="53" customFormat="1" x14ac:dyDescent="0.2">
      <c r="A156" s="132" t="s">
        <v>588</v>
      </c>
      <c r="B156" s="213">
        <v>1</v>
      </c>
      <c r="C156" s="148" t="s">
        <v>9</v>
      </c>
      <c r="D156" s="148" t="s">
        <v>18</v>
      </c>
      <c r="E156" s="149">
        <v>162</v>
      </c>
      <c r="F156" s="148" t="s">
        <v>528</v>
      </c>
      <c r="G156" s="127" t="s">
        <v>14</v>
      </c>
      <c r="H156" s="58">
        <v>14549.4</v>
      </c>
      <c r="I156" s="267"/>
    </row>
    <row r="157" spans="1:9" s="53" customFormat="1" x14ac:dyDescent="0.2">
      <c r="A157" s="132" t="s">
        <v>1069</v>
      </c>
      <c r="B157" s="213">
        <v>1</v>
      </c>
      <c r="C157" s="148" t="s">
        <v>9</v>
      </c>
      <c r="D157" s="148" t="s">
        <v>18</v>
      </c>
      <c r="E157" s="149">
        <v>162</v>
      </c>
      <c r="F157" s="148" t="s">
        <v>528</v>
      </c>
      <c r="G157" s="127" t="s">
        <v>14</v>
      </c>
      <c r="H157" s="58">
        <v>17035.2</v>
      </c>
      <c r="I157" s="267"/>
    </row>
    <row r="158" spans="1:9" x14ac:dyDescent="0.2">
      <c r="A158" s="132" t="s">
        <v>5</v>
      </c>
      <c r="B158" s="213">
        <v>1</v>
      </c>
      <c r="C158" s="148" t="s">
        <v>9</v>
      </c>
      <c r="D158" s="148" t="s">
        <v>18</v>
      </c>
      <c r="E158" s="149">
        <v>164</v>
      </c>
      <c r="F158" s="148" t="s">
        <v>529</v>
      </c>
      <c r="G158" s="137" t="s">
        <v>14</v>
      </c>
      <c r="H158" s="127">
        <v>1763.4</v>
      </c>
      <c r="I158" s="267"/>
    </row>
    <row r="159" spans="1:9" x14ac:dyDescent="0.2">
      <c r="A159" s="132" t="s">
        <v>6</v>
      </c>
      <c r="B159" s="213">
        <v>1</v>
      </c>
      <c r="C159" s="148" t="s">
        <v>9</v>
      </c>
      <c r="D159" s="148" t="s">
        <v>18</v>
      </c>
      <c r="E159" s="149">
        <v>164</v>
      </c>
      <c r="F159" s="148" t="s">
        <v>529</v>
      </c>
      <c r="G159" s="137" t="s">
        <v>14</v>
      </c>
      <c r="H159" s="127">
        <v>1561.6</v>
      </c>
      <c r="I159" s="267"/>
    </row>
    <row r="160" spans="1:9" x14ac:dyDescent="0.2">
      <c r="A160" s="132" t="s">
        <v>7</v>
      </c>
      <c r="B160" s="213">
        <v>1</v>
      </c>
      <c r="C160" s="148" t="s">
        <v>9</v>
      </c>
      <c r="D160" s="148" t="s">
        <v>18</v>
      </c>
      <c r="E160" s="142">
        <v>164</v>
      </c>
      <c r="F160" s="127" t="s">
        <v>529</v>
      </c>
      <c r="G160" s="137" t="s">
        <v>14</v>
      </c>
      <c r="H160" s="127">
        <v>1502.5</v>
      </c>
      <c r="I160" s="267"/>
    </row>
    <row r="161" spans="1:9" x14ac:dyDescent="0.2">
      <c r="A161" s="132" t="s">
        <v>8</v>
      </c>
      <c r="B161" s="213">
        <v>1</v>
      </c>
      <c r="C161" s="148" t="s">
        <v>9</v>
      </c>
      <c r="D161" s="148" t="s">
        <v>18</v>
      </c>
      <c r="E161" s="149">
        <v>164</v>
      </c>
      <c r="F161" s="148" t="s">
        <v>529</v>
      </c>
      <c r="G161" s="137" t="s">
        <v>14</v>
      </c>
      <c r="H161" s="127">
        <v>1515</v>
      </c>
      <c r="I161" s="267"/>
    </row>
    <row r="162" spans="1:9" x14ac:dyDescent="0.2">
      <c r="A162" s="132" t="s">
        <v>34</v>
      </c>
      <c r="B162" s="213">
        <v>1</v>
      </c>
      <c r="C162" s="148" t="s">
        <v>9</v>
      </c>
      <c r="D162" s="148" t="s">
        <v>18</v>
      </c>
      <c r="E162" s="149">
        <v>164</v>
      </c>
      <c r="F162" s="148" t="s">
        <v>529</v>
      </c>
      <c r="G162" s="137" t="s">
        <v>14</v>
      </c>
      <c r="H162" s="127">
        <v>1515</v>
      </c>
      <c r="I162" s="267"/>
    </row>
    <row r="163" spans="1:9" x14ac:dyDescent="0.2">
      <c r="A163" s="132" t="s">
        <v>37</v>
      </c>
      <c r="B163" s="213">
        <v>1</v>
      </c>
      <c r="C163" s="148" t="s">
        <v>9</v>
      </c>
      <c r="D163" s="148" t="s">
        <v>18</v>
      </c>
      <c r="E163" s="149">
        <v>164</v>
      </c>
      <c r="F163" s="148" t="s">
        <v>529</v>
      </c>
      <c r="G163" s="137" t="s">
        <v>14</v>
      </c>
      <c r="H163" s="127">
        <v>1515</v>
      </c>
      <c r="I163" s="267"/>
    </row>
    <row r="164" spans="1:9" x14ac:dyDescent="0.2">
      <c r="A164" s="132" t="s">
        <v>39</v>
      </c>
      <c r="B164" s="213">
        <v>1</v>
      </c>
      <c r="C164" s="148" t="s">
        <v>9</v>
      </c>
      <c r="D164" s="148" t="s">
        <v>18</v>
      </c>
      <c r="E164" s="149">
        <v>164</v>
      </c>
      <c r="F164" s="148" t="s">
        <v>529</v>
      </c>
      <c r="G164" s="137" t="s">
        <v>14</v>
      </c>
      <c r="H164" s="127">
        <v>1739.9</v>
      </c>
      <c r="I164" s="267"/>
    </row>
    <row r="165" spans="1:9" x14ac:dyDescent="0.2">
      <c r="A165" s="132" t="s">
        <v>40</v>
      </c>
      <c r="B165" s="213">
        <v>1</v>
      </c>
      <c r="C165" s="148" t="s">
        <v>9</v>
      </c>
      <c r="D165" s="148" t="s">
        <v>18</v>
      </c>
      <c r="E165" s="149">
        <v>164</v>
      </c>
      <c r="F165" s="148" t="s">
        <v>529</v>
      </c>
      <c r="G165" s="137" t="s">
        <v>14</v>
      </c>
      <c r="H165" s="127">
        <v>1918.9</v>
      </c>
      <c r="I165" s="267"/>
    </row>
    <row r="166" spans="1:9" x14ac:dyDescent="0.2">
      <c r="A166" s="132" t="s">
        <v>44</v>
      </c>
      <c r="B166" s="213">
        <v>1</v>
      </c>
      <c r="C166" s="148" t="s">
        <v>9</v>
      </c>
      <c r="D166" s="148" t="s">
        <v>18</v>
      </c>
      <c r="E166" s="149">
        <v>164</v>
      </c>
      <c r="F166" s="148" t="s">
        <v>529</v>
      </c>
      <c r="G166" s="137" t="s">
        <v>14</v>
      </c>
      <c r="H166" s="127">
        <v>1948.4</v>
      </c>
      <c r="I166" s="267"/>
    </row>
    <row r="167" spans="1:9" x14ac:dyDescent="0.2">
      <c r="A167" s="132" t="s">
        <v>45</v>
      </c>
      <c r="B167" s="213">
        <v>1</v>
      </c>
      <c r="C167" s="148" t="s">
        <v>9</v>
      </c>
      <c r="D167" s="148" t="s">
        <v>18</v>
      </c>
      <c r="E167" s="149">
        <v>164</v>
      </c>
      <c r="F167" s="148" t="s">
        <v>529</v>
      </c>
      <c r="G167" s="137" t="s">
        <v>14</v>
      </c>
      <c r="H167" s="127">
        <v>2294.4</v>
      </c>
      <c r="I167" s="267"/>
    </row>
    <row r="168" spans="1:9" x14ac:dyDescent="0.2">
      <c r="A168" s="132" t="s">
        <v>46</v>
      </c>
      <c r="B168" s="213">
        <v>1</v>
      </c>
      <c r="C168" s="148" t="s">
        <v>9</v>
      </c>
      <c r="D168" s="148" t="s">
        <v>18</v>
      </c>
      <c r="E168" s="149">
        <v>164</v>
      </c>
      <c r="F168" s="148" t="s">
        <v>529</v>
      </c>
      <c r="G168" s="137" t="s">
        <v>14</v>
      </c>
      <c r="H168" s="127">
        <v>2153.6999999999998</v>
      </c>
      <c r="I168" s="267"/>
    </row>
    <row r="169" spans="1:9" x14ac:dyDescent="0.2">
      <c r="A169" s="132" t="s">
        <v>47</v>
      </c>
      <c r="B169" s="213">
        <v>1</v>
      </c>
      <c r="C169" s="148" t="s">
        <v>9</v>
      </c>
      <c r="D169" s="148" t="s">
        <v>18</v>
      </c>
      <c r="E169" s="149">
        <v>164</v>
      </c>
      <c r="F169" s="148" t="s">
        <v>529</v>
      </c>
      <c r="G169" s="137" t="s">
        <v>14</v>
      </c>
      <c r="H169" s="127">
        <v>2659.2</v>
      </c>
      <c r="I169" s="267"/>
    </row>
    <row r="170" spans="1:9" x14ac:dyDescent="0.2">
      <c r="A170" s="132" t="s">
        <v>55</v>
      </c>
      <c r="B170" s="213">
        <v>1</v>
      </c>
      <c r="C170" s="148" t="s">
        <v>9</v>
      </c>
      <c r="D170" s="148" t="s">
        <v>18</v>
      </c>
      <c r="E170" s="149">
        <v>164</v>
      </c>
      <c r="F170" s="148" t="s">
        <v>529</v>
      </c>
      <c r="G170" s="137" t="s">
        <v>14</v>
      </c>
      <c r="H170" s="127">
        <v>2659.2</v>
      </c>
      <c r="I170" s="267"/>
    </row>
    <row r="171" spans="1:9" x14ac:dyDescent="0.2">
      <c r="A171" s="132" t="s">
        <v>56</v>
      </c>
      <c r="B171" s="213">
        <v>1</v>
      </c>
      <c r="C171" s="148" t="s">
        <v>9</v>
      </c>
      <c r="D171" s="148" t="s">
        <v>18</v>
      </c>
      <c r="E171" s="149">
        <v>164</v>
      </c>
      <c r="F171" s="148" t="s">
        <v>529</v>
      </c>
      <c r="G171" s="137" t="s">
        <v>14</v>
      </c>
      <c r="H171" s="127">
        <v>2659.2</v>
      </c>
      <c r="I171" s="267"/>
    </row>
    <row r="172" spans="1:9" x14ac:dyDescent="0.2">
      <c r="A172" s="132" t="s">
        <v>64</v>
      </c>
      <c r="B172" s="213">
        <v>1</v>
      </c>
      <c r="C172" s="148" t="s">
        <v>9</v>
      </c>
      <c r="D172" s="148" t="s">
        <v>18</v>
      </c>
      <c r="E172" s="149">
        <v>164</v>
      </c>
      <c r="F172" s="148" t="s">
        <v>529</v>
      </c>
      <c r="G172" s="137" t="s">
        <v>14</v>
      </c>
      <c r="H172" s="127">
        <v>2659.2</v>
      </c>
      <c r="I172" s="267"/>
    </row>
    <row r="173" spans="1:9" x14ac:dyDescent="0.2">
      <c r="A173" s="132" t="s">
        <v>65</v>
      </c>
      <c r="B173" s="213">
        <v>1</v>
      </c>
      <c r="C173" s="148" t="s">
        <v>9</v>
      </c>
      <c r="D173" s="148" t="s">
        <v>18</v>
      </c>
      <c r="E173" s="149">
        <v>164</v>
      </c>
      <c r="F173" s="148" t="s">
        <v>529</v>
      </c>
      <c r="G173" s="137" t="s">
        <v>14</v>
      </c>
      <c r="H173" s="127">
        <v>2659.2</v>
      </c>
      <c r="I173" s="267"/>
    </row>
    <row r="174" spans="1:9" x14ac:dyDescent="0.2">
      <c r="A174" s="132" t="s">
        <v>78</v>
      </c>
      <c r="B174" s="213">
        <v>1</v>
      </c>
      <c r="C174" s="148" t="s">
        <v>9</v>
      </c>
      <c r="D174" s="148" t="s">
        <v>18</v>
      </c>
      <c r="E174" s="149">
        <v>164</v>
      </c>
      <c r="F174" s="148" t="s">
        <v>529</v>
      </c>
      <c r="G174" s="137" t="s">
        <v>14</v>
      </c>
      <c r="H174" s="127">
        <v>2659.2</v>
      </c>
      <c r="I174" s="267"/>
    </row>
    <row r="175" spans="1:9" x14ac:dyDescent="0.2">
      <c r="A175" s="132" t="s">
        <v>79</v>
      </c>
      <c r="B175" s="213">
        <v>1</v>
      </c>
      <c r="C175" s="148" t="s">
        <v>9</v>
      </c>
      <c r="D175" s="148" t="s">
        <v>18</v>
      </c>
      <c r="E175" s="149">
        <v>164</v>
      </c>
      <c r="F175" s="148" t="s">
        <v>529</v>
      </c>
      <c r="G175" s="137" t="s">
        <v>14</v>
      </c>
      <c r="H175" s="127">
        <v>2659.2</v>
      </c>
      <c r="I175" s="267"/>
    </row>
    <row r="176" spans="1:9" x14ac:dyDescent="0.2">
      <c r="A176" s="132" t="s">
        <v>81</v>
      </c>
      <c r="B176" s="213">
        <v>1</v>
      </c>
      <c r="C176" s="148" t="s">
        <v>9</v>
      </c>
      <c r="D176" s="148" t="s">
        <v>18</v>
      </c>
      <c r="E176" s="149">
        <v>164</v>
      </c>
      <c r="F176" s="148" t="s">
        <v>529</v>
      </c>
      <c r="G176" s="137" t="s">
        <v>14</v>
      </c>
      <c r="H176" s="127">
        <v>2659.2</v>
      </c>
      <c r="I176" s="267"/>
    </row>
    <row r="177" spans="1:9" x14ac:dyDescent="0.2">
      <c r="A177" s="132" t="s">
        <v>82</v>
      </c>
      <c r="B177" s="213">
        <v>1</v>
      </c>
      <c r="C177" s="148" t="s">
        <v>9</v>
      </c>
      <c r="D177" s="148" t="s">
        <v>18</v>
      </c>
      <c r="E177" s="149">
        <v>164</v>
      </c>
      <c r="F177" s="148" t="s">
        <v>529</v>
      </c>
      <c r="G177" s="137" t="s">
        <v>14</v>
      </c>
      <c r="H177" s="127">
        <v>2659.2</v>
      </c>
      <c r="I177" s="267"/>
    </row>
    <row r="178" spans="1:9" x14ac:dyDescent="0.2">
      <c r="A178" s="132" t="s">
        <v>87</v>
      </c>
      <c r="B178" s="213">
        <v>1</v>
      </c>
      <c r="C178" s="148" t="s">
        <v>9</v>
      </c>
      <c r="D178" s="148" t="s">
        <v>18</v>
      </c>
      <c r="E178" s="149">
        <v>164</v>
      </c>
      <c r="F178" s="148" t="s">
        <v>529</v>
      </c>
      <c r="G178" s="137" t="s">
        <v>14</v>
      </c>
      <c r="H178" s="127">
        <v>2659.2</v>
      </c>
      <c r="I178" s="267"/>
    </row>
    <row r="179" spans="1:9" x14ac:dyDescent="0.2">
      <c r="A179" s="132" t="s">
        <v>88</v>
      </c>
      <c r="B179" s="213">
        <v>1</v>
      </c>
      <c r="C179" s="148" t="s">
        <v>9</v>
      </c>
      <c r="D179" s="148" t="s">
        <v>18</v>
      </c>
      <c r="E179" s="149">
        <v>164</v>
      </c>
      <c r="F179" s="148" t="s">
        <v>529</v>
      </c>
      <c r="G179" s="137" t="s">
        <v>14</v>
      </c>
      <c r="H179" s="127">
        <v>2659.2</v>
      </c>
      <c r="I179" s="267"/>
    </row>
    <row r="180" spans="1:9" x14ac:dyDescent="0.2">
      <c r="A180" s="132" t="s">
        <v>148</v>
      </c>
      <c r="B180" s="213">
        <v>1</v>
      </c>
      <c r="C180" s="148" t="s">
        <v>9</v>
      </c>
      <c r="D180" s="148" t="s">
        <v>18</v>
      </c>
      <c r="E180" s="149">
        <v>164</v>
      </c>
      <c r="F180" s="148" t="s">
        <v>529</v>
      </c>
      <c r="G180" s="137" t="s">
        <v>14</v>
      </c>
      <c r="H180" s="58">
        <v>2659.2</v>
      </c>
      <c r="I180" s="267"/>
    </row>
    <row r="181" spans="1:9" x14ac:dyDescent="0.2">
      <c r="A181" s="132" t="s">
        <v>527</v>
      </c>
      <c r="B181" s="213">
        <v>1</v>
      </c>
      <c r="C181" s="127" t="s">
        <v>9</v>
      </c>
      <c r="D181" s="127" t="s">
        <v>18</v>
      </c>
      <c r="E181" s="142">
        <v>164</v>
      </c>
      <c r="F181" s="127" t="s">
        <v>529</v>
      </c>
      <c r="G181" s="58" t="s">
        <v>14</v>
      </c>
      <c r="H181" s="137">
        <v>2659.2</v>
      </c>
      <c r="I181" s="267"/>
    </row>
    <row r="182" spans="1:9" s="53" customFormat="1" x14ac:dyDescent="0.2">
      <c r="A182" s="132" t="s">
        <v>588</v>
      </c>
      <c r="B182" s="213">
        <v>1</v>
      </c>
      <c r="C182" s="148" t="s">
        <v>9</v>
      </c>
      <c r="D182" s="148" t="s">
        <v>18</v>
      </c>
      <c r="E182" s="149">
        <v>164</v>
      </c>
      <c r="F182" s="148" t="s">
        <v>529</v>
      </c>
      <c r="G182" s="137" t="s">
        <v>14</v>
      </c>
      <c r="H182" s="127">
        <v>2659.2</v>
      </c>
      <c r="I182" s="267"/>
    </row>
    <row r="183" spans="1:9" s="53" customFormat="1" x14ac:dyDescent="0.2">
      <c r="A183" s="132" t="s">
        <v>1069</v>
      </c>
      <c r="B183" s="213">
        <v>1</v>
      </c>
      <c r="C183" s="148" t="s">
        <v>9</v>
      </c>
      <c r="D183" s="148" t="s">
        <v>18</v>
      </c>
      <c r="E183" s="149">
        <v>164</v>
      </c>
      <c r="F183" s="148" t="s">
        <v>529</v>
      </c>
      <c r="G183" s="137" t="s">
        <v>14</v>
      </c>
      <c r="H183" s="58">
        <v>2659.2</v>
      </c>
      <c r="I183" s="267"/>
    </row>
    <row r="184" spans="1:9" x14ac:dyDescent="0.2">
      <c r="A184" s="132" t="s">
        <v>5</v>
      </c>
      <c r="B184" s="213">
        <v>1</v>
      </c>
      <c r="C184" s="127" t="s">
        <v>9</v>
      </c>
      <c r="D184" s="141" t="s">
        <v>13</v>
      </c>
      <c r="E184" s="142">
        <v>165</v>
      </c>
      <c r="F184" s="127" t="s">
        <v>543</v>
      </c>
      <c r="G184" s="127" t="s">
        <v>14</v>
      </c>
      <c r="H184" s="152" t="s">
        <v>11</v>
      </c>
      <c r="I184" s="267"/>
    </row>
    <row r="185" spans="1:9" x14ac:dyDescent="0.2">
      <c r="A185" s="132" t="s">
        <v>6</v>
      </c>
      <c r="B185" s="213">
        <v>1</v>
      </c>
      <c r="C185" s="127" t="s">
        <v>9</v>
      </c>
      <c r="D185" s="141" t="s">
        <v>13</v>
      </c>
      <c r="E185" s="142">
        <v>165</v>
      </c>
      <c r="F185" s="127" t="s">
        <v>543</v>
      </c>
      <c r="G185" s="127" t="s">
        <v>14</v>
      </c>
      <c r="H185" s="152" t="s">
        <v>11</v>
      </c>
      <c r="I185" s="267"/>
    </row>
    <row r="186" spans="1:9" x14ac:dyDescent="0.2">
      <c r="A186" s="132" t="s">
        <v>7</v>
      </c>
      <c r="B186" s="213">
        <v>1</v>
      </c>
      <c r="C186" s="127" t="s">
        <v>9</v>
      </c>
      <c r="D186" s="141" t="s">
        <v>13</v>
      </c>
      <c r="E186" s="142">
        <v>165</v>
      </c>
      <c r="F186" s="127" t="s">
        <v>543</v>
      </c>
      <c r="G186" s="127" t="s">
        <v>14</v>
      </c>
      <c r="H186" s="152" t="s">
        <v>11</v>
      </c>
      <c r="I186" s="267"/>
    </row>
    <row r="187" spans="1:9" x14ac:dyDescent="0.2">
      <c r="A187" s="132" t="s">
        <v>8</v>
      </c>
      <c r="B187" s="213">
        <v>1</v>
      </c>
      <c r="C187" s="127" t="s">
        <v>9</v>
      </c>
      <c r="D187" s="141" t="s">
        <v>13</v>
      </c>
      <c r="E187" s="142">
        <v>165</v>
      </c>
      <c r="F187" s="127" t="s">
        <v>543</v>
      </c>
      <c r="G187" s="127" t="s">
        <v>14</v>
      </c>
      <c r="H187" s="152" t="s">
        <v>11</v>
      </c>
      <c r="I187" s="267"/>
    </row>
    <row r="188" spans="1:9" x14ac:dyDescent="0.2">
      <c r="A188" s="132" t="s">
        <v>34</v>
      </c>
      <c r="B188" s="213">
        <v>1</v>
      </c>
      <c r="C188" s="127" t="s">
        <v>9</v>
      </c>
      <c r="D188" s="141" t="s">
        <v>13</v>
      </c>
      <c r="E188" s="142">
        <v>165</v>
      </c>
      <c r="F188" s="127" t="s">
        <v>543</v>
      </c>
      <c r="G188" s="127" t="s">
        <v>14</v>
      </c>
      <c r="H188" s="152" t="s">
        <v>11</v>
      </c>
      <c r="I188" s="267"/>
    </row>
    <row r="189" spans="1:9" x14ac:dyDescent="0.2">
      <c r="A189" s="132" t="s">
        <v>37</v>
      </c>
      <c r="B189" s="213">
        <v>1</v>
      </c>
      <c r="C189" s="127" t="s">
        <v>9</v>
      </c>
      <c r="D189" s="141" t="s">
        <v>13</v>
      </c>
      <c r="E189" s="142">
        <v>165</v>
      </c>
      <c r="F189" s="127" t="s">
        <v>543</v>
      </c>
      <c r="G189" s="127" t="s">
        <v>14</v>
      </c>
      <c r="H189" s="143" t="s">
        <v>11</v>
      </c>
      <c r="I189" s="267"/>
    </row>
    <row r="190" spans="1:9" x14ac:dyDescent="0.2">
      <c r="A190" s="132" t="s">
        <v>39</v>
      </c>
      <c r="B190" s="213">
        <v>1</v>
      </c>
      <c r="C190" s="127" t="s">
        <v>9</v>
      </c>
      <c r="D190" s="141" t="s">
        <v>13</v>
      </c>
      <c r="E190" s="142">
        <v>165</v>
      </c>
      <c r="F190" s="127" t="s">
        <v>543</v>
      </c>
      <c r="G190" s="127" t="s">
        <v>14</v>
      </c>
      <c r="H190" s="152" t="s">
        <v>11</v>
      </c>
      <c r="I190" s="267"/>
    </row>
    <row r="191" spans="1:9" x14ac:dyDescent="0.2">
      <c r="A191" s="132" t="s">
        <v>40</v>
      </c>
      <c r="B191" s="213">
        <v>1</v>
      </c>
      <c r="C191" s="127" t="s">
        <v>9</v>
      </c>
      <c r="D191" s="141" t="s">
        <v>13</v>
      </c>
      <c r="E191" s="142">
        <v>165</v>
      </c>
      <c r="F191" s="127" t="s">
        <v>543</v>
      </c>
      <c r="G191" s="127" t="s">
        <v>14</v>
      </c>
      <c r="H191" s="152" t="s">
        <v>11</v>
      </c>
      <c r="I191" s="267"/>
    </row>
    <row r="192" spans="1:9" x14ac:dyDescent="0.2">
      <c r="A192" s="132" t="s">
        <v>44</v>
      </c>
      <c r="B192" s="213">
        <v>1</v>
      </c>
      <c r="C192" s="127" t="s">
        <v>9</v>
      </c>
      <c r="D192" s="141" t="s">
        <v>13</v>
      </c>
      <c r="E192" s="142">
        <v>165</v>
      </c>
      <c r="F192" s="127" t="s">
        <v>543</v>
      </c>
      <c r="G192" s="127" t="s">
        <v>14</v>
      </c>
      <c r="H192" s="152" t="s">
        <v>11</v>
      </c>
      <c r="I192" s="267"/>
    </row>
    <row r="193" spans="1:9" x14ac:dyDescent="0.2">
      <c r="A193" s="132" t="s">
        <v>45</v>
      </c>
      <c r="B193" s="213">
        <v>1</v>
      </c>
      <c r="C193" s="127" t="s">
        <v>9</v>
      </c>
      <c r="D193" s="141" t="s">
        <v>13</v>
      </c>
      <c r="E193" s="142">
        <v>165</v>
      </c>
      <c r="F193" s="127" t="s">
        <v>543</v>
      </c>
      <c r="G193" s="127" t="s">
        <v>14</v>
      </c>
      <c r="H193" s="152" t="s">
        <v>11</v>
      </c>
      <c r="I193" s="267"/>
    </row>
    <row r="194" spans="1:9" x14ac:dyDescent="0.2">
      <c r="A194" s="132" t="s">
        <v>46</v>
      </c>
      <c r="B194" s="213">
        <v>1</v>
      </c>
      <c r="C194" s="127" t="s">
        <v>9</v>
      </c>
      <c r="D194" s="141" t="s">
        <v>13</v>
      </c>
      <c r="E194" s="142">
        <v>165</v>
      </c>
      <c r="F194" s="127" t="s">
        <v>543</v>
      </c>
      <c r="G194" s="127" t="s">
        <v>14</v>
      </c>
      <c r="H194" s="152">
        <v>214.29999999999995</v>
      </c>
      <c r="I194" s="267"/>
    </row>
    <row r="195" spans="1:9" x14ac:dyDescent="0.2">
      <c r="A195" s="132" t="s">
        <v>47</v>
      </c>
      <c r="B195" s="213">
        <v>1</v>
      </c>
      <c r="C195" s="127" t="s">
        <v>9</v>
      </c>
      <c r="D195" s="141" t="s">
        <v>13</v>
      </c>
      <c r="E195" s="142">
        <v>165</v>
      </c>
      <c r="F195" s="127" t="s">
        <v>543</v>
      </c>
      <c r="G195" s="127" t="s">
        <v>14</v>
      </c>
      <c r="H195" s="153">
        <v>1228.5999999999999</v>
      </c>
      <c r="I195" s="267"/>
    </row>
    <row r="196" spans="1:9" x14ac:dyDescent="0.2">
      <c r="A196" s="132" t="s">
        <v>55</v>
      </c>
      <c r="B196" s="213">
        <v>1</v>
      </c>
      <c r="C196" s="127" t="s">
        <v>9</v>
      </c>
      <c r="D196" s="141" t="s">
        <v>13</v>
      </c>
      <c r="E196" s="142">
        <v>165</v>
      </c>
      <c r="F196" s="127" t="s">
        <v>543</v>
      </c>
      <c r="G196" s="127" t="s">
        <v>14</v>
      </c>
      <c r="H196" s="153" t="s">
        <v>11</v>
      </c>
      <c r="I196" s="267"/>
    </row>
    <row r="197" spans="1:9" x14ac:dyDescent="0.2">
      <c r="A197" s="132" t="s">
        <v>56</v>
      </c>
      <c r="B197" s="213">
        <v>1</v>
      </c>
      <c r="C197" s="127" t="s">
        <v>9</v>
      </c>
      <c r="D197" s="141" t="s">
        <v>13</v>
      </c>
      <c r="E197" s="142">
        <v>165</v>
      </c>
      <c r="F197" s="127" t="s">
        <v>543</v>
      </c>
      <c r="G197" s="127" t="s">
        <v>14</v>
      </c>
      <c r="H197" s="152" t="s">
        <v>11</v>
      </c>
      <c r="I197" s="267"/>
    </row>
    <row r="198" spans="1:9" x14ac:dyDescent="0.2">
      <c r="A198" s="132" t="s">
        <v>64</v>
      </c>
      <c r="B198" s="213">
        <v>1</v>
      </c>
      <c r="C198" s="127" t="s">
        <v>9</v>
      </c>
      <c r="D198" s="141" t="s">
        <v>13</v>
      </c>
      <c r="E198" s="142">
        <v>165</v>
      </c>
      <c r="F198" s="127" t="s">
        <v>543</v>
      </c>
      <c r="G198" s="127" t="s">
        <v>14</v>
      </c>
      <c r="H198" s="152" t="s">
        <v>11</v>
      </c>
      <c r="I198" s="267"/>
    </row>
    <row r="199" spans="1:9" x14ac:dyDescent="0.2">
      <c r="A199" s="132" t="s">
        <v>65</v>
      </c>
      <c r="B199" s="213">
        <v>1</v>
      </c>
      <c r="C199" s="127" t="s">
        <v>9</v>
      </c>
      <c r="D199" s="141" t="s">
        <v>13</v>
      </c>
      <c r="E199" s="142">
        <v>165</v>
      </c>
      <c r="F199" s="127" t="s">
        <v>543</v>
      </c>
      <c r="G199" s="127" t="s">
        <v>14</v>
      </c>
      <c r="H199" s="152" t="s">
        <v>11</v>
      </c>
      <c r="I199" s="267"/>
    </row>
    <row r="200" spans="1:9" x14ac:dyDescent="0.2">
      <c r="A200" s="132" t="s">
        <v>78</v>
      </c>
      <c r="B200" s="213">
        <v>1</v>
      </c>
      <c r="C200" s="127" t="s">
        <v>9</v>
      </c>
      <c r="D200" s="141" t="s">
        <v>13</v>
      </c>
      <c r="E200" s="142">
        <v>165</v>
      </c>
      <c r="F200" s="127" t="s">
        <v>543</v>
      </c>
      <c r="G200" s="127" t="s">
        <v>14</v>
      </c>
      <c r="H200" s="152" t="s">
        <v>11</v>
      </c>
      <c r="I200" s="267"/>
    </row>
    <row r="201" spans="1:9" x14ac:dyDescent="0.2">
      <c r="A201" s="132" t="s">
        <v>79</v>
      </c>
      <c r="B201" s="213">
        <v>1</v>
      </c>
      <c r="C201" s="127" t="s">
        <v>9</v>
      </c>
      <c r="D201" s="141" t="s">
        <v>13</v>
      </c>
      <c r="E201" s="142">
        <v>165</v>
      </c>
      <c r="F201" s="127" t="s">
        <v>543</v>
      </c>
      <c r="G201" s="127" t="s">
        <v>14</v>
      </c>
      <c r="H201" s="152" t="s">
        <v>11</v>
      </c>
      <c r="I201" s="267"/>
    </row>
    <row r="202" spans="1:9" x14ac:dyDescent="0.2">
      <c r="A202" s="132" t="s">
        <v>81</v>
      </c>
      <c r="B202" s="213">
        <v>1</v>
      </c>
      <c r="C202" s="127" t="s">
        <v>9</v>
      </c>
      <c r="D202" s="141" t="s">
        <v>13</v>
      </c>
      <c r="E202" s="142">
        <v>165</v>
      </c>
      <c r="F202" s="127" t="s">
        <v>543</v>
      </c>
      <c r="G202" s="127" t="s">
        <v>14</v>
      </c>
      <c r="H202" s="152" t="s">
        <v>11</v>
      </c>
      <c r="I202" s="267"/>
    </row>
    <row r="203" spans="1:9" x14ac:dyDescent="0.2">
      <c r="A203" s="132" t="s">
        <v>82</v>
      </c>
      <c r="B203" s="213">
        <v>1</v>
      </c>
      <c r="C203" s="127" t="s">
        <v>9</v>
      </c>
      <c r="D203" s="141" t="s">
        <v>13</v>
      </c>
      <c r="E203" s="142">
        <v>165</v>
      </c>
      <c r="F203" s="127" t="s">
        <v>543</v>
      </c>
      <c r="G203" s="127" t="s">
        <v>14</v>
      </c>
      <c r="H203" s="152" t="s">
        <v>11</v>
      </c>
      <c r="I203" s="267"/>
    </row>
    <row r="204" spans="1:9" x14ac:dyDescent="0.2">
      <c r="A204" s="132" t="s">
        <v>87</v>
      </c>
      <c r="B204" s="213">
        <v>1</v>
      </c>
      <c r="C204" s="127" t="s">
        <v>9</v>
      </c>
      <c r="D204" s="141" t="s">
        <v>13</v>
      </c>
      <c r="E204" s="142">
        <v>165</v>
      </c>
      <c r="F204" s="127" t="s">
        <v>543</v>
      </c>
      <c r="G204" s="127" t="s">
        <v>14</v>
      </c>
      <c r="H204" s="152" t="s">
        <v>11</v>
      </c>
      <c r="I204" s="267"/>
    </row>
    <row r="205" spans="1:9" x14ac:dyDescent="0.2">
      <c r="A205" s="132" t="s">
        <v>88</v>
      </c>
      <c r="B205" s="213">
        <v>1</v>
      </c>
      <c r="C205" s="127" t="s">
        <v>9</v>
      </c>
      <c r="D205" s="141" t="s">
        <v>13</v>
      </c>
      <c r="E205" s="142">
        <v>165</v>
      </c>
      <c r="F205" s="127" t="s">
        <v>543</v>
      </c>
      <c r="G205" s="127" t="s">
        <v>14</v>
      </c>
      <c r="H205" s="143" t="s">
        <v>11</v>
      </c>
      <c r="I205" s="267"/>
    </row>
    <row r="206" spans="1:9" x14ac:dyDescent="0.2">
      <c r="A206" s="132" t="s">
        <v>148</v>
      </c>
      <c r="B206" s="213">
        <v>1</v>
      </c>
      <c r="C206" s="127" t="s">
        <v>9</v>
      </c>
      <c r="D206" s="141" t="s">
        <v>13</v>
      </c>
      <c r="E206" s="142">
        <v>165</v>
      </c>
      <c r="F206" s="127" t="s">
        <v>543</v>
      </c>
      <c r="G206" s="127" t="s">
        <v>14</v>
      </c>
      <c r="H206" s="12" t="s">
        <v>11</v>
      </c>
      <c r="I206" s="267"/>
    </row>
    <row r="207" spans="1:9" x14ac:dyDescent="0.2">
      <c r="A207" s="132" t="s">
        <v>527</v>
      </c>
      <c r="B207" s="213">
        <v>1</v>
      </c>
      <c r="C207" s="148" t="s">
        <v>9</v>
      </c>
      <c r="D207" s="151" t="s">
        <v>13</v>
      </c>
      <c r="E207" s="149">
        <v>165</v>
      </c>
      <c r="F207" s="148" t="s">
        <v>543</v>
      </c>
      <c r="G207" s="148" t="s">
        <v>14</v>
      </c>
      <c r="H207" s="139" t="s">
        <v>11</v>
      </c>
      <c r="I207" s="267"/>
    </row>
    <row r="208" spans="1:9" s="53" customFormat="1" x14ac:dyDescent="0.2">
      <c r="A208" s="132" t="s">
        <v>588</v>
      </c>
      <c r="B208" s="213">
        <v>1</v>
      </c>
      <c r="C208" s="127" t="s">
        <v>9</v>
      </c>
      <c r="D208" s="141" t="s">
        <v>13</v>
      </c>
      <c r="E208" s="142">
        <v>165</v>
      </c>
      <c r="F208" s="127" t="s">
        <v>543</v>
      </c>
      <c r="G208" s="127" t="s">
        <v>14</v>
      </c>
      <c r="H208" s="139" t="s">
        <v>11</v>
      </c>
      <c r="I208" s="267"/>
    </row>
    <row r="209" spans="1:9" s="53" customFormat="1" x14ac:dyDescent="0.2">
      <c r="A209" s="132" t="s">
        <v>1069</v>
      </c>
      <c r="B209" s="213">
        <v>1</v>
      </c>
      <c r="C209" s="127" t="s">
        <v>9</v>
      </c>
      <c r="D209" s="141" t="s">
        <v>13</v>
      </c>
      <c r="E209" s="142">
        <v>165</v>
      </c>
      <c r="F209" s="127" t="s">
        <v>543</v>
      </c>
      <c r="G209" s="127" t="s">
        <v>14</v>
      </c>
      <c r="H209" s="139" t="s">
        <v>11</v>
      </c>
      <c r="I209" s="267"/>
    </row>
    <row r="210" spans="1:9" x14ac:dyDescent="0.2">
      <c r="A210" s="132" t="s">
        <v>5</v>
      </c>
      <c r="B210" s="213">
        <v>1</v>
      </c>
      <c r="C210" s="148" t="s">
        <v>9</v>
      </c>
      <c r="D210" s="151" t="s">
        <v>16</v>
      </c>
      <c r="E210" s="142">
        <v>167</v>
      </c>
      <c r="F210" s="127" t="s">
        <v>547</v>
      </c>
      <c r="G210" s="148" t="s">
        <v>14</v>
      </c>
      <c r="H210" s="148">
        <v>853.6</v>
      </c>
      <c r="I210" s="267"/>
    </row>
    <row r="211" spans="1:9" x14ac:dyDescent="0.2">
      <c r="A211" s="132" t="s">
        <v>6</v>
      </c>
      <c r="B211" s="213">
        <v>1</v>
      </c>
      <c r="C211" s="148" t="s">
        <v>9</v>
      </c>
      <c r="D211" s="151" t="s">
        <v>16</v>
      </c>
      <c r="E211" s="142">
        <v>167</v>
      </c>
      <c r="F211" s="148" t="s">
        <v>547</v>
      </c>
      <c r="G211" s="148" t="s">
        <v>14</v>
      </c>
      <c r="H211" s="148">
        <v>921.9</v>
      </c>
      <c r="I211" s="267"/>
    </row>
    <row r="212" spans="1:9" x14ac:dyDescent="0.2">
      <c r="A212" s="132" t="s">
        <v>7</v>
      </c>
      <c r="B212" s="213">
        <v>1</v>
      </c>
      <c r="C212" s="148" t="s">
        <v>9</v>
      </c>
      <c r="D212" s="151" t="s">
        <v>16</v>
      </c>
      <c r="E212" s="149">
        <v>167</v>
      </c>
      <c r="F212" s="148" t="s">
        <v>547</v>
      </c>
      <c r="G212" s="148" t="s">
        <v>14</v>
      </c>
      <c r="H212" s="127">
        <v>921.9</v>
      </c>
      <c r="I212" s="267"/>
    </row>
    <row r="213" spans="1:9" x14ac:dyDescent="0.2">
      <c r="A213" s="132" t="s">
        <v>8</v>
      </c>
      <c r="B213" s="213">
        <v>1</v>
      </c>
      <c r="C213" s="148" t="s">
        <v>9</v>
      </c>
      <c r="D213" s="151" t="s">
        <v>16</v>
      </c>
      <c r="E213" s="149">
        <v>167</v>
      </c>
      <c r="F213" s="148" t="s">
        <v>547</v>
      </c>
      <c r="G213" s="148" t="s">
        <v>14</v>
      </c>
      <c r="H213" s="148">
        <v>921.9</v>
      </c>
      <c r="I213" s="267"/>
    </row>
    <row r="214" spans="1:9" x14ac:dyDescent="0.2">
      <c r="A214" s="132" t="s">
        <v>34</v>
      </c>
      <c r="B214" s="213">
        <v>1</v>
      </c>
      <c r="C214" s="148" t="s">
        <v>9</v>
      </c>
      <c r="D214" s="151" t="s">
        <v>16</v>
      </c>
      <c r="E214" s="149">
        <v>167</v>
      </c>
      <c r="F214" s="148" t="s">
        <v>547</v>
      </c>
      <c r="G214" s="148" t="s">
        <v>14</v>
      </c>
      <c r="H214" s="148">
        <v>921.9</v>
      </c>
      <c r="I214" s="267"/>
    </row>
    <row r="215" spans="1:9" x14ac:dyDescent="0.2">
      <c r="A215" s="132" t="s">
        <v>37</v>
      </c>
      <c r="B215" s="213">
        <v>1</v>
      </c>
      <c r="C215" s="148" t="s">
        <v>9</v>
      </c>
      <c r="D215" s="151" t="s">
        <v>16</v>
      </c>
      <c r="E215" s="149">
        <v>167</v>
      </c>
      <c r="F215" s="148" t="s">
        <v>547</v>
      </c>
      <c r="G215" s="148" t="s">
        <v>14</v>
      </c>
      <c r="H215" s="148">
        <v>921.9</v>
      </c>
      <c r="I215" s="267"/>
    </row>
    <row r="216" spans="1:9" x14ac:dyDescent="0.2">
      <c r="A216" s="132" t="s">
        <v>39</v>
      </c>
      <c r="B216" s="213">
        <v>1</v>
      </c>
      <c r="C216" s="148" t="s">
        <v>9</v>
      </c>
      <c r="D216" s="151" t="s">
        <v>16</v>
      </c>
      <c r="E216" s="142">
        <v>167</v>
      </c>
      <c r="F216" s="148" t="s">
        <v>547</v>
      </c>
      <c r="G216" s="148" t="s">
        <v>14</v>
      </c>
      <c r="H216" s="148">
        <v>921.9</v>
      </c>
      <c r="I216" s="267"/>
    </row>
    <row r="217" spans="1:9" x14ac:dyDescent="0.2">
      <c r="A217" s="132" t="s">
        <v>40</v>
      </c>
      <c r="B217" s="213">
        <v>1</v>
      </c>
      <c r="C217" s="148" t="s">
        <v>9</v>
      </c>
      <c r="D217" s="151" t="s">
        <v>16</v>
      </c>
      <c r="E217" s="149">
        <v>167</v>
      </c>
      <c r="F217" s="148" t="s">
        <v>547</v>
      </c>
      <c r="G217" s="148" t="s">
        <v>14</v>
      </c>
      <c r="H217" s="148">
        <v>921.9</v>
      </c>
      <c r="I217" s="267"/>
    </row>
    <row r="218" spans="1:9" x14ac:dyDescent="0.2">
      <c r="A218" s="132" t="s">
        <v>44</v>
      </c>
      <c r="B218" s="213">
        <v>1</v>
      </c>
      <c r="C218" s="148" t="s">
        <v>9</v>
      </c>
      <c r="D218" s="151" t="s">
        <v>16</v>
      </c>
      <c r="E218" s="149">
        <v>167</v>
      </c>
      <c r="F218" s="148" t="s">
        <v>547</v>
      </c>
      <c r="G218" s="148" t="s">
        <v>14</v>
      </c>
      <c r="H218" s="148">
        <v>921.9</v>
      </c>
      <c r="I218" s="267"/>
    </row>
    <row r="219" spans="1:9" x14ac:dyDescent="0.2">
      <c r="A219" s="132" t="s">
        <v>45</v>
      </c>
      <c r="B219" s="213">
        <v>1</v>
      </c>
      <c r="C219" s="148" t="s">
        <v>9</v>
      </c>
      <c r="D219" s="151" t="s">
        <v>16</v>
      </c>
      <c r="E219" s="149">
        <v>167</v>
      </c>
      <c r="F219" s="148" t="s">
        <v>547</v>
      </c>
      <c r="G219" s="148" t="s">
        <v>14</v>
      </c>
      <c r="H219" s="148">
        <v>921.9</v>
      </c>
      <c r="I219" s="267"/>
    </row>
    <row r="220" spans="1:9" x14ac:dyDescent="0.2">
      <c r="A220" s="132" t="s">
        <v>46</v>
      </c>
      <c r="B220" s="213">
        <v>1</v>
      </c>
      <c r="C220" s="148" t="s">
        <v>9</v>
      </c>
      <c r="D220" s="151" t="s">
        <v>16</v>
      </c>
      <c r="E220" s="149">
        <v>167</v>
      </c>
      <c r="F220" s="148" t="s">
        <v>547</v>
      </c>
      <c r="G220" s="148" t="s">
        <v>14</v>
      </c>
      <c r="H220" s="148">
        <v>912.7</v>
      </c>
      <c r="I220" s="267"/>
    </row>
    <row r="221" spans="1:9" x14ac:dyDescent="0.2">
      <c r="A221" s="132" t="s">
        <v>47</v>
      </c>
      <c r="B221" s="213">
        <v>1</v>
      </c>
      <c r="C221" s="148" t="s">
        <v>9</v>
      </c>
      <c r="D221" s="151" t="s">
        <v>16</v>
      </c>
      <c r="E221" s="149">
        <v>167</v>
      </c>
      <c r="F221" s="148" t="s">
        <v>547</v>
      </c>
      <c r="G221" s="148" t="s">
        <v>14</v>
      </c>
      <c r="H221" s="156">
        <v>912.7</v>
      </c>
      <c r="I221" s="267"/>
    </row>
    <row r="222" spans="1:9" x14ac:dyDescent="0.2">
      <c r="A222" s="132" t="s">
        <v>55</v>
      </c>
      <c r="B222" s="213">
        <v>1</v>
      </c>
      <c r="C222" s="148" t="s">
        <v>9</v>
      </c>
      <c r="D222" s="151" t="s">
        <v>16</v>
      </c>
      <c r="E222" s="149">
        <v>167</v>
      </c>
      <c r="F222" s="148" t="s">
        <v>547</v>
      </c>
      <c r="G222" s="148" t="s">
        <v>14</v>
      </c>
      <c r="H222" s="156">
        <v>912.7</v>
      </c>
      <c r="I222" s="267"/>
    </row>
    <row r="223" spans="1:9" x14ac:dyDescent="0.2">
      <c r="A223" s="132" t="s">
        <v>56</v>
      </c>
      <c r="B223" s="213">
        <v>1</v>
      </c>
      <c r="C223" s="148" t="s">
        <v>9</v>
      </c>
      <c r="D223" s="151" t="s">
        <v>16</v>
      </c>
      <c r="E223" s="149">
        <v>167</v>
      </c>
      <c r="F223" s="148" t="s">
        <v>547</v>
      </c>
      <c r="G223" s="148" t="s">
        <v>14</v>
      </c>
      <c r="H223" s="148">
        <v>912.7</v>
      </c>
      <c r="I223" s="267"/>
    </row>
    <row r="224" spans="1:9" x14ac:dyDescent="0.2">
      <c r="A224" s="132" t="s">
        <v>64</v>
      </c>
      <c r="B224" s="213">
        <v>1</v>
      </c>
      <c r="C224" s="148" t="s">
        <v>9</v>
      </c>
      <c r="D224" s="151" t="s">
        <v>16</v>
      </c>
      <c r="E224" s="149">
        <v>167</v>
      </c>
      <c r="F224" s="148" t="s">
        <v>547</v>
      </c>
      <c r="G224" s="148" t="s">
        <v>14</v>
      </c>
      <c r="H224" s="148">
        <v>912.7</v>
      </c>
      <c r="I224" s="267"/>
    </row>
    <row r="225" spans="1:9" x14ac:dyDescent="0.2">
      <c r="A225" s="132" t="s">
        <v>65</v>
      </c>
      <c r="B225" s="213">
        <v>1</v>
      </c>
      <c r="C225" s="148" t="s">
        <v>9</v>
      </c>
      <c r="D225" s="151" t="s">
        <v>16</v>
      </c>
      <c r="E225" s="149">
        <v>167</v>
      </c>
      <c r="F225" s="148" t="s">
        <v>547</v>
      </c>
      <c r="G225" s="148" t="s">
        <v>14</v>
      </c>
      <c r="H225" s="148">
        <v>912.7</v>
      </c>
      <c r="I225" s="267"/>
    </row>
    <row r="226" spans="1:9" x14ac:dyDescent="0.2">
      <c r="A226" s="132" t="s">
        <v>78</v>
      </c>
      <c r="B226" s="213">
        <v>1</v>
      </c>
      <c r="C226" s="148" t="s">
        <v>9</v>
      </c>
      <c r="D226" s="151" t="s">
        <v>16</v>
      </c>
      <c r="E226" s="149">
        <v>167</v>
      </c>
      <c r="F226" s="148" t="s">
        <v>547</v>
      </c>
      <c r="G226" s="148" t="s">
        <v>14</v>
      </c>
      <c r="H226" s="148">
        <v>912.7</v>
      </c>
      <c r="I226" s="267"/>
    </row>
    <row r="227" spans="1:9" x14ac:dyDescent="0.2">
      <c r="A227" s="132" t="s">
        <v>79</v>
      </c>
      <c r="B227" s="213">
        <v>1</v>
      </c>
      <c r="C227" s="148" t="s">
        <v>9</v>
      </c>
      <c r="D227" s="151" t="s">
        <v>16</v>
      </c>
      <c r="E227" s="149">
        <v>167</v>
      </c>
      <c r="F227" s="148" t="s">
        <v>547</v>
      </c>
      <c r="G227" s="148" t="s">
        <v>14</v>
      </c>
      <c r="H227" s="148">
        <v>912.7</v>
      </c>
      <c r="I227" s="267"/>
    </row>
    <row r="228" spans="1:9" x14ac:dyDescent="0.2">
      <c r="A228" s="132" t="s">
        <v>81</v>
      </c>
      <c r="B228" s="213">
        <v>1</v>
      </c>
      <c r="C228" s="148" t="s">
        <v>9</v>
      </c>
      <c r="D228" s="151" t="s">
        <v>16</v>
      </c>
      <c r="E228" s="149">
        <v>167</v>
      </c>
      <c r="F228" s="148" t="s">
        <v>547</v>
      </c>
      <c r="G228" s="148" t="s">
        <v>14</v>
      </c>
      <c r="H228" s="148">
        <v>912.7</v>
      </c>
      <c r="I228" s="267"/>
    </row>
    <row r="229" spans="1:9" x14ac:dyDescent="0.2">
      <c r="A229" s="132" t="s">
        <v>82</v>
      </c>
      <c r="B229" s="213">
        <v>1</v>
      </c>
      <c r="C229" s="148" t="s">
        <v>9</v>
      </c>
      <c r="D229" s="151" t="s">
        <v>16</v>
      </c>
      <c r="E229" s="149">
        <v>167</v>
      </c>
      <c r="F229" s="148" t="s">
        <v>547</v>
      </c>
      <c r="G229" s="148" t="s">
        <v>14</v>
      </c>
      <c r="H229" s="148">
        <v>912.7</v>
      </c>
      <c r="I229" s="267"/>
    </row>
    <row r="230" spans="1:9" x14ac:dyDescent="0.2">
      <c r="A230" s="132" t="s">
        <v>87</v>
      </c>
      <c r="B230" s="213">
        <v>1</v>
      </c>
      <c r="C230" s="148" t="s">
        <v>9</v>
      </c>
      <c r="D230" s="151" t="s">
        <v>16</v>
      </c>
      <c r="E230" s="149">
        <v>167</v>
      </c>
      <c r="F230" s="148" t="s">
        <v>547</v>
      </c>
      <c r="G230" s="148" t="s">
        <v>14</v>
      </c>
      <c r="H230" s="148">
        <v>912.7</v>
      </c>
      <c r="I230" s="267"/>
    </row>
    <row r="231" spans="1:9" x14ac:dyDescent="0.2">
      <c r="A231" s="132" t="s">
        <v>88</v>
      </c>
      <c r="B231" s="213">
        <v>1</v>
      </c>
      <c r="C231" s="148" t="s">
        <v>9</v>
      </c>
      <c r="D231" s="151" t="s">
        <v>16</v>
      </c>
      <c r="E231" s="149">
        <v>167</v>
      </c>
      <c r="F231" s="148" t="s">
        <v>547</v>
      </c>
      <c r="G231" s="148" t="s">
        <v>14</v>
      </c>
      <c r="H231" s="127">
        <v>912.7</v>
      </c>
      <c r="I231" s="267"/>
    </row>
    <row r="232" spans="1:9" x14ac:dyDescent="0.2">
      <c r="A232" s="132" t="s">
        <v>148</v>
      </c>
      <c r="B232" s="213">
        <v>1</v>
      </c>
      <c r="C232" s="148" t="s">
        <v>9</v>
      </c>
      <c r="D232" s="151" t="s">
        <v>16</v>
      </c>
      <c r="E232" s="149">
        <v>167</v>
      </c>
      <c r="F232" s="148" t="s">
        <v>547</v>
      </c>
      <c r="G232" s="148" t="s">
        <v>14</v>
      </c>
      <c r="H232" s="58">
        <v>935.6</v>
      </c>
      <c r="I232" s="267"/>
    </row>
    <row r="233" spans="1:9" x14ac:dyDescent="0.2">
      <c r="A233" s="132" t="s">
        <v>527</v>
      </c>
      <c r="B233" s="213">
        <v>1</v>
      </c>
      <c r="C233" s="127" t="s">
        <v>9</v>
      </c>
      <c r="D233" s="141" t="s">
        <v>16</v>
      </c>
      <c r="E233" s="142">
        <v>167</v>
      </c>
      <c r="F233" s="127" t="s">
        <v>547</v>
      </c>
      <c r="G233" s="127" t="s">
        <v>14</v>
      </c>
      <c r="H233" s="137">
        <v>959</v>
      </c>
      <c r="I233" s="267"/>
    </row>
    <row r="234" spans="1:9" s="53" customFormat="1" x14ac:dyDescent="0.2">
      <c r="A234" s="132" t="s">
        <v>588</v>
      </c>
      <c r="B234" s="213">
        <v>1</v>
      </c>
      <c r="C234" s="148" t="s">
        <v>9</v>
      </c>
      <c r="D234" s="151" t="s">
        <v>16</v>
      </c>
      <c r="E234" s="149">
        <v>167</v>
      </c>
      <c r="F234" s="148" t="s">
        <v>547</v>
      </c>
      <c r="G234" s="148" t="s">
        <v>14</v>
      </c>
      <c r="H234" s="137">
        <v>1070.5</v>
      </c>
      <c r="I234" s="267"/>
    </row>
    <row r="235" spans="1:9" s="53" customFormat="1" x14ac:dyDescent="0.2">
      <c r="A235" s="132" t="s">
        <v>1069</v>
      </c>
      <c r="B235" s="213">
        <v>1</v>
      </c>
      <c r="C235" s="148" t="s">
        <v>9</v>
      </c>
      <c r="D235" s="151" t="s">
        <v>16</v>
      </c>
      <c r="E235" s="149">
        <v>167</v>
      </c>
      <c r="F235" s="148" t="s">
        <v>547</v>
      </c>
      <c r="G235" s="148" t="s">
        <v>14</v>
      </c>
      <c r="H235" s="137">
        <v>1070.5</v>
      </c>
      <c r="I235" s="267"/>
    </row>
    <row r="236" spans="1:9" x14ac:dyDescent="0.2">
      <c r="A236" s="132" t="s">
        <v>5</v>
      </c>
      <c r="B236" s="213">
        <v>1</v>
      </c>
      <c r="C236" s="127" t="s">
        <v>9</v>
      </c>
      <c r="D236" s="141" t="s">
        <v>16</v>
      </c>
      <c r="E236" s="142">
        <v>168</v>
      </c>
      <c r="F236" s="127" t="s">
        <v>548</v>
      </c>
      <c r="G236" s="127" t="s">
        <v>14</v>
      </c>
      <c r="H236" s="148">
        <v>6890.4</v>
      </c>
      <c r="I236" s="267"/>
    </row>
    <row r="237" spans="1:9" x14ac:dyDescent="0.2">
      <c r="A237" s="132" t="s">
        <v>6</v>
      </c>
      <c r="B237" s="213">
        <v>1</v>
      </c>
      <c r="C237" s="127" t="s">
        <v>9</v>
      </c>
      <c r="D237" s="141" t="s">
        <v>16</v>
      </c>
      <c r="E237" s="142">
        <v>168</v>
      </c>
      <c r="F237" s="127" t="s">
        <v>548</v>
      </c>
      <c r="G237" s="127" t="s">
        <v>14</v>
      </c>
      <c r="H237" s="148">
        <v>7441.6</v>
      </c>
      <c r="I237" s="267"/>
    </row>
    <row r="238" spans="1:9" x14ac:dyDescent="0.2">
      <c r="A238" s="132" t="s">
        <v>7</v>
      </c>
      <c r="B238" s="213">
        <v>1</v>
      </c>
      <c r="C238" s="127" t="s">
        <v>9</v>
      </c>
      <c r="D238" s="141" t="s">
        <v>16</v>
      </c>
      <c r="E238" s="142">
        <v>168</v>
      </c>
      <c r="F238" s="127" t="s">
        <v>548</v>
      </c>
      <c r="G238" s="127" t="s">
        <v>14</v>
      </c>
      <c r="H238" s="148">
        <v>7667.4</v>
      </c>
      <c r="I238" s="267"/>
    </row>
    <row r="239" spans="1:9" x14ac:dyDescent="0.2">
      <c r="A239" s="132" t="s">
        <v>8</v>
      </c>
      <c r="B239" s="213">
        <v>1</v>
      </c>
      <c r="C239" s="127" t="s">
        <v>9</v>
      </c>
      <c r="D239" s="141" t="s">
        <v>16</v>
      </c>
      <c r="E239" s="142">
        <v>168</v>
      </c>
      <c r="F239" s="127" t="s">
        <v>548</v>
      </c>
      <c r="G239" s="127" t="s">
        <v>14</v>
      </c>
      <c r="H239" s="148">
        <v>7925.1</v>
      </c>
      <c r="I239" s="267"/>
    </row>
    <row r="240" spans="1:9" x14ac:dyDescent="0.2">
      <c r="A240" s="132" t="s">
        <v>34</v>
      </c>
      <c r="B240" s="213">
        <v>1</v>
      </c>
      <c r="C240" s="127" t="s">
        <v>9</v>
      </c>
      <c r="D240" s="141" t="s">
        <v>16</v>
      </c>
      <c r="E240" s="142">
        <v>168</v>
      </c>
      <c r="F240" s="127" t="s">
        <v>548</v>
      </c>
      <c r="G240" s="127" t="s">
        <v>14</v>
      </c>
      <c r="H240" s="148">
        <v>8146.3</v>
      </c>
      <c r="I240" s="267"/>
    </row>
    <row r="241" spans="1:9" x14ac:dyDescent="0.2">
      <c r="A241" s="132" t="s">
        <v>37</v>
      </c>
      <c r="B241" s="213">
        <v>1</v>
      </c>
      <c r="C241" s="127" t="s">
        <v>9</v>
      </c>
      <c r="D241" s="141" t="s">
        <v>16</v>
      </c>
      <c r="E241" s="142">
        <v>168</v>
      </c>
      <c r="F241" s="127" t="s">
        <v>548</v>
      </c>
      <c r="G241" s="127" t="s">
        <v>14</v>
      </c>
      <c r="H241" s="148">
        <v>8373</v>
      </c>
      <c r="I241" s="267"/>
    </row>
    <row r="242" spans="1:9" x14ac:dyDescent="0.2">
      <c r="A242" s="132" t="s">
        <v>39</v>
      </c>
      <c r="B242" s="213">
        <v>1</v>
      </c>
      <c r="C242" s="127" t="s">
        <v>9</v>
      </c>
      <c r="D242" s="141" t="s">
        <v>16</v>
      </c>
      <c r="E242" s="142">
        <v>168</v>
      </c>
      <c r="F242" s="127" t="s">
        <v>548</v>
      </c>
      <c r="G242" s="127" t="s">
        <v>14</v>
      </c>
      <c r="H242" s="148">
        <v>10373</v>
      </c>
      <c r="I242" s="267"/>
    </row>
    <row r="243" spans="1:9" x14ac:dyDescent="0.2">
      <c r="A243" s="132" t="s">
        <v>40</v>
      </c>
      <c r="B243" s="213">
        <v>1</v>
      </c>
      <c r="C243" s="127" t="s">
        <v>9</v>
      </c>
      <c r="D243" s="141" t="s">
        <v>16</v>
      </c>
      <c r="E243" s="142">
        <v>168</v>
      </c>
      <c r="F243" s="127" t="s">
        <v>548</v>
      </c>
      <c r="G243" s="127" t="s">
        <v>14</v>
      </c>
      <c r="H243" s="148">
        <v>12373</v>
      </c>
      <c r="I243" s="267"/>
    </row>
    <row r="244" spans="1:9" x14ac:dyDescent="0.2">
      <c r="A244" s="132" t="s">
        <v>44</v>
      </c>
      <c r="B244" s="213">
        <v>1</v>
      </c>
      <c r="C244" s="127" t="s">
        <v>9</v>
      </c>
      <c r="D244" s="141" t="s">
        <v>16</v>
      </c>
      <c r="E244" s="142">
        <v>168</v>
      </c>
      <c r="F244" s="127" t="s">
        <v>548</v>
      </c>
      <c r="G244" s="127" t="s">
        <v>14</v>
      </c>
      <c r="H244" s="148">
        <v>12638.9</v>
      </c>
      <c r="I244" s="267"/>
    </row>
    <row r="245" spans="1:9" x14ac:dyDescent="0.2">
      <c r="A245" s="132" t="s">
        <v>45</v>
      </c>
      <c r="B245" s="213">
        <v>1</v>
      </c>
      <c r="C245" s="127" t="s">
        <v>9</v>
      </c>
      <c r="D245" s="141" t="s">
        <v>16</v>
      </c>
      <c r="E245" s="142">
        <v>168</v>
      </c>
      <c r="F245" s="127" t="s">
        <v>548</v>
      </c>
      <c r="G245" s="127" t="s">
        <v>14</v>
      </c>
      <c r="H245" s="148">
        <v>12910.1</v>
      </c>
      <c r="I245" s="267"/>
    </row>
    <row r="246" spans="1:9" x14ac:dyDescent="0.2">
      <c r="A246" s="132" t="s">
        <v>46</v>
      </c>
      <c r="B246" s="213">
        <v>1</v>
      </c>
      <c r="C246" s="127" t="s">
        <v>9</v>
      </c>
      <c r="D246" s="141" t="s">
        <v>16</v>
      </c>
      <c r="E246" s="142">
        <v>168</v>
      </c>
      <c r="F246" s="127" t="s">
        <v>548</v>
      </c>
      <c r="G246" s="127" t="s">
        <v>14</v>
      </c>
      <c r="H246" s="127">
        <v>13196</v>
      </c>
      <c r="I246" s="267"/>
    </row>
    <row r="247" spans="1:9" x14ac:dyDescent="0.2">
      <c r="A247" s="132" t="s">
        <v>47</v>
      </c>
      <c r="B247" s="213">
        <v>1</v>
      </c>
      <c r="C247" s="127" t="s">
        <v>9</v>
      </c>
      <c r="D247" s="141" t="s">
        <v>16</v>
      </c>
      <c r="E247" s="142">
        <v>168</v>
      </c>
      <c r="F247" s="127" t="s">
        <v>548</v>
      </c>
      <c r="G247" s="127" t="s">
        <v>14</v>
      </c>
      <c r="H247" s="156">
        <v>13623.4</v>
      </c>
      <c r="I247" s="267"/>
    </row>
    <row r="248" spans="1:9" x14ac:dyDescent="0.2">
      <c r="A248" s="132" t="s">
        <v>55</v>
      </c>
      <c r="B248" s="213">
        <v>1</v>
      </c>
      <c r="C248" s="127" t="s">
        <v>9</v>
      </c>
      <c r="D248" s="141" t="s">
        <v>16</v>
      </c>
      <c r="E248" s="142">
        <v>168</v>
      </c>
      <c r="F248" s="127" t="s">
        <v>548</v>
      </c>
      <c r="G248" s="127" t="s">
        <v>14</v>
      </c>
      <c r="H248" s="156">
        <v>13623.4</v>
      </c>
      <c r="I248" s="267"/>
    </row>
    <row r="249" spans="1:9" x14ac:dyDescent="0.2">
      <c r="A249" s="132" t="s">
        <v>56</v>
      </c>
      <c r="B249" s="213">
        <v>1</v>
      </c>
      <c r="C249" s="127" t="s">
        <v>9</v>
      </c>
      <c r="D249" s="141" t="s">
        <v>16</v>
      </c>
      <c r="E249" s="142">
        <v>168</v>
      </c>
      <c r="F249" s="127" t="s">
        <v>548</v>
      </c>
      <c r="G249" s="127" t="s">
        <v>14</v>
      </c>
      <c r="H249" s="148">
        <v>13623.4</v>
      </c>
      <c r="I249" s="267"/>
    </row>
    <row r="250" spans="1:9" x14ac:dyDescent="0.2">
      <c r="A250" s="132" t="s">
        <v>64</v>
      </c>
      <c r="B250" s="213">
        <v>1</v>
      </c>
      <c r="C250" s="127" t="s">
        <v>9</v>
      </c>
      <c r="D250" s="141" t="s">
        <v>16</v>
      </c>
      <c r="E250" s="142">
        <v>168</v>
      </c>
      <c r="F250" s="127" t="s">
        <v>548</v>
      </c>
      <c r="G250" s="127" t="s">
        <v>14</v>
      </c>
      <c r="H250" s="148">
        <v>13623.4</v>
      </c>
      <c r="I250" s="267"/>
    </row>
    <row r="251" spans="1:9" x14ac:dyDescent="0.2">
      <c r="A251" s="132" t="s">
        <v>65</v>
      </c>
      <c r="B251" s="213">
        <v>1</v>
      </c>
      <c r="C251" s="127" t="s">
        <v>9</v>
      </c>
      <c r="D251" s="141" t="s">
        <v>16</v>
      </c>
      <c r="E251" s="142">
        <v>168</v>
      </c>
      <c r="F251" s="127" t="s">
        <v>548</v>
      </c>
      <c r="G251" s="127" t="s">
        <v>14</v>
      </c>
      <c r="H251" s="148">
        <v>13623.4</v>
      </c>
      <c r="I251" s="267"/>
    </row>
    <row r="252" spans="1:9" x14ac:dyDescent="0.2">
      <c r="A252" s="132" t="s">
        <v>78</v>
      </c>
      <c r="B252" s="213">
        <v>1</v>
      </c>
      <c r="C252" s="127" t="s">
        <v>9</v>
      </c>
      <c r="D252" s="141" t="s">
        <v>16</v>
      </c>
      <c r="E252" s="142">
        <v>168</v>
      </c>
      <c r="F252" s="127" t="s">
        <v>548</v>
      </c>
      <c r="G252" s="127" t="s">
        <v>14</v>
      </c>
      <c r="H252" s="148">
        <v>13768.8</v>
      </c>
      <c r="I252" s="267"/>
    </row>
    <row r="253" spans="1:9" x14ac:dyDescent="0.2">
      <c r="A253" s="132" t="s">
        <v>79</v>
      </c>
      <c r="B253" s="213">
        <v>1</v>
      </c>
      <c r="C253" s="127" t="s">
        <v>9</v>
      </c>
      <c r="D253" s="141" t="s">
        <v>16</v>
      </c>
      <c r="E253" s="142">
        <v>168</v>
      </c>
      <c r="F253" s="127" t="s">
        <v>548</v>
      </c>
      <c r="G253" s="127" t="s">
        <v>14</v>
      </c>
      <c r="H253" s="148">
        <v>13915.6</v>
      </c>
      <c r="I253" s="267"/>
    </row>
    <row r="254" spans="1:9" x14ac:dyDescent="0.2">
      <c r="A254" s="132" t="s">
        <v>81</v>
      </c>
      <c r="B254" s="213">
        <v>1</v>
      </c>
      <c r="C254" s="127" t="s">
        <v>9</v>
      </c>
      <c r="D254" s="141" t="s">
        <v>16</v>
      </c>
      <c r="E254" s="142">
        <v>168</v>
      </c>
      <c r="F254" s="127" t="s">
        <v>548</v>
      </c>
      <c r="G254" s="127" t="s">
        <v>14</v>
      </c>
      <c r="H254" s="148">
        <v>14193.9</v>
      </c>
      <c r="I254" s="267"/>
    </row>
    <row r="255" spans="1:9" x14ac:dyDescent="0.2">
      <c r="A255" s="132" t="s">
        <v>82</v>
      </c>
      <c r="B255" s="213">
        <v>1</v>
      </c>
      <c r="C255" s="127" t="s">
        <v>9</v>
      </c>
      <c r="D255" s="141" t="s">
        <v>16</v>
      </c>
      <c r="E255" s="142">
        <v>168</v>
      </c>
      <c r="F255" s="127" t="s">
        <v>548</v>
      </c>
      <c r="G255" s="127" t="s">
        <v>14</v>
      </c>
      <c r="H255" s="148">
        <v>14477.8</v>
      </c>
      <c r="I255" s="267"/>
    </row>
    <row r="256" spans="1:9" x14ac:dyDescent="0.2">
      <c r="A256" s="132" t="s">
        <v>87</v>
      </c>
      <c r="B256" s="213">
        <v>1</v>
      </c>
      <c r="C256" s="127" t="s">
        <v>9</v>
      </c>
      <c r="D256" s="141" t="s">
        <v>16</v>
      </c>
      <c r="E256" s="142">
        <v>168</v>
      </c>
      <c r="F256" s="127" t="s">
        <v>548</v>
      </c>
      <c r="G256" s="127" t="s">
        <v>14</v>
      </c>
      <c r="H256" s="148">
        <v>15977.8</v>
      </c>
      <c r="I256" s="267"/>
    </row>
    <row r="257" spans="1:9" x14ac:dyDescent="0.2">
      <c r="A257" s="132" t="s">
        <v>88</v>
      </c>
      <c r="B257" s="213">
        <v>1</v>
      </c>
      <c r="C257" s="127" t="s">
        <v>9</v>
      </c>
      <c r="D257" s="141" t="s">
        <v>16</v>
      </c>
      <c r="E257" s="142">
        <v>168</v>
      </c>
      <c r="F257" s="127" t="s">
        <v>548</v>
      </c>
      <c r="G257" s="127" t="s">
        <v>14</v>
      </c>
      <c r="H257" s="127">
        <v>15977.8</v>
      </c>
      <c r="I257" s="267"/>
    </row>
    <row r="258" spans="1:9" x14ac:dyDescent="0.2">
      <c r="A258" s="132" t="s">
        <v>148</v>
      </c>
      <c r="B258" s="213">
        <v>1</v>
      </c>
      <c r="C258" s="127" t="s">
        <v>9</v>
      </c>
      <c r="D258" s="141" t="s">
        <v>16</v>
      </c>
      <c r="E258" s="142">
        <v>168</v>
      </c>
      <c r="F258" s="127" t="s">
        <v>548</v>
      </c>
      <c r="G258" s="127" t="s">
        <v>14</v>
      </c>
      <c r="H258" s="58">
        <v>15977.8</v>
      </c>
      <c r="I258" s="267"/>
    </row>
    <row r="259" spans="1:9" x14ac:dyDescent="0.2">
      <c r="A259" s="132" t="s">
        <v>527</v>
      </c>
      <c r="B259" s="213">
        <v>1</v>
      </c>
      <c r="C259" s="148" t="s">
        <v>9</v>
      </c>
      <c r="D259" s="151" t="s">
        <v>16</v>
      </c>
      <c r="E259" s="149">
        <v>168</v>
      </c>
      <c r="F259" s="148" t="s">
        <v>548</v>
      </c>
      <c r="G259" s="148" t="s">
        <v>14</v>
      </c>
      <c r="H259" s="137">
        <v>15977.8</v>
      </c>
      <c r="I259" s="267"/>
    </row>
    <row r="260" spans="1:9" s="53" customFormat="1" x14ac:dyDescent="0.2">
      <c r="A260" s="132" t="s">
        <v>588</v>
      </c>
      <c r="B260" s="213">
        <v>1</v>
      </c>
      <c r="C260" s="127" t="s">
        <v>9</v>
      </c>
      <c r="D260" s="141" t="s">
        <v>16</v>
      </c>
      <c r="E260" s="142">
        <v>168</v>
      </c>
      <c r="F260" s="127" t="s">
        <v>548</v>
      </c>
      <c r="G260" s="127" t="s">
        <v>14</v>
      </c>
      <c r="H260" s="137">
        <v>15977.8</v>
      </c>
      <c r="I260" s="267"/>
    </row>
    <row r="261" spans="1:9" s="53" customFormat="1" x14ac:dyDescent="0.2">
      <c r="A261" s="132" t="s">
        <v>1069</v>
      </c>
      <c r="B261" s="213">
        <v>1</v>
      </c>
      <c r="C261" s="127" t="s">
        <v>9</v>
      </c>
      <c r="D261" s="141" t="s">
        <v>16</v>
      </c>
      <c r="E261" s="142">
        <v>168</v>
      </c>
      <c r="F261" s="127" t="s">
        <v>548</v>
      </c>
      <c r="G261" s="127" t="s">
        <v>14</v>
      </c>
      <c r="H261" s="137">
        <v>15977.8</v>
      </c>
      <c r="I261" s="267"/>
    </row>
    <row r="262" spans="1:9" x14ac:dyDescent="0.2">
      <c r="A262" s="132" t="s">
        <v>5</v>
      </c>
      <c r="B262" s="213">
        <v>1</v>
      </c>
      <c r="C262" s="77" t="s">
        <v>9</v>
      </c>
      <c r="D262" s="78" t="s">
        <v>13</v>
      </c>
      <c r="E262" s="135">
        <v>169</v>
      </c>
      <c r="F262" s="137" t="s">
        <v>542</v>
      </c>
      <c r="G262" s="137" t="s">
        <v>14</v>
      </c>
      <c r="H262" s="148">
        <v>336</v>
      </c>
      <c r="I262" s="267"/>
    </row>
    <row r="263" spans="1:9" x14ac:dyDescent="0.2">
      <c r="A263" s="132" t="s">
        <v>6</v>
      </c>
      <c r="B263" s="213">
        <v>1</v>
      </c>
      <c r="C263" s="77" t="s">
        <v>9</v>
      </c>
      <c r="D263" s="78" t="s">
        <v>13</v>
      </c>
      <c r="E263" s="135">
        <v>169</v>
      </c>
      <c r="F263" s="137" t="s">
        <v>542</v>
      </c>
      <c r="G263" s="137" t="s">
        <v>14</v>
      </c>
      <c r="H263" s="148">
        <v>336</v>
      </c>
      <c r="I263" s="267"/>
    </row>
    <row r="264" spans="1:9" x14ac:dyDescent="0.2">
      <c r="A264" s="132" t="s">
        <v>7</v>
      </c>
      <c r="B264" s="213">
        <v>1</v>
      </c>
      <c r="C264" s="77" t="s">
        <v>9</v>
      </c>
      <c r="D264" s="78" t="s">
        <v>13</v>
      </c>
      <c r="E264" s="135">
        <v>169</v>
      </c>
      <c r="F264" s="137" t="s">
        <v>542</v>
      </c>
      <c r="G264" s="137" t="s">
        <v>14</v>
      </c>
      <c r="H264" s="148">
        <v>756.7</v>
      </c>
      <c r="I264" s="267"/>
    </row>
    <row r="265" spans="1:9" x14ac:dyDescent="0.2">
      <c r="A265" s="132" t="s">
        <v>8</v>
      </c>
      <c r="B265" s="213">
        <v>1</v>
      </c>
      <c r="C265" s="77" t="s">
        <v>9</v>
      </c>
      <c r="D265" s="78" t="s">
        <v>13</v>
      </c>
      <c r="E265" s="135">
        <v>169</v>
      </c>
      <c r="F265" s="137" t="s">
        <v>542</v>
      </c>
      <c r="G265" s="137" t="s">
        <v>14</v>
      </c>
      <c r="H265" s="148">
        <v>336</v>
      </c>
      <c r="I265" s="267"/>
    </row>
    <row r="266" spans="1:9" x14ac:dyDescent="0.2">
      <c r="A266" s="132" t="s">
        <v>34</v>
      </c>
      <c r="B266" s="213">
        <v>1</v>
      </c>
      <c r="C266" s="77" t="s">
        <v>9</v>
      </c>
      <c r="D266" s="78" t="s">
        <v>13</v>
      </c>
      <c r="E266" s="135">
        <v>169</v>
      </c>
      <c r="F266" s="137" t="s">
        <v>542</v>
      </c>
      <c r="G266" s="137" t="s">
        <v>14</v>
      </c>
      <c r="H266" s="148">
        <v>336</v>
      </c>
      <c r="I266" s="267"/>
    </row>
    <row r="267" spans="1:9" x14ac:dyDescent="0.2">
      <c r="A267" s="132" t="s">
        <v>37</v>
      </c>
      <c r="B267" s="213">
        <v>1</v>
      </c>
      <c r="C267" s="77" t="s">
        <v>9</v>
      </c>
      <c r="D267" s="78" t="s">
        <v>13</v>
      </c>
      <c r="E267" s="135">
        <v>169</v>
      </c>
      <c r="F267" s="137" t="s">
        <v>542</v>
      </c>
      <c r="G267" s="137" t="s">
        <v>14</v>
      </c>
      <c r="H267" s="148">
        <v>336</v>
      </c>
      <c r="I267" s="267"/>
    </row>
    <row r="268" spans="1:9" x14ac:dyDescent="0.2">
      <c r="A268" s="132" t="s">
        <v>39</v>
      </c>
      <c r="B268" s="213">
        <v>1</v>
      </c>
      <c r="C268" s="77" t="s">
        <v>9</v>
      </c>
      <c r="D268" s="78" t="s">
        <v>13</v>
      </c>
      <c r="E268" s="135">
        <v>169</v>
      </c>
      <c r="F268" s="137" t="s">
        <v>542</v>
      </c>
      <c r="G268" s="137" t="s">
        <v>14</v>
      </c>
      <c r="H268" s="148">
        <v>336</v>
      </c>
      <c r="I268" s="267"/>
    </row>
    <row r="269" spans="1:9" x14ac:dyDescent="0.2">
      <c r="A269" s="132" t="s">
        <v>40</v>
      </c>
      <c r="B269" s="213">
        <v>1</v>
      </c>
      <c r="C269" s="77" t="s">
        <v>9</v>
      </c>
      <c r="D269" s="78" t="s">
        <v>13</v>
      </c>
      <c r="E269" s="135">
        <v>169</v>
      </c>
      <c r="F269" s="137" t="s">
        <v>542</v>
      </c>
      <c r="G269" s="137" t="s">
        <v>14</v>
      </c>
      <c r="H269" s="148">
        <v>336</v>
      </c>
      <c r="I269" s="267"/>
    </row>
    <row r="270" spans="1:9" x14ac:dyDescent="0.2">
      <c r="A270" s="132" t="s">
        <v>44</v>
      </c>
      <c r="B270" s="213">
        <v>1</v>
      </c>
      <c r="C270" s="77" t="s">
        <v>9</v>
      </c>
      <c r="D270" s="78" t="s">
        <v>13</v>
      </c>
      <c r="E270" s="135">
        <v>169</v>
      </c>
      <c r="F270" s="137" t="s">
        <v>542</v>
      </c>
      <c r="G270" s="137" t="s">
        <v>14</v>
      </c>
      <c r="H270" s="148">
        <v>336</v>
      </c>
      <c r="I270" s="267"/>
    </row>
    <row r="271" spans="1:9" x14ac:dyDescent="0.2">
      <c r="A271" s="132" t="s">
        <v>45</v>
      </c>
      <c r="B271" s="213">
        <v>1</v>
      </c>
      <c r="C271" s="77" t="s">
        <v>9</v>
      </c>
      <c r="D271" s="78" t="s">
        <v>13</v>
      </c>
      <c r="E271" s="135">
        <v>169</v>
      </c>
      <c r="F271" s="137" t="s">
        <v>542</v>
      </c>
      <c r="G271" s="137" t="s">
        <v>14</v>
      </c>
      <c r="H271" s="148">
        <v>336</v>
      </c>
      <c r="I271" s="267"/>
    </row>
    <row r="272" spans="1:9" x14ac:dyDescent="0.2">
      <c r="A272" s="132" t="s">
        <v>46</v>
      </c>
      <c r="B272" s="213">
        <v>1</v>
      </c>
      <c r="C272" s="77" t="s">
        <v>9</v>
      </c>
      <c r="D272" s="78" t="s">
        <v>13</v>
      </c>
      <c r="E272" s="135">
        <v>169</v>
      </c>
      <c r="F272" s="137" t="s">
        <v>542</v>
      </c>
      <c r="G272" s="137" t="s">
        <v>14</v>
      </c>
      <c r="H272" s="148">
        <v>332.6</v>
      </c>
      <c r="I272" s="267"/>
    </row>
    <row r="273" spans="1:9" x14ac:dyDescent="0.2">
      <c r="A273" s="132" t="s">
        <v>47</v>
      </c>
      <c r="B273" s="213">
        <v>1</v>
      </c>
      <c r="C273" s="77" t="s">
        <v>9</v>
      </c>
      <c r="D273" s="78" t="s">
        <v>13</v>
      </c>
      <c r="E273" s="135">
        <v>169</v>
      </c>
      <c r="F273" s="137" t="s">
        <v>542</v>
      </c>
      <c r="G273" s="137" t="s">
        <v>14</v>
      </c>
      <c r="H273" s="156">
        <v>332.6</v>
      </c>
      <c r="I273" s="267"/>
    </row>
    <row r="274" spans="1:9" x14ac:dyDescent="0.2">
      <c r="A274" s="132" t="s">
        <v>55</v>
      </c>
      <c r="B274" s="213">
        <v>1</v>
      </c>
      <c r="C274" s="77" t="s">
        <v>9</v>
      </c>
      <c r="D274" s="78" t="s">
        <v>13</v>
      </c>
      <c r="E274" s="135">
        <v>169</v>
      </c>
      <c r="F274" s="137" t="s">
        <v>542</v>
      </c>
      <c r="G274" s="137" t="s">
        <v>14</v>
      </c>
      <c r="H274" s="156">
        <v>332.6</v>
      </c>
      <c r="I274" s="267"/>
    </row>
    <row r="275" spans="1:9" x14ac:dyDescent="0.2">
      <c r="A275" s="132" t="s">
        <v>56</v>
      </c>
      <c r="B275" s="213">
        <v>1</v>
      </c>
      <c r="C275" s="77" t="s">
        <v>9</v>
      </c>
      <c r="D275" s="78" t="s">
        <v>13</v>
      </c>
      <c r="E275" s="135">
        <v>169</v>
      </c>
      <c r="F275" s="137" t="s">
        <v>542</v>
      </c>
      <c r="G275" s="137" t="s">
        <v>14</v>
      </c>
      <c r="H275" s="148">
        <v>332.6</v>
      </c>
      <c r="I275" s="267"/>
    </row>
    <row r="276" spans="1:9" x14ac:dyDescent="0.2">
      <c r="A276" s="132" t="s">
        <v>64</v>
      </c>
      <c r="B276" s="213">
        <v>1</v>
      </c>
      <c r="C276" s="77" t="s">
        <v>9</v>
      </c>
      <c r="D276" s="78" t="s">
        <v>13</v>
      </c>
      <c r="E276" s="135">
        <v>169</v>
      </c>
      <c r="F276" s="137" t="s">
        <v>542</v>
      </c>
      <c r="G276" s="137" t="s">
        <v>14</v>
      </c>
      <c r="H276" s="148">
        <v>332.6</v>
      </c>
      <c r="I276" s="267"/>
    </row>
    <row r="277" spans="1:9" x14ac:dyDescent="0.2">
      <c r="A277" s="132" t="s">
        <v>65</v>
      </c>
      <c r="B277" s="213">
        <v>1</v>
      </c>
      <c r="C277" s="77" t="s">
        <v>9</v>
      </c>
      <c r="D277" s="78" t="s">
        <v>13</v>
      </c>
      <c r="E277" s="135">
        <v>169</v>
      </c>
      <c r="F277" s="137" t="s">
        <v>542</v>
      </c>
      <c r="G277" s="137" t="s">
        <v>14</v>
      </c>
      <c r="H277" s="148">
        <v>332.6</v>
      </c>
      <c r="I277" s="267"/>
    </row>
    <row r="278" spans="1:9" x14ac:dyDescent="0.2">
      <c r="A278" s="132" t="s">
        <v>78</v>
      </c>
      <c r="B278" s="213">
        <v>1</v>
      </c>
      <c r="C278" s="77" t="s">
        <v>9</v>
      </c>
      <c r="D278" s="78" t="s">
        <v>13</v>
      </c>
      <c r="E278" s="135">
        <v>169</v>
      </c>
      <c r="F278" s="137" t="s">
        <v>542</v>
      </c>
      <c r="G278" s="137" t="s">
        <v>14</v>
      </c>
      <c r="H278" s="148">
        <v>332.6</v>
      </c>
      <c r="I278" s="267"/>
    </row>
    <row r="279" spans="1:9" x14ac:dyDescent="0.2">
      <c r="A279" s="132" t="s">
        <v>79</v>
      </c>
      <c r="B279" s="213">
        <v>1</v>
      </c>
      <c r="C279" s="77" t="s">
        <v>9</v>
      </c>
      <c r="D279" s="78" t="s">
        <v>13</v>
      </c>
      <c r="E279" s="135">
        <v>169</v>
      </c>
      <c r="F279" s="137" t="s">
        <v>542</v>
      </c>
      <c r="G279" s="137" t="s">
        <v>14</v>
      </c>
      <c r="H279" s="148">
        <v>332.6</v>
      </c>
      <c r="I279" s="267"/>
    </row>
    <row r="280" spans="1:9" x14ac:dyDescent="0.2">
      <c r="A280" s="132" t="s">
        <v>81</v>
      </c>
      <c r="B280" s="213">
        <v>1</v>
      </c>
      <c r="C280" s="77" t="s">
        <v>9</v>
      </c>
      <c r="D280" s="78" t="s">
        <v>13</v>
      </c>
      <c r="E280" s="135">
        <v>169</v>
      </c>
      <c r="F280" s="137" t="s">
        <v>542</v>
      </c>
      <c r="G280" s="137" t="s">
        <v>14</v>
      </c>
      <c r="H280" s="148">
        <v>332.6</v>
      </c>
      <c r="I280" s="267"/>
    </row>
    <row r="281" spans="1:9" x14ac:dyDescent="0.2">
      <c r="A281" s="132" t="s">
        <v>82</v>
      </c>
      <c r="B281" s="213">
        <v>1</v>
      </c>
      <c r="C281" s="77" t="s">
        <v>9</v>
      </c>
      <c r="D281" s="78" t="s">
        <v>13</v>
      </c>
      <c r="E281" s="135">
        <v>169</v>
      </c>
      <c r="F281" s="137" t="s">
        <v>542</v>
      </c>
      <c r="G281" s="137" t="s">
        <v>14</v>
      </c>
      <c r="H281" s="127">
        <v>332.6</v>
      </c>
      <c r="I281" s="267"/>
    </row>
    <row r="282" spans="1:9" x14ac:dyDescent="0.2">
      <c r="A282" s="132" t="s">
        <v>87</v>
      </c>
      <c r="B282" s="213">
        <v>1</v>
      </c>
      <c r="C282" s="77" t="s">
        <v>9</v>
      </c>
      <c r="D282" s="78" t="s">
        <v>13</v>
      </c>
      <c r="E282" s="44">
        <v>169</v>
      </c>
      <c r="F282" s="137" t="s">
        <v>542</v>
      </c>
      <c r="G282" s="137" t="s">
        <v>14</v>
      </c>
      <c r="H282" s="148">
        <v>582.6</v>
      </c>
      <c r="I282" s="267"/>
    </row>
    <row r="283" spans="1:9" x14ac:dyDescent="0.2">
      <c r="A283" s="132" t="s">
        <v>88</v>
      </c>
      <c r="B283" s="213">
        <v>1</v>
      </c>
      <c r="C283" s="77" t="s">
        <v>9</v>
      </c>
      <c r="D283" s="78" t="s">
        <v>13</v>
      </c>
      <c r="E283" s="135">
        <v>169</v>
      </c>
      <c r="F283" s="137" t="s">
        <v>542</v>
      </c>
      <c r="G283" s="137" t="s">
        <v>14</v>
      </c>
      <c r="H283" s="127">
        <v>582.6</v>
      </c>
      <c r="I283" s="267"/>
    </row>
    <row r="284" spans="1:9" x14ac:dyDescent="0.2">
      <c r="A284" s="132" t="s">
        <v>148</v>
      </c>
      <c r="B284" s="213">
        <v>1</v>
      </c>
      <c r="C284" s="77" t="s">
        <v>9</v>
      </c>
      <c r="D284" s="78" t="s">
        <v>13</v>
      </c>
      <c r="E284" s="44">
        <v>169</v>
      </c>
      <c r="F284" s="137" t="s">
        <v>542</v>
      </c>
      <c r="G284" s="137" t="s">
        <v>14</v>
      </c>
      <c r="H284" s="58">
        <v>832.6</v>
      </c>
      <c r="I284" s="267"/>
    </row>
    <row r="285" spans="1:9" x14ac:dyDescent="0.2">
      <c r="A285" s="132" t="s">
        <v>527</v>
      </c>
      <c r="B285" s="213">
        <v>1</v>
      </c>
      <c r="C285" s="77" t="s">
        <v>9</v>
      </c>
      <c r="D285" s="78" t="s">
        <v>13</v>
      </c>
      <c r="E285" s="44">
        <v>169</v>
      </c>
      <c r="F285" s="137" t="s">
        <v>542</v>
      </c>
      <c r="G285" s="137" t="s">
        <v>14</v>
      </c>
      <c r="H285" s="137">
        <v>832.6</v>
      </c>
      <c r="I285" s="267"/>
    </row>
    <row r="286" spans="1:9" s="53" customFormat="1" x14ac:dyDescent="0.2">
      <c r="A286" s="132" t="s">
        <v>588</v>
      </c>
      <c r="B286" s="213">
        <v>1</v>
      </c>
      <c r="C286" s="77" t="s">
        <v>9</v>
      </c>
      <c r="D286" s="78" t="s">
        <v>13</v>
      </c>
      <c r="E286" s="135">
        <v>169</v>
      </c>
      <c r="F286" s="137" t="s">
        <v>542</v>
      </c>
      <c r="G286" s="137" t="s">
        <v>14</v>
      </c>
      <c r="H286" s="137">
        <v>832.6</v>
      </c>
      <c r="I286" s="267"/>
    </row>
    <row r="287" spans="1:9" s="53" customFormat="1" x14ac:dyDescent="0.2">
      <c r="A287" s="132" t="s">
        <v>1069</v>
      </c>
      <c r="B287" s="213">
        <v>1</v>
      </c>
      <c r="C287" s="77" t="s">
        <v>9</v>
      </c>
      <c r="D287" s="78" t="s">
        <v>13</v>
      </c>
      <c r="E287" s="44">
        <v>169</v>
      </c>
      <c r="F287" s="137" t="s">
        <v>542</v>
      </c>
      <c r="G287" s="137" t="s">
        <v>14</v>
      </c>
      <c r="H287" s="137">
        <v>832.6</v>
      </c>
      <c r="I287" s="267"/>
    </row>
    <row r="288" spans="1:9" x14ac:dyDescent="0.2">
      <c r="A288" s="132" t="s">
        <v>5</v>
      </c>
      <c r="B288" s="213">
        <v>1</v>
      </c>
      <c r="C288" s="148" t="s">
        <v>9</v>
      </c>
      <c r="D288" s="148" t="s">
        <v>18</v>
      </c>
      <c r="E288" s="142">
        <v>170</v>
      </c>
      <c r="F288" s="148" t="s">
        <v>531</v>
      </c>
      <c r="G288" s="137" t="s">
        <v>14</v>
      </c>
      <c r="H288" s="148">
        <v>303.3</v>
      </c>
      <c r="I288" s="267"/>
    </row>
    <row r="289" spans="1:9" x14ac:dyDescent="0.2">
      <c r="A289" s="132" t="s">
        <v>6</v>
      </c>
      <c r="B289" s="213">
        <v>1</v>
      </c>
      <c r="C289" s="148" t="s">
        <v>9</v>
      </c>
      <c r="D289" s="148" t="s">
        <v>18</v>
      </c>
      <c r="E289" s="149">
        <v>170</v>
      </c>
      <c r="F289" s="148" t="s">
        <v>531</v>
      </c>
      <c r="G289" s="137" t="s">
        <v>14</v>
      </c>
      <c r="H289" s="148">
        <v>303.3</v>
      </c>
      <c r="I289" s="267"/>
    </row>
    <row r="290" spans="1:9" x14ac:dyDescent="0.2">
      <c r="A290" s="132" t="s">
        <v>7</v>
      </c>
      <c r="B290" s="213">
        <v>1</v>
      </c>
      <c r="C290" s="148" t="s">
        <v>9</v>
      </c>
      <c r="D290" s="148" t="s">
        <v>18</v>
      </c>
      <c r="E290" s="149">
        <v>170</v>
      </c>
      <c r="F290" s="148" t="s">
        <v>531</v>
      </c>
      <c r="G290" s="137" t="s">
        <v>14</v>
      </c>
      <c r="H290" s="148">
        <v>303.3</v>
      </c>
      <c r="I290" s="267"/>
    </row>
    <row r="291" spans="1:9" x14ac:dyDescent="0.2">
      <c r="A291" s="132" t="s">
        <v>8</v>
      </c>
      <c r="B291" s="213">
        <v>1</v>
      </c>
      <c r="C291" s="148" t="s">
        <v>9</v>
      </c>
      <c r="D291" s="148" t="s">
        <v>18</v>
      </c>
      <c r="E291" s="149">
        <v>170</v>
      </c>
      <c r="F291" s="148" t="s">
        <v>531</v>
      </c>
      <c r="G291" s="137" t="s">
        <v>14</v>
      </c>
      <c r="H291" s="148">
        <v>303.3</v>
      </c>
      <c r="I291" s="267"/>
    </row>
    <row r="292" spans="1:9" x14ac:dyDescent="0.2">
      <c r="A292" s="132" t="s">
        <v>34</v>
      </c>
      <c r="B292" s="213">
        <v>1</v>
      </c>
      <c r="C292" s="148" t="s">
        <v>9</v>
      </c>
      <c r="D292" s="148" t="s">
        <v>18</v>
      </c>
      <c r="E292" s="149">
        <v>170</v>
      </c>
      <c r="F292" s="148" t="s">
        <v>531</v>
      </c>
      <c r="G292" s="137" t="s">
        <v>14</v>
      </c>
      <c r="H292" s="148">
        <v>303.3</v>
      </c>
      <c r="I292" s="267"/>
    </row>
    <row r="293" spans="1:9" x14ac:dyDescent="0.2">
      <c r="A293" s="132" t="s">
        <v>37</v>
      </c>
      <c r="B293" s="213">
        <v>1</v>
      </c>
      <c r="C293" s="148" t="s">
        <v>9</v>
      </c>
      <c r="D293" s="148" t="s">
        <v>18</v>
      </c>
      <c r="E293" s="149">
        <v>170</v>
      </c>
      <c r="F293" s="148" t="s">
        <v>531</v>
      </c>
      <c r="G293" s="137" t="s">
        <v>14</v>
      </c>
      <c r="H293" s="148">
        <v>303.3</v>
      </c>
      <c r="I293" s="267"/>
    </row>
    <row r="294" spans="1:9" x14ac:dyDescent="0.2">
      <c r="A294" s="132" t="s">
        <v>39</v>
      </c>
      <c r="B294" s="213">
        <v>1</v>
      </c>
      <c r="C294" s="148" t="s">
        <v>9</v>
      </c>
      <c r="D294" s="148" t="s">
        <v>18</v>
      </c>
      <c r="E294" s="149">
        <v>170</v>
      </c>
      <c r="F294" s="148" t="s">
        <v>531</v>
      </c>
      <c r="G294" s="137" t="s">
        <v>14</v>
      </c>
      <c r="H294" s="148">
        <v>303.3</v>
      </c>
      <c r="I294" s="267"/>
    </row>
    <row r="295" spans="1:9" x14ac:dyDescent="0.2">
      <c r="A295" s="132" t="s">
        <v>40</v>
      </c>
      <c r="B295" s="213">
        <v>1</v>
      </c>
      <c r="C295" s="148" t="s">
        <v>9</v>
      </c>
      <c r="D295" s="148" t="s">
        <v>18</v>
      </c>
      <c r="E295" s="149">
        <v>170</v>
      </c>
      <c r="F295" s="148" t="s">
        <v>531</v>
      </c>
      <c r="G295" s="137" t="s">
        <v>14</v>
      </c>
      <c r="H295" s="148">
        <v>303.3</v>
      </c>
      <c r="I295" s="267"/>
    </row>
    <row r="296" spans="1:9" x14ac:dyDescent="0.2">
      <c r="A296" s="132" t="s">
        <v>44</v>
      </c>
      <c r="B296" s="213">
        <v>1</v>
      </c>
      <c r="C296" s="148" t="s">
        <v>9</v>
      </c>
      <c r="D296" s="148" t="s">
        <v>18</v>
      </c>
      <c r="E296" s="149">
        <v>170</v>
      </c>
      <c r="F296" s="148" t="s">
        <v>531</v>
      </c>
      <c r="G296" s="137" t="s">
        <v>14</v>
      </c>
      <c r="H296" s="148">
        <v>303.3</v>
      </c>
      <c r="I296" s="267"/>
    </row>
    <row r="297" spans="1:9" x14ac:dyDescent="0.2">
      <c r="A297" s="132" t="s">
        <v>45</v>
      </c>
      <c r="B297" s="213">
        <v>1</v>
      </c>
      <c r="C297" s="148" t="s">
        <v>9</v>
      </c>
      <c r="D297" s="148" t="s">
        <v>18</v>
      </c>
      <c r="E297" s="149">
        <v>170</v>
      </c>
      <c r="F297" s="148" t="s">
        <v>531</v>
      </c>
      <c r="G297" s="137" t="s">
        <v>14</v>
      </c>
      <c r="H297" s="148">
        <v>303.3</v>
      </c>
      <c r="I297" s="267"/>
    </row>
    <row r="298" spans="1:9" x14ac:dyDescent="0.2">
      <c r="A298" s="132" t="s">
        <v>46</v>
      </c>
      <c r="B298" s="213">
        <v>1</v>
      </c>
      <c r="C298" s="148" t="s">
        <v>9</v>
      </c>
      <c r="D298" s="148" t="s">
        <v>18</v>
      </c>
      <c r="E298" s="149">
        <v>170</v>
      </c>
      <c r="F298" s="148" t="s">
        <v>531</v>
      </c>
      <c r="G298" s="137" t="s">
        <v>14</v>
      </c>
      <c r="H298" s="148">
        <v>284.7</v>
      </c>
      <c r="I298" s="267"/>
    </row>
    <row r="299" spans="1:9" x14ac:dyDescent="0.2">
      <c r="A299" s="132" t="s">
        <v>47</v>
      </c>
      <c r="B299" s="213">
        <v>1</v>
      </c>
      <c r="C299" s="148" t="s">
        <v>9</v>
      </c>
      <c r="D299" s="148" t="s">
        <v>18</v>
      </c>
      <c r="E299" s="149">
        <v>170</v>
      </c>
      <c r="F299" s="148" t="s">
        <v>531</v>
      </c>
      <c r="G299" s="137" t="s">
        <v>14</v>
      </c>
      <c r="H299" s="156">
        <v>284.7</v>
      </c>
      <c r="I299" s="267"/>
    </row>
    <row r="300" spans="1:9" x14ac:dyDescent="0.2">
      <c r="A300" s="132" t="s">
        <v>55</v>
      </c>
      <c r="B300" s="213">
        <v>1</v>
      </c>
      <c r="C300" s="148" t="s">
        <v>9</v>
      </c>
      <c r="D300" s="148" t="s">
        <v>18</v>
      </c>
      <c r="E300" s="149">
        <v>170</v>
      </c>
      <c r="F300" s="148" t="s">
        <v>531</v>
      </c>
      <c r="G300" s="137" t="s">
        <v>14</v>
      </c>
      <c r="H300" s="156">
        <v>284.7</v>
      </c>
      <c r="I300" s="267"/>
    </row>
    <row r="301" spans="1:9" x14ac:dyDescent="0.2">
      <c r="A301" s="132" t="s">
        <v>56</v>
      </c>
      <c r="B301" s="213">
        <v>1</v>
      </c>
      <c r="C301" s="148" t="s">
        <v>9</v>
      </c>
      <c r="D301" s="148" t="s">
        <v>18</v>
      </c>
      <c r="E301" s="149">
        <v>170</v>
      </c>
      <c r="F301" s="148" t="s">
        <v>531</v>
      </c>
      <c r="G301" s="137" t="s">
        <v>14</v>
      </c>
      <c r="H301" s="148">
        <v>284.7</v>
      </c>
      <c r="I301" s="267"/>
    </row>
    <row r="302" spans="1:9" x14ac:dyDescent="0.2">
      <c r="A302" s="132" t="s">
        <v>64</v>
      </c>
      <c r="B302" s="213">
        <v>1</v>
      </c>
      <c r="C302" s="148" t="s">
        <v>9</v>
      </c>
      <c r="D302" s="148" t="s">
        <v>18</v>
      </c>
      <c r="E302" s="149">
        <v>170</v>
      </c>
      <c r="F302" s="148" t="s">
        <v>531</v>
      </c>
      <c r="G302" s="137" t="s">
        <v>14</v>
      </c>
      <c r="H302" s="148">
        <v>284.7</v>
      </c>
      <c r="I302" s="267"/>
    </row>
    <row r="303" spans="1:9" x14ac:dyDescent="0.2">
      <c r="A303" s="132" t="s">
        <v>65</v>
      </c>
      <c r="B303" s="213">
        <v>1</v>
      </c>
      <c r="C303" s="148" t="s">
        <v>9</v>
      </c>
      <c r="D303" s="148" t="s">
        <v>18</v>
      </c>
      <c r="E303" s="149">
        <v>170</v>
      </c>
      <c r="F303" s="148" t="s">
        <v>531</v>
      </c>
      <c r="G303" s="137" t="s">
        <v>14</v>
      </c>
      <c r="H303" s="148">
        <v>284.7</v>
      </c>
      <c r="I303" s="267"/>
    </row>
    <row r="304" spans="1:9" x14ac:dyDescent="0.2">
      <c r="A304" s="132" t="s">
        <v>78</v>
      </c>
      <c r="B304" s="213">
        <v>1</v>
      </c>
      <c r="C304" s="148" t="s">
        <v>9</v>
      </c>
      <c r="D304" s="148" t="s">
        <v>18</v>
      </c>
      <c r="E304" s="142">
        <v>170</v>
      </c>
      <c r="F304" s="127" t="s">
        <v>531</v>
      </c>
      <c r="G304" s="137" t="s">
        <v>14</v>
      </c>
      <c r="H304" s="148">
        <v>284.7</v>
      </c>
      <c r="I304" s="267"/>
    </row>
    <row r="305" spans="1:9" x14ac:dyDescent="0.2">
      <c r="A305" s="132" t="s">
        <v>79</v>
      </c>
      <c r="B305" s="213">
        <v>1</v>
      </c>
      <c r="C305" s="148" t="s">
        <v>9</v>
      </c>
      <c r="D305" s="148" t="s">
        <v>18</v>
      </c>
      <c r="E305" s="149">
        <v>170</v>
      </c>
      <c r="F305" s="148" t="s">
        <v>531</v>
      </c>
      <c r="G305" s="137" t="s">
        <v>14</v>
      </c>
      <c r="H305" s="148">
        <v>284.7</v>
      </c>
      <c r="I305" s="267"/>
    </row>
    <row r="306" spans="1:9" x14ac:dyDescent="0.2">
      <c r="A306" s="132" t="s">
        <v>81</v>
      </c>
      <c r="B306" s="213">
        <v>1</v>
      </c>
      <c r="C306" s="148" t="s">
        <v>9</v>
      </c>
      <c r="D306" s="148" t="s">
        <v>18</v>
      </c>
      <c r="E306" s="142">
        <v>170</v>
      </c>
      <c r="F306" s="148" t="s">
        <v>531</v>
      </c>
      <c r="G306" s="137" t="s">
        <v>14</v>
      </c>
      <c r="H306" s="148">
        <v>284.7</v>
      </c>
      <c r="I306" s="267"/>
    </row>
    <row r="307" spans="1:9" x14ac:dyDescent="0.2">
      <c r="A307" s="132" t="s">
        <v>82</v>
      </c>
      <c r="B307" s="213">
        <v>1</v>
      </c>
      <c r="C307" s="148" t="s">
        <v>9</v>
      </c>
      <c r="D307" s="148" t="s">
        <v>18</v>
      </c>
      <c r="E307" s="149">
        <v>170</v>
      </c>
      <c r="F307" s="148" t="s">
        <v>531</v>
      </c>
      <c r="G307" s="137" t="s">
        <v>14</v>
      </c>
      <c r="H307" s="148">
        <v>284.7</v>
      </c>
      <c r="I307" s="267"/>
    </row>
    <row r="308" spans="1:9" x14ac:dyDescent="0.2">
      <c r="A308" s="132" t="s">
        <v>87</v>
      </c>
      <c r="B308" s="213">
        <v>1</v>
      </c>
      <c r="C308" s="148" t="s">
        <v>9</v>
      </c>
      <c r="D308" s="148" t="s">
        <v>18</v>
      </c>
      <c r="E308" s="149">
        <v>170</v>
      </c>
      <c r="F308" s="148" t="s">
        <v>531</v>
      </c>
      <c r="G308" s="137" t="s">
        <v>14</v>
      </c>
      <c r="H308" s="148">
        <v>320.60000000000002</v>
      </c>
      <c r="I308" s="267"/>
    </row>
    <row r="309" spans="1:9" x14ac:dyDescent="0.2">
      <c r="A309" s="132" t="s">
        <v>88</v>
      </c>
      <c r="B309" s="213">
        <v>1</v>
      </c>
      <c r="C309" s="148" t="s">
        <v>9</v>
      </c>
      <c r="D309" s="148" t="s">
        <v>18</v>
      </c>
      <c r="E309" s="149">
        <v>170</v>
      </c>
      <c r="F309" s="148" t="s">
        <v>531</v>
      </c>
      <c r="G309" s="137" t="s">
        <v>14</v>
      </c>
      <c r="H309" s="127">
        <v>320.60000000000002</v>
      </c>
      <c r="I309" s="267"/>
    </row>
    <row r="310" spans="1:9" x14ac:dyDescent="0.2">
      <c r="A310" s="132" t="s">
        <v>148</v>
      </c>
      <c r="B310" s="213">
        <v>1</v>
      </c>
      <c r="C310" s="148" t="s">
        <v>9</v>
      </c>
      <c r="D310" s="148" t="s">
        <v>18</v>
      </c>
      <c r="E310" s="149">
        <v>170</v>
      </c>
      <c r="F310" s="148" t="s">
        <v>531</v>
      </c>
      <c r="G310" s="137" t="s">
        <v>14</v>
      </c>
      <c r="H310" s="58">
        <v>320.60000000000002</v>
      </c>
      <c r="I310" s="267"/>
    </row>
    <row r="311" spans="1:9" x14ac:dyDescent="0.2">
      <c r="A311" s="132" t="s">
        <v>527</v>
      </c>
      <c r="B311" s="213">
        <v>1</v>
      </c>
      <c r="C311" s="148" t="s">
        <v>9</v>
      </c>
      <c r="D311" s="148" t="s">
        <v>18</v>
      </c>
      <c r="E311" s="149">
        <v>170</v>
      </c>
      <c r="F311" s="148" t="s">
        <v>531</v>
      </c>
      <c r="G311" s="137" t="s">
        <v>14</v>
      </c>
      <c r="H311" s="137">
        <v>320.60000000000002</v>
      </c>
      <c r="I311" s="267"/>
    </row>
    <row r="312" spans="1:9" s="53" customFormat="1" x14ac:dyDescent="0.2">
      <c r="A312" s="132" t="s">
        <v>588</v>
      </c>
      <c r="B312" s="213">
        <v>1</v>
      </c>
      <c r="C312" s="148" t="s">
        <v>9</v>
      </c>
      <c r="D312" s="148" t="s">
        <v>18</v>
      </c>
      <c r="E312" s="149">
        <v>170</v>
      </c>
      <c r="F312" s="148" t="s">
        <v>531</v>
      </c>
      <c r="G312" s="137" t="s">
        <v>14</v>
      </c>
      <c r="H312" s="137">
        <v>320.60000000000002</v>
      </c>
      <c r="I312" s="267"/>
    </row>
    <row r="313" spans="1:9" s="53" customFormat="1" x14ac:dyDescent="0.2">
      <c r="A313" s="132" t="s">
        <v>1069</v>
      </c>
      <c r="B313" s="213">
        <v>1</v>
      </c>
      <c r="C313" s="148" t="s">
        <v>9</v>
      </c>
      <c r="D313" s="148" t="s">
        <v>18</v>
      </c>
      <c r="E313" s="149">
        <v>170</v>
      </c>
      <c r="F313" s="148" t="s">
        <v>531</v>
      </c>
      <c r="G313" s="137" t="s">
        <v>14</v>
      </c>
      <c r="H313" s="137">
        <v>320.60000000000002</v>
      </c>
      <c r="I313" s="267"/>
    </row>
    <row r="314" spans="1:9" x14ac:dyDescent="0.2">
      <c r="A314" s="132" t="s">
        <v>5</v>
      </c>
      <c r="B314" s="213">
        <v>1</v>
      </c>
      <c r="C314" s="148" t="s">
        <v>9</v>
      </c>
      <c r="D314" s="151" t="s">
        <v>13</v>
      </c>
      <c r="E314" s="149">
        <v>172</v>
      </c>
      <c r="F314" s="148" t="s">
        <v>544</v>
      </c>
      <c r="G314" s="148" t="s">
        <v>17</v>
      </c>
      <c r="H314" s="150">
        <v>110</v>
      </c>
      <c r="I314" s="267"/>
    </row>
    <row r="315" spans="1:9" x14ac:dyDescent="0.2">
      <c r="A315" s="132" t="s">
        <v>6</v>
      </c>
      <c r="B315" s="213">
        <v>1</v>
      </c>
      <c r="C315" s="148" t="s">
        <v>9</v>
      </c>
      <c r="D315" s="151" t="s">
        <v>13</v>
      </c>
      <c r="E315" s="149">
        <v>172</v>
      </c>
      <c r="F315" s="148" t="s">
        <v>544</v>
      </c>
      <c r="G315" s="148" t="s">
        <v>17</v>
      </c>
      <c r="H315" s="150">
        <v>110</v>
      </c>
      <c r="I315" s="267"/>
    </row>
    <row r="316" spans="1:9" x14ac:dyDescent="0.2">
      <c r="A316" s="132" t="s">
        <v>7</v>
      </c>
      <c r="B316" s="213">
        <v>1</v>
      </c>
      <c r="C316" s="148" t="s">
        <v>9</v>
      </c>
      <c r="D316" s="151" t="s">
        <v>13</v>
      </c>
      <c r="E316" s="149">
        <v>172</v>
      </c>
      <c r="F316" s="148" t="s">
        <v>544</v>
      </c>
      <c r="G316" s="148" t="s">
        <v>17</v>
      </c>
      <c r="H316" s="150">
        <v>110</v>
      </c>
      <c r="I316" s="267"/>
    </row>
    <row r="317" spans="1:9" x14ac:dyDescent="0.2">
      <c r="A317" s="132" t="s">
        <v>8</v>
      </c>
      <c r="B317" s="213">
        <v>1</v>
      </c>
      <c r="C317" s="148" t="s">
        <v>9</v>
      </c>
      <c r="D317" s="151" t="s">
        <v>13</v>
      </c>
      <c r="E317" s="149">
        <v>172</v>
      </c>
      <c r="F317" s="148" t="s">
        <v>544</v>
      </c>
      <c r="G317" s="148" t="s">
        <v>17</v>
      </c>
      <c r="H317" s="145">
        <v>110</v>
      </c>
      <c r="I317" s="267"/>
    </row>
    <row r="318" spans="1:9" x14ac:dyDescent="0.2">
      <c r="A318" s="132" t="s">
        <v>34</v>
      </c>
      <c r="B318" s="213">
        <v>1</v>
      </c>
      <c r="C318" s="148" t="s">
        <v>9</v>
      </c>
      <c r="D318" s="151" t="s">
        <v>13</v>
      </c>
      <c r="E318" s="149">
        <v>172</v>
      </c>
      <c r="F318" s="148" t="s">
        <v>544</v>
      </c>
      <c r="G318" s="148" t="s">
        <v>17</v>
      </c>
      <c r="H318" s="150">
        <v>110</v>
      </c>
      <c r="I318" s="267"/>
    </row>
    <row r="319" spans="1:9" x14ac:dyDescent="0.2">
      <c r="A319" s="132" t="s">
        <v>37</v>
      </c>
      <c r="B319" s="213">
        <v>1</v>
      </c>
      <c r="C319" s="148" t="s">
        <v>9</v>
      </c>
      <c r="D319" s="151" t="s">
        <v>13</v>
      </c>
      <c r="E319" s="149">
        <v>172</v>
      </c>
      <c r="F319" s="148" t="s">
        <v>544</v>
      </c>
      <c r="G319" s="148" t="s">
        <v>17</v>
      </c>
      <c r="H319" s="150">
        <v>110</v>
      </c>
      <c r="I319" s="267"/>
    </row>
    <row r="320" spans="1:9" x14ac:dyDescent="0.2">
      <c r="A320" s="132" t="s">
        <v>39</v>
      </c>
      <c r="B320" s="213">
        <v>1</v>
      </c>
      <c r="C320" s="148" t="s">
        <v>9</v>
      </c>
      <c r="D320" s="151" t="s">
        <v>13</v>
      </c>
      <c r="E320" s="149">
        <v>172</v>
      </c>
      <c r="F320" s="148" t="s">
        <v>544</v>
      </c>
      <c r="G320" s="148" t="s">
        <v>17</v>
      </c>
      <c r="H320" s="150">
        <v>110</v>
      </c>
      <c r="I320" s="267"/>
    </row>
    <row r="321" spans="1:9" x14ac:dyDescent="0.2">
      <c r="A321" s="132" t="s">
        <v>40</v>
      </c>
      <c r="B321" s="213">
        <v>1</v>
      </c>
      <c r="C321" s="148" t="s">
        <v>9</v>
      </c>
      <c r="D321" s="151" t="s">
        <v>13</v>
      </c>
      <c r="E321" s="149">
        <v>172</v>
      </c>
      <c r="F321" s="148" t="s">
        <v>544</v>
      </c>
      <c r="G321" s="148" t="s">
        <v>17</v>
      </c>
      <c r="H321" s="150">
        <v>110</v>
      </c>
      <c r="I321" s="267"/>
    </row>
    <row r="322" spans="1:9" x14ac:dyDescent="0.2">
      <c r="A322" s="132" t="s">
        <v>44</v>
      </c>
      <c r="B322" s="213">
        <v>1</v>
      </c>
      <c r="C322" s="148" t="s">
        <v>9</v>
      </c>
      <c r="D322" s="151" t="s">
        <v>13</v>
      </c>
      <c r="E322" s="149">
        <v>172</v>
      </c>
      <c r="F322" s="148" t="s">
        <v>544</v>
      </c>
      <c r="G322" s="148" t="s">
        <v>17</v>
      </c>
      <c r="H322" s="145">
        <v>110</v>
      </c>
      <c r="I322" s="267"/>
    </row>
    <row r="323" spans="1:9" x14ac:dyDescent="0.2">
      <c r="A323" s="132" t="s">
        <v>45</v>
      </c>
      <c r="B323" s="213">
        <v>1</v>
      </c>
      <c r="C323" s="148" t="s">
        <v>9</v>
      </c>
      <c r="D323" s="151" t="s">
        <v>13</v>
      </c>
      <c r="E323" s="149">
        <v>172</v>
      </c>
      <c r="F323" s="148" t="s">
        <v>544</v>
      </c>
      <c r="G323" s="148" t="s">
        <v>17</v>
      </c>
      <c r="H323" s="145">
        <v>110</v>
      </c>
      <c r="I323" s="267"/>
    </row>
    <row r="324" spans="1:9" x14ac:dyDescent="0.2">
      <c r="A324" s="132" t="s">
        <v>46</v>
      </c>
      <c r="B324" s="213">
        <v>1</v>
      </c>
      <c r="C324" s="148" t="s">
        <v>9</v>
      </c>
      <c r="D324" s="151" t="s">
        <v>13</v>
      </c>
      <c r="E324" s="149">
        <v>172</v>
      </c>
      <c r="F324" s="148" t="s">
        <v>544</v>
      </c>
      <c r="G324" s="148" t="s">
        <v>17</v>
      </c>
      <c r="H324" s="150">
        <v>110</v>
      </c>
      <c r="I324" s="267"/>
    </row>
    <row r="325" spans="1:9" x14ac:dyDescent="0.2">
      <c r="A325" s="132" t="s">
        <v>47</v>
      </c>
      <c r="B325" s="213">
        <v>1</v>
      </c>
      <c r="C325" s="148" t="s">
        <v>9</v>
      </c>
      <c r="D325" s="151" t="s">
        <v>13</v>
      </c>
      <c r="E325" s="149">
        <v>172</v>
      </c>
      <c r="F325" s="148" t="s">
        <v>544</v>
      </c>
      <c r="G325" s="148" t="s">
        <v>17</v>
      </c>
      <c r="H325" s="154">
        <v>110</v>
      </c>
      <c r="I325" s="267"/>
    </row>
    <row r="326" spans="1:9" x14ac:dyDescent="0.2">
      <c r="A326" s="132" t="s">
        <v>55</v>
      </c>
      <c r="B326" s="213">
        <v>1</v>
      </c>
      <c r="C326" s="148" t="s">
        <v>9</v>
      </c>
      <c r="D326" s="151" t="s">
        <v>13</v>
      </c>
      <c r="E326" s="149">
        <v>172</v>
      </c>
      <c r="F326" s="148" t="s">
        <v>544</v>
      </c>
      <c r="G326" s="148" t="s">
        <v>17</v>
      </c>
      <c r="H326" s="154">
        <v>110</v>
      </c>
      <c r="I326" s="267"/>
    </row>
    <row r="327" spans="1:9" x14ac:dyDescent="0.2">
      <c r="A327" s="132" t="s">
        <v>56</v>
      </c>
      <c r="B327" s="213">
        <v>1</v>
      </c>
      <c r="C327" s="148" t="s">
        <v>9</v>
      </c>
      <c r="D327" s="151" t="s">
        <v>13</v>
      </c>
      <c r="E327" s="149">
        <v>172</v>
      </c>
      <c r="F327" s="148" t="s">
        <v>544</v>
      </c>
      <c r="G327" s="148" t="s">
        <v>17</v>
      </c>
      <c r="H327" s="150">
        <v>110</v>
      </c>
      <c r="I327" s="267"/>
    </row>
    <row r="328" spans="1:9" x14ac:dyDescent="0.2">
      <c r="A328" s="132" t="s">
        <v>64</v>
      </c>
      <c r="B328" s="213">
        <v>1</v>
      </c>
      <c r="C328" s="148" t="s">
        <v>9</v>
      </c>
      <c r="D328" s="151" t="s">
        <v>13</v>
      </c>
      <c r="E328" s="149">
        <v>172</v>
      </c>
      <c r="F328" s="148" t="s">
        <v>544</v>
      </c>
      <c r="G328" s="148" t="s">
        <v>17</v>
      </c>
      <c r="H328" s="150">
        <v>110</v>
      </c>
      <c r="I328" s="267"/>
    </row>
    <row r="329" spans="1:9" x14ac:dyDescent="0.2">
      <c r="A329" s="132" t="s">
        <v>65</v>
      </c>
      <c r="B329" s="213">
        <v>1</v>
      </c>
      <c r="C329" s="148" t="s">
        <v>9</v>
      </c>
      <c r="D329" s="151" t="s">
        <v>13</v>
      </c>
      <c r="E329" s="149">
        <v>172</v>
      </c>
      <c r="F329" s="148" t="s">
        <v>544</v>
      </c>
      <c r="G329" s="148" t="s">
        <v>17</v>
      </c>
      <c r="H329" s="145">
        <v>110</v>
      </c>
      <c r="I329" s="267"/>
    </row>
    <row r="330" spans="1:9" x14ac:dyDescent="0.2">
      <c r="A330" s="132" t="s">
        <v>78</v>
      </c>
      <c r="B330" s="213">
        <v>1</v>
      </c>
      <c r="C330" s="148" t="s">
        <v>9</v>
      </c>
      <c r="D330" s="151" t="s">
        <v>13</v>
      </c>
      <c r="E330" s="149">
        <v>172</v>
      </c>
      <c r="F330" s="148" t="s">
        <v>544</v>
      </c>
      <c r="G330" s="148" t="s">
        <v>17</v>
      </c>
      <c r="H330" s="150">
        <v>110</v>
      </c>
      <c r="I330" s="267"/>
    </row>
    <row r="331" spans="1:9" x14ac:dyDescent="0.2">
      <c r="A331" s="132" t="s">
        <v>79</v>
      </c>
      <c r="B331" s="213">
        <v>1</v>
      </c>
      <c r="C331" s="148" t="s">
        <v>9</v>
      </c>
      <c r="D331" s="151" t="s">
        <v>13</v>
      </c>
      <c r="E331" s="149">
        <v>172</v>
      </c>
      <c r="F331" s="148" t="s">
        <v>544</v>
      </c>
      <c r="G331" s="148" t="s">
        <v>17</v>
      </c>
      <c r="H331" s="150">
        <v>110</v>
      </c>
      <c r="I331" s="267"/>
    </row>
    <row r="332" spans="1:9" x14ac:dyDescent="0.2">
      <c r="A332" s="132" t="s">
        <v>81</v>
      </c>
      <c r="B332" s="213">
        <v>1</v>
      </c>
      <c r="C332" s="148" t="s">
        <v>9</v>
      </c>
      <c r="D332" s="151" t="s">
        <v>13</v>
      </c>
      <c r="E332" s="149">
        <v>172</v>
      </c>
      <c r="F332" s="148" t="s">
        <v>544</v>
      </c>
      <c r="G332" s="148" t="s">
        <v>17</v>
      </c>
      <c r="H332" s="150">
        <v>110</v>
      </c>
      <c r="I332" s="267"/>
    </row>
    <row r="333" spans="1:9" x14ac:dyDescent="0.2">
      <c r="A333" s="132" t="s">
        <v>82</v>
      </c>
      <c r="B333" s="213">
        <v>1</v>
      </c>
      <c r="C333" s="148" t="s">
        <v>9</v>
      </c>
      <c r="D333" s="151" t="s">
        <v>13</v>
      </c>
      <c r="E333" s="149">
        <v>172</v>
      </c>
      <c r="F333" s="148" t="s">
        <v>544</v>
      </c>
      <c r="G333" s="148" t="s">
        <v>17</v>
      </c>
      <c r="H333" s="150">
        <v>110</v>
      </c>
      <c r="I333" s="267"/>
    </row>
    <row r="334" spans="1:9" x14ac:dyDescent="0.2">
      <c r="A334" s="132" t="s">
        <v>87</v>
      </c>
      <c r="B334" s="213">
        <v>1</v>
      </c>
      <c r="C334" s="148" t="s">
        <v>9</v>
      </c>
      <c r="D334" s="151" t="s">
        <v>13</v>
      </c>
      <c r="E334" s="149">
        <v>172</v>
      </c>
      <c r="F334" s="148" t="s">
        <v>544</v>
      </c>
      <c r="G334" s="148" t="s">
        <v>17</v>
      </c>
      <c r="H334" s="150">
        <v>110</v>
      </c>
      <c r="I334" s="267"/>
    </row>
    <row r="335" spans="1:9" x14ac:dyDescent="0.2">
      <c r="A335" s="132" t="s">
        <v>88</v>
      </c>
      <c r="B335" s="213">
        <v>1</v>
      </c>
      <c r="C335" s="148" t="s">
        <v>9</v>
      </c>
      <c r="D335" s="151" t="s">
        <v>13</v>
      </c>
      <c r="E335" s="149">
        <v>172</v>
      </c>
      <c r="F335" s="148" t="s">
        <v>544</v>
      </c>
      <c r="G335" s="148" t="s">
        <v>17</v>
      </c>
      <c r="H335" s="145">
        <v>110</v>
      </c>
      <c r="I335" s="267"/>
    </row>
    <row r="336" spans="1:9" x14ac:dyDescent="0.2">
      <c r="A336" s="132" t="s">
        <v>148</v>
      </c>
      <c r="B336" s="213">
        <v>1</v>
      </c>
      <c r="C336" s="148" t="s">
        <v>9</v>
      </c>
      <c r="D336" s="151" t="s">
        <v>13</v>
      </c>
      <c r="E336" s="149">
        <v>172</v>
      </c>
      <c r="F336" s="148" t="s">
        <v>544</v>
      </c>
      <c r="G336" s="148" t="s">
        <v>17</v>
      </c>
      <c r="H336" s="58">
        <v>110</v>
      </c>
      <c r="I336" s="267"/>
    </row>
    <row r="337" spans="1:9" x14ac:dyDescent="0.2">
      <c r="A337" s="132" t="s">
        <v>527</v>
      </c>
      <c r="B337" s="213">
        <v>1</v>
      </c>
      <c r="C337" s="148" t="s">
        <v>9</v>
      </c>
      <c r="D337" s="151" t="s">
        <v>13</v>
      </c>
      <c r="E337" s="149">
        <v>172</v>
      </c>
      <c r="F337" s="148" t="s">
        <v>544</v>
      </c>
      <c r="G337" s="148" t="s">
        <v>17</v>
      </c>
      <c r="H337" s="137">
        <v>110</v>
      </c>
      <c r="I337" s="267"/>
    </row>
    <row r="338" spans="1:9" s="53" customFormat="1" x14ac:dyDescent="0.2">
      <c r="A338" s="132" t="s">
        <v>588</v>
      </c>
      <c r="B338" s="213">
        <v>1</v>
      </c>
      <c r="C338" s="148" t="s">
        <v>9</v>
      </c>
      <c r="D338" s="151" t="s">
        <v>13</v>
      </c>
      <c r="E338" s="149">
        <v>172</v>
      </c>
      <c r="F338" s="148" t="s">
        <v>544</v>
      </c>
      <c r="G338" s="148" t="s">
        <v>17</v>
      </c>
      <c r="H338" s="137">
        <v>110</v>
      </c>
      <c r="I338" s="267"/>
    </row>
    <row r="339" spans="1:9" s="53" customFormat="1" x14ac:dyDescent="0.2">
      <c r="A339" s="132" t="s">
        <v>1069</v>
      </c>
      <c r="B339" s="213">
        <v>1</v>
      </c>
      <c r="C339" s="148" t="s">
        <v>9</v>
      </c>
      <c r="D339" s="151" t="s">
        <v>13</v>
      </c>
      <c r="E339" s="149">
        <v>172</v>
      </c>
      <c r="F339" s="148" t="s">
        <v>544</v>
      </c>
      <c r="G339" s="148" t="s">
        <v>17</v>
      </c>
      <c r="H339" s="137">
        <v>110</v>
      </c>
      <c r="I339" s="267"/>
    </row>
    <row r="340" spans="1:9" x14ac:dyDescent="0.2">
      <c r="A340" s="132" t="s">
        <v>5</v>
      </c>
      <c r="B340" s="213">
        <v>1</v>
      </c>
      <c r="C340" s="148" t="s">
        <v>9</v>
      </c>
      <c r="D340" s="148" t="s">
        <v>16</v>
      </c>
      <c r="E340" s="149">
        <v>173</v>
      </c>
      <c r="F340" s="148" t="s">
        <v>1249</v>
      </c>
      <c r="G340" s="148" t="s">
        <v>17</v>
      </c>
      <c r="H340" s="150">
        <v>588.5</v>
      </c>
      <c r="I340" s="267"/>
    </row>
    <row r="341" spans="1:9" x14ac:dyDescent="0.2">
      <c r="A341" s="132" t="s">
        <v>6</v>
      </c>
      <c r="B341" s="213">
        <v>1</v>
      </c>
      <c r="C341" s="148" t="s">
        <v>9</v>
      </c>
      <c r="D341" s="148" t="s">
        <v>16</v>
      </c>
      <c r="E341" s="142">
        <v>173</v>
      </c>
      <c r="F341" s="148" t="s">
        <v>1249</v>
      </c>
      <c r="G341" s="148" t="s">
        <v>17</v>
      </c>
      <c r="H341" s="150">
        <v>605.5</v>
      </c>
      <c r="I341" s="267"/>
    </row>
    <row r="342" spans="1:9" x14ac:dyDescent="0.2">
      <c r="A342" s="132" t="s">
        <v>7</v>
      </c>
      <c r="B342" s="213">
        <v>1</v>
      </c>
      <c r="C342" s="148" t="s">
        <v>9</v>
      </c>
      <c r="D342" s="148" t="s">
        <v>16</v>
      </c>
      <c r="E342" s="149">
        <v>173</v>
      </c>
      <c r="F342" s="148" t="s">
        <v>1249</v>
      </c>
      <c r="G342" s="148" t="s">
        <v>17</v>
      </c>
      <c r="H342" s="150">
        <v>605.5</v>
      </c>
      <c r="I342" s="267"/>
    </row>
    <row r="343" spans="1:9" x14ac:dyDescent="0.2">
      <c r="A343" s="132" t="s">
        <v>8</v>
      </c>
      <c r="B343" s="213">
        <v>1</v>
      </c>
      <c r="C343" s="148" t="s">
        <v>9</v>
      </c>
      <c r="D343" s="148" t="s">
        <v>16</v>
      </c>
      <c r="E343" s="149">
        <v>173</v>
      </c>
      <c r="F343" s="148" t="s">
        <v>1249</v>
      </c>
      <c r="G343" s="148" t="s">
        <v>17</v>
      </c>
      <c r="H343" s="150">
        <v>605.5</v>
      </c>
      <c r="I343" s="267"/>
    </row>
    <row r="344" spans="1:9" x14ac:dyDescent="0.2">
      <c r="A344" s="132" t="s">
        <v>34</v>
      </c>
      <c r="B344" s="213">
        <v>1</v>
      </c>
      <c r="C344" s="148" t="s">
        <v>9</v>
      </c>
      <c r="D344" s="148" t="s">
        <v>16</v>
      </c>
      <c r="E344" s="149">
        <v>173</v>
      </c>
      <c r="F344" s="148" t="s">
        <v>1249</v>
      </c>
      <c r="G344" s="148" t="s">
        <v>17</v>
      </c>
      <c r="H344" s="150">
        <v>719.4</v>
      </c>
      <c r="I344" s="267"/>
    </row>
    <row r="345" spans="1:9" x14ac:dyDescent="0.2">
      <c r="A345" s="132" t="s">
        <v>37</v>
      </c>
      <c r="B345" s="213">
        <v>1</v>
      </c>
      <c r="C345" s="148" t="s">
        <v>9</v>
      </c>
      <c r="D345" s="148" t="s">
        <v>16</v>
      </c>
      <c r="E345" s="149">
        <v>173</v>
      </c>
      <c r="F345" s="148" t="s">
        <v>1249</v>
      </c>
      <c r="G345" s="148" t="s">
        <v>17</v>
      </c>
      <c r="H345" s="150">
        <v>605.5</v>
      </c>
      <c r="I345" s="267"/>
    </row>
    <row r="346" spans="1:9" x14ac:dyDescent="0.2">
      <c r="A346" s="132" t="s">
        <v>39</v>
      </c>
      <c r="B346" s="213">
        <v>1</v>
      </c>
      <c r="C346" s="148" t="s">
        <v>9</v>
      </c>
      <c r="D346" s="148" t="s">
        <v>16</v>
      </c>
      <c r="E346" s="149">
        <v>173</v>
      </c>
      <c r="F346" s="148" t="s">
        <v>1249</v>
      </c>
      <c r="G346" s="148" t="s">
        <v>17</v>
      </c>
      <c r="H346" s="150">
        <v>605.5</v>
      </c>
      <c r="I346" s="267"/>
    </row>
    <row r="347" spans="1:9" x14ac:dyDescent="0.2">
      <c r="A347" s="132" t="s">
        <v>40</v>
      </c>
      <c r="B347" s="213">
        <v>1</v>
      </c>
      <c r="C347" s="148" t="s">
        <v>9</v>
      </c>
      <c r="D347" s="148" t="s">
        <v>16</v>
      </c>
      <c r="E347" s="149">
        <v>173</v>
      </c>
      <c r="F347" s="148" t="s">
        <v>1249</v>
      </c>
      <c r="G347" s="148" t="s">
        <v>17</v>
      </c>
      <c r="H347" s="150">
        <v>605.5</v>
      </c>
      <c r="I347" s="267"/>
    </row>
    <row r="348" spans="1:9" x14ac:dyDescent="0.2">
      <c r="A348" s="132" t="s">
        <v>44</v>
      </c>
      <c r="B348" s="213">
        <v>1</v>
      </c>
      <c r="C348" s="148" t="s">
        <v>9</v>
      </c>
      <c r="D348" s="148" t="s">
        <v>16</v>
      </c>
      <c r="E348" s="149">
        <v>173</v>
      </c>
      <c r="F348" s="148" t="s">
        <v>1249</v>
      </c>
      <c r="G348" s="148" t="s">
        <v>17</v>
      </c>
      <c r="H348" s="150">
        <v>605.5</v>
      </c>
      <c r="I348" s="267"/>
    </row>
    <row r="349" spans="1:9" x14ac:dyDescent="0.2">
      <c r="A349" s="132" t="s">
        <v>45</v>
      </c>
      <c r="B349" s="213">
        <v>1</v>
      </c>
      <c r="C349" s="148" t="s">
        <v>9</v>
      </c>
      <c r="D349" s="148" t="s">
        <v>16</v>
      </c>
      <c r="E349" s="149">
        <v>173</v>
      </c>
      <c r="F349" s="148" t="s">
        <v>1249</v>
      </c>
      <c r="G349" s="148" t="s">
        <v>17</v>
      </c>
      <c r="H349" s="150">
        <v>605.5</v>
      </c>
      <c r="I349" s="267"/>
    </row>
    <row r="350" spans="1:9" x14ac:dyDescent="0.2">
      <c r="A350" s="132" t="s">
        <v>46</v>
      </c>
      <c r="B350" s="213">
        <v>1</v>
      </c>
      <c r="C350" s="148" t="s">
        <v>9</v>
      </c>
      <c r="D350" s="148" t="s">
        <v>16</v>
      </c>
      <c r="E350" s="149">
        <v>173</v>
      </c>
      <c r="F350" s="148" t="s">
        <v>1249</v>
      </c>
      <c r="G350" s="148" t="s">
        <v>17</v>
      </c>
      <c r="H350" s="150">
        <v>605.5</v>
      </c>
      <c r="I350" s="267"/>
    </row>
    <row r="351" spans="1:9" x14ac:dyDescent="0.2">
      <c r="A351" s="132" t="s">
        <v>47</v>
      </c>
      <c r="B351" s="213">
        <v>1</v>
      </c>
      <c r="C351" s="148" t="s">
        <v>9</v>
      </c>
      <c r="D351" s="148" t="s">
        <v>16</v>
      </c>
      <c r="E351" s="149">
        <v>173</v>
      </c>
      <c r="F351" s="148" t="s">
        <v>1249</v>
      </c>
      <c r="G351" s="148" t="s">
        <v>17</v>
      </c>
      <c r="H351" s="154">
        <v>605.5</v>
      </c>
      <c r="I351" s="267"/>
    </row>
    <row r="352" spans="1:9" x14ac:dyDescent="0.2">
      <c r="A352" s="132" t="s">
        <v>55</v>
      </c>
      <c r="B352" s="213">
        <v>1</v>
      </c>
      <c r="C352" s="148" t="s">
        <v>9</v>
      </c>
      <c r="D352" s="148" t="s">
        <v>16</v>
      </c>
      <c r="E352" s="149">
        <v>173</v>
      </c>
      <c r="F352" s="148" t="s">
        <v>1249</v>
      </c>
      <c r="G352" s="148" t="s">
        <v>17</v>
      </c>
      <c r="H352" s="154">
        <v>605.5</v>
      </c>
      <c r="I352" s="267"/>
    </row>
    <row r="353" spans="1:9" x14ac:dyDescent="0.2">
      <c r="A353" s="132" t="s">
        <v>56</v>
      </c>
      <c r="B353" s="213">
        <v>1</v>
      </c>
      <c r="C353" s="148" t="s">
        <v>9</v>
      </c>
      <c r="D353" s="148" t="s">
        <v>16</v>
      </c>
      <c r="E353" s="149">
        <v>173</v>
      </c>
      <c r="F353" s="148" t="s">
        <v>1249</v>
      </c>
      <c r="G353" s="148" t="s">
        <v>17</v>
      </c>
      <c r="H353" s="150">
        <v>605.5</v>
      </c>
      <c r="I353" s="267"/>
    </row>
    <row r="354" spans="1:9" x14ac:dyDescent="0.2">
      <c r="A354" s="132" t="s">
        <v>64</v>
      </c>
      <c r="B354" s="213">
        <v>1</v>
      </c>
      <c r="C354" s="148" t="s">
        <v>9</v>
      </c>
      <c r="D354" s="148" t="s">
        <v>16</v>
      </c>
      <c r="E354" s="149">
        <v>173</v>
      </c>
      <c r="F354" s="148" t="s">
        <v>1249</v>
      </c>
      <c r="G354" s="148" t="s">
        <v>17</v>
      </c>
      <c r="H354" s="150">
        <v>605.5</v>
      </c>
      <c r="I354" s="267"/>
    </row>
    <row r="355" spans="1:9" x14ac:dyDescent="0.2">
      <c r="A355" s="132" t="s">
        <v>65</v>
      </c>
      <c r="B355" s="213">
        <v>1</v>
      </c>
      <c r="C355" s="148" t="s">
        <v>9</v>
      </c>
      <c r="D355" s="148" t="s">
        <v>16</v>
      </c>
      <c r="E355" s="149">
        <v>173</v>
      </c>
      <c r="F355" s="148" t="s">
        <v>1249</v>
      </c>
      <c r="G355" s="148" t="s">
        <v>17</v>
      </c>
      <c r="H355" s="150">
        <v>605.5</v>
      </c>
      <c r="I355" s="267"/>
    </row>
    <row r="356" spans="1:9" x14ac:dyDescent="0.2">
      <c r="A356" s="132" t="s">
        <v>78</v>
      </c>
      <c r="B356" s="213">
        <v>1</v>
      </c>
      <c r="C356" s="148" t="s">
        <v>9</v>
      </c>
      <c r="D356" s="148" t="s">
        <v>16</v>
      </c>
      <c r="E356" s="149">
        <v>173</v>
      </c>
      <c r="F356" s="148" t="s">
        <v>1249</v>
      </c>
      <c r="G356" s="148" t="s">
        <v>17</v>
      </c>
      <c r="H356" s="150">
        <v>605.5</v>
      </c>
      <c r="I356" s="267"/>
    </row>
    <row r="357" spans="1:9" x14ac:dyDescent="0.2">
      <c r="A357" s="132" t="s">
        <v>79</v>
      </c>
      <c r="B357" s="213">
        <v>1</v>
      </c>
      <c r="C357" s="148" t="s">
        <v>9</v>
      </c>
      <c r="D357" s="148" t="s">
        <v>16</v>
      </c>
      <c r="E357" s="149">
        <v>173</v>
      </c>
      <c r="F357" s="148" t="s">
        <v>1249</v>
      </c>
      <c r="G357" s="148" t="s">
        <v>17</v>
      </c>
      <c r="H357" s="150">
        <v>605.5</v>
      </c>
      <c r="I357" s="267"/>
    </row>
    <row r="358" spans="1:9" x14ac:dyDescent="0.2">
      <c r="A358" s="132" t="s">
        <v>81</v>
      </c>
      <c r="B358" s="213">
        <v>1</v>
      </c>
      <c r="C358" s="148" t="s">
        <v>9</v>
      </c>
      <c r="D358" s="148" t="s">
        <v>16</v>
      </c>
      <c r="E358" s="149">
        <v>173</v>
      </c>
      <c r="F358" s="148" t="s">
        <v>1249</v>
      </c>
      <c r="G358" s="148" t="s">
        <v>17</v>
      </c>
      <c r="H358" s="150">
        <v>605.5</v>
      </c>
      <c r="I358" s="267"/>
    </row>
    <row r="359" spans="1:9" x14ac:dyDescent="0.2">
      <c r="A359" s="132" t="s">
        <v>82</v>
      </c>
      <c r="B359" s="213">
        <v>1</v>
      </c>
      <c r="C359" s="148" t="s">
        <v>9</v>
      </c>
      <c r="D359" s="148" t="s">
        <v>16</v>
      </c>
      <c r="E359" s="149">
        <v>173</v>
      </c>
      <c r="F359" s="148" t="s">
        <v>1249</v>
      </c>
      <c r="G359" s="148" t="s">
        <v>17</v>
      </c>
      <c r="H359" s="150">
        <v>605.5</v>
      </c>
      <c r="I359" s="267"/>
    </row>
    <row r="360" spans="1:9" x14ac:dyDescent="0.2">
      <c r="A360" s="132" t="s">
        <v>87</v>
      </c>
      <c r="B360" s="213">
        <v>1</v>
      </c>
      <c r="C360" s="148" t="s">
        <v>9</v>
      </c>
      <c r="D360" s="148" t="s">
        <v>16</v>
      </c>
      <c r="E360" s="149">
        <v>173</v>
      </c>
      <c r="F360" s="148" t="s">
        <v>1249</v>
      </c>
      <c r="G360" s="148" t="s">
        <v>17</v>
      </c>
      <c r="H360" s="150">
        <v>605.5</v>
      </c>
      <c r="I360" s="267"/>
    </row>
    <row r="361" spans="1:9" x14ac:dyDescent="0.2">
      <c r="A361" s="132" t="s">
        <v>88</v>
      </c>
      <c r="B361" s="213">
        <v>1</v>
      </c>
      <c r="C361" s="148" t="s">
        <v>9</v>
      </c>
      <c r="D361" s="148" t="s">
        <v>16</v>
      </c>
      <c r="E361" s="149">
        <v>173</v>
      </c>
      <c r="F361" s="148" t="s">
        <v>1249</v>
      </c>
      <c r="G361" s="148" t="s">
        <v>17</v>
      </c>
      <c r="H361" s="145">
        <v>605.5</v>
      </c>
      <c r="I361" s="267"/>
    </row>
    <row r="362" spans="1:9" x14ac:dyDescent="0.2">
      <c r="A362" s="132" t="s">
        <v>148</v>
      </c>
      <c r="B362" s="213">
        <v>1</v>
      </c>
      <c r="C362" s="148" t="s">
        <v>9</v>
      </c>
      <c r="D362" s="148" t="s">
        <v>16</v>
      </c>
      <c r="E362" s="149">
        <v>173</v>
      </c>
      <c r="F362" s="148" t="s">
        <v>1249</v>
      </c>
      <c r="G362" s="148" t="s">
        <v>17</v>
      </c>
      <c r="H362" s="137">
        <v>605.5</v>
      </c>
      <c r="I362" s="267"/>
    </row>
    <row r="363" spans="1:9" x14ac:dyDescent="0.2">
      <c r="A363" s="132" t="s">
        <v>527</v>
      </c>
      <c r="B363" s="213">
        <v>1</v>
      </c>
      <c r="C363" s="148" t="s">
        <v>9</v>
      </c>
      <c r="D363" s="148" t="s">
        <v>16</v>
      </c>
      <c r="E363" s="149">
        <v>173</v>
      </c>
      <c r="F363" s="148" t="s">
        <v>1249</v>
      </c>
      <c r="G363" s="148" t="s">
        <v>17</v>
      </c>
      <c r="H363" s="137">
        <v>605.5</v>
      </c>
      <c r="I363" s="267"/>
    </row>
    <row r="364" spans="1:9" s="53" customFormat="1" x14ac:dyDescent="0.2">
      <c r="A364" s="132" t="s">
        <v>588</v>
      </c>
      <c r="B364" s="213">
        <v>1</v>
      </c>
      <c r="C364" s="148" t="s">
        <v>9</v>
      </c>
      <c r="D364" s="148" t="s">
        <v>16</v>
      </c>
      <c r="E364" s="149">
        <v>173</v>
      </c>
      <c r="F364" s="148" t="s">
        <v>1249</v>
      </c>
      <c r="G364" s="148" t="s">
        <v>17</v>
      </c>
      <c r="H364" s="137">
        <v>605.5</v>
      </c>
      <c r="I364" s="267"/>
    </row>
    <row r="365" spans="1:9" s="53" customFormat="1" x14ac:dyDescent="0.2">
      <c r="A365" s="132" t="s">
        <v>1069</v>
      </c>
      <c r="B365" s="213">
        <v>1</v>
      </c>
      <c r="C365" s="148" t="s">
        <v>9</v>
      </c>
      <c r="D365" s="148" t="s">
        <v>16</v>
      </c>
      <c r="E365" s="149">
        <v>173</v>
      </c>
      <c r="F365" s="148" t="s">
        <v>1249</v>
      </c>
      <c r="G365" s="148" t="s">
        <v>17</v>
      </c>
      <c r="H365" s="137">
        <v>605.5</v>
      </c>
      <c r="I365" s="267"/>
    </row>
    <row r="366" spans="1:9" x14ac:dyDescent="0.2">
      <c r="A366" s="132" t="s">
        <v>5</v>
      </c>
      <c r="B366" s="213">
        <v>1</v>
      </c>
      <c r="C366" s="148" t="s">
        <v>9</v>
      </c>
      <c r="D366" s="148" t="s">
        <v>18</v>
      </c>
      <c r="E366" s="149">
        <v>174</v>
      </c>
      <c r="F366" s="148" t="s">
        <v>1250</v>
      </c>
      <c r="G366" s="137" t="s">
        <v>14</v>
      </c>
      <c r="H366" s="148">
        <v>300.57463000000001</v>
      </c>
      <c r="I366" s="267"/>
    </row>
    <row r="367" spans="1:9" x14ac:dyDescent="0.2">
      <c r="A367" s="132" t="s">
        <v>6</v>
      </c>
      <c r="B367" s="213">
        <v>1</v>
      </c>
      <c r="C367" s="148" t="s">
        <v>9</v>
      </c>
      <c r="D367" s="148" t="s">
        <v>18</v>
      </c>
      <c r="E367" s="149">
        <v>174</v>
      </c>
      <c r="F367" s="148" t="s">
        <v>1250</v>
      </c>
      <c r="G367" s="137" t="s">
        <v>14</v>
      </c>
      <c r="H367" s="148">
        <v>122.42653000000001</v>
      </c>
      <c r="I367" s="267"/>
    </row>
    <row r="368" spans="1:9" x14ac:dyDescent="0.2">
      <c r="A368" s="132" t="s">
        <v>7</v>
      </c>
      <c r="B368" s="213">
        <v>1</v>
      </c>
      <c r="C368" s="148" t="s">
        <v>9</v>
      </c>
      <c r="D368" s="148" t="s">
        <v>18</v>
      </c>
      <c r="E368" s="149">
        <v>174</v>
      </c>
      <c r="F368" s="148" t="s">
        <v>1250</v>
      </c>
      <c r="G368" s="137" t="s">
        <v>14</v>
      </c>
      <c r="H368" s="148">
        <v>1554.41831</v>
      </c>
      <c r="I368" s="267"/>
    </row>
    <row r="369" spans="1:9" x14ac:dyDescent="0.2">
      <c r="A369" s="132" t="s">
        <v>8</v>
      </c>
      <c r="B369" s="213">
        <v>1</v>
      </c>
      <c r="C369" s="148" t="s">
        <v>9</v>
      </c>
      <c r="D369" s="148" t="s">
        <v>18</v>
      </c>
      <c r="E369" s="149">
        <v>174</v>
      </c>
      <c r="F369" s="148" t="s">
        <v>1250</v>
      </c>
      <c r="G369" s="137" t="s">
        <v>14</v>
      </c>
      <c r="H369" s="148">
        <v>908.97082</v>
      </c>
      <c r="I369" s="267"/>
    </row>
    <row r="370" spans="1:9" x14ac:dyDescent="0.2">
      <c r="A370" s="132" t="s">
        <v>34</v>
      </c>
      <c r="B370" s="213">
        <v>1</v>
      </c>
      <c r="C370" s="148" t="s">
        <v>9</v>
      </c>
      <c r="D370" s="148" t="s">
        <v>18</v>
      </c>
      <c r="E370" s="149">
        <v>174</v>
      </c>
      <c r="F370" s="148" t="s">
        <v>1250</v>
      </c>
      <c r="G370" s="137" t="s">
        <v>14</v>
      </c>
      <c r="H370" s="148">
        <v>493.98946999999998</v>
      </c>
      <c r="I370" s="267"/>
    </row>
    <row r="371" spans="1:9" x14ac:dyDescent="0.2">
      <c r="A371" s="132" t="s">
        <v>37</v>
      </c>
      <c r="B371" s="213">
        <v>1</v>
      </c>
      <c r="C371" s="148" t="s">
        <v>9</v>
      </c>
      <c r="D371" s="148" t="s">
        <v>18</v>
      </c>
      <c r="E371" s="149">
        <v>174</v>
      </c>
      <c r="F371" s="148" t="s">
        <v>1250</v>
      </c>
      <c r="G371" s="137" t="s">
        <v>14</v>
      </c>
      <c r="H371" s="148">
        <v>919.18139000000008</v>
      </c>
      <c r="I371" s="267"/>
    </row>
    <row r="372" spans="1:9" x14ac:dyDescent="0.2">
      <c r="A372" s="132" t="s">
        <v>39</v>
      </c>
      <c r="B372" s="213">
        <v>1</v>
      </c>
      <c r="C372" s="148" t="s">
        <v>9</v>
      </c>
      <c r="D372" s="148" t="s">
        <v>18</v>
      </c>
      <c r="E372" s="149">
        <v>174</v>
      </c>
      <c r="F372" s="148" t="s">
        <v>1250</v>
      </c>
      <c r="G372" s="137" t="s">
        <v>14</v>
      </c>
      <c r="H372" s="148">
        <v>339.22690999999998</v>
      </c>
      <c r="I372" s="267"/>
    </row>
    <row r="373" spans="1:9" x14ac:dyDescent="0.2">
      <c r="A373" s="132" t="s">
        <v>40</v>
      </c>
      <c r="B373" s="213">
        <v>1</v>
      </c>
      <c r="C373" s="148" t="s">
        <v>9</v>
      </c>
      <c r="D373" s="148" t="s">
        <v>18</v>
      </c>
      <c r="E373" s="149">
        <v>174</v>
      </c>
      <c r="F373" s="148" t="s">
        <v>1250</v>
      </c>
      <c r="G373" s="137" t="s">
        <v>14</v>
      </c>
      <c r="H373" s="148">
        <v>596.84961999999996</v>
      </c>
      <c r="I373" s="267"/>
    </row>
    <row r="374" spans="1:9" x14ac:dyDescent="0.2">
      <c r="A374" s="132" t="s">
        <v>44</v>
      </c>
      <c r="B374" s="213">
        <v>1</v>
      </c>
      <c r="C374" s="148" t="s">
        <v>9</v>
      </c>
      <c r="D374" s="148" t="s">
        <v>18</v>
      </c>
      <c r="E374" s="149">
        <v>174</v>
      </c>
      <c r="F374" s="148" t="s">
        <v>1250</v>
      </c>
      <c r="G374" s="137" t="s">
        <v>14</v>
      </c>
      <c r="H374" s="148">
        <v>139.45537999999999</v>
      </c>
      <c r="I374" s="267"/>
    </row>
    <row r="375" spans="1:9" x14ac:dyDescent="0.2">
      <c r="A375" s="132" t="s">
        <v>45</v>
      </c>
      <c r="B375" s="213">
        <v>1</v>
      </c>
      <c r="C375" s="148" t="s">
        <v>9</v>
      </c>
      <c r="D375" s="148" t="s">
        <v>18</v>
      </c>
      <c r="E375" s="149">
        <v>174</v>
      </c>
      <c r="F375" s="148" t="s">
        <v>1250</v>
      </c>
      <c r="G375" s="137" t="s">
        <v>14</v>
      </c>
      <c r="H375" s="148">
        <v>1395.49054</v>
      </c>
      <c r="I375" s="267"/>
    </row>
    <row r="376" spans="1:9" x14ac:dyDescent="0.2">
      <c r="A376" s="132" t="s">
        <v>46</v>
      </c>
      <c r="B376" s="213">
        <v>1</v>
      </c>
      <c r="C376" s="148" t="s">
        <v>9</v>
      </c>
      <c r="D376" s="148" t="s">
        <v>18</v>
      </c>
      <c r="E376" s="149">
        <v>174</v>
      </c>
      <c r="F376" s="148" t="s">
        <v>1250</v>
      </c>
      <c r="G376" s="137" t="s">
        <v>14</v>
      </c>
      <c r="H376" s="148">
        <v>352.78053999999997</v>
      </c>
      <c r="I376" s="267"/>
    </row>
    <row r="377" spans="1:9" x14ac:dyDescent="0.2">
      <c r="A377" s="132" t="s">
        <v>47</v>
      </c>
      <c r="B377" s="213">
        <v>1</v>
      </c>
      <c r="C377" s="148" t="s">
        <v>9</v>
      </c>
      <c r="D377" s="148" t="s">
        <v>18</v>
      </c>
      <c r="E377" s="149">
        <v>174</v>
      </c>
      <c r="F377" s="148" t="s">
        <v>1250</v>
      </c>
      <c r="G377" s="137" t="s">
        <v>14</v>
      </c>
      <c r="H377" s="156">
        <v>1313.27817</v>
      </c>
      <c r="I377" s="267"/>
    </row>
    <row r="378" spans="1:9" x14ac:dyDescent="0.2">
      <c r="A378" s="132" t="s">
        <v>55</v>
      </c>
      <c r="B378" s="213">
        <v>1</v>
      </c>
      <c r="C378" s="148" t="s">
        <v>9</v>
      </c>
      <c r="D378" s="148" t="s">
        <v>18</v>
      </c>
      <c r="E378" s="149">
        <v>174</v>
      </c>
      <c r="F378" s="148" t="s">
        <v>1250</v>
      </c>
      <c r="G378" s="137" t="s">
        <v>14</v>
      </c>
      <c r="H378" s="148">
        <v>2550.3592699999999</v>
      </c>
      <c r="I378" s="267"/>
    </row>
    <row r="379" spans="1:9" x14ac:dyDescent="0.2">
      <c r="A379" s="132" t="s">
        <v>56</v>
      </c>
      <c r="B379" s="213">
        <v>1</v>
      </c>
      <c r="C379" s="148" t="s">
        <v>9</v>
      </c>
      <c r="D379" s="148" t="s">
        <v>18</v>
      </c>
      <c r="E379" s="149">
        <v>174</v>
      </c>
      <c r="F379" s="148" t="s">
        <v>1250</v>
      </c>
      <c r="G379" s="137" t="s">
        <v>14</v>
      </c>
      <c r="H379" s="148">
        <v>743.33878000000004</v>
      </c>
      <c r="I379" s="267"/>
    </row>
    <row r="380" spans="1:9" x14ac:dyDescent="0.2">
      <c r="A380" s="132" t="s">
        <v>64</v>
      </c>
      <c r="B380" s="213">
        <v>1</v>
      </c>
      <c r="C380" s="148" t="s">
        <v>9</v>
      </c>
      <c r="D380" s="148" t="s">
        <v>18</v>
      </c>
      <c r="E380" s="149">
        <v>174</v>
      </c>
      <c r="F380" s="148" t="s">
        <v>1250</v>
      </c>
      <c r="G380" s="137" t="s">
        <v>14</v>
      </c>
      <c r="H380" s="148">
        <v>365.07100000000003</v>
      </c>
      <c r="I380" s="267"/>
    </row>
    <row r="381" spans="1:9" x14ac:dyDescent="0.2">
      <c r="A381" s="132" t="s">
        <v>65</v>
      </c>
      <c r="B381" s="213">
        <v>1</v>
      </c>
      <c r="C381" s="148" t="s">
        <v>9</v>
      </c>
      <c r="D381" s="148" t="s">
        <v>18</v>
      </c>
      <c r="E381" s="149">
        <v>174</v>
      </c>
      <c r="F381" s="148" t="s">
        <v>1250</v>
      </c>
      <c r="G381" s="137" t="s">
        <v>14</v>
      </c>
      <c r="H381" s="148">
        <v>2374.1509999999998</v>
      </c>
      <c r="I381" s="267"/>
    </row>
    <row r="382" spans="1:9" x14ac:dyDescent="0.2">
      <c r="A382" s="132" t="s">
        <v>78</v>
      </c>
      <c r="B382" s="213">
        <v>1</v>
      </c>
      <c r="C382" s="148" t="s">
        <v>9</v>
      </c>
      <c r="D382" s="148" t="s">
        <v>18</v>
      </c>
      <c r="E382" s="149">
        <v>174</v>
      </c>
      <c r="F382" s="148" t="s">
        <v>1250</v>
      </c>
      <c r="G382" s="137" t="s">
        <v>14</v>
      </c>
      <c r="H382" s="148">
        <v>1000</v>
      </c>
      <c r="I382" s="267"/>
    </row>
    <row r="383" spans="1:9" x14ac:dyDescent="0.2">
      <c r="A383" s="132" t="s">
        <v>79</v>
      </c>
      <c r="B383" s="213">
        <v>1</v>
      </c>
      <c r="C383" s="148" t="s">
        <v>9</v>
      </c>
      <c r="D383" s="148" t="s">
        <v>18</v>
      </c>
      <c r="E383" s="149">
        <v>174</v>
      </c>
      <c r="F383" s="148" t="s">
        <v>1250</v>
      </c>
      <c r="G383" s="137" t="s">
        <v>14</v>
      </c>
      <c r="H383" s="148">
        <v>1000</v>
      </c>
      <c r="I383" s="267"/>
    </row>
    <row r="384" spans="1:9" x14ac:dyDescent="0.2">
      <c r="A384" s="132" t="s">
        <v>81</v>
      </c>
      <c r="B384" s="213">
        <v>1</v>
      </c>
      <c r="C384" s="148" t="s">
        <v>9</v>
      </c>
      <c r="D384" s="148" t="s">
        <v>18</v>
      </c>
      <c r="E384" s="149">
        <v>174</v>
      </c>
      <c r="F384" s="148" t="s">
        <v>1250</v>
      </c>
      <c r="G384" s="137" t="s">
        <v>14</v>
      </c>
      <c r="H384" s="148">
        <v>1064</v>
      </c>
      <c r="I384" s="267"/>
    </row>
    <row r="385" spans="1:9" x14ac:dyDescent="0.2">
      <c r="A385" s="132" t="s">
        <v>82</v>
      </c>
      <c r="B385" s="213">
        <v>1</v>
      </c>
      <c r="C385" s="148" t="s">
        <v>9</v>
      </c>
      <c r="D385" s="148" t="s">
        <v>18</v>
      </c>
      <c r="E385" s="149">
        <v>174</v>
      </c>
      <c r="F385" s="148" t="s">
        <v>1250</v>
      </c>
      <c r="G385" s="137" t="s">
        <v>14</v>
      </c>
      <c r="H385" s="148">
        <v>1000</v>
      </c>
      <c r="I385" s="267"/>
    </row>
    <row r="386" spans="1:9" x14ac:dyDescent="0.2">
      <c r="A386" s="132" t="s">
        <v>87</v>
      </c>
      <c r="B386" s="213">
        <v>1</v>
      </c>
      <c r="C386" s="148" t="s">
        <v>9</v>
      </c>
      <c r="D386" s="148" t="s">
        <v>18</v>
      </c>
      <c r="E386" s="149">
        <v>174</v>
      </c>
      <c r="F386" s="148" t="s">
        <v>1250</v>
      </c>
      <c r="G386" s="137" t="s">
        <v>14</v>
      </c>
      <c r="H386" s="127">
        <v>1000</v>
      </c>
      <c r="I386" s="267"/>
    </row>
    <row r="387" spans="1:9" x14ac:dyDescent="0.2">
      <c r="A387" s="132" t="s">
        <v>88</v>
      </c>
      <c r="B387" s="213">
        <v>1</v>
      </c>
      <c r="C387" s="148" t="s">
        <v>9</v>
      </c>
      <c r="D387" s="148" t="s">
        <v>18</v>
      </c>
      <c r="E387" s="149">
        <v>174</v>
      </c>
      <c r="F387" s="148" t="s">
        <v>1250</v>
      </c>
      <c r="G387" s="137" t="s">
        <v>14</v>
      </c>
      <c r="H387" s="127">
        <v>1000</v>
      </c>
      <c r="I387" s="267"/>
    </row>
    <row r="388" spans="1:9" x14ac:dyDescent="0.2">
      <c r="A388" s="132" t="s">
        <v>148</v>
      </c>
      <c r="B388" s="213">
        <v>1</v>
      </c>
      <c r="C388" s="148" t="s">
        <v>9</v>
      </c>
      <c r="D388" s="148" t="s">
        <v>18</v>
      </c>
      <c r="E388" s="149">
        <v>174</v>
      </c>
      <c r="F388" s="148" t="s">
        <v>1250</v>
      </c>
      <c r="G388" s="137" t="s">
        <v>14</v>
      </c>
      <c r="H388" s="137">
        <v>1000</v>
      </c>
      <c r="I388" s="267"/>
    </row>
    <row r="389" spans="1:9" x14ac:dyDescent="0.2">
      <c r="A389" s="132" t="s">
        <v>527</v>
      </c>
      <c r="B389" s="213">
        <v>1</v>
      </c>
      <c r="C389" s="148" t="s">
        <v>9</v>
      </c>
      <c r="D389" s="148" t="s">
        <v>18</v>
      </c>
      <c r="E389" s="142">
        <v>174</v>
      </c>
      <c r="F389" s="148" t="s">
        <v>1250</v>
      </c>
      <c r="G389" s="137" t="s">
        <v>14</v>
      </c>
      <c r="H389" s="137">
        <v>1000</v>
      </c>
      <c r="I389" s="267"/>
    </row>
    <row r="390" spans="1:9" s="53" customFormat="1" x14ac:dyDescent="0.2">
      <c r="A390" s="132" t="s">
        <v>588</v>
      </c>
      <c r="B390" s="213">
        <v>1</v>
      </c>
      <c r="C390" s="148" t="s">
        <v>9</v>
      </c>
      <c r="D390" s="148" t="s">
        <v>18</v>
      </c>
      <c r="E390" s="149">
        <v>174</v>
      </c>
      <c r="F390" s="148" t="s">
        <v>1250</v>
      </c>
      <c r="G390" s="137" t="s">
        <v>14</v>
      </c>
      <c r="H390" s="137">
        <v>1000</v>
      </c>
      <c r="I390" s="267"/>
    </row>
    <row r="391" spans="1:9" s="53" customFormat="1" x14ac:dyDescent="0.2">
      <c r="A391" s="132" t="s">
        <v>1069</v>
      </c>
      <c r="B391" s="213">
        <v>1</v>
      </c>
      <c r="C391" s="148" t="s">
        <v>9</v>
      </c>
      <c r="D391" s="148" t="s">
        <v>18</v>
      </c>
      <c r="E391" s="149">
        <v>174</v>
      </c>
      <c r="F391" s="148" t="s">
        <v>1250</v>
      </c>
      <c r="G391" s="137" t="s">
        <v>14</v>
      </c>
      <c r="H391" s="137">
        <v>1000</v>
      </c>
      <c r="I391" s="267"/>
    </row>
    <row r="392" spans="1:9" x14ac:dyDescent="0.2">
      <c r="A392" s="132" t="s">
        <v>5</v>
      </c>
      <c r="B392" s="213">
        <v>1</v>
      </c>
      <c r="C392" s="148" t="s">
        <v>9</v>
      </c>
      <c r="D392" s="134" t="s">
        <v>1082</v>
      </c>
      <c r="E392" s="142">
        <v>175</v>
      </c>
      <c r="F392" s="148" t="s">
        <v>1251</v>
      </c>
      <c r="G392" s="148" t="s">
        <v>14</v>
      </c>
      <c r="H392" s="152" t="s">
        <v>11</v>
      </c>
      <c r="I392" s="267"/>
    </row>
    <row r="393" spans="1:9" x14ac:dyDescent="0.2">
      <c r="A393" s="132" t="s">
        <v>6</v>
      </c>
      <c r="B393" s="213">
        <v>1</v>
      </c>
      <c r="C393" s="148" t="s">
        <v>9</v>
      </c>
      <c r="D393" s="134" t="s">
        <v>1082</v>
      </c>
      <c r="E393" s="142">
        <v>175</v>
      </c>
      <c r="F393" s="148" t="s">
        <v>1251</v>
      </c>
      <c r="G393" s="148" t="s">
        <v>14</v>
      </c>
      <c r="H393" s="152" t="s">
        <v>11</v>
      </c>
      <c r="I393" s="267"/>
    </row>
    <row r="394" spans="1:9" x14ac:dyDescent="0.2">
      <c r="A394" s="132" t="s">
        <v>7</v>
      </c>
      <c r="B394" s="213">
        <v>1</v>
      </c>
      <c r="C394" s="148" t="s">
        <v>9</v>
      </c>
      <c r="D394" s="134" t="s">
        <v>1082</v>
      </c>
      <c r="E394" s="142">
        <v>175</v>
      </c>
      <c r="F394" s="148" t="s">
        <v>1251</v>
      </c>
      <c r="G394" s="148" t="s">
        <v>14</v>
      </c>
      <c r="H394" s="152" t="s">
        <v>11</v>
      </c>
      <c r="I394" s="267"/>
    </row>
    <row r="395" spans="1:9" x14ac:dyDescent="0.2">
      <c r="A395" s="132" t="s">
        <v>8</v>
      </c>
      <c r="B395" s="213">
        <v>1</v>
      </c>
      <c r="C395" s="148" t="s">
        <v>9</v>
      </c>
      <c r="D395" s="134" t="s">
        <v>1082</v>
      </c>
      <c r="E395" s="142">
        <v>175</v>
      </c>
      <c r="F395" s="148" t="s">
        <v>1251</v>
      </c>
      <c r="G395" s="148" t="s">
        <v>14</v>
      </c>
      <c r="H395" s="152" t="s">
        <v>11</v>
      </c>
      <c r="I395" s="267"/>
    </row>
    <row r="396" spans="1:9" x14ac:dyDescent="0.2">
      <c r="A396" s="132" t="s">
        <v>34</v>
      </c>
      <c r="B396" s="213">
        <v>1</v>
      </c>
      <c r="C396" s="148" t="s">
        <v>9</v>
      </c>
      <c r="D396" s="134" t="s">
        <v>1082</v>
      </c>
      <c r="E396" s="142">
        <v>175</v>
      </c>
      <c r="F396" s="148" t="s">
        <v>1251</v>
      </c>
      <c r="G396" s="148" t="s">
        <v>14</v>
      </c>
      <c r="H396" s="152" t="s">
        <v>11</v>
      </c>
      <c r="I396" s="267"/>
    </row>
    <row r="397" spans="1:9" x14ac:dyDescent="0.2">
      <c r="A397" s="132" t="s">
        <v>37</v>
      </c>
      <c r="B397" s="213">
        <v>1</v>
      </c>
      <c r="C397" s="148" t="s">
        <v>9</v>
      </c>
      <c r="D397" s="134" t="s">
        <v>1082</v>
      </c>
      <c r="E397" s="142">
        <v>175</v>
      </c>
      <c r="F397" s="148" t="s">
        <v>1251</v>
      </c>
      <c r="G397" s="148" t="s">
        <v>14</v>
      </c>
      <c r="H397" s="152" t="s">
        <v>11</v>
      </c>
      <c r="I397" s="267"/>
    </row>
    <row r="398" spans="1:9" x14ac:dyDescent="0.2">
      <c r="A398" s="132" t="s">
        <v>39</v>
      </c>
      <c r="B398" s="213">
        <v>1</v>
      </c>
      <c r="C398" s="148" t="s">
        <v>9</v>
      </c>
      <c r="D398" s="134" t="s">
        <v>1082</v>
      </c>
      <c r="E398" s="142">
        <v>175</v>
      </c>
      <c r="F398" s="148" t="s">
        <v>1251</v>
      </c>
      <c r="G398" s="148" t="s">
        <v>14</v>
      </c>
      <c r="H398" s="153" t="s">
        <v>11</v>
      </c>
      <c r="I398" s="267"/>
    </row>
    <row r="399" spans="1:9" x14ac:dyDescent="0.2">
      <c r="A399" s="132" t="s">
        <v>40</v>
      </c>
      <c r="B399" s="213">
        <v>1</v>
      </c>
      <c r="C399" s="148" t="s">
        <v>9</v>
      </c>
      <c r="D399" s="134" t="s">
        <v>1082</v>
      </c>
      <c r="E399" s="142">
        <v>175</v>
      </c>
      <c r="F399" s="148" t="s">
        <v>1251</v>
      </c>
      <c r="G399" s="148" t="s">
        <v>14</v>
      </c>
      <c r="H399" s="152" t="s">
        <v>11</v>
      </c>
      <c r="I399" s="267"/>
    </row>
    <row r="400" spans="1:9" x14ac:dyDescent="0.2">
      <c r="A400" s="132" t="s">
        <v>44</v>
      </c>
      <c r="B400" s="213">
        <v>1</v>
      </c>
      <c r="C400" s="148" t="s">
        <v>9</v>
      </c>
      <c r="D400" s="134" t="s">
        <v>1082</v>
      </c>
      <c r="E400" s="142">
        <v>175</v>
      </c>
      <c r="F400" s="148" t="s">
        <v>1251</v>
      </c>
      <c r="G400" s="148" t="s">
        <v>14</v>
      </c>
      <c r="H400" s="152" t="s">
        <v>11</v>
      </c>
      <c r="I400" s="267"/>
    </row>
    <row r="401" spans="1:9" x14ac:dyDescent="0.2">
      <c r="A401" s="132" t="s">
        <v>45</v>
      </c>
      <c r="B401" s="213">
        <v>1</v>
      </c>
      <c r="C401" s="148" t="s">
        <v>9</v>
      </c>
      <c r="D401" s="134" t="s">
        <v>1082</v>
      </c>
      <c r="E401" s="142">
        <v>175</v>
      </c>
      <c r="F401" s="148" t="s">
        <v>1251</v>
      </c>
      <c r="G401" s="148" t="s">
        <v>14</v>
      </c>
      <c r="H401" s="152" t="s">
        <v>11</v>
      </c>
      <c r="I401" s="267"/>
    </row>
    <row r="402" spans="1:9" x14ac:dyDescent="0.2">
      <c r="A402" s="132" t="s">
        <v>46</v>
      </c>
      <c r="B402" s="213">
        <v>1</v>
      </c>
      <c r="C402" s="148" t="s">
        <v>9</v>
      </c>
      <c r="D402" s="134" t="s">
        <v>1082</v>
      </c>
      <c r="E402" s="142">
        <v>175</v>
      </c>
      <c r="F402" s="148" t="s">
        <v>1251</v>
      </c>
      <c r="G402" s="148" t="s">
        <v>14</v>
      </c>
      <c r="H402" s="152" t="s">
        <v>11</v>
      </c>
      <c r="I402" s="267"/>
    </row>
    <row r="403" spans="1:9" x14ac:dyDescent="0.2">
      <c r="A403" s="132" t="s">
        <v>47</v>
      </c>
      <c r="B403" s="213">
        <v>1</v>
      </c>
      <c r="C403" s="148" t="s">
        <v>9</v>
      </c>
      <c r="D403" s="134" t="s">
        <v>1082</v>
      </c>
      <c r="E403" s="142">
        <v>175</v>
      </c>
      <c r="F403" s="148" t="s">
        <v>1251</v>
      </c>
      <c r="G403" s="148" t="s">
        <v>14</v>
      </c>
      <c r="H403" s="152" t="s">
        <v>11</v>
      </c>
      <c r="I403" s="267"/>
    </row>
    <row r="404" spans="1:9" x14ac:dyDescent="0.2">
      <c r="A404" s="132" t="s">
        <v>55</v>
      </c>
      <c r="B404" s="213">
        <v>1</v>
      </c>
      <c r="C404" s="148" t="s">
        <v>9</v>
      </c>
      <c r="D404" s="134" t="s">
        <v>1082</v>
      </c>
      <c r="E404" s="149">
        <v>175</v>
      </c>
      <c r="F404" s="148" t="s">
        <v>1251</v>
      </c>
      <c r="G404" s="148" t="s">
        <v>14</v>
      </c>
      <c r="H404" s="152">
        <v>2500</v>
      </c>
      <c r="I404" s="267"/>
    </row>
    <row r="405" spans="1:9" x14ac:dyDescent="0.2">
      <c r="A405" s="132" t="s">
        <v>56</v>
      </c>
      <c r="B405" s="213">
        <v>1</v>
      </c>
      <c r="C405" s="148" t="s">
        <v>9</v>
      </c>
      <c r="D405" s="134" t="s">
        <v>1082</v>
      </c>
      <c r="E405" s="149">
        <v>175</v>
      </c>
      <c r="F405" s="148" t="s">
        <v>1251</v>
      </c>
      <c r="G405" s="148" t="s">
        <v>14</v>
      </c>
      <c r="H405" s="152">
        <v>2500</v>
      </c>
      <c r="I405" s="267"/>
    </row>
    <row r="406" spans="1:9" x14ac:dyDescent="0.2">
      <c r="A406" s="132" t="s">
        <v>64</v>
      </c>
      <c r="B406" s="213">
        <v>1</v>
      </c>
      <c r="C406" s="148" t="s">
        <v>9</v>
      </c>
      <c r="D406" s="134" t="s">
        <v>1082</v>
      </c>
      <c r="E406" s="149">
        <v>175</v>
      </c>
      <c r="F406" s="148" t="s">
        <v>1251</v>
      </c>
      <c r="G406" s="148" t="s">
        <v>14</v>
      </c>
      <c r="H406" s="152">
        <v>2750</v>
      </c>
      <c r="I406" s="267"/>
    </row>
    <row r="407" spans="1:9" x14ac:dyDescent="0.2">
      <c r="A407" s="132" t="s">
        <v>65</v>
      </c>
      <c r="B407" s="213">
        <v>1</v>
      </c>
      <c r="C407" s="148" t="s">
        <v>9</v>
      </c>
      <c r="D407" s="134" t="s">
        <v>1082</v>
      </c>
      <c r="E407" s="149">
        <v>175</v>
      </c>
      <c r="F407" s="148" t="s">
        <v>1251</v>
      </c>
      <c r="G407" s="148" t="s">
        <v>14</v>
      </c>
      <c r="H407" s="152">
        <v>2750</v>
      </c>
      <c r="I407" s="267"/>
    </row>
    <row r="408" spans="1:9" x14ac:dyDescent="0.2">
      <c r="A408" s="132" t="s">
        <v>78</v>
      </c>
      <c r="B408" s="213">
        <v>1</v>
      </c>
      <c r="C408" s="148" t="s">
        <v>9</v>
      </c>
      <c r="D408" s="134" t="s">
        <v>1082</v>
      </c>
      <c r="E408" s="149">
        <v>175</v>
      </c>
      <c r="F408" s="148" t="s">
        <v>1251</v>
      </c>
      <c r="G408" s="148" t="s">
        <v>14</v>
      </c>
      <c r="H408" s="152">
        <v>2750</v>
      </c>
      <c r="I408" s="267"/>
    </row>
    <row r="409" spans="1:9" x14ac:dyDescent="0.2">
      <c r="A409" s="132" t="s">
        <v>79</v>
      </c>
      <c r="B409" s="213">
        <v>1</v>
      </c>
      <c r="C409" s="148" t="s">
        <v>9</v>
      </c>
      <c r="D409" s="134" t="s">
        <v>1082</v>
      </c>
      <c r="E409" s="149">
        <v>175</v>
      </c>
      <c r="F409" s="148" t="s">
        <v>1251</v>
      </c>
      <c r="G409" s="148" t="s">
        <v>14</v>
      </c>
      <c r="H409" s="152">
        <v>2750</v>
      </c>
      <c r="I409" s="267"/>
    </row>
    <row r="410" spans="1:9" x14ac:dyDescent="0.2">
      <c r="A410" s="132" t="s">
        <v>81</v>
      </c>
      <c r="B410" s="213">
        <v>1</v>
      </c>
      <c r="C410" s="148" t="s">
        <v>9</v>
      </c>
      <c r="D410" s="134" t="s">
        <v>1082</v>
      </c>
      <c r="E410" s="149">
        <v>175</v>
      </c>
      <c r="F410" s="148" t="s">
        <v>1251</v>
      </c>
      <c r="G410" s="148" t="s">
        <v>14</v>
      </c>
      <c r="H410" s="152">
        <v>2750</v>
      </c>
      <c r="I410" s="267"/>
    </row>
    <row r="411" spans="1:9" x14ac:dyDescent="0.2">
      <c r="A411" s="132" t="s">
        <v>82</v>
      </c>
      <c r="B411" s="213">
        <v>1</v>
      </c>
      <c r="C411" s="148" t="s">
        <v>9</v>
      </c>
      <c r="D411" s="134" t="s">
        <v>1082</v>
      </c>
      <c r="E411" s="149">
        <v>175</v>
      </c>
      <c r="F411" s="148" t="s">
        <v>1251</v>
      </c>
      <c r="G411" s="148" t="s">
        <v>14</v>
      </c>
      <c r="H411" s="152">
        <v>2750</v>
      </c>
      <c r="I411" s="267"/>
    </row>
    <row r="412" spans="1:9" x14ac:dyDescent="0.2">
      <c r="A412" s="132" t="s">
        <v>87</v>
      </c>
      <c r="B412" s="213">
        <v>1</v>
      </c>
      <c r="C412" s="148" t="s">
        <v>9</v>
      </c>
      <c r="D412" s="134" t="s">
        <v>1082</v>
      </c>
      <c r="E412" s="149">
        <v>175</v>
      </c>
      <c r="F412" s="148" t="s">
        <v>1251</v>
      </c>
      <c r="G412" s="148" t="s">
        <v>14</v>
      </c>
      <c r="H412" s="152">
        <v>3025</v>
      </c>
      <c r="I412" s="267"/>
    </row>
    <row r="413" spans="1:9" x14ac:dyDescent="0.2">
      <c r="A413" s="132" t="s">
        <v>88</v>
      </c>
      <c r="B413" s="213">
        <v>1</v>
      </c>
      <c r="C413" s="148" t="s">
        <v>9</v>
      </c>
      <c r="D413" s="134" t="s">
        <v>1082</v>
      </c>
      <c r="E413" s="149">
        <v>175</v>
      </c>
      <c r="F413" s="148" t="s">
        <v>1251</v>
      </c>
      <c r="G413" s="148" t="s">
        <v>14</v>
      </c>
      <c r="H413" s="152">
        <v>3025</v>
      </c>
      <c r="I413" s="267"/>
    </row>
    <row r="414" spans="1:9" x14ac:dyDescent="0.2">
      <c r="A414" s="132" t="s">
        <v>148</v>
      </c>
      <c r="B414" s="213">
        <v>1</v>
      </c>
      <c r="C414" s="148" t="s">
        <v>9</v>
      </c>
      <c r="D414" s="134" t="s">
        <v>1082</v>
      </c>
      <c r="E414" s="149">
        <v>175</v>
      </c>
      <c r="F414" s="148" t="s">
        <v>1251</v>
      </c>
      <c r="G414" s="148" t="s">
        <v>14</v>
      </c>
      <c r="H414" s="138">
        <v>3100.6</v>
      </c>
      <c r="I414" s="267"/>
    </row>
    <row r="415" spans="1:9" x14ac:dyDescent="0.2">
      <c r="A415" s="132" t="s">
        <v>527</v>
      </c>
      <c r="B415" s="213">
        <v>1</v>
      </c>
      <c r="C415" s="148" t="s">
        <v>9</v>
      </c>
      <c r="D415" s="134" t="s">
        <v>1082</v>
      </c>
      <c r="E415" s="149">
        <v>175</v>
      </c>
      <c r="F415" s="148" t="s">
        <v>1251</v>
      </c>
      <c r="G415" s="148" t="s">
        <v>14</v>
      </c>
      <c r="H415" s="138">
        <v>3178.1</v>
      </c>
      <c r="I415" s="267"/>
    </row>
    <row r="416" spans="1:9" s="53" customFormat="1" x14ac:dyDescent="0.2">
      <c r="A416" s="132" t="s">
        <v>588</v>
      </c>
      <c r="B416" s="213">
        <v>1</v>
      </c>
      <c r="C416" s="148" t="s">
        <v>9</v>
      </c>
      <c r="D416" s="134" t="s">
        <v>1082</v>
      </c>
      <c r="E416" s="149">
        <v>175</v>
      </c>
      <c r="F416" s="148" t="s">
        <v>1251</v>
      </c>
      <c r="G416" s="148" t="s">
        <v>14</v>
      </c>
      <c r="H416" s="140">
        <v>3305.3</v>
      </c>
      <c r="I416" s="267"/>
    </row>
    <row r="417" spans="1:9" s="53" customFormat="1" x14ac:dyDescent="0.2">
      <c r="A417" s="132" t="s">
        <v>1069</v>
      </c>
      <c r="B417" s="213">
        <v>1</v>
      </c>
      <c r="C417" s="148" t="s">
        <v>9</v>
      </c>
      <c r="D417" s="134" t="s">
        <v>1082</v>
      </c>
      <c r="E417" s="149">
        <v>175</v>
      </c>
      <c r="F417" s="148" t="s">
        <v>1251</v>
      </c>
      <c r="G417" s="148" t="s">
        <v>14</v>
      </c>
      <c r="H417" s="140">
        <v>3437.6</v>
      </c>
      <c r="I417" s="267"/>
    </row>
    <row r="418" spans="1:9" x14ac:dyDescent="0.2">
      <c r="A418" s="132" t="s">
        <v>5</v>
      </c>
      <c r="B418" s="213">
        <v>1</v>
      </c>
      <c r="C418" s="134" t="s">
        <v>9</v>
      </c>
      <c r="D418" s="134" t="s">
        <v>1082</v>
      </c>
      <c r="E418" s="44">
        <v>176</v>
      </c>
      <c r="F418" s="137" t="s">
        <v>1252</v>
      </c>
      <c r="G418" s="137" t="s">
        <v>14</v>
      </c>
      <c r="H418" s="152">
        <v>18767.900000000001</v>
      </c>
      <c r="I418" s="267"/>
    </row>
    <row r="419" spans="1:9" x14ac:dyDescent="0.2">
      <c r="A419" s="132" t="s">
        <v>6</v>
      </c>
      <c r="B419" s="213">
        <v>1</v>
      </c>
      <c r="C419" s="134" t="s">
        <v>9</v>
      </c>
      <c r="D419" s="134" t="s">
        <v>1082</v>
      </c>
      <c r="E419" s="135">
        <v>176</v>
      </c>
      <c r="F419" s="137" t="s">
        <v>1252</v>
      </c>
      <c r="G419" s="137" t="s">
        <v>14</v>
      </c>
      <c r="H419" s="152">
        <v>19804.2</v>
      </c>
      <c r="I419" s="267"/>
    </row>
    <row r="420" spans="1:9" x14ac:dyDescent="0.2">
      <c r="A420" s="132" t="s">
        <v>7</v>
      </c>
      <c r="B420" s="213">
        <v>1</v>
      </c>
      <c r="C420" s="134" t="s">
        <v>9</v>
      </c>
      <c r="D420" s="134" t="s">
        <v>1082</v>
      </c>
      <c r="E420" s="135">
        <v>176</v>
      </c>
      <c r="F420" s="137" t="s">
        <v>1252</v>
      </c>
      <c r="G420" s="137" t="s">
        <v>14</v>
      </c>
      <c r="H420" s="152">
        <v>20002.3</v>
      </c>
      <c r="I420" s="267"/>
    </row>
    <row r="421" spans="1:9" x14ac:dyDescent="0.2">
      <c r="A421" s="132" t="s">
        <v>8</v>
      </c>
      <c r="B421" s="213">
        <v>1</v>
      </c>
      <c r="C421" s="134" t="s">
        <v>9</v>
      </c>
      <c r="D421" s="134" t="s">
        <v>1082</v>
      </c>
      <c r="E421" s="135">
        <v>176</v>
      </c>
      <c r="F421" s="137" t="s">
        <v>1252</v>
      </c>
      <c r="G421" s="137" t="s">
        <v>14</v>
      </c>
      <c r="H421" s="152">
        <v>20699.400000000001</v>
      </c>
      <c r="I421" s="267"/>
    </row>
    <row r="422" spans="1:9" x14ac:dyDescent="0.2">
      <c r="A422" s="132" t="s">
        <v>34</v>
      </c>
      <c r="B422" s="213">
        <v>1</v>
      </c>
      <c r="C422" s="134" t="s">
        <v>9</v>
      </c>
      <c r="D422" s="134" t="s">
        <v>1082</v>
      </c>
      <c r="E422" s="135">
        <v>176</v>
      </c>
      <c r="F422" s="137" t="s">
        <v>1252</v>
      </c>
      <c r="G422" s="137" t="s">
        <v>14</v>
      </c>
      <c r="H422" s="152">
        <v>21195.599999999999</v>
      </c>
      <c r="I422" s="267"/>
    </row>
    <row r="423" spans="1:9" x14ac:dyDescent="0.2">
      <c r="A423" s="132" t="s">
        <v>37</v>
      </c>
      <c r="B423" s="213">
        <v>1</v>
      </c>
      <c r="C423" s="134" t="s">
        <v>9</v>
      </c>
      <c r="D423" s="134" t="s">
        <v>1082</v>
      </c>
      <c r="E423" s="135">
        <v>176</v>
      </c>
      <c r="F423" s="137" t="s">
        <v>1252</v>
      </c>
      <c r="G423" s="137" t="s">
        <v>14</v>
      </c>
      <c r="H423" s="152">
        <v>21757.599999999999</v>
      </c>
      <c r="I423" s="267"/>
    </row>
    <row r="424" spans="1:9" x14ac:dyDescent="0.2">
      <c r="A424" s="132" t="s">
        <v>39</v>
      </c>
      <c r="B424" s="213">
        <v>1</v>
      </c>
      <c r="C424" s="134" t="s">
        <v>9</v>
      </c>
      <c r="D424" s="134" t="s">
        <v>1082</v>
      </c>
      <c r="E424" s="135">
        <v>176</v>
      </c>
      <c r="F424" s="137" t="s">
        <v>1252</v>
      </c>
      <c r="G424" s="137" t="s">
        <v>14</v>
      </c>
      <c r="H424" s="152">
        <v>21866.400000000001</v>
      </c>
      <c r="I424" s="267"/>
    </row>
    <row r="425" spans="1:9" x14ac:dyDescent="0.2">
      <c r="A425" s="132" t="s">
        <v>40</v>
      </c>
      <c r="B425" s="213">
        <v>1</v>
      </c>
      <c r="C425" s="134" t="s">
        <v>9</v>
      </c>
      <c r="D425" s="134" t="s">
        <v>1082</v>
      </c>
      <c r="E425" s="135">
        <v>176</v>
      </c>
      <c r="F425" s="137" t="s">
        <v>1252</v>
      </c>
      <c r="G425" s="137" t="s">
        <v>14</v>
      </c>
      <c r="H425" s="152">
        <v>22303.8</v>
      </c>
      <c r="I425" s="267"/>
    </row>
    <row r="426" spans="1:9" x14ac:dyDescent="0.2">
      <c r="A426" s="132" t="s">
        <v>44</v>
      </c>
      <c r="B426" s="213">
        <v>1</v>
      </c>
      <c r="C426" s="134" t="s">
        <v>9</v>
      </c>
      <c r="D426" s="134" t="s">
        <v>1082</v>
      </c>
      <c r="E426" s="135">
        <v>176</v>
      </c>
      <c r="F426" s="137" t="s">
        <v>1252</v>
      </c>
      <c r="G426" s="137" t="s">
        <v>14</v>
      </c>
      <c r="H426" s="143">
        <v>22986.1</v>
      </c>
      <c r="I426" s="267"/>
    </row>
    <row r="427" spans="1:9" x14ac:dyDescent="0.2">
      <c r="A427" s="132" t="s">
        <v>45</v>
      </c>
      <c r="B427" s="213">
        <v>1</v>
      </c>
      <c r="C427" s="134" t="s">
        <v>9</v>
      </c>
      <c r="D427" s="134" t="s">
        <v>1082</v>
      </c>
      <c r="E427" s="135">
        <v>176</v>
      </c>
      <c r="F427" s="137" t="s">
        <v>1252</v>
      </c>
      <c r="G427" s="137" t="s">
        <v>14</v>
      </c>
      <c r="H427" s="143">
        <v>24179.4</v>
      </c>
      <c r="I427" s="267"/>
    </row>
    <row r="428" spans="1:9" x14ac:dyDescent="0.2">
      <c r="A428" s="132" t="s">
        <v>46</v>
      </c>
      <c r="B428" s="213">
        <v>1</v>
      </c>
      <c r="C428" s="134" t="s">
        <v>9</v>
      </c>
      <c r="D428" s="134" t="s">
        <v>1082</v>
      </c>
      <c r="E428" s="135">
        <v>176</v>
      </c>
      <c r="F428" s="137" t="s">
        <v>1252</v>
      </c>
      <c r="G428" s="137" t="s">
        <v>14</v>
      </c>
      <c r="H428" s="152">
        <v>24735.8</v>
      </c>
      <c r="I428" s="267"/>
    </row>
    <row r="429" spans="1:9" x14ac:dyDescent="0.2">
      <c r="A429" s="132" t="s">
        <v>47</v>
      </c>
      <c r="B429" s="213">
        <v>1</v>
      </c>
      <c r="C429" s="134" t="s">
        <v>9</v>
      </c>
      <c r="D429" s="134" t="s">
        <v>1082</v>
      </c>
      <c r="E429" s="135">
        <v>176</v>
      </c>
      <c r="F429" s="137" t="s">
        <v>1252</v>
      </c>
      <c r="G429" s="137" t="s">
        <v>14</v>
      </c>
      <c r="H429" s="152">
        <v>25287.8</v>
      </c>
      <c r="I429" s="267"/>
    </row>
    <row r="430" spans="1:9" x14ac:dyDescent="0.2">
      <c r="A430" s="132" t="s">
        <v>55</v>
      </c>
      <c r="B430" s="213">
        <v>1</v>
      </c>
      <c r="C430" s="134" t="s">
        <v>9</v>
      </c>
      <c r="D430" s="134" t="s">
        <v>1082</v>
      </c>
      <c r="E430" s="135">
        <v>176</v>
      </c>
      <c r="F430" s="137" t="s">
        <v>1252</v>
      </c>
      <c r="G430" s="137" t="s">
        <v>14</v>
      </c>
      <c r="H430" s="152">
        <v>25206.2</v>
      </c>
      <c r="I430" s="267"/>
    </row>
    <row r="431" spans="1:9" x14ac:dyDescent="0.2">
      <c r="A431" s="132" t="s">
        <v>56</v>
      </c>
      <c r="B431" s="213">
        <v>1</v>
      </c>
      <c r="C431" s="134" t="s">
        <v>9</v>
      </c>
      <c r="D431" s="134" t="s">
        <v>1082</v>
      </c>
      <c r="E431" s="135">
        <v>176</v>
      </c>
      <c r="F431" s="137" t="s">
        <v>1252</v>
      </c>
      <c r="G431" s="137" t="s">
        <v>14</v>
      </c>
      <c r="H431" s="152">
        <v>23267.200000000001</v>
      </c>
      <c r="I431" s="267"/>
    </row>
    <row r="432" spans="1:9" x14ac:dyDescent="0.2">
      <c r="A432" s="132" t="s">
        <v>64</v>
      </c>
      <c r="B432" s="213">
        <v>1</v>
      </c>
      <c r="C432" s="134" t="s">
        <v>9</v>
      </c>
      <c r="D432" s="134" t="s">
        <v>1082</v>
      </c>
      <c r="E432" s="135">
        <v>176</v>
      </c>
      <c r="F432" s="137" t="s">
        <v>1252</v>
      </c>
      <c r="G432" s="137" t="s">
        <v>14</v>
      </c>
      <c r="H432" s="152">
        <v>23336.6</v>
      </c>
      <c r="I432" s="267"/>
    </row>
    <row r="433" spans="1:9" x14ac:dyDescent="0.2">
      <c r="A433" s="132" t="s">
        <v>65</v>
      </c>
      <c r="B433" s="213">
        <v>1</v>
      </c>
      <c r="C433" s="134" t="s">
        <v>9</v>
      </c>
      <c r="D433" s="134" t="s">
        <v>1082</v>
      </c>
      <c r="E433" s="135">
        <v>176</v>
      </c>
      <c r="F433" s="137" t="s">
        <v>1252</v>
      </c>
      <c r="G433" s="137" t="s">
        <v>14</v>
      </c>
      <c r="H433" s="152">
        <v>23780.400000000001</v>
      </c>
      <c r="I433" s="267"/>
    </row>
    <row r="434" spans="1:9" x14ac:dyDescent="0.2">
      <c r="A434" s="132" t="s">
        <v>78</v>
      </c>
      <c r="B434" s="213">
        <v>1</v>
      </c>
      <c r="C434" s="134" t="s">
        <v>9</v>
      </c>
      <c r="D434" s="134" t="s">
        <v>1082</v>
      </c>
      <c r="E434" s="135">
        <v>176</v>
      </c>
      <c r="F434" s="137" t="s">
        <v>1252</v>
      </c>
      <c r="G434" s="137" t="s">
        <v>14</v>
      </c>
      <c r="H434" s="152">
        <v>24486.7</v>
      </c>
      <c r="I434" s="267"/>
    </row>
    <row r="435" spans="1:9" x14ac:dyDescent="0.2">
      <c r="A435" s="132" t="s">
        <v>79</v>
      </c>
      <c r="B435" s="213">
        <v>1</v>
      </c>
      <c r="C435" s="134" t="s">
        <v>9</v>
      </c>
      <c r="D435" s="134" t="s">
        <v>1082</v>
      </c>
      <c r="E435" s="135">
        <v>176</v>
      </c>
      <c r="F435" s="137" t="s">
        <v>1252</v>
      </c>
      <c r="G435" s="137" t="s">
        <v>14</v>
      </c>
      <c r="H435" s="152">
        <v>24486.7</v>
      </c>
      <c r="I435" s="267"/>
    </row>
    <row r="436" spans="1:9" x14ac:dyDescent="0.2">
      <c r="A436" s="132" t="s">
        <v>81</v>
      </c>
      <c r="B436" s="213">
        <v>1</v>
      </c>
      <c r="C436" s="134" t="s">
        <v>9</v>
      </c>
      <c r="D436" s="134" t="s">
        <v>1082</v>
      </c>
      <c r="E436" s="135">
        <v>176</v>
      </c>
      <c r="F436" s="137" t="s">
        <v>1252</v>
      </c>
      <c r="G436" s="137" t="s">
        <v>14</v>
      </c>
      <c r="H436" s="152">
        <v>24486.7</v>
      </c>
      <c r="I436" s="267"/>
    </row>
    <row r="437" spans="1:9" x14ac:dyDescent="0.2">
      <c r="A437" s="132" t="s">
        <v>82</v>
      </c>
      <c r="B437" s="213">
        <v>1</v>
      </c>
      <c r="C437" s="134" t="s">
        <v>9</v>
      </c>
      <c r="D437" s="134" t="s">
        <v>1082</v>
      </c>
      <c r="E437" s="135">
        <v>176</v>
      </c>
      <c r="F437" s="137" t="s">
        <v>1252</v>
      </c>
      <c r="G437" s="137" t="s">
        <v>14</v>
      </c>
      <c r="H437" s="152">
        <v>24486.7</v>
      </c>
      <c r="I437" s="267"/>
    </row>
    <row r="438" spans="1:9" x14ac:dyDescent="0.2">
      <c r="A438" s="132" t="s">
        <v>87</v>
      </c>
      <c r="B438" s="213">
        <v>1</v>
      </c>
      <c r="C438" s="134" t="s">
        <v>9</v>
      </c>
      <c r="D438" s="134" t="s">
        <v>1082</v>
      </c>
      <c r="E438" s="135">
        <v>176</v>
      </c>
      <c r="F438" s="137" t="s">
        <v>1252</v>
      </c>
      <c r="G438" s="137" t="s">
        <v>14</v>
      </c>
      <c r="H438" s="152">
        <v>24609.1</v>
      </c>
      <c r="I438" s="267"/>
    </row>
    <row r="439" spans="1:9" x14ac:dyDescent="0.2">
      <c r="A439" s="132" t="s">
        <v>88</v>
      </c>
      <c r="B439" s="213">
        <v>1</v>
      </c>
      <c r="C439" s="134" t="s">
        <v>9</v>
      </c>
      <c r="D439" s="134" t="s">
        <v>1082</v>
      </c>
      <c r="E439" s="135">
        <v>176</v>
      </c>
      <c r="F439" s="137" t="s">
        <v>1252</v>
      </c>
      <c r="G439" s="137" t="s">
        <v>14</v>
      </c>
      <c r="H439" s="152">
        <v>24976.400000000001</v>
      </c>
      <c r="I439" s="267"/>
    </row>
    <row r="440" spans="1:9" x14ac:dyDescent="0.2">
      <c r="A440" s="132" t="s">
        <v>148</v>
      </c>
      <c r="B440" s="213">
        <v>1</v>
      </c>
      <c r="C440" s="134" t="s">
        <v>9</v>
      </c>
      <c r="D440" s="134" t="s">
        <v>1082</v>
      </c>
      <c r="E440" s="135">
        <v>176</v>
      </c>
      <c r="F440" s="137" t="s">
        <v>1252</v>
      </c>
      <c r="G440" s="137" t="s">
        <v>14</v>
      </c>
      <c r="H440" s="184">
        <v>24976.400000000001</v>
      </c>
      <c r="I440" s="267"/>
    </row>
    <row r="441" spans="1:9" x14ac:dyDescent="0.2">
      <c r="A441" s="132" t="s">
        <v>527</v>
      </c>
      <c r="B441" s="213">
        <v>1</v>
      </c>
      <c r="C441" s="134" t="s">
        <v>9</v>
      </c>
      <c r="D441" s="134" t="s">
        <v>1082</v>
      </c>
      <c r="E441" s="135">
        <v>176</v>
      </c>
      <c r="F441" s="137" t="s">
        <v>1252</v>
      </c>
      <c r="G441" s="137" t="s">
        <v>14</v>
      </c>
      <c r="H441" s="184">
        <v>24976.400000000001</v>
      </c>
      <c r="I441" s="267"/>
    </row>
    <row r="442" spans="1:9" s="53" customFormat="1" x14ac:dyDescent="0.2">
      <c r="A442" s="132" t="s">
        <v>588</v>
      </c>
      <c r="B442" s="213">
        <v>1</v>
      </c>
      <c r="C442" s="134" t="s">
        <v>9</v>
      </c>
      <c r="D442" s="134" t="s">
        <v>1082</v>
      </c>
      <c r="E442" s="135">
        <v>176</v>
      </c>
      <c r="F442" s="137" t="s">
        <v>1252</v>
      </c>
      <c r="G442" s="137" t="s">
        <v>14</v>
      </c>
      <c r="H442" s="216" t="s">
        <v>11</v>
      </c>
      <c r="I442" s="267"/>
    </row>
    <row r="443" spans="1:9" s="53" customFormat="1" x14ac:dyDescent="0.2">
      <c r="A443" s="132" t="s">
        <v>1069</v>
      </c>
      <c r="B443" s="213">
        <v>1</v>
      </c>
      <c r="C443" s="134" t="s">
        <v>9</v>
      </c>
      <c r="D443" s="134" t="s">
        <v>1082</v>
      </c>
      <c r="E443" s="135">
        <v>176</v>
      </c>
      <c r="F443" s="137" t="s">
        <v>1252</v>
      </c>
      <c r="G443" s="137" t="s">
        <v>14</v>
      </c>
      <c r="H443" s="216" t="s">
        <v>11</v>
      </c>
      <c r="I443" s="267"/>
    </row>
    <row r="444" spans="1:9" x14ac:dyDescent="0.2">
      <c r="A444" s="132" t="s">
        <v>5</v>
      </c>
      <c r="B444" s="213">
        <v>1</v>
      </c>
      <c r="C444" s="148" t="s">
        <v>9</v>
      </c>
      <c r="D444" s="134" t="s">
        <v>1082</v>
      </c>
      <c r="E444" s="149">
        <v>177</v>
      </c>
      <c r="F444" s="148" t="s">
        <v>1253</v>
      </c>
      <c r="G444" s="148" t="s">
        <v>14</v>
      </c>
      <c r="H444" s="152">
        <v>5069.3</v>
      </c>
      <c r="I444" s="267"/>
    </row>
    <row r="445" spans="1:9" x14ac:dyDescent="0.2">
      <c r="A445" s="132" t="s">
        <v>6</v>
      </c>
      <c r="B445" s="213">
        <v>1</v>
      </c>
      <c r="C445" s="148" t="s">
        <v>9</v>
      </c>
      <c r="D445" s="134" t="s">
        <v>1082</v>
      </c>
      <c r="E445" s="149">
        <v>177</v>
      </c>
      <c r="F445" s="148" t="s">
        <v>1253</v>
      </c>
      <c r="G445" s="148" t="s">
        <v>14</v>
      </c>
      <c r="H445" s="152">
        <v>5349.1</v>
      </c>
      <c r="I445" s="267"/>
    </row>
    <row r="446" spans="1:9" x14ac:dyDescent="0.2">
      <c r="A446" s="132" t="s">
        <v>7</v>
      </c>
      <c r="B446" s="213">
        <v>1</v>
      </c>
      <c r="C446" s="148" t="s">
        <v>9</v>
      </c>
      <c r="D446" s="134" t="s">
        <v>1082</v>
      </c>
      <c r="E446" s="149">
        <v>177</v>
      </c>
      <c r="F446" s="148" t="s">
        <v>1253</v>
      </c>
      <c r="G446" s="148" t="s">
        <v>14</v>
      </c>
      <c r="H446" s="152">
        <v>5402.6</v>
      </c>
      <c r="I446" s="267"/>
    </row>
    <row r="447" spans="1:9" x14ac:dyDescent="0.2">
      <c r="A447" s="132" t="s">
        <v>8</v>
      </c>
      <c r="B447" s="213">
        <v>1</v>
      </c>
      <c r="C447" s="148" t="s">
        <v>9</v>
      </c>
      <c r="D447" s="134" t="s">
        <v>1082</v>
      </c>
      <c r="E447" s="149">
        <v>177</v>
      </c>
      <c r="F447" s="148" t="s">
        <v>1253</v>
      </c>
      <c r="G447" s="148" t="s">
        <v>14</v>
      </c>
      <c r="H447" s="152">
        <v>5590.9</v>
      </c>
      <c r="I447" s="267"/>
    </row>
    <row r="448" spans="1:9" x14ac:dyDescent="0.2">
      <c r="A448" s="132" t="s">
        <v>34</v>
      </c>
      <c r="B448" s="213">
        <v>1</v>
      </c>
      <c r="C448" s="148" t="s">
        <v>9</v>
      </c>
      <c r="D448" s="134" t="s">
        <v>1082</v>
      </c>
      <c r="E448" s="149">
        <v>177</v>
      </c>
      <c r="F448" s="148" t="s">
        <v>1253</v>
      </c>
      <c r="G448" s="148" t="s">
        <v>14</v>
      </c>
      <c r="H448" s="152">
        <v>5487.1</v>
      </c>
      <c r="I448" s="267"/>
    </row>
    <row r="449" spans="1:9" x14ac:dyDescent="0.2">
      <c r="A449" s="132" t="s">
        <v>37</v>
      </c>
      <c r="B449" s="213">
        <v>1</v>
      </c>
      <c r="C449" s="148" t="s">
        <v>9</v>
      </c>
      <c r="D449" s="134" t="s">
        <v>1082</v>
      </c>
      <c r="E449" s="149">
        <v>177</v>
      </c>
      <c r="F449" s="148" t="s">
        <v>1253</v>
      </c>
      <c r="G449" s="148" t="s">
        <v>14</v>
      </c>
      <c r="H449" s="152">
        <v>4925.1000000000004</v>
      </c>
      <c r="I449" s="267"/>
    </row>
    <row r="450" spans="1:9" x14ac:dyDescent="0.2">
      <c r="A450" s="132" t="s">
        <v>39</v>
      </c>
      <c r="B450" s="213">
        <v>1</v>
      </c>
      <c r="C450" s="148" t="s">
        <v>9</v>
      </c>
      <c r="D450" s="134" t="s">
        <v>1082</v>
      </c>
      <c r="E450" s="149">
        <v>177</v>
      </c>
      <c r="F450" s="148" t="s">
        <v>1253</v>
      </c>
      <c r="G450" s="148" t="s">
        <v>14</v>
      </c>
      <c r="H450" s="152">
        <v>4949.7</v>
      </c>
      <c r="I450" s="267"/>
    </row>
    <row r="451" spans="1:9" x14ac:dyDescent="0.2">
      <c r="A451" s="132" t="s">
        <v>40</v>
      </c>
      <c r="B451" s="213">
        <v>1</v>
      </c>
      <c r="C451" s="148" t="s">
        <v>9</v>
      </c>
      <c r="D451" s="134" t="s">
        <v>1082</v>
      </c>
      <c r="E451" s="142">
        <v>177</v>
      </c>
      <c r="F451" s="148" t="s">
        <v>1253</v>
      </c>
      <c r="G451" s="148" t="s">
        <v>14</v>
      </c>
      <c r="H451" s="152">
        <v>5048.7</v>
      </c>
      <c r="I451" s="267"/>
    </row>
    <row r="452" spans="1:9" x14ac:dyDescent="0.2">
      <c r="A452" s="132" t="s">
        <v>44</v>
      </c>
      <c r="B452" s="213">
        <v>1</v>
      </c>
      <c r="C452" s="148" t="s">
        <v>9</v>
      </c>
      <c r="D452" s="134" t="s">
        <v>1082</v>
      </c>
      <c r="E452" s="149">
        <v>177</v>
      </c>
      <c r="F452" s="148" t="s">
        <v>1253</v>
      </c>
      <c r="G452" s="148" t="s">
        <v>14</v>
      </c>
      <c r="H452" s="143">
        <v>5203.2</v>
      </c>
      <c r="I452" s="267"/>
    </row>
    <row r="453" spans="1:9" x14ac:dyDescent="0.2">
      <c r="A453" s="132" t="s">
        <v>45</v>
      </c>
      <c r="B453" s="213">
        <v>1</v>
      </c>
      <c r="C453" s="148" t="s">
        <v>9</v>
      </c>
      <c r="D453" s="134" t="s">
        <v>1082</v>
      </c>
      <c r="E453" s="142">
        <v>177</v>
      </c>
      <c r="F453" s="148" t="s">
        <v>1253</v>
      </c>
      <c r="G453" s="148" t="s">
        <v>14</v>
      </c>
      <c r="H453" s="143">
        <v>5473.3</v>
      </c>
      <c r="I453" s="267"/>
    </row>
    <row r="454" spans="1:9" x14ac:dyDescent="0.2">
      <c r="A454" s="132" t="s">
        <v>46</v>
      </c>
      <c r="B454" s="213">
        <v>1</v>
      </c>
      <c r="C454" s="148" t="s">
        <v>9</v>
      </c>
      <c r="D454" s="134" t="s">
        <v>1082</v>
      </c>
      <c r="E454" s="142">
        <v>177</v>
      </c>
      <c r="F454" s="148" t="s">
        <v>1253</v>
      </c>
      <c r="G454" s="148" t="s">
        <v>14</v>
      </c>
      <c r="H454" s="152">
        <v>5599.3</v>
      </c>
      <c r="I454" s="267"/>
    </row>
    <row r="455" spans="1:9" x14ac:dyDescent="0.2">
      <c r="A455" s="132" t="s">
        <v>47</v>
      </c>
      <c r="B455" s="213">
        <v>1</v>
      </c>
      <c r="C455" s="148" t="s">
        <v>9</v>
      </c>
      <c r="D455" s="134" t="s">
        <v>1082</v>
      </c>
      <c r="E455" s="142">
        <v>177</v>
      </c>
      <c r="F455" s="148" t="s">
        <v>1253</v>
      </c>
      <c r="G455" s="148" t="s">
        <v>14</v>
      </c>
      <c r="H455" s="152">
        <v>5724.3</v>
      </c>
      <c r="I455" s="267"/>
    </row>
    <row r="456" spans="1:9" x14ac:dyDescent="0.2">
      <c r="A456" s="132" t="s">
        <v>55</v>
      </c>
      <c r="B456" s="213">
        <v>1</v>
      </c>
      <c r="C456" s="148" t="s">
        <v>9</v>
      </c>
      <c r="D456" s="134" t="s">
        <v>1082</v>
      </c>
      <c r="E456" s="149">
        <v>177</v>
      </c>
      <c r="F456" s="148" t="s">
        <v>1253</v>
      </c>
      <c r="G456" s="148" t="s">
        <v>14</v>
      </c>
      <c r="H456" s="152">
        <v>5705.9</v>
      </c>
      <c r="I456" s="267"/>
    </row>
    <row r="457" spans="1:9" x14ac:dyDescent="0.2">
      <c r="A457" s="132" t="s">
        <v>56</v>
      </c>
      <c r="B457" s="213">
        <v>1</v>
      </c>
      <c r="C457" s="148" t="s">
        <v>9</v>
      </c>
      <c r="D457" s="134" t="s">
        <v>1082</v>
      </c>
      <c r="E457" s="149">
        <v>177</v>
      </c>
      <c r="F457" s="148" t="s">
        <v>1253</v>
      </c>
      <c r="G457" s="148" t="s">
        <v>14</v>
      </c>
      <c r="H457" s="152">
        <v>5267</v>
      </c>
      <c r="I457" s="267"/>
    </row>
    <row r="458" spans="1:9" x14ac:dyDescent="0.2">
      <c r="A458" s="132" t="s">
        <v>64</v>
      </c>
      <c r="B458" s="213">
        <v>1</v>
      </c>
      <c r="C458" s="148" t="s">
        <v>9</v>
      </c>
      <c r="D458" s="134" t="s">
        <v>1082</v>
      </c>
      <c r="E458" s="149">
        <v>177</v>
      </c>
      <c r="F458" s="148" t="s">
        <v>1253</v>
      </c>
      <c r="G458" s="148" t="s">
        <v>14</v>
      </c>
      <c r="H458" s="152">
        <v>5197.6000000000004</v>
      </c>
      <c r="I458" s="267"/>
    </row>
    <row r="459" spans="1:9" x14ac:dyDescent="0.2">
      <c r="A459" s="132" t="s">
        <v>65</v>
      </c>
      <c r="B459" s="213">
        <v>1</v>
      </c>
      <c r="C459" s="148" t="s">
        <v>9</v>
      </c>
      <c r="D459" s="134" t="s">
        <v>1082</v>
      </c>
      <c r="E459" s="149">
        <v>177</v>
      </c>
      <c r="F459" s="148" t="s">
        <v>1253</v>
      </c>
      <c r="G459" s="148" t="s">
        <v>14</v>
      </c>
      <c r="H459" s="152">
        <v>5039.2</v>
      </c>
      <c r="I459" s="267"/>
    </row>
    <row r="460" spans="1:9" x14ac:dyDescent="0.2">
      <c r="A460" s="132" t="s">
        <v>78</v>
      </c>
      <c r="B460" s="213">
        <v>1</v>
      </c>
      <c r="C460" s="148" t="s">
        <v>9</v>
      </c>
      <c r="D460" s="134" t="s">
        <v>1082</v>
      </c>
      <c r="E460" s="149">
        <v>177</v>
      </c>
      <c r="F460" s="148" t="s">
        <v>1253</v>
      </c>
      <c r="G460" s="148" t="s">
        <v>14</v>
      </c>
      <c r="H460" s="152">
        <v>5188.8999999999996</v>
      </c>
      <c r="I460" s="267"/>
    </row>
    <row r="461" spans="1:9" x14ac:dyDescent="0.2">
      <c r="A461" s="132" t="s">
        <v>79</v>
      </c>
      <c r="B461" s="213">
        <v>1</v>
      </c>
      <c r="C461" s="148" t="s">
        <v>9</v>
      </c>
      <c r="D461" s="134" t="s">
        <v>1082</v>
      </c>
      <c r="E461" s="149">
        <v>177</v>
      </c>
      <c r="F461" s="148" t="s">
        <v>1253</v>
      </c>
      <c r="G461" s="148" t="s">
        <v>14</v>
      </c>
      <c r="H461" s="152">
        <v>5188.8999999999996</v>
      </c>
      <c r="I461" s="267"/>
    </row>
    <row r="462" spans="1:9" x14ac:dyDescent="0.2">
      <c r="A462" s="132" t="s">
        <v>81</v>
      </c>
      <c r="B462" s="213">
        <v>1</v>
      </c>
      <c r="C462" s="148" t="s">
        <v>9</v>
      </c>
      <c r="D462" s="134" t="s">
        <v>1082</v>
      </c>
      <c r="E462" s="149">
        <v>177</v>
      </c>
      <c r="F462" s="148" t="s">
        <v>1253</v>
      </c>
      <c r="G462" s="148" t="s">
        <v>14</v>
      </c>
      <c r="H462" s="152">
        <v>5188.8999999999996</v>
      </c>
      <c r="I462" s="267"/>
    </row>
    <row r="463" spans="1:9" x14ac:dyDescent="0.2">
      <c r="A463" s="132" t="s">
        <v>82</v>
      </c>
      <c r="B463" s="213">
        <v>1</v>
      </c>
      <c r="C463" s="148" t="s">
        <v>9</v>
      </c>
      <c r="D463" s="134" t="s">
        <v>1082</v>
      </c>
      <c r="E463" s="149">
        <v>177</v>
      </c>
      <c r="F463" s="148" t="s">
        <v>1253</v>
      </c>
      <c r="G463" s="148" t="s">
        <v>14</v>
      </c>
      <c r="H463" s="152">
        <v>5188.8999999999996</v>
      </c>
      <c r="I463" s="267"/>
    </row>
    <row r="464" spans="1:9" x14ac:dyDescent="0.2">
      <c r="A464" s="132" t="s">
        <v>87</v>
      </c>
      <c r="B464" s="213">
        <v>1</v>
      </c>
      <c r="C464" s="148" t="s">
        <v>9</v>
      </c>
      <c r="D464" s="134" t="s">
        <v>1082</v>
      </c>
      <c r="E464" s="149">
        <v>177</v>
      </c>
      <c r="F464" s="148" t="s">
        <v>1253</v>
      </c>
      <c r="G464" s="148" t="s">
        <v>14</v>
      </c>
      <c r="H464" s="152">
        <v>5214.8999999999996</v>
      </c>
      <c r="I464" s="267"/>
    </row>
    <row r="465" spans="1:9" x14ac:dyDescent="0.2">
      <c r="A465" s="132" t="s">
        <v>88</v>
      </c>
      <c r="B465" s="213">
        <v>1</v>
      </c>
      <c r="C465" s="148" t="s">
        <v>9</v>
      </c>
      <c r="D465" s="134" t="s">
        <v>1082</v>
      </c>
      <c r="E465" s="149">
        <v>177</v>
      </c>
      <c r="F465" s="148" t="s">
        <v>1253</v>
      </c>
      <c r="G465" s="148" t="s">
        <v>14</v>
      </c>
      <c r="H465" s="152">
        <v>5292.7</v>
      </c>
      <c r="I465" s="267"/>
    </row>
    <row r="466" spans="1:9" x14ac:dyDescent="0.2">
      <c r="A466" s="132" t="s">
        <v>148</v>
      </c>
      <c r="B466" s="213">
        <v>1</v>
      </c>
      <c r="C466" s="148" t="s">
        <v>9</v>
      </c>
      <c r="D466" s="134" t="s">
        <v>1082</v>
      </c>
      <c r="E466" s="149">
        <v>177</v>
      </c>
      <c r="F466" s="148" t="s">
        <v>1253</v>
      </c>
      <c r="G466" s="148" t="s">
        <v>14</v>
      </c>
      <c r="H466" s="184">
        <v>5292.7</v>
      </c>
      <c r="I466" s="267"/>
    </row>
    <row r="467" spans="1:9" x14ac:dyDescent="0.2">
      <c r="A467" s="132" t="s">
        <v>527</v>
      </c>
      <c r="B467" s="213">
        <v>1</v>
      </c>
      <c r="C467" s="148" t="s">
        <v>9</v>
      </c>
      <c r="D467" s="134" t="s">
        <v>1082</v>
      </c>
      <c r="E467" s="149">
        <v>177</v>
      </c>
      <c r="F467" s="148" t="s">
        <v>1253</v>
      </c>
      <c r="G467" s="148" t="s">
        <v>14</v>
      </c>
      <c r="H467" s="184">
        <v>5292.7</v>
      </c>
      <c r="I467" s="267"/>
    </row>
    <row r="468" spans="1:9" s="53" customFormat="1" x14ac:dyDescent="0.2">
      <c r="A468" s="132" t="s">
        <v>588</v>
      </c>
      <c r="B468" s="213">
        <v>1</v>
      </c>
      <c r="C468" s="148" t="s">
        <v>9</v>
      </c>
      <c r="D468" s="134" t="s">
        <v>1082</v>
      </c>
      <c r="E468" s="149">
        <v>177</v>
      </c>
      <c r="F468" s="148" t="s">
        <v>1253</v>
      </c>
      <c r="G468" s="148" t="s">
        <v>14</v>
      </c>
      <c r="H468" s="216" t="s">
        <v>11</v>
      </c>
      <c r="I468" s="267"/>
    </row>
    <row r="469" spans="1:9" s="53" customFormat="1" x14ac:dyDescent="0.2">
      <c r="A469" s="132" t="s">
        <v>1069</v>
      </c>
      <c r="B469" s="213">
        <v>1</v>
      </c>
      <c r="C469" s="148" t="s">
        <v>9</v>
      </c>
      <c r="D469" s="134" t="s">
        <v>1082</v>
      </c>
      <c r="E469" s="149">
        <v>177</v>
      </c>
      <c r="F469" s="148" t="s">
        <v>1253</v>
      </c>
      <c r="G469" s="148" t="s">
        <v>14</v>
      </c>
      <c r="H469" s="216" t="s">
        <v>11</v>
      </c>
      <c r="I469" s="267"/>
    </row>
    <row r="470" spans="1:9" x14ac:dyDescent="0.2">
      <c r="A470" s="132" t="s">
        <v>5</v>
      </c>
      <c r="B470" s="213">
        <v>1</v>
      </c>
      <c r="C470" s="78" t="s">
        <v>9</v>
      </c>
      <c r="D470" s="78" t="s">
        <v>10</v>
      </c>
      <c r="E470" s="135">
        <v>178</v>
      </c>
      <c r="F470" s="137" t="s">
        <v>524</v>
      </c>
      <c r="G470" s="137" t="s">
        <v>14</v>
      </c>
      <c r="H470" s="139" t="s">
        <v>11</v>
      </c>
      <c r="I470" s="267"/>
    </row>
    <row r="471" spans="1:9" x14ac:dyDescent="0.2">
      <c r="A471" s="132" t="s">
        <v>6</v>
      </c>
      <c r="B471" s="213">
        <v>1</v>
      </c>
      <c r="C471" s="78" t="s">
        <v>9</v>
      </c>
      <c r="D471" s="78" t="s">
        <v>10</v>
      </c>
      <c r="E471" s="135">
        <v>178</v>
      </c>
      <c r="F471" s="137" t="s">
        <v>524</v>
      </c>
      <c r="G471" s="137" t="s">
        <v>14</v>
      </c>
      <c r="H471" s="139" t="s">
        <v>11</v>
      </c>
      <c r="I471" s="267"/>
    </row>
    <row r="472" spans="1:9" x14ac:dyDescent="0.2">
      <c r="A472" s="132" t="s">
        <v>7</v>
      </c>
      <c r="B472" s="213">
        <v>1</v>
      </c>
      <c r="C472" s="78" t="s">
        <v>9</v>
      </c>
      <c r="D472" s="78" t="s">
        <v>10</v>
      </c>
      <c r="E472" s="135">
        <v>178</v>
      </c>
      <c r="F472" s="137" t="s">
        <v>524</v>
      </c>
      <c r="G472" s="137" t="s">
        <v>14</v>
      </c>
      <c r="H472" s="139">
        <v>8.4209200000000006</v>
      </c>
      <c r="I472" s="267"/>
    </row>
    <row r="473" spans="1:9" x14ac:dyDescent="0.2">
      <c r="A473" s="132" t="s">
        <v>8</v>
      </c>
      <c r="B473" s="213">
        <v>1</v>
      </c>
      <c r="C473" s="78" t="s">
        <v>9</v>
      </c>
      <c r="D473" s="78" t="s">
        <v>10</v>
      </c>
      <c r="E473" s="44">
        <v>178</v>
      </c>
      <c r="F473" s="58" t="s">
        <v>524</v>
      </c>
      <c r="G473" s="137" t="s">
        <v>14</v>
      </c>
      <c r="H473" s="139" t="s">
        <v>11</v>
      </c>
      <c r="I473" s="267"/>
    </row>
    <row r="474" spans="1:9" x14ac:dyDescent="0.2">
      <c r="A474" s="132" t="s">
        <v>34</v>
      </c>
      <c r="B474" s="213">
        <v>1</v>
      </c>
      <c r="C474" s="78" t="s">
        <v>9</v>
      </c>
      <c r="D474" s="78" t="s">
        <v>10</v>
      </c>
      <c r="E474" s="135">
        <v>178</v>
      </c>
      <c r="F474" s="137" t="s">
        <v>524</v>
      </c>
      <c r="G474" s="137" t="s">
        <v>14</v>
      </c>
      <c r="H474" s="139" t="s">
        <v>11</v>
      </c>
      <c r="I474" s="267"/>
    </row>
    <row r="475" spans="1:9" x14ac:dyDescent="0.2">
      <c r="A475" s="132" t="s">
        <v>37</v>
      </c>
      <c r="B475" s="213">
        <v>1</v>
      </c>
      <c r="C475" s="78" t="s">
        <v>9</v>
      </c>
      <c r="D475" s="78" t="s">
        <v>10</v>
      </c>
      <c r="E475" s="44">
        <v>178</v>
      </c>
      <c r="F475" s="137" t="s">
        <v>524</v>
      </c>
      <c r="G475" s="137" t="s">
        <v>14</v>
      </c>
      <c r="H475" s="139" t="s">
        <v>11</v>
      </c>
      <c r="I475" s="267"/>
    </row>
    <row r="476" spans="1:9" x14ac:dyDescent="0.2">
      <c r="A476" s="132" t="s">
        <v>39</v>
      </c>
      <c r="B476" s="213">
        <v>1</v>
      </c>
      <c r="C476" s="78" t="s">
        <v>9</v>
      </c>
      <c r="D476" s="78" t="s">
        <v>10</v>
      </c>
      <c r="E476" s="135">
        <v>178</v>
      </c>
      <c r="F476" s="137" t="s">
        <v>524</v>
      </c>
      <c r="G476" s="137" t="s">
        <v>14</v>
      </c>
      <c r="H476" s="139" t="s">
        <v>11</v>
      </c>
      <c r="I476" s="267"/>
    </row>
    <row r="477" spans="1:9" x14ac:dyDescent="0.2">
      <c r="A477" s="132" t="s">
        <v>40</v>
      </c>
      <c r="B477" s="213">
        <v>1</v>
      </c>
      <c r="C477" s="78" t="s">
        <v>9</v>
      </c>
      <c r="D477" s="78" t="s">
        <v>10</v>
      </c>
      <c r="E477" s="135">
        <v>178</v>
      </c>
      <c r="F477" s="137" t="s">
        <v>524</v>
      </c>
      <c r="G477" s="137" t="s">
        <v>14</v>
      </c>
      <c r="H477" s="139" t="s">
        <v>11</v>
      </c>
      <c r="I477" s="267"/>
    </row>
    <row r="478" spans="1:9" x14ac:dyDescent="0.2">
      <c r="A478" s="132" t="s">
        <v>44</v>
      </c>
      <c r="B478" s="213">
        <v>1</v>
      </c>
      <c r="C478" s="78" t="s">
        <v>9</v>
      </c>
      <c r="D478" s="78" t="s">
        <v>10</v>
      </c>
      <c r="E478" s="135">
        <v>178</v>
      </c>
      <c r="F478" s="137" t="s">
        <v>524</v>
      </c>
      <c r="G478" s="137" t="s">
        <v>14</v>
      </c>
      <c r="H478" s="12" t="s">
        <v>11</v>
      </c>
      <c r="I478" s="267"/>
    </row>
    <row r="479" spans="1:9" x14ac:dyDescent="0.2">
      <c r="A479" s="132" t="s">
        <v>45</v>
      </c>
      <c r="B479" s="213">
        <v>1</v>
      </c>
      <c r="C479" s="78" t="s">
        <v>9</v>
      </c>
      <c r="D479" s="78" t="s">
        <v>10</v>
      </c>
      <c r="E479" s="135">
        <v>178</v>
      </c>
      <c r="F479" s="137" t="s">
        <v>524</v>
      </c>
      <c r="G479" s="137" t="s">
        <v>14</v>
      </c>
      <c r="H479" s="139" t="s">
        <v>11</v>
      </c>
      <c r="I479" s="267"/>
    </row>
    <row r="480" spans="1:9" x14ac:dyDescent="0.2">
      <c r="A480" s="132" t="s">
        <v>46</v>
      </c>
      <c r="B480" s="213">
        <v>1</v>
      </c>
      <c r="C480" s="78" t="s">
        <v>9</v>
      </c>
      <c r="D480" s="78" t="s">
        <v>10</v>
      </c>
      <c r="E480" s="135">
        <v>178</v>
      </c>
      <c r="F480" s="137" t="s">
        <v>524</v>
      </c>
      <c r="G480" s="137" t="s">
        <v>14</v>
      </c>
      <c r="H480" s="139" t="s">
        <v>11</v>
      </c>
      <c r="I480" s="267"/>
    </row>
    <row r="481" spans="1:9" x14ac:dyDescent="0.2">
      <c r="A481" s="132" t="s">
        <v>47</v>
      </c>
      <c r="B481" s="213">
        <v>1</v>
      </c>
      <c r="C481" s="78" t="s">
        <v>9</v>
      </c>
      <c r="D481" s="78" t="s">
        <v>10</v>
      </c>
      <c r="E481" s="135">
        <v>178</v>
      </c>
      <c r="F481" s="137" t="s">
        <v>524</v>
      </c>
      <c r="G481" s="137" t="s">
        <v>14</v>
      </c>
      <c r="H481" s="139" t="s">
        <v>11</v>
      </c>
      <c r="I481" s="267"/>
    </row>
    <row r="482" spans="1:9" x14ac:dyDescent="0.2">
      <c r="A482" s="132" t="s">
        <v>55</v>
      </c>
      <c r="B482" s="213">
        <v>1</v>
      </c>
      <c r="C482" s="78" t="s">
        <v>9</v>
      </c>
      <c r="D482" s="78" t="s">
        <v>10</v>
      </c>
      <c r="E482" s="135">
        <v>178</v>
      </c>
      <c r="F482" s="137" t="s">
        <v>524</v>
      </c>
      <c r="G482" s="137" t="s">
        <v>14</v>
      </c>
      <c r="H482" s="139" t="s">
        <v>11</v>
      </c>
      <c r="I482" s="267"/>
    </row>
    <row r="483" spans="1:9" x14ac:dyDescent="0.2">
      <c r="A483" s="132" t="s">
        <v>56</v>
      </c>
      <c r="B483" s="213">
        <v>1</v>
      </c>
      <c r="C483" s="78" t="s">
        <v>9</v>
      </c>
      <c r="D483" s="78" t="s">
        <v>10</v>
      </c>
      <c r="E483" s="135">
        <v>178</v>
      </c>
      <c r="F483" s="137" t="s">
        <v>524</v>
      </c>
      <c r="G483" s="137" t="s">
        <v>14</v>
      </c>
      <c r="H483" s="139" t="s">
        <v>11</v>
      </c>
      <c r="I483" s="267"/>
    </row>
    <row r="484" spans="1:9" x14ac:dyDescent="0.2">
      <c r="A484" s="132" t="s">
        <v>64</v>
      </c>
      <c r="B484" s="213">
        <v>1</v>
      </c>
      <c r="C484" s="78" t="s">
        <v>9</v>
      </c>
      <c r="D484" s="78" t="s">
        <v>10</v>
      </c>
      <c r="E484" s="135">
        <v>178</v>
      </c>
      <c r="F484" s="137" t="s">
        <v>524</v>
      </c>
      <c r="G484" s="137" t="s">
        <v>14</v>
      </c>
      <c r="H484" s="139" t="s">
        <v>11</v>
      </c>
      <c r="I484" s="267"/>
    </row>
    <row r="485" spans="1:9" x14ac:dyDescent="0.2">
      <c r="A485" s="132" t="s">
        <v>65</v>
      </c>
      <c r="B485" s="213">
        <v>1</v>
      </c>
      <c r="C485" s="78" t="s">
        <v>9</v>
      </c>
      <c r="D485" s="78" t="s">
        <v>10</v>
      </c>
      <c r="E485" s="135">
        <v>178</v>
      </c>
      <c r="F485" s="137" t="s">
        <v>524</v>
      </c>
      <c r="G485" s="137" t="s">
        <v>14</v>
      </c>
      <c r="H485" s="139" t="s">
        <v>11</v>
      </c>
      <c r="I485" s="267"/>
    </row>
    <row r="486" spans="1:9" x14ac:dyDescent="0.2">
      <c r="A486" s="132" t="s">
        <v>78</v>
      </c>
      <c r="B486" s="213">
        <v>1</v>
      </c>
      <c r="C486" s="78" t="s">
        <v>9</v>
      </c>
      <c r="D486" s="78" t="s">
        <v>10</v>
      </c>
      <c r="E486" s="135">
        <v>178</v>
      </c>
      <c r="F486" s="137" t="s">
        <v>524</v>
      </c>
      <c r="G486" s="137" t="s">
        <v>14</v>
      </c>
      <c r="H486" s="139">
        <v>193.5</v>
      </c>
      <c r="I486" s="267"/>
    </row>
    <row r="487" spans="1:9" x14ac:dyDescent="0.2">
      <c r="A487" s="132" t="s">
        <v>79</v>
      </c>
      <c r="B487" s="213">
        <v>1</v>
      </c>
      <c r="C487" s="78" t="s">
        <v>9</v>
      </c>
      <c r="D487" s="78" t="s">
        <v>10</v>
      </c>
      <c r="E487" s="135">
        <v>178</v>
      </c>
      <c r="F487" s="137" t="s">
        <v>524</v>
      </c>
      <c r="G487" s="137" t="s">
        <v>14</v>
      </c>
      <c r="H487" s="139" t="s">
        <v>11</v>
      </c>
      <c r="I487" s="267"/>
    </row>
    <row r="488" spans="1:9" x14ac:dyDescent="0.2">
      <c r="A488" s="132" t="s">
        <v>81</v>
      </c>
      <c r="B488" s="213">
        <v>1</v>
      </c>
      <c r="C488" s="78" t="s">
        <v>9</v>
      </c>
      <c r="D488" s="78" t="s">
        <v>10</v>
      </c>
      <c r="E488" s="135">
        <v>178</v>
      </c>
      <c r="F488" s="137" t="s">
        <v>524</v>
      </c>
      <c r="G488" s="137" t="s">
        <v>14</v>
      </c>
      <c r="H488" s="139" t="s">
        <v>11</v>
      </c>
      <c r="I488" s="267"/>
    </row>
    <row r="489" spans="1:9" x14ac:dyDescent="0.2">
      <c r="A489" s="132" t="s">
        <v>82</v>
      </c>
      <c r="B489" s="213">
        <v>1</v>
      </c>
      <c r="C489" s="78" t="s">
        <v>9</v>
      </c>
      <c r="D489" s="78" t="s">
        <v>10</v>
      </c>
      <c r="E489" s="135">
        <v>178</v>
      </c>
      <c r="F489" s="137" t="s">
        <v>524</v>
      </c>
      <c r="G489" s="137" t="s">
        <v>14</v>
      </c>
      <c r="H489" s="139" t="s">
        <v>11</v>
      </c>
      <c r="I489" s="267"/>
    </row>
    <row r="490" spans="1:9" x14ac:dyDescent="0.2">
      <c r="A490" s="132" t="s">
        <v>87</v>
      </c>
      <c r="B490" s="213">
        <v>1</v>
      </c>
      <c r="C490" s="78" t="s">
        <v>9</v>
      </c>
      <c r="D490" s="78" t="s">
        <v>10</v>
      </c>
      <c r="E490" s="135">
        <v>178</v>
      </c>
      <c r="F490" s="137" t="s">
        <v>524</v>
      </c>
      <c r="G490" s="137" t="s">
        <v>14</v>
      </c>
      <c r="H490" s="139" t="s">
        <v>11</v>
      </c>
      <c r="I490" s="267"/>
    </row>
    <row r="491" spans="1:9" x14ac:dyDescent="0.2">
      <c r="A491" s="132" t="s">
        <v>88</v>
      </c>
      <c r="B491" s="213">
        <v>1</v>
      </c>
      <c r="C491" s="78" t="s">
        <v>9</v>
      </c>
      <c r="D491" s="78" t="s">
        <v>10</v>
      </c>
      <c r="E491" s="135">
        <v>178</v>
      </c>
      <c r="F491" s="137" t="s">
        <v>524</v>
      </c>
      <c r="G491" s="137" t="s">
        <v>14</v>
      </c>
      <c r="H491" s="139" t="s">
        <v>11</v>
      </c>
      <c r="I491" s="267"/>
    </row>
    <row r="492" spans="1:9" x14ac:dyDescent="0.2">
      <c r="A492" s="132" t="s">
        <v>148</v>
      </c>
      <c r="B492" s="213">
        <v>1</v>
      </c>
      <c r="C492" s="78" t="s">
        <v>9</v>
      </c>
      <c r="D492" s="78" t="s">
        <v>10</v>
      </c>
      <c r="E492" s="135">
        <v>178</v>
      </c>
      <c r="F492" s="137" t="s">
        <v>524</v>
      </c>
      <c r="G492" s="137" t="s">
        <v>14</v>
      </c>
      <c r="H492" s="184" t="s">
        <v>11</v>
      </c>
      <c r="I492" s="267"/>
    </row>
    <row r="493" spans="1:9" x14ac:dyDescent="0.2">
      <c r="A493" s="132" t="s">
        <v>527</v>
      </c>
      <c r="B493" s="213">
        <v>1</v>
      </c>
      <c r="C493" s="78" t="s">
        <v>9</v>
      </c>
      <c r="D493" s="78" t="s">
        <v>10</v>
      </c>
      <c r="E493" s="135">
        <v>178</v>
      </c>
      <c r="F493" s="137" t="s">
        <v>524</v>
      </c>
      <c r="G493" s="137" t="s">
        <v>14</v>
      </c>
      <c r="H493" s="184" t="s">
        <v>11</v>
      </c>
      <c r="I493" s="267"/>
    </row>
    <row r="494" spans="1:9" s="53" customFormat="1" x14ac:dyDescent="0.2">
      <c r="A494" s="132" t="s">
        <v>588</v>
      </c>
      <c r="B494" s="213">
        <v>1</v>
      </c>
      <c r="C494" s="78" t="s">
        <v>9</v>
      </c>
      <c r="D494" s="78" t="s">
        <v>10</v>
      </c>
      <c r="E494" s="135">
        <v>178</v>
      </c>
      <c r="F494" s="137" t="s">
        <v>524</v>
      </c>
      <c r="G494" s="137" t="s">
        <v>14</v>
      </c>
      <c r="H494" s="216" t="s">
        <v>11</v>
      </c>
      <c r="I494" s="267"/>
    </row>
    <row r="495" spans="1:9" s="53" customFormat="1" x14ac:dyDescent="0.2">
      <c r="A495" s="132" t="s">
        <v>1069</v>
      </c>
      <c r="B495" s="213">
        <v>1</v>
      </c>
      <c r="C495" s="78" t="s">
        <v>9</v>
      </c>
      <c r="D495" s="78" t="s">
        <v>10</v>
      </c>
      <c r="E495" s="135">
        <v>178</v>
      </c>
      <c r="F495" s="137" t="s">
        <v>524</v>
      </c>
      <c r="G495" s="137" t="s">
        <v>14</v>
      </c>
      <c r="H495" s="216" t="s">
        <v>11</v>
      </c>
      <c r="I495" s="267"/>
    </row>
    <row r="496" spans="1:9" x14ac:dyDescent="0.2">
      <c r="A496" s="132" t="s">
        <v>5</v>
      </c>
      <c r="B496" s="213">
        <v>1</v>
      </c>
      <c r="C496" s="148" t="s">
        <v>9</v>
      </c>
      <c r="D496" s="206" t="s">
        <v>1084</v>
      </c>
      <c r="E496" s="155">
        <v>179</v>
      </c>
      <c r="F496" s="206" t="s">
        <v>1085</v>
      </c>
      <c r="G496" s="148" t="s">
        <v>84</v>
      </c>
      <c r="H496" s="216" t="s">
        <v>11</v>
      </c>
      <c r="I496" s="267"/>
    </row>
    <row r="497" spans="1:9" x14ac:dyDescent="0.2">
      <c r="A497" s="132" t="s">
        <v>6</v>
      </c>
      <c r="B497" s="213">
        <v>1</v>
      </c>
      <c r="C497" s="148" t="s">
        <v>9</v>
      </c>
      <c r="D497" s="206" t="s">
        <v>1084</v>
      </c>
      <c r="E497" s="155">
        <v>179</v>
      </c>
      <c r="F497" s="206" t="s">
        <v>1085</v>
      </c>
      <c r="G497" s="148" t="s">
        <v>84</v>
      </c>
      <c r="H497" s="216" t="s">
        <v>11</v>
      </c>
      <c r="I497" s="267"/>
    </row>
    <row r="498" spans="1:9" x14ac:dyDescent="0.2">
      <c r="A498" s="132" t="s">
        <v>7</v>
      </c>
      <c r="B498" s="213">
        <v>1</v>
      </c>
      <c r="C498" s="148" t="s">
        <v>9</v>
      </c>
      <c r="D498" s="206" t="s">
        <v>1084</v>
      </c>
      <c r="E498" s="155">
        <v>179</v>
      </c>
      <c r="F498" s="206" t="s">
        <v>1085</v>
      </c>
      <c r="G498" s="148" t="s">
        <v>84</v>
      </c>
      <c r="H498" s="216" t="s">
        <v>11</v>
      </c>
      <c r="I498" s="267"/>
    </row>
    <row r="499" spans="1:9" x14ac:dyDescent="0.2">
      <c r="A499" s="132" t="s">
        <v>8</v>
      </c>
      <c r="B499" s="213">
        <v>1</v>
      </c>
      <c r="C499" s="148" t="s">
        <v>9</v>
      </c>
      <c r="D499" s="206" t="s">
        <v>1084</v>
      </c>
      <c r="E499" s="155">
        <v>179</v>
      </c>
      <c r="F499" s="206" t="s">
        <v>1085</v>
      </c>
      <c r="G499" s="148" t="s">
        <v>84</v>
      </c>
      <c r="H499" s="216" t="s">
        <v>11</v>
      </c>
      <c r="I499" s="267"/>
    </row>
    <row r="500" spans="1:9" x14ac:dyDescent="0.2">
      <c r="A500" s="132" t="s">
        <v>34</v>
      </c>
      <c r="B500" s="213">
        <v>1</v>
      </c>
      <c r="C500" s="148" t="s">
        <v>9</v>
      </c>
      <c r="D500" s="206" t="s">
        <v>1084</v>
      </c>
      <c r="E500" s="155">
        <v>179</v>
      </c>
      <c r="F500" s="206" t="s">
        <v>1085</v>
      </c>
      <c r="G500" s="148" t="s">
        <v>84</v>
      </c>
      <c r="H500" s="216" t="s">
        <v>11</v>
      </c>
      <c r="I500" s="267"/>
    </row>
    <row r="501" spans="1:9" x14ac:dyDescent="0.2">
      <c r="A501" s="132" t="s">
        <v>37</v>
      </c>
      <c r="B501" s="213">
        <v>1</v>
      </c>
      <c r="C501" s="148" t="s">
        <v>9</v>
      </c>
      <c r="D501" s="206" t="s">
        <v>1084</v>
      </c>
      <c r="E501" s="155">
        <v>179</v>
      </c>
      <c r="F501" s="206" t="s">
        <v>1085</v>
      </c>
      <c r="G501" s="148" t="s">
        <v>84</v>
      </c>
      <c r="H501" s="216" t="s">
        <v>11</v>
      </c>
      <c r="I501" s="267"/>
    </row>
    <row r="502" spans="1:9" x14ac:dyDescent="0.2">
      <c r="A502" s="132" t="s">
        <v>39</v>
      </c>
      <c r="B502" s="213">
        <v>1</v>
      </c>
      <c r="C502" s="148" t="s">
        <v>9</v>
      </c>
      <c r="D502" s="206" t="s">
        <v>1084</v>
      </c>
      <c r="E502" s="155">
        <v>179</v>
      </c>
      <c r="F502" s="206" t="s">
        <v>1085</v>
      </c>
      <c r="G502" s="148" t="s">
        <v>84</v>
      </c>
      <c r="H502" s="216" t="s">
        <v>11</v>
      </c>
      <c r="I502" s="267"/>
    </row>
    <row r="503" spans="1:9" x14ac:dyDescent="0.2">
      <c r="A503" s="132" t="s">
        <v>40</v>
      </c>
      <c r="B503" s="213">
        <v>1</v>
      </c>
      <c r="C503" s="148" t="s">
        <v>9</v>
      </c>
      <c r="D503" s="206" t="s">
        <v>1084</v>
      </c>
      <c r="E503" s="155">
        <v>179</v>
      </c>
      <c r="F503" s="206" t="s">
        <v>1085</v>
      </c>
      <c r="G503" s="148" t="s">
        <v>84</v>
      </c>
      <c r="H503" s="216" t="s">
        <v>11</v>
      </c>
      <c r="I503" s="267"/>
    </row>
    <row r="504" spans="1:9" x14ac:dyDescent="0.2">
      <c r="A504" s="132" t="s">
        <v>44</v>
      </c>
      <c r="B504" s="213">
        <v>1</v>
      </c>
      <c r="C504" s="148" t="s">
        <v>9</v>
      </c>
      <c r="D504" s="206" t="s">
        <v>1084</v>
      </c>
      <c r="E504" s="155">
        <v>179</v>
      </c>
      <c r="F504" s="206" t="s">
        <v>1085</v>
      </c>
      <c r="G504" s="148" t="s">
        <v>84</v>
      </c>
      <c r="H504" s="216" t="s">
        <v>11</v>
      </c>
      <c r="I504" s="267"/>
    </row>
    <row r="505" spans="1:9" x14ac:dyDescent="0.2">
      <c r="A505" s="132" t="s">
        <v>45</v>
      </c>
      <c r="B505" s="213">
        <v>1</v>
      </c>
      <c r="C505" s="148" t="s">
        <v>9</v>
      </c>
      <c r="D505" s="206" t="s">
        <v>1084</v>
      </c>
      <c r="E505" s="155">
        <v>179</v>
      </c>
      <c r="F505" s="206" t="s">
        <v>1085</v>
      </c>
      <c r="G505" s="148" t="s">
        <v>84</v>
      </c>
      <c r="H505" s="216" t="s">
        <v>11</v>
      </c>
      <c r="I505" s="267"/>
    </row>
    <row r="506" spans="1:9" x14ac:dyDescent="0.2">
      <c r="A506" s="132" t="s">
        <v>46</v>
      </c>
      <c r="B506" s="213">
        <v>1</v>
      </c>
      <c r="C506" s="148" t="s">
        <v>9</v>
      </c>
      <c r="D506" s="206" t="s">
        <v>1084</v>
      </c>
      <c r="E506" s="155">
        <v>179</v>
      </c>
      <c r="F506" s="206" t="s">
        <v>1085</v>
      </c>
      <c r="G506" s="148" t="s">
        <v>84</v>
      </c>
      <c r="H506" s="216" t="s">
        <v>11</v>
      </c>
      <c r="I506" s="267"/>
    </row>
    <row r="507" spans="1:9" x14ac:dyDescent="0.2">
      <c r="A507" s="132" t="s">
        <v>47</v>
      </c>
      <c r="B507" s="213">
        <v>1</v>
      </c>
      <c r="C507" s="148" t="s">
        <v>9</v>
      </c>
      <c r="D507" s="206" t="s">
        <v>1084</v>
      </c>
      <c r="E507" s="155">
        <v>179</v>
      </c>
      <c r="F507" s="206" t="s">
        <v>1085</v>
      </c>
      <c r="G507" s="148" t="s">
        <v>84</v>
      </c>
      <c r="H507" s="216" t="s">
        <v>11</v>
      </c>
      <c r="I507" s="267"/>
    </row>
    <row r="508" spans="1:9" x14ac:dyDescent="0.2">
      <c r="A508" s="132" t="s">
        <v>55</v>
      </c>
      <c r="B508" s="213">
        <v>1</v>
      </c>
      <c r="C508" s="148" t="s">
        <v>9</v>
      </c>
      <c r="D508" s="206" t="s">
        <v>1084</v>
      </c>
      <c r="E508" s="146">
        <v>179</v>
      </c>
      <c r="F508" s="4" t="s">
        <v>1085</v>
      </c>
      <c r="G508" s="148" t="s">
        <v>84</v>
      </c>
      <c r="H508" s="216" t="s">
        <v>11</v>
      </c>
      <c r="I508" s="267"/>
    </row>
    <row r="509" spans="1:9" x14ac:dyDescent="0.2">
      <c r="A509" s="132" t="s">
        <v>56</v>
      </c>
      <c r="B509" s="213">
        <v>1</v>
      </c>
      <c r="C509" s="148" t="s">
        <v>9</v>
      </c>
      <c r="D509" s="206" t="s">
        <v>1084</v>
      </c>
      <c r="E509" s="155">
        <v>179</v>
      </c>
      <c r="F509" s="206" t="s">
        <v>1085</v>
      </c>
      <c r="G509" s="148" t="s">
        <v>84</v>
      </c>
      <c r="H509" s="216" t="s">
        <v>11</v>
      </c>
      <c r="I509" s="267"/>
    </row>
    <row r="510" spans="1:9" x14ac:dyDescent="0.2">
      <c r="A510" s="132" t="s">
        <v>64</v>
      </c>
      <c r="B510" s="213">
        <v>1</v>
      </c>
      <c r="C510" s="148" t="s">
        <v>9</v>
      </c>
      <c r="D510" s="206" t="s">
        <v>1084</v>
      </c>
      <c r="E510" s="155">
        <v>179</v>
      </c>
      <c r="F510" s="206" t="s">
        <v>1085</v>
      </c>
      <c r="G510" s="148" t="s">
        <v>84</v>
      </c>
      <c r="H510" s="216" t="s">
        <v>11</v>
      </c>
      <c r="I510" s="267"/>
    </row>
    <row r="511" spans="1:9" x14ac:dyDescent="0.2">
      <c r="A511" s="132" t="s">
        <v>65</v>
      </c>
      <c r="B511" s="213">
        <v>1</v>
      </c>
      <c r="C511" s="148" t="s">
        <v>9</v>
      </c>
      <c r="D511" s="206" t="s">
        <v>1084</v>
      </c>
      <c r="E511" s="155">
        <v>179</v>
      </c>
      <c r="F511" s="206" t="s">
        <v>1085</v>
      </c>
      <c r="G511" s="148" t="s">
        <v>84</v>
      </c>
      <c r="H511" s="216" t="s">
        <v>11</v>
      </c>
      <c r="I511" s="267"/>
    </row>
    <row r="512" spans="1:9" x14ac:dyDescent="0.2">
      <c r="A512" s="132" t="s">
        <v>78</v>
      </c>
      <c r="B512" s="213">
        <v>1</v>
      </c>
      <c r="C512" s="148" t="s">
        <v>9</v>
      </c>
      <c r="D512" s="206" t="s">
        <v>1084</v>
      </c>
      <c r="E512" s="155">
        <v>179</v>
      </c>
      <c r="F512" s="206" t="s">
        <v>1085</v>
      </c>
      <c r="G512" s="148" t="s">
        <v>84</v>
      </c>
      <c r="H512" s="216" t="s">
        <v>11</v>
      </c>
      <c r="I512" s="267"/>
    </row>
    <row r="513" spans="1:9" x14ac:dyDescent="0.2">
      <c r="A513" s="132" t="s">
        <v>79</v>
      </c>
      <c r="B513" s="213">
        <v>1</v>
      </c>
      <c r="C513" s="148" t="s">
        <v>9</v>
      </c>
      <c r="D513" s="206" t="s">
        <v>1084</v>
      </c>
      <c r="E513" s="155">
        <v>179</v>
      </c>
      <c r="F513" s="206" t="s">
        <v>1085</v>
      </c>
      <c r="G513" s="148" t="s">
        <v>84</v>
      </c>
      <c r="H513" s="216" t="s">
        <v>11</v>
      </c>
      <c r="I513" s="267"/>
    </row>
    <row r="514" spans="1:9" x14ac:dyDescent="0.2">
      <c r="A514" s="132" t="s">
        <v>81</v>
      </c>
      <c r="B514" s="213">
        <v>1</v>
      </c>
      <c r="C514" s="148" t="s">
        <v>9</v>
      </c>
      <c r="D514" s="206" t="s">
        <v>1084</v>
      </c>
      <c r="E514" s="155">
        <v>179</v>
      </c>
      <c r="F514" s="206" t="s">
        <v>1085</v>
      </c>
      <c r="G514" s="148" t="s">
        <v>84</v>
      </c>
      <c r="H514" s="148">
        <v>450</v>
      </c>
      <c r="I514" s="267"/>
    </row>
    <row r="515" spans="1:9" x14ac:dyDescent="0.2">
      <c r="A515" s="132" t="s">
        <v>82</v>
      </c>
      <c r="B515" s="213">
        <v>1</v>
      </c>
      <c r="C515" s="148" t="s">
        <v>9</v>
      </c>
      <c r="D515" s="206" t="s">
        <v>1084</v>
      </c>
      <c r="E515" s="155">
        <v>179</v>
      </c>
      <c r="F515" s="206" t="s">
        <v>1085</v>
      </c>
      <c r="G515" s="148" t="s">
        <v>84</v>
      </c>
      <c r="H515" s="148">
        <v>450</v>
      </c>
      <c r="I515" s="267"/>
    </row>
    <row r="516" spans="1:9" x14ac:dyDescent="0.2">
      <c r="A516" s="132" t="s">
        <v>87</v>
      </c>
      <c r="B516" s="213">
        <v>1</v>
      </c>
      <c r="C516" s="148" t="s">
        <v>9</v>
      </c>
      <c r="D516" s="206" t="s">
        <v>1084</v>
      </c>
      <c r="E516" s="155">
        <v>179</v>
      </c>
      <c r="F516" s="206" t="s">
        <v>1085</v>
      </c>
      <c r="G516" s="148" t="s">
        <v>84</v>
      </c>
      <c r="H516" s="148">
        <v>450</v>
      </c>
      <c r="I516" s="267"/>
    </row>
    <row r="517" spans="1:9" x14ac:dyDescent="0.2">
      <c r="A517" s="132" t="s">
        <v>88</v>
      </c>
      <c r="B517" s="213">
        <v>1</v>
      </c>
      <c r="C517" s="148" t="s">
        <v>9</v>
      </c>
      <c r="D517" s="206" t="s">
        <v>1084</v>
      </c>
      <c r="E517" s="155">
        <v>179</v>
      </c>
      <c r="F517" s="206" t="s">
        <v>1085</v>
      </c>
      <c r="G517" s="148" t="s">
        <v>84</v>
      </c>
      <c r="H517" s="148">
        <v>450</v>
      </c>
      <c r="I517" s="267"/>
    </row>
    <row r="518" spans="1:9" x14ac:dyDescent="0.2">
      <c r="A518" s="132" t="s">
        <v>148</v>
      </c>
      <c r="B518" s="213">
        <v>1</v>
      </c>
      <c r="C518" s="148" t="s">
        <v>9</v>
      </c>
      <c r="D518" s="206" t="s">
        <v>1084</v>
      </c>
      <c r="E518" s="155">
        <v>179</v>
      </c>
      <c r="F518" s="206" t="s">
        <v>1085</v>
      </c>
      <c r="G518" s="148" t="s">
        <v>84</v>
      </c>
      <c r="H518" s="138">
        <v>450</v>
      </c>
      <c r="I518" s="267"/>
    </row>
    <row r="519" spans="1:9" x14ac:dyDescent="0.2">
      <c r="A519" s="132" t="s">
        <v>527</v>
      </c>
      <c r="B519" s="213">
        <v>1</v>
      </c>
      <c r="C519" s="148" t="s">
        <v>9</v>
      </c>
      <c r="D519" s="206" t="s">
        <v>1084</v>
      </c>
      <c r="E519" s="155">
        <v>179</v>
      </c>
      <c r="F519" s="206" t="s">
        <v>1085</v>
      </c>
      <c r="G519" s="148" t="s">
        <v>84</v>
      </c>
      <c r="H519" s="138">
        <v>450</v>
      </c>
      <c r="I519" s="267"/>
    </row>
    <row r="520" spans="1:9" s="53" customFormat="1" x14ac:dyDescent="0.2">
      <c r="A520" s="132" t="s">
        <v>588</v>
      </c>
      <c r="B520" s="213">
        <v>1</v>
      </c>
      <c r="C520" s="148" t="s">
        <v>9</v>
      </c>
      <c r="D520" s="206" t="s">
        <v>1084</v>
      </c>
      <c r="E520" s="155">
        <v>179</v>
      </c>
      <c r="F520" s="206" t="s">
        <v>1085</v>
      </c>
      <c r="G520" s="148" t="s">
        <v>84</v>
      </c>
      <c r="H520" s="138">
        <v>450</v>
      </c>
      <c r="I520" s="267"/>
    </row>
    <row r="521" spans="1:9" s="53" customFormat="1" x14ac:dyDescent="0.2">
      <c r="A521" s="132" t="s">
        <v>1069</v>
      </c>
      <c r="B521" s="213">
        <v>1</v>
      </c>
      <c r="C521" s="148" t="s">
        <v>9</v>
      </c>
      <c r="D521" s="206" t="s">
        <v>1084</v>
      </c>
      <c r="E521" s="155">
        <v>179</v>
      </c>
      <c r="F521" s="206" t="s">
        <v>1085</v>
      </c>
      <c r="G521" s="148" t="s">
        <v>84</v>
      </c>
      <c r="H521" s="138">
        <v>450</v>
      </c>
      <c r="I521" s="267"/>
    </row>
    <row r="522" spans="1:9" x14ac:dyDescent="0.2">
      <c r="A522" s="132" t="s">
        <v>5</v>
      </c>
      <c r="B522" s="213">
        <v>1</v>
      </c>
      <c r="C522" s="78" t="s">
        <v>9</v>
      </c>
      <c r="D522" s="206" t="s">
        <v>1084</v>
      </c>
      <c r="E522" s="136">
        <v>180</v>
      </c>
      <c r="F522" s="206" t="s">
        <v>1086</v>
      </c>
      <c r="G522" s="137" t="s">
        <v>84</v>
      </c>
      <c r="H522" s="139" t="s">
        <v>11</v>
      </c>
      <c r="I522" s="267"/>
    </row>
    <row r="523" spans="1:9" x14ac:dyDescent="0.2">
      <c r="A523" s="48" t="s">
        <v>6</v>
      </c>
      <c r="B523" s="213">
        <v>1</v>
      </c>
      <c r="C523" s="78" t="s">
        <v>9</v>
      </c>
      <c r="D523" s="206" t="s">
        <v>1084</v>
      </c>
      <c r="E523" s="136">
        <v>180</v>
      </c>
      <c r="F523" s="206" t="s">
        <v>1086</v>
      </c>
      <c r="G523" s="137" t="s">
        <v>84</v>
      </c>
      <c r="H523" s="139" t="s">
        <v>11</v>
      </c>
      <c r="I523" s="267"/>
    </row>
    <row r="524" spans="1:9" x14ac:dyDescent="0.2">
      <c r="A524" s="48" t="s">
        <v>7</v>
      </c>
      <c r="B524" s="213">
        <v>1</v>
      </c>
      <c r="C524" s="78" t="s">
        <v>9</v>
      </c>
      <c r="D524" s="206" t="s">
        <v>1084</v>
      </c>
      <c r="E524" s="136">
        <v>180</v>
      </c>
      <c r="F524" s="206" t="s">
        <v>1086</v>
      </c>
      <c r="G524" s="137" t="s">
        <v>84</v>
      </c>
      <c r="H524" s="139" t="s">
        <v>11</v>
      </c>
      <c r="I524" s="267"/>
    </row>
    <row r="525" spans="1:9" x14ac:dyDescent="0.2">
      <c r="A525" s="48" t="s">
        <v>8</v>
      </c>
      <c r="B525" s="213">
        <v>1</v>
      </c>
      <c r="C525" s="78" t="s">
        <v>9</v>
      </c>
      <c r="D525" s="206" t="s">
        <v>1084</v>
      </c>
      <c r="E525" s="136">
        <v>180</v>
      </c>
      <c r="F525" s="206" t="s">
        <v>1086</v>
      </c>
      <c r="G525" s="137" t="s">
        <v>84</v>
      </c>
      <c r="H525" s="139" t="s">
        <v>11</v>
      </c>
      <c r="I525" s="267"/>
    </row>
    <row r="526" spans="1:9" x14ac:dyDescent="0.2">
      <c r="A526" s="48" t="s">
        <v>34</v>
      </c>
      <c r="B526" s="213">
        <v>1</v>
      </c>
      <c r="C526" s="78" t="s">
        <v>9</v>
      </c>
      <c r="D526" s="206" t="s">
        <v>1084</v>
      </c>
      <c r="E526" s="136">
        <v>180</v>
      </c>
      <c r="F526" s="206" t="s">
        <v>1086</v>
      </c>
      <c r="G526" s="137" t="s">
        <v>84</v>
      </c>
      <c r="H526" s="139" t="s">
        <v>11</v>
      </c>
      <c r="I526" s="267"/>
    </row>
    <row r="527" spans="1:9" x14ac:dyDescent="0.2">
      <c r="A527" s="48" t="s">
        <v>37</v>
      </c>
      <c r="B527" s="213">
        <v>1</v>
      </c>
      <c r="C527" s="78" t="s">
        <v>9</v>
      </c>
      <c r="D527" s="206" t="s">
        <v>1084</v>
      </c>
      <c r="E527" s="136">
        <v>180</v>
      </c>
      <c r="F527" s="206" t="s">
        <v>1086</v>
      </c>
      <c r="G527" s="137" t="s">
        <v>84</v>
      </c>
      <c r="H527" s="139" t="s">
        <v>11</v>
      </c>
      <c r="I527" s="267"/>
    </row>
    <row r="528" spans="1:9" x14ac:dyDescent="0.2">
      <c r="A528" s="132" t="s">
        <v>39</v>
      </c>
      <c r="B528" s="213">
        <v>1</v>
      </c>
      <c r="C528" s="148" t="s">
        <v>9</v>
      </c>
      <c r="D528" s="206" t="s">
        <v>1084</v>
      </c>
      <c r="E528" s="136">
        <v>180</v>
      </c>
      <c r="F528" s="206" t="s">
        <v>1086</v>
      </c>
      <c r="G528" s="137" t="s">
        <v>84</v>
      </c>
      <c r="H528" s="139" t="s">
        <v>11</v>
      </c>
      <c r="I528" s="267"/>
    </row>
    <row r="529" spans="1:9" x14ac:dyDescent="0.2">
      <c r="A529" s="132" t="s">
        <v>40</v>
      </c>
      <c r="B529" s="213">
        <v>1</v>
      </c>
      <c r="C529" s="148" t="s">
        <v>9</v>
      </c>
      <c r="D529" s="206" t="s">
        <v>1084</v>
      </c>
      <c r="E529" s="136">
        <v>180</v>
      </c>
      <c r="F529" s="206" t="s">
        <v>1086</v>
      </c>
      <c r="G529" s="137" t="s">
        <v>84</v>
      </c>
      <c r="H529" s="139" t="s">
        <v>11</v>
      </c>
      <c r="I529" s="267"/>
    </row>
    <row r="530" spans="1:9" x14ac:dyDescent="0.2">
      <c r="A530" s="132" t="s">
        <v>44</v>
      </c>
      <c r="B530" s="213">
        <v>1</v>
      </c>
      <c r="C530" s="148" t="s">
        <v>9</v>
      </c>
      <c r="D530" s="206" t="s">
        <v>1084</v>
      </c>
      <c r="E530" s="136">
        <v>180</v>
      </c>
      <c r="F530" s="206" t="s">
        <v>1086</v>
      </c>
      <c r="G530" s="137" t="s">
        <v>84</v>
      </c>
      <c r="H530" s="139" t="s">
        <v>11</v>
      </c>
      <c r="I530" s="267"/>
    </row>
    <row r="531" spans="1:9" x14ac:dyDescent="0.2">
      <c r="A531" s="132" t="s">
        <v>45</v>
      </c>
      <c r="B531" s="213">
        <v>1</v>
      </c>
      <c r="C531" s="148" t="s">
        <v>9</v>
      </c>
      <c r="D531" s="206" t="s">
        <v>1084</v>
      </c>
      <c r="E531" s="136">
        <v>180</v>
      </c>
      <c r="F531" s="206" t="s">
        <v>1086</v>
      </c>
      <c r="G531" s="137" t="s">
        <v>84</v>
      </c>
      <c r="H531" s="139" t="s">
        <v>11</v>
      </c>
      <c r="I531" s="267"/>
    </row>
    <row r="532" spans="1:9" x14ac:dyDescent="0.2">
      <c r="A532" s="132" t="s">
        <v>46</v>
      </c>
      <c r="B532" s="213">
        <v>1</v>
      </c>
      <c r="C532" s="148" t="s">
        <v>9</v>
      </c>
      <c r="D532" s="206" t="s">
        <v>1084</v>
      </c>
      <c r="E532" s="136">
        <v>180</v>
      </c>
      <c r="F532" s="206" t="s">
        <v>1086</v>
      </c>
      <c r="G532" s="137" t="s">
        <v>84</v>
      </c>
      <c r="H532" s="139" t="s">
        <v>11</v>
      </c>
      <c r="I532" s="267"/>
    </row>
    <row r="533" spans="1:9" x14ac:dyDescent="0.2">
      <c r="A533" s="132" t="s">
        <v>47</v>
      </c>
      <c r="B533" s="213">
        <v>1</v>
      </c>
      <c r="C533" s="148" t="s">
        <v>9</v>
      </c>
      <c r="D533" s="206" t="s">
        <v>1084</v>
      </c>
      <c r="E533" s="136">
        <v>180</v>
      </c>
      <c r="F533" s="206" t="s">
        <v>1086</v>
      </c>
      <c r="G533" s="137" t="s">
        <v>84</v>
      </c>
      <c r="H533" s="139" t="s">
        <v>11</v>
      </c>
      <c r="I533" s="267"/>
    </row>
    <row r="534" spans="1:9" x14ac:dyDescent="0.2">
      <c r="A534" s="132" t="s">
        <v>55</v>
      </c>
      <c r="B534" s="213">
        <v>1</v>
      </c>
      <c r="C534" s="148" t="s">
        <v>9</v>
      </c>
      <c r="D534" s="206" t="s">
        <v>1084</v>
      </c>
      <c r="E534" s="136">
        <v>180</v>
      </c>
      <c r="F534" s="206" t="s">
        <v>1086</v>
      </c>
      <c r="G534" s="137" t="s">
        <v>84</v>
      </c>
      <c r="H534" s="139" t="s">
        <v>11</v>
      </c>
      <c r="I534" s="267"/>
    </row>
    <row r="535" spans="1:9" x14ac:dyDescent="0.2">
      <c r="A535" s="132" t="s">
        <v>56</v>
      </c>
      <c r="B535" s="213">
        <v>1</v>
      </c>
      <c r="C535" s="148" t="s">
        <v>9</v>
      </c>
      <c r="D535" s="206" t="s">
        <v>1084</v>
      </c>
      <c r="E535" s="136">
        <v>180</v>
      </c>
      <c r="F535" s="206" t="s">
        <v>1086</v>
      </c>
      <c r="G535" s="137" t="s">
        <v>84</v>
      </c>
      <c r="H535" s="139" t="s">
        <v>11</v>
      </c>
      <c r="I535" s="267"/>
    </row>
    <row r="536" spans="1:9" x14ac:dyDescent="0.2">
      <c r="A536" s="132" t="s">
        <v>64</v>
      </c>
      <c r="B536" s="213">
        <v>1</v>
      </c>
      <c r="C536" s="148" t="s">
        <v>9</v>
      </c>
      <c r="D536" s="206" t="s">
        <v>1084</v>
      </c>
      <c r="E536" s="136">
        <v>180</v>
      </c>
      <c r="F536" s="206" t="s">
        <v>1086</v>
      </c>
      <c r="G536" s="137" t="s">
        <v>84</v>
      </c>
      <c r="H536" s="139" t="s">
        <v>11</v>
      </c>
      <c r="I536" s="267"/>
    </row>
    <row r="537" spans="1:9" x14ac:dyDescent="0.2">
      <c r="A537" s="132" t="s">
        <v>65</v>
      </c>
      <c r="B537" s="213">
        <v>1</v>
      </c>
      <c r="C537" s="148" t="s">
        <v>9</v>
      </c>
      <c r="D537" s="206" t="s">
        <v>1084</v>
      </c>
      <c r="E537" s="136">
        <v>180</v>
      </c>
      <c r="F537" s="206" t="s">
        <v>1086</v>
      </c>
      <c r="G537" s="137" t="s">
        <v>84</v>
      </c>
      <c r="H537" s="139" t="s">
        <v>11</v>
      </c>
      <c r="I537" s="267"/>
    </row>
    <row r="538" spans="1:9" x14ac:dyDescent="0.2">
      <c r="A538" s="132" t="s">
        <v>78</v>
      </c>
      <c r="B538" s="213">
        <v>1</v>
      </c>
      <c r="C538" s="148" t="s">
        <v>9</v>
      </c>
      <c r="D538" s="206" t="s">
        <v>1084</v>
      </c>
      <c r="E538" s="136">
        <v>180</v>
      </c>
      <c r="F538" s="206" t="s">
        <v>1086</v>
      </c>
      <c r="G538" s="137" t="s">
        <v>84</v>
      </c>
      <c r="H538" s="139" t="s">
        <v>11</v>
      </c>
      <c r="I538" s="267"/>
    </row>
    <row r="539" spans="1:9" x14ac:dyDescent="0.2">
      <c r="A539" s="132" t="s">
        <v>79</v>
      </c>
      <c r="B539" s="213">
        <v>1</v>
      </c>
      <c r="C539" s="148" t="s">
        <v>9</v>
      </c>
      <c r="D539" s="206" t="s">
        <v>1084</v>
      </c>
      <c r="E539" s="136">
        <v>180</v>
      </c>
      <c r="F539" s="206" t="s">
        <v>1086</v>
      </c>
      <c r="G539" s="137" t="s">
        <v>84</v>
      </c>
      <c r="H539" s="139" t="s">
        <v>11</v>
      </c>
      <c r="I539" s="267"/>
    </row>
    <row r="540" spans="1:9" x14ac:dyDescent="0.2">
      <c r="A540" s="132" t="s">
        <v>81</v>
      </c>
      <c r="B540" s="213">
        <v>1</v>
      </c>
      <c r="C540" s="148" t="s">
        <v>9</v>
      </c>
      <c r="D540" s="206" t="s">
        <v>1084</v>
      </c>
      <c r="E540" s="136">
        <v>180</v>
      </c>
      <c r="F540" s="206" t="s">
        <v>1086</v>
      </c>
      <c r="G540" s="137" t="s">
        <v>84</v>
      </c>
      <c r="H540" s="138">
        <v>125</v>
      </c>
      <c r="I540" s="267"/>
    </row>
    <row r="541" spans="1:9" x14ac:dyDescent="0.2">
      <c r="A541" s="132" t="s">
        <v>82</v>
      </c>
      <c r="B541" s="213">
        <v>1</v>
      </c>
      <c r="C541" s="148" t="s">
        <v>9</v>
      </c>
      <c r="D541" s="206" t="s">
        <v>1084</v>
      </c>
      <c r="E541" s="136">
        <v>180</v>
      </c>
      <c r="F541" s="206" t="s">
        <v>1086</v>
      </c>
      <c r="G541" s="137" t="s">
        <v>84</v>
      </c>
      <c r="H541" s="138">
        <v>125</v>
      </c>
      <c r="I541" s="267"/>
    </row>
    <row r="542" spans="1:9" x14ac:dyDescent="0.2">
      <c r="A542" s="132" t="s">
        <v>87</v>
      </c>
      <c r="B542" s="213">
        <v>1</v>
      </c>
      <c r="C542" s="148" t="s">
        <v>9</v>
      </c>
      <c r="D542" s="206" t="s">
        <v>1084</v>
      </c>
      <c r="E542" s="136">
        <v>180</v>
      </c>
      <c r="F542" s="206" t="s">
        <v>1086</v>
      </c>
      <c r="G542" s="137" t="s">
        <v>84</v>
      </c>
      <c r="H542" s="138">
        <v>125</v>
      </c>
      <c r="I542" s="267"/>
    </row>
    <row r="543" spans="1:9" x14ac:dyDescent="0.2">
      <c r="A543" s="132" t="s">
        <v>88</v>
      </c>
      <c r="B543" s="213">
        <v>1</v>
      </c>
      <c r="C543" s="148" t="s">
        <v>9</v>
      </c>
      <c r="D543" s="206" t="s">
        <v>1084</v>
      </c>
      <c r="E543" s="136">
        <v>180</v>
      </c>
      <c r="F543" s="206" t="s">
        <v>1086</v>
      </c>
      <c r="G543" s="137" t="s">
        <v>84</v>
      </c>
      <c r="H543" s="138">
        <v>125</v>
      </c>
      <c r="I543" s="267"/>
    </row>
    <row r="544" spans="1:9" x14ac:dyDescent="0.2">
      <c r="A544" s="132" t="s">
        <v>148</v>
      </c>
      <c r="B544" s="213">
        <v>1</v>
      </c>
      <c r="C544" s="148" t="s">
        <v>9</v>
      </c>
      <c r="D544" s="206" t="s">
        <v>1084</v>
      </c>
      <c r="E544" s="136">
        <v>180</v>
      </c>
      <c r="F544" s="206" t="s">
        <v>1086</v>
      </c>
      <c r="G544" s="137" t="s">
        <v>84</v>
      </c>
      <c r="H544" s="138">
        <v>125</v>
      </c>
      <c r="I544" s="267"/>
    </row>
    <row r="545" spans="1:9" x14ac:dyDescent="0.2">
      <c r="A545" s="132" t="s">
        <v>527</v>
      </c>
      <c r="B545" s="213">
        <v>1</v>
      </c>
      <c r="C545" s="148" t="s">
        <v>9</v>
      </c>
      <c r="D545" s="206" t="s">
        <v>1084</v>
      </c>
      <c r="E545" s="136">
        <v>180</v>
      </c>
      <c r="F545" s="206" t="s">
        <v>1086</v>
      </c>
      <c r="G545" s="137" t="s">
        <v>84</v>
      </c>
      <c r="H545" s="137">
        <v>125</v>
      </c>
      <c r="I545" s="267"/>
    </row>
    <row r="546" spans="1:9" s="53" customFormat="1" x14ac:dyDescent="0.2">
      <c r="A546" s="132" t="s">
        <v>588</v>
      </c>
      <c r="B546" s="213">
        <v>1</v>
      </c>
      <c r="C546" s="148" t="s">
        <v>9</v>
      </c>
      <c r="D546" s="206" t="s">
        <v>1084</v>
      </c>
      <c r="E546" s="136">
        <v>180</v>
      </c>
      <c r="F546" s="206" t="s">
        <v>1086</v>
      </c>
      <c r="G546" s="137" t="s">
        <v>84</v>
      </c>
      <c r="H546" s="137">
        <v>125</v>
      </c>
      <c r="I546" s="267"/>
    </row>
    <row r="547" spans="1:9" s="53" customFormat="1" x14ac:dyDescent="0.2">
      <c r="A547" s="132" t="s">
        <v>1069</v>
      </c>
      <c r="B547" s="213">
        <v>1</v>
      </c>
      <c r="C547" s="148" t="s">
        <v>9</v>
      </c>
      <c r="D547" s="206" t="s">
        <v>1084</v>
      </c>
      <c r="E547" s="136">
        <v>180</v>
      </c>
      <c r="F547" s="206" t="s">
        <v>1086</v>
      </c>
      <c r="G547" s="137" t="s">
        <v>84</v>
      </c>
      <c r="H547" s="137">
        <v>125</v>
      </c>
      <c r="I547" s="267"/>
    </row>
    <row r="548" spans="1:9" x14ac:dyDescent="0.2">
      <c r="A548" s="132" t="s">
        <v>5</v>
      </c>
      <c r="B548" s="213">
        <v>1</v>
      </c>
      <c r="C548" s="148" t="s">
        <v>9</v>
      </c>
      <c r="D548" s="151" t="s">
        <v>13</v>
      </c>
      <c r="E548" s="149">
        <v>182</v>
      </c>
      <c r="F548" s="148" t="s">
        <v>545</v>
      </c>
      <c r="G548" s="148" t="s">
        <v>15</v>
      </c>
      <c r="H548" s="150">
        <v>20000</v>
      </c>
      <c r="I548" s="267"/>
    </row>
    <row r="549" spans="1:9" x14ac:dyDescent="0.2">
      <c r="A549" s="132" t="s">
        <v>6</v>
      </c>
      <c r="B549" s="213">
        <v>1</v>
      </c>
      <c r="C549" s="148" t="s">
        <v>9</v>
      </c>
      <c r="D549" s="151" t="s">
        <v>13</v>
      </c>
      <c r="E549" s="149">
        <v>182</v>
      </c>
      <c r="F549" s="148" t="s">
        <v>545</v>
      </c>
      <c r="G549" s="148" t="s">
        <v>15</v>
      </c>
      <c r="H549" s="150">
        <v>35488.800000000003</v>
      </c>
      <c r="I549" s="267"/>
    </row>
    <row r="550" spans="1:9" x14ac:dyDescent="0.2">
      <c r="A550" s="132" t="s">
        <v>7</v>
      </c>
      <c r="B550" s="213">
        <v>1</v>
      </c>
      <c r="C550" s="148" t="s">
        <v>9</v>
      </c>
      <c r="D550" s="151" t="s">
        <v>13</v>
      </c>
      <c r="E550" s="149">
        <v>182</v>
      </c>
      <c r="F550" s="148" t="s">
        <v>545</v>
      </c>
      <c r="G550" s="148" t="s">
        <v>15</v>
      </c>
      <c r="H550" s="150">
        <v>26500</v>
      </c>
      <c r="I550" s="267"/>
    </row>
    <row r="551" spans="1:9" x14ac:dyDescent="0.2">
      <c r="A551" s="132" t="s">
        <v>8</v>
      </c>
      <c r="B551" s="213">
        <v>1</v>
      </c>
      <c r="C551" s="148" t="s">
        <v>9</v>
      </c>
      <c r="D551" s="151" t="s">
        <v>13</v>
      </c>
      <c r="E551" s="149">
        <v>182</v>
      </c>
      <c r="F551" s="148" t="s">
        <v>545</v>
      </c>
      <c r="G551" s="148" t="s">
        <v>15</v>
      </c>
      <c r="H551" s="150">
        <v>26500</v>
      </c>
      <c r="I551" s="267"/>
    </row>
    <row r="552" spans="1:9" x14ac:dyDescent="0.2">
      <c r="A552" s="132" t="s">
        <v>34</v>
      </c>
      <c r="B552" s="213">
        <v>1</v>
      </c>
      <c r="C552" s="148" t="s">
        <v>9</v>
      </c>
      <c r="D552" s="151" t="s">
        <v>13</v>
      </c>
      <c r="E552" s="149">
        <v>182</v>
      </c>
      <c r="F552" s="148" t="s">
        <v>545</v>
      </c>
      <c r="G552" s="148" t="s">
        <v>15</v>
      </c>
      <c r="H552" s="150">
        <v>37948.1</v>
      </c>
      <c r="I552" s="267"/>
    </row>
    <row r="553" spans="1:9" x14ac:dyDescent="0.2">
      <c r="A553" s="132" t="s">
        <v>37</v>
      </c>
      <c r="B553" s="213">
        <v>1</v>
      </c>
      <c r="C553" s="148" t="s">
        <v>9</v>
      </c>
      <c r="D553" s="151" t="s">
        <v>13</v>
      </c>
      <c r="E553" s="149">
        <v>182</v>
      </c>
      <c r="F553" s="148" t="s">
        <v>545</v>
      </c>
      <c r="G553" s="148" t="s">
        <v>15</v>
      </c>
      <c r="H553" s="150">
        <v>26500</v>
      </c>
      <c r="I553" s="267"/>
    </row>
    <row r="554" spans="1:9" x14ac:dyDescent="0.2">
      <c r="A554" s="132" t="s">
        <v>39</v>
      </c>
      <c r="B554" s="213">
        <v>1</v>
      </c>
      <c r="C554" s="148" t="s">
        <v>9</v>
      </c>
      <c r="D554" s="151" t="s">
        <v>13</v>
      </c>
      <c r="E554" s="149">
        <v>182</v>
      </c>
      <c r="F554" s="148" t="s">
        <v>545</v>
      </c>
      <c r="G554" s="148" t="s">
        <v>15</v>
      </c>
      <c r="H554" s="150">
        <v>38000</v>
      </c>
      <c r="I554" s="267"/>
    </row>
    <row r="555" spans="1:9" x14ac:dyDescent="0.2">
      <c r="A555" s="132" t="s">
        <v>40</v>
      </c>
      <c r="B555" s="213">
        <v>1</v>
      </c>
      <c r="C555" s="148" t="s">
        <v>9</v>
      </c>
      <c r="D555" s="151" t="s">
        <v>13</v>
      </c>
      <c r="E555" s="149">
        <v>182</v>
      </c>
      <c r="F555" s="148" t="s">
        <v>545</v>
      </c>
      <c r="G555" s="148" t="s">
        <v>15</v>
      </c>
      <c r="H555" s="145">
        <v>38000</v>
      </c>
      <c r="I555" s="267"/>
    </row>
    <row r="556" spans="1:9" x14ac:dyDescent="0.2">
      <c r="A556" s="132" t="s">
        <v>44</v>
      </c>
      <c r="B556" s="213">
        <v>1</v>
      </c>
      <c r="C556" s="148" t="s">
        <v>9</v>
      </c>
      <c r="D556" s="151" t="s">
        <v>13</v>
      </c>
      <c r="E556" s="149">
        <v>182</v>
      </c>
      <c r="F556" s="148" t="s">
        <v>545</v>
      </c>
      <c r="G556" s="148" t="s">
        <v>15</v>
      </c>
      <c r="H556" s="145">
        <v>38000</v>
      </c>
      <c r="I556" s="267"/>
    </row>
    <row r="557" spans="1:9" x14ac:dyDescent="0.2">
      <c r="A557" s="132" t="s">
        <v>45</v>
      </c>
      <c r="B557" s="213">
        <v>1</v>
      </c>
      <c r="C557" s="148" t="s">
        <v>9</v>
      </c>
      <c r="D557" s="151" t="s">
        <v>13</v>
      </c>
      <c r="E557" s="149">
        <v>182</v>
      </c>
      <c r="F557" s="148" t="s">
        <v>545</v>
      </c>
      <c r="G557" s="148" t="s">
        <v>15</v>
      </c>
      <c r="H557" s="150">
        <v>49299.460999999996</v>
      </c>
      <c r="I557" s="267"/>
    </row>
    <row r="558" spans="1:9" x14ac:dyDescent="0.2">
      <c r="A558" s="132" t="s">
        <v>46</v>
      </c>
      <c r="B558" s="213">
        <v>1</v>
      </c>
      <c r="C558" s="148" t="s">
        <v>9</v>
      </c>
      <c r="D558" s="151" t="s">
        <v>13</v>
      </c>
      <c r="E558" s="142">
        <v>182</v>
      </c>
      <c r="F558" s="127" t="s">
        <v>545</v>
      </c>
      <c r="G558" s="148" t="s">
        <v>15</v>
      </c>
      <c r="H558" s="150">
        <v>46830.633999999998</v>
      </c>
      <c r="I558" s="267"/>
    </row>
    <row r="559" spans="1:9" x14ac:dyDescent="0.2">
      <c r="A559" s="132" t="s">
        <v>47</v>
      </c>
      <c r="B559" s="213">
        <v>1</v>
      </c>
      <c r="C559" s="148" t="s">
        <v>9</v>
      </c>
      <c r="D559" s="151" t="s">
        <v>13</v>
      </c>
      <c r="E559" s="142">
        <v>182</v>
      </c>
      <c r="F559" s="148" t="s">
        <v>545</v>
      </c>
      <c r="G559" s="148" t="s">
        <v>15</v>
      </c>
      <c r="H559" s="150">
        <v>38000</v>
      </c>
      <c r="I559" s="267"/>
    </row>
    <row r="560" spans="1:9" x14ac:dyDescent="0.2">
      <c r="A560" s="132" t="s">
        <v>55</v>
      </c>
      <c r="B560" s="213">
        <v>1</v>
      </c>
      <c r="C560" s="148" t="s">
        <v>9</v>
      </c>
      <c r="D560" s="151" t="s">
        <v>13</v>
      </c>
      <c r="E560" s="149">
        <v>182</v>
      </c>
      <c r="F560" s="148" t="s">
        <v>545</v>
      </c>
      <c r="G560" s="148" t="s">
        <v>15</v>
      </c>
      <c r="H560" s="150">
        <v>38000</v>
      </c>
      <c r="I560" s="267"/>
    </row>
    <row r="561" spans="1:9" x14ac:dyDescent="0.2">
      <c r="A561" s="132" t="s">
        <v>56</v>
      </c>
      <c r="B561" s="213">
        <v>1</v>
      </c>
      <c r="C561" s="148" t="s">
        <v>9</v>
      </c>
      <c r="D561" s="151" t="s">
        <v>13</v>
      </c>
      <c r="E561" s="149">
        <v>182</v>
      </c>
      <c r="F561" s="148" t="s">
        <v>545</v>
      </c>
      <c r="G561" s="148" t="s">
        <v>15</v>
      </c>
      <c r="H561" s="150">
        <v>38000</v>
      </c>
      <c r="I561" s="267"/>
    </row>
    <row r="562" spans="1:9" x14ac:dyDescent="0.2">
      <c r="A562" s="132" t="s">
        <v>64</v>
      </c>
      <c r="B562" s="213">
        <v>1</v>
      </c>
      <c r="C562" s="148" t="s">
        <v>9</v>
      </c>
      <c r="D562" s="151" t="s">
        <v>13</v>
      </c>
      <c r="E562" s="149">
        <v>182</v>
      </c>
      <c r="F562" s="148" t="s">
        <v>545</v>
      </c>
      <c r="G562" s="148" t="s">
        <v>15</v>
      </c>
      <c r="H562" s="150">
        <v>38000</v>
      </c>
      <c r="I562" s="267"/>
    </row>
    <row r="563" spans="1:9" x14ac:dyDescent="0.2">
      <c r="A563" s="132" t="s">
        <v>65</v>
      </c>
      <c r="B563" s="213">
        <v>1</v>
      </c>
      <c r="C563" s="148" t="s">
        <v>9</v>
      </c>
      <c r="D563" s="151" t="s">
        <v>13</v>
      </c>
      <c r="E563" s="149">
        <v>182</v>
      </c>
      <c r="F563" s="148" t="s">
        <v>545</v>
      </c>
      <c r="G563" s="148" t="s">
        <v>15</v>
      </c>
      <c r="H563" s="150">
        <v>38000</v>
      </c>
      <c r="I563" s="267"/>
    </row>
    <row r="564" spans="1:9" x14ac:dyDescent="0.2">
      <c r="A564" s="132" t="s">
        <v>78</v>
      </c>
      <c r="B564" s="213">
        <v>1</v>
      </c>
      <c r="C564" s="148" t="s">
        <v>9</v>
      </c>
      <c r="D564" s="151" t="s">
        <v>13</v>
      </c>
      <c r="E564" s="142">
        <v>182</v>
      </c>
      <c r="F564" s="148" t="s">
        <v>545</v>
      </c>
      <c r="G564" s="148" t="s">
        <v>15</v>
      </c>
      <c r="H564" s="150">
        <v>20230.2</v>
      </c>
      <c r="I564" s="267"/>
    </row>
    <row r="565" spans="1:9" x14ac:dyDescent="0.2">
      <c r="A565" s="132" t="s">
        <v>79</v>
      </c>
      <c r="B565" s="213">
        <v>1</v>
      </c>
      <c r="C565" s="148" t="s">
        <v>9</v>
      </c>
      <c r="D565" s="151" t="s">
        <v>13</v>
      </c>
      <c r="E565" s="149">
        <v>182</v>
      </c>
      <c r="F565" s="148" t="s">
        <v>545</v>
      </c>
      <c r="G565" s="148" t="s">
        <v>15</v>
      </c>
      <c r="H565" s="150">
        <v>20230.2</v>
      </c>
      <c r="I565" s="267"/>
    </row>
    <row r="566" spans="1:9" x14ac:dyDescent="0.2">
      <c r="A566" s="132" t="s">
        <v>81</v>
      </c>
      <c r="B566" s="213">
        <v>1</v>
      </c>
      <c r="C566" s="148" t="s">
        <v>9</v>
      </c>
      <c r="D566" s="151" t="s">
        <v>13</v>
      </c>
      <c r="E566" s="149">
        <v>182</v>
      </c>
      <c r="F566" s="148" t="s">
        <v>545</v>
      </c>
      <c r="G566" s="148" t="s">
        <v>15</v>
      </c>
      <c r="H566" s="150">
        <v>20136.099999999999</v>
      </c>
      <c r="I566" s="267"/>
    </row>
    <row r="567" spans="1:9" x14ac:dyDescent="0.2">
      <c r="A567" s="132" t="s">
        <v>82</v>
      </c>
      <c r="B567" s="213">
        <v>1</v>
      </c>
      <c r="C567" s="148" t="s">
        <v>9</v>
      </c>
      <c r="D567" s="151" t="s">
        <v>13</v>
      </c>
      <c r="E567" s="149">
        <v>182</v>
      </c>
      <c r="F567" s="148" t="s">
        <v>545</v>
      </c>
      <c r="G567" s="148" t="s">
        <v>15</v>
      </c>
      <c r="H567" s="150">
        <v>20538.8</v>
      </c>
      <c r="I567" s="267"/>
    </row>
    <row r="568" spans="1:9" x14ac:dyDescent="0.2">
      <c r="A568" s="132" t="s">
        <v>87</v>
      </c>
      <c r="B568" s="213">
        <v>1</v>
      </c>
      <c r="C568" s="148" t="s">
        <v>9</v>
      </c>
      <c r="D568" s="151" t="s">
        <v>13</v>
      </c>
      <c r="E568" s="149">
        <v>182</v>
      </c>
      <c r="F568" s="148" t="s">
        <v>545</v>
      </c>
      <c r="G568" s="148" t="s">
        <v>15</v>
      </c>
      <c r="H568" s="150">
        <v>20538.8</v>
      </c>
      <c r="I568" s="267"/>
    </row>
    <row r="569" spans="1:9" x14ac:dyDescent="0.2">
      <c r="A569" s="132" t="s">
        <v>88</v>
      </c>
      <c r="B569" s="213">
        <v>1</v>
      </c>
      <c r="C569" s="148" t="s">
        <v>9</v>
      </c>
      <c r="D569" s="151" t="s">
        <v>13</v>
      </c>
      <c r="E569" s="149">
        <v>182</v>
      </c>
      <c r="F569" s="148" t="s">
        <v>545</v>
      </c>
      <c r="G569" s="148" t="s">
        <v>15</v>
      </c>
      <c r="H569" s="154">
        <v>20538.8</v>
      </c>
      <c r="I569" s="267"/>
    </row>
    <row r="570" spans="1:9" x14ac:dyDescent="0.2">
      <c r="A570" s="132" t="s">
        <v>148</v>
      </c>
      <c r="B570" s="213">
        <v>1</v>
      </c>
      <c r="C570" s="148" t="s">
        <v>9</v>
      </c>
      <c r="D570" s="151" t="s">
        <v>13</v>
      </c>
      <c r="E570" s="149">
        <v>182</v>
      </c>
      <c r="F570" s="148" t="s">
        <v>545</v>
      </c>
      <c r="G570" s="148" t="s">
        <v>15</v>
      </c>
      <c r="H570" s="138">
        <v>20538.8</v>
      </c>
      <c r="I570" s="267"/>
    </row>
    <row r="571" spans="1:9" x14ac:dyDescent="0.2">
      <c r="A571" s="132" t="s">
        <v>527</v>
      </c>
      <c r="B571" s="213">
        <v>1</v>
      </c>
      <c r="C571" s="148" t="s">
        <v>9</v>
      </c>
      <c r="D571" s="151" t="s">
        <v>13</v>
      </c>
      <c r="E571" s="149">
        <v>182</v>
      </c>
      <c r="F571" s="148" t="s">
        <v>545</v>
      </c>
      <c r="G571" s="148" t="s">
        <v>15</v>
      </c>
      <c r="H571" s="137">
        <v>20538.8</v>
      </c>
      <c r="I571" s="267"/>
    </row>
    <row r="572" spans="1:9" s="53" customFormat="1" x14ac:dyDescent="0.2">
      <c r="A572" s="132" t="s">
        <v>588</v>
      </c>
      <c r="B572" s="213">
        <v>1</v>
      </c>
      <c r="C572" s="148" t="s">
        <v>9</v>
      </c>
      <c r="D572" s="151" t="s">
        <v>13</v>
      </c>
      <c r="E572" s="149">
        <v>182</v>
      </c>
      <c r="F572" s="148" t="s">
        <v>545</v>
      </c>
      <c r="G572" s="148" t="s">
        <v>15</v>
      </c>
      <c r="H572" s="137">
        <v>20538.8</v>
      </c>
      <c r="I572" s="267"/>
    </row>
    <row r="573" spans="1:9" s="53" customFormat="1" x14ac:dyDescent="0.2">
      <c r="A573" s="132" t="s">
        <v>1069</v>
      </c>
      <c r="B573" s="213">
        <v>1</v>
      </c>
      <c r="C573" s="148" t="s">
        <v>9</v>
      </c>
      <c r="D573" s="151" t="s">
        <v>13</v>
      </c>
      <c r="E573" s="149">
        <v>182</v>
      </c>
      <c r="F573" s="148" t="s">
        <v>545</v>
      </c>
      <c r="G573" s="148" t="s">
        <v>15</v>
      </c>
      <c r="H573" s="137">
        <v>20538.8</v>
      </c>
      <c r="I573" s="267"/>
    </row>
    <row r="574" spans="1:9" x14ac:dyDescent="0.2">
      <c r="A574" s="132" t="s">
        <v>5</v>
      </c>
      <c r="B574" s="213">
        <v>1</v>
      </c>
      <c r="C574" s="148" t="s">
        <v>9</v>
      </c>
      <c r="D574" s="148" t="s">
        <v>16</v>
      </c>
      <c r="E574" s="149">
        <v>183</v>
      </c>
      <c r="F574" s="148" t="s">
        <v>1254</v>
      </c>
      <c r="G574" s="148" t="s">
        <v>15</v>
      </c>
      <c r="H574" s="150">
        <v>1500</v>
      </c>
      <c r="I574" s="267"/>
    </row>
    <row r="575" spans="1:9" x14ac:dyDescent="0.2">
      <c r="A575" s="132" t="s">
        <v>6</v>
      </c>
      <c r="B575" s="213">
        <v>1</v>
      </c>
      <c r="C575" s="148" t="s">
        <v>9</v>
      </c>
      <c r="D575" s="148" t="s">
        <v>16</v>
      </c>
      <c r="E575" s="149">
        <v>183</v>
      </c>
      <c r="F575" s="148" t="s">
        <v>1254</v>
      </c>
      <c r="G575" s="148" t="s">
        <v>15</v>
      </c>
      <c r="H575" s="150">
        <v>1500</v>
      </c>
      <c r="I575" s="267"/>
    </row>
    <row r="576" spans="1:9" x14ac:dyDescent="0.2">
      <c r="A576" s="132" t="s">
        <v>7</v>
      </c>
      <c r="B576" s="213">
        <v>1</v>
      </c>
      <c r="C576" s="148" t="s">
        <v>9</v>
      </c>
      <c r="D576" s="148" t="s">
        <v>16</v>
      </c>
      <c r="E576" s="149">
        <v>183</v>
      </c>
      <c r="F576" s="148" t="s">
        <v>1254</v>
      </c>
      <c r="G576" s="148" t="s">
        <v>15</v>
      </c>
      <c r="H576" s="150">
        <v>1500</v>
      </c>
      <c r="I576" s="267"/>
    </row>
    <row r="577" spans="1:9" x14ac:dyDescent="0.2">
      <c r="A577" s="132" t="s">
        <v>8</v>
      </c>
      <c r="B577" s="213">
        <v>1</v>
      </c>
      <c r="C577" s="148" t="s">
        <v>9</v>
      </c>
      <c r="D577" s="148" t="s">
        <v>16</v>
      </c>
      <c r="E577" s="149">
        <v>183</v>
      </c>
      <c r="F577" s="148" t="s">
        <v>1254</v>
      </c>
      <c r="G577" s="148" t="s">
        <v>15</v>
      </c>
      <c r="H577" s="150">
        <v>1500</v>
      </c>
      <c r="I577" s="267"/>
    </row>
    <row r="578" spans="1:9" x14ac:dyDescent="0.2">
      <c r="A578" s="132" t="s">
        <v>34</v>
      </c>
      <c r="B578" s="213">
        <v>1</v>
      </c>
      <c r="C578" s="148" t="s">
        <v>9</v>
      </c>
      <c r="D578" s="148" t="s">
        <v>16</v>
      </c>
      <c r="E578" s="149">
        <v>183</v>
      </c>
      <c r="F578" s="148" t="s">
        <v>1254</v>
      </c>
      <c r="G578" s="148" t="s">
        <v>15</v>
      </c>
      <c r="H578" s="150">
        <v>2069.4</v>
      </c>
      <c r="I578" s="267"/>
    </row>
    <row r="579" spans="1:9" x14ac:dyDescent="0.2">
      <c r="A579" s="132" t="s">
        <v>37</v>
      </c>
      <c r="B579" s="213">
        <v>1</v>
      </c>
      <c r="C579" s="148" t="s">
        <v>9</v>
      </c>
      <c r="D579" s="148" t="s">
        <v>16</v>
      </c>
      <c r="E579" s="149">
        <v>183</v>
      </c>
      <c r="F579" s="148" t="s">
        <v>1254</v>
      </c>
      <c r="G579" s="148" t="s">
        <v>15</v>
      </c>
      <c r="H579" s="150">
        <v>1500</v>
      </c>
      <c r="I579" s="267"/>
    </row>
    <row r="580" spans="1:9" x14ac:dyDescent="0.2">
      <c r="A580" s="132" t="s">
        <v>39</v>
      </c>
      <c r="B580" s="213">
        <v>1</v>
      </c>
      <c r="C580" s="148" t="s">
        <v>9</v>
      </c>
      <c r="D580" s="148" t="s">
        <v>16</v>
      </c>
      <c r="E580" s="149">
        <v>183</v>
      </c>
      <c r="F580" s="148" t="s">
        <v>1254</v>
      </c>
      <c r="G580" s="148" t="s">
        <v>15</v>
      </c>
      <c r="H580" s="150">
        <v>1500</v>
      </c>
      <c r="I580" s="267"/>
    </row>
    <row r="581" spans="1:9" x14ac:dyDescent="0.2">
      <c r="A581" s="132" t="s">
        <v>40</v>
      </c>
      <c r="B581" s="213">
        <v>1</v>
      </c>
      <c r="C581" s="148" t="s">
        <v>9</v>
      </c>
      <c r="D581" s="148" t="s">
        <v>16</v>
      </c>
      <c r="E581" s="149">
        <v>183</v>
      </c>
      <c r="F581" s="148" t="s">
        <v>1254</v>
      </c>
      <c r="G581" s="148" t="s">
        <v>15</v>
      </c>
      <c r="H581" s="145">
        <v>1500</v>
      </c>
      <c r="I581" s="267"/>
    </row>
    <row r="582" spans="1:9" x14ac:dyDescent="0.2">
      <c r="A582" s="132" t="s">
        <v>44</v>
      </c>
      <c r="B582" s="213">
        <v>1</v>
      </c>
      <c r="C582" s="148" t="s">
        <v>9</v>
      </c>
      <c r="D582" s="148" t="s">
        <v>16</v>
      </c>
      <c r="E582" s="149">
        <v>183</v>
      </c>
      <c r="F582" s="148" t="s">
        <v>1254</v>
      </c>
      <c r="G582" s="148" t="s">
        <v>15</v>
      </c>
      <c r="H582" s="145">
        <v>1500</v>
      </c>
      <c r="I582" s="267"/>
    </row>
    <row r="583" spans="1:9" x14ac:dyDescent="0.2">
      <c r="A583" s="132" t="s">
        <v>45</v>
      </c>
      <c r="B583" s="213">
        <v>1</v>
      </c>
      <c r="C583" s="148" t="s">
        <v>9</v>
      </c>
      <c r="D583" s="148" t="s">
        <v>16</v>
      </c>
      <c r="E583" s="149">
        <v>183</v>
      </c>
      <c r="F583" s="148" t="s">
        <v>1254</v>
      </c>
      <c r="G583" s="148" t="s">
        <v>15</v>
      </c>
      <c r="H583" s="150">
        <v>1500</v>
      </c>
      <c r="I583" s="267"/>
    </row>
    <row r="584" spans="1:9" x14ac:dyDescent="0.2">
      <c r="A584" s="132" t="s">
        <v>46</v>
      </c>
      <c r="B584" s="213">
        <v>1</v>
      </c>
      <c r="C584" s="148" t="s">
        <v>9</v>
      </c>
      <c r="D584" s="148" t="s">
        <v>16</v>
      </c>
      <c r="E584" s="149">
        <v>183</v>
      </c>
      <c r="F584" s="148" t="s">
        <v>1254</v>
      </c>
      <c r="G584" s="148" t="s">
        <v>15</v>
      </c>
      <c r="H584" s="150">
        <v>1500</v>
      </c>
      <c r="I584" s="267"/>
    </row>
    <row r="585" spans="1:9" x14ac:dyDescent="0.2">
      <c r="A585" s="132" t="s">
        <v>47</v>
      </c>
      <c r="B585" s="213">
        <v>1</v>
      </c>
      <c r="C585" s="148" t="s">
        <v>9</v>
      </c>
      <c r="D585" s="148" t="s">
        <v>16</v>
      </c>
      <c r="E585" s="149">
        <v>183</v>
      </c>
      <c r="F585" s="148" t="s">
        <v>1254</v>
      </c>
      <c r="G585" s="148" t="s">
        <v>15</v>
      </c>
      <c r="H585" s="150">
        <v>1500</v>
      </c>
      <c r="I585" s="267"/>
    </row>
    <row r="586" spans="1:9" x14ac:dyDescent="0.2">
      <c r="A586" s="132" t="s">
        <v>55</v>
      </c>
      <c r="B586" s="213">
        <v>1</v>
      </c>
      <c r="C586" s="148" t="s">
        <v>9</v>
      </c>
      <c r="D586" s="148" t="s">
        <v>16</v>
      </c>
      <c r="E586" s="149">
        <v>183</v>
      </c>
      <c r="F586" s="148" t="s">
        <v>1254</v>
      </c>
      <c r="G586" s="148" t="s">
        <v>15</v>
      </c>
      <c r="H586" s="150">
        <v>1500</v>
      </c>
      <c r="I586" s="267"/>
    </row>
    <row r="587" spans="1:9" x14ac:dyDescent="0.2">
      <c r="A587" s="132" t="s">
        <v>56</v>
      </c>
      <c r="B587" s="213">
        <v>1</v>
      </c>
      <c r="C587" s="148" t="s">
        <v>9</v>
      </c>
      <c r="D587" s="148" t="s">
        <v>16</v>
      </c>
      <c r="E587" s="149">
        <v>183</v>
      </c>
      <c r="F587" s="148" t="s">
        <v>1254</v>
      </c>
      <c r="G587" s="148" t="s">
        <v>15</v>
      </c>
      <c r="H587" s="150">
        <v>1500</v>
      </c>
      <c r="I587" s="267"/>
    </row>
    <row r="588" spans="1:9" x14ac:dyDescent="0.2">
      <c r="A588" s="132" t="s">
        <v>64</v>
      </c>
      <c r="B588" s="213">
        <v>1</v>
      </c>
      <c r="C588" s="148" t="s">
        <v>9</v>
      </c>
      <c r="D588" s="148" t="s">
        <v>16</v>
      </c>
      <c r="E588" s="149">
        <v>183</v>
      </c>
      <c r="F588" s="148" t="s">
        <v>1254</v>
      </c>
      <c r="G588" s="148" t="s">
        <v>15</v>
      </c>
      <c r="H588" s="150">
        <v>1500</v>
      </c>
      <c r="I588" s="267"/>
    </row>
    <row r="589" spans="1:9" x14ac:dyDescent="0.2">
      <c r="A589" s="132" t="s">
        <v>65</v>
      </c>
      <c r="B589" s="213">
        <v>1</v>
      </c>
      <c r="C589" s="148" t="s">
        <v>9</v>
      </c>
      <c r="D589" s="148" t="s">
        <v>16</v>
      </c>
      <c r="E589" s="149">
        <v>183</v>
      </c>
      <c r="F589" s="148" t="s">
        <v>1254</v>
      </c>
      <c r="G589" s="148" t="s">
        <v>15</v>
      </c>
      <c r="H589" s="150">
        <v>1500</v>
      </c>
      <c r="I589" s="267"/>
    </row>
    <row r="590" spans="1:9" x14ac:dyDescent="0.2">
      <c r="A590" s="132" t="s">
        <v>78</v>
      </c>
      <c r="B590" s="213">
        <v>1</v>
      </c>
      <c r="C590" s="148" t="s">
        <v>9</v>
      </c>
      <c r="D590" s="148" t="s">
        <v>16</v>
      </c>
      <c r="E590" s="149">
        <v>183</v>
      </c>
      <c r="F590" s="148" t="s">
        <v>1254</v>
      </c>
      <c r="G590" s="148" t="s">
        <v>15</v>
      </c>
      <c r="H590" s="150">
        <v>3855.8</v>
      </c>
      <c r="I590" s="267"/>
    </row>
    <row r="591" spans="1:9" x14ac:dyDescent="0.2">
      <c r="A591" s="132" t="s">
        <v>79</v>
      </c>
      <c r="B591" s="213">
        <v>1</v>
      </c>
      <c r="C591" s="148" t="s">
        <v>9</v>
      </c>
      <c r="D591" s="148" t="s">
        <v>16</v>
      </c>
      <c r="E591" s="149">
        <v>183</v>
      </c>
      <c r="F591" s="148" t="s">
        <v>1254</v>
      </c>
      <c r="G591" s="148" t="s">
        <v>15</v>
      </c>
      <c r="H591" s="150">
        <v>3855.8</v>
      </c>
      <c r="I591" s="267"/>
    </row>
    <row r="592" spans="1:9" x14ac:dyDescent="0.2">
      <c r="A592" s="132" t="s">
        <v>81</v>
      </c>
      <c r="B592" s="213">
        <v>1</v>
      </c>
      <c r="C592" s="148" t="s">
        <v>9</v>
      </c>
      <c r="D592" s="148" t="s">
        <v>16</v>
      </c>
      <c r="E592" s="149">
        <v>183</v>
      </c>
      <c r="F592" s="148" t="s">
        <v>1254</v>
      </c>
      <c r="G592" s="148" t="s">
        <v>15</v>
      </c>
      <c r="H592" s="150">
        <v>2938.1</v>
      </c>
      <c r="I592" s="267"/>
    </row>
    <row r="593" spans="1:9" x14ac:dyDescent="0.2">
      <c r="A593" s="132" t="s">
        <v>82</v>
      </c>
      <c r="B593" s="213">
        <v>1</v>
      </c>
      <c r="C593" s="148" t="s">
        <v>9</v>
      </c>
      <c r="D593" s="148" t="s">
        <v>16</v>
      </c>
      <c r="E593" s="149">
        <v>183</v>
      </c>
      <c r="F593" s="148" t="s">
        <v>1254</v>
      </c>
      <c r="G593" s="148" t="s">
        <v>15</v>
      </c>
      <c r="H593" s="150">
        <v>2996.9</v>
      </c>
      <c r="I593" s="267"/>
    </row>
    <row r="594" spans="1:9" x14ac:dyDescent="0.2">
      <c r="A594" s="132" t="s">
        <v>87</v>
      </c>
      <c r="B594" s="213">
        <v>1</v>
      </c>
      <c r="C594" s="148" t="s">
        <v>9</v>
      </c>
      <c r="D594" s="148" t="s">
        <v>16</v>
      </c>
      <c r="E594" s="149">
        <v>183</v>
      </c>
      <c r="F594" s="148" t="s">
        <v>1254</v>
      </c>
      <c r="G594" s="148" t="s">
        <v>15</v>
      </c>
      <c r="H594" s="150">
        <v>2996.9</v>
      </c>
      <c r="I594" s="267"/>
    </row>
    <row r="595" spans="1:9" x14ac:dyDescent="0.2">
      <c r="A595" s="132" t="s">
        <v>88</v>
      </c>
      <c r="B595" s="213">
        <v>1</v>
      </c>
      <c r="C595" s="148" t="s">
        <v>9</v>
      </c>
      <c r="D595" s="148" t="s">
        <v>16</v>
      </c>
      <c r="E595" s="149">
        <v>183</v>
      </c>
      <c r="F595" s="148" t="s">
        <v>1254</v>
      </c>
      <c r="G595" s="148" t="s">
        <v>15</v>
      </c>
      <c r="H595" s="154">
        <v>2996.9</v>
      </c>
      <c r="I595" s="267"/>
    </row>
    <row r="596" spans="1:9" x14ac:dyDescent="0.2">
      <c r="A596" s="132" t="s">
        <v>148</v>
      </c>
      <c r="B596" s="213">
        <v>1</v>
      </c>
      <c r="C596" s="148" t="s">
        <v>9</v>
      </c>
      <c r="D596" s="148" t="s">
        <v>16</v>
      </c>
      <c r="E596" s="149">
        <v>183</v>
      </c>
      <c r="F596" s="148" t="s">
        <v>1254</v>
      </c>
      <c r="G596" s="148" t="s">
        <v>15</v>
      </c>
      <c r="H596" s="138">
        <v>2996.9</v>
      </c>
      <c r="I596" s="267"/>
    </row>
    <row r="597" spans="1:9" x14ac:dyDescent="0.2">
      <c r="A597" s="132" t="s">
        <v>527</v>
      </c>
      <c r="B597" s="213">
        <v>1</v>
      </c>
      <c r="C597" s="148" t="s">
        <v>9</v>
      </c>
      <c r="D597" s="148" t="s">
        <v>16</v>
      </c>
      <c r="E597" s="142">
        <v>183</v>
      </c>
      <c r="F597" s="148" t="s">
        <v>1254</v>
      </c>
      <c r="G597" s="148" t="s">
        <v>15</v>
      </c>
      <c r="H597" s="137">
        <v>2996.9</v>
      </c>
      <c r="I597" s="267"/>
    </row>
    <row r="598" spans="1:9" s="53" customFormat="1" x14ac:dyDescent="0.2">
      <c r="A598" s="132" t="s">
        <v>588</v>
      </c>
      <c r="B598" s="213">
        <v>1</v>
      </c>
      <c r="C598" s="148" t="s">
        <v>9</v>
      </c>
      <c r="D598" s="148" t="s">
        <v>16</v>
      </c>
      <c r="E598" s="149">
        <v>183</v>
      </c>
      <c r="F598" s="148" t="s">
        <v>1254</v>
      </c>
      <c r="G598" s="148" t="s">
        <v>15</v>
      </c>
      <c r="H598" s="137">
        <v>2996.9</v>
      </c>
      <c r="I598" s="267"/>
    </row>
    <row r="599" spans="1:9" s="53" customFormat="1" x14ac:dyDescent="0.2">
      <c r="A599" s="132" t="s">
        <v>1069</v>
      </c>
      <c r="B599" s="213">
        <v>1</v>
      </c>
      <c r="C599" s="148" t="s">
        <v>9</v>
      </c>
      <c r="D599" s="148" t="s">
        <v>16</v>
      </c>
      <c r="E599" s="149">
        <v>183</v>
      </c>
      <c r="F599" s="148" t="s">
        <v>1254</v>
      </c>
      <c r="G599" s="148" t="s">
        <v>15</v>
      </c>
      <c r="H599" s="137">
        <v>2996.9</v>
      </c>
      <c r="I599" s="267"/>
    </row>
    <row r="600" spans="1:9" x14ac:dyDescent="0.2">
      <c r="A600" s="132" t="s">
        <v>5</v>
      </c>
      <c r="B600" s="213">
        <v>1</v>
      </c>
      <c r="C600" s="148" t="s">
        <v>9</v>
      </c>
      <c r="D600" s="78" t="s">
        <v>1087</v>
      </c>
      <c r="E600" s="149">
        <v>185</v>
      </c>
      <c r="F600" s="148" t="s">
        <v>551</v>
      </c>
      <c r="G600" s="148" t="s">
        <v>15</v>
      </c>
      <c r="H600" s="150">
        <v>1700</v>
      </c>
      <c r="I600" s="267"/>
    </row>
    <row r="601" spans="1:9" x14ac:dyDescent="0.2">
      <c r="A601" s="132" t="s">
        <v>6</v>
      </c>
      <c r="B601" s="213">
        <v>1</v>
      </c>
      <c r="C601" s="148" t="s">
        <v>9</v>
      </c>
      <c r="D601" s="78" t="s">
        <v>1087</v>
      </c>
      <c r="E601" s="149">
        <v>185</v>
      </c>
      <c r="F601" s="148" t="s">
        <v>551</v>
      </c>
      <c r="G601" s="148" t="s">
        <v>15</v>
      </c>
      <c r="H601" s="150">
        <v>1700</v>
      </c>
      <c r="I601" s="267"/>
    </row>
    <row r="602" spans="1:9" x14ac:dyDescent="0.2">
      <c r="A602" s="132" t="s">
        <v>7</v>
      </c>
      <c r="B602" s="213">
        <v>1</v>
      </c>
      <c r="C602" s="148" t="s">
        <v>9</v>
      </c>
      <c r="D602" s="78" t="s">
        <v>1087</v>
      </c>
      <c r="E602" s="149">
        <v>185</v>
      </c>
      <c r="F602" s="148" t="s">
        <v>551</v>
      </c>
      <c r="G602" s="148" t="s">
        <v>15</v>
      </c>
      <c r="H602" s="150">
        <v>1700</v>
      </c>
      <c r="I602" s="267"/>
    </row>
    <row r="603" spans="1:9" x14ac:dyDescent="0.2">
      <c r="A603" s="132" t="s">
        <v>8</v>
      </c>
      <c r="B603" s="213">
        <v>1</v>
      </c>
      <c r="C603" s="148" t="s">
        <v>9</v>
      </c>
      <c r="D603" s="78" t="s">
        <v>1087</v>
      </c>
      <c r="E603" s="149">
        <v>185</v>
      </c>
      <c r="F603" s="148" t="s">
        <v>551</v>
      </c>
      <c r="G603" s="148" t="s">
        <v>15</v>
      </c>
      <c r="H603" s="150">
        <v>1700</v>
      </c>
      <c r="I603" s="267"/>
    </row>
    <row r="604" spans="1:9" x14ac:dyDescent="0.2">
      <c r="A604" s="132" t="s">
        <v>34</v>
      </c>
      <c r="B604" s="213">
        <v>1</v>
      </c>
      <c r="C604" s="148" t="s">
        <v>9</v>
      </c>
      <c r="D604" s="78" t="s">
        <v>1087</v>
      </c>
      <c r="E604" s="149">
        <v>185</v>
      </c>
      <c r="F604" s="148" t="s">
        <v>551</v>
      </c>
      <c r="G604" s="148" t="s">
        <v>15</v>
      </c>
      <c r="H604" s="150">
        <v>1700</v>
      </c>
      <c r="I604" s="267"/>
    </row>
    <row r="605" spans="1:9" x14ac:dyDescent="0.2">
      <c r="A605" s="132" t="s">
        <v>37</v>
      </c>
      <c r="B605" s="213">
        <v>1</v>
      </c>
      <c r="C605" s="148" t="s">
        <v>9</v>
      </c>
      <c r="D605" s="78" t="s">
        <v>1087</v>
      </c>
      <c r="E605" s="149">
        <v>185</v>
      </c>
      <c r="F605" s="148" t="s">
        <v>551</v>
      </c>
      <c r="G605" s="148" t="s">
        <v>15</v>
      </c>
      <c r="H605" s="150">
        <v>1700</v>
      </c>
      <c r="I605" s="267"/>
    </row>
    <row r="606" spans="1:9" x14ac:dyDescent="0.2">
      <c r="A606" s="132" t="s">
        <v>39</v>
      </c>
      <c r="B606" s="213">
        <v>1</v>
      </c>
      <c r="C606" s="148" t="s">
        <v>9</v>
      </c>
      <c r="D606" s="78" t="s">
        <v>1087</v>
      </c>
      <c r="E606" s="149">
        <v>185</v>
      </c>
      <c r="F606" s="148" t="s">
        <v>551</v>
      </c>
      <c r="G606" s="148" t="s">
        <v>15</v>
      </c>
      <c r="H606" s="150">
        <v>1700</v>
      </c>
      <c r="I606" s="267"/>
    </row>
    <row r="607" spans="1:9" x14ac:dyDescent="0.2">
      <c r="A607" s="132" t="s">
        <v>40</v>
      </c>
      <c r="B607" s="213">
        <v>1</v>
      </c>
      <c r="C607" s="148" t="s">
        <v>9</v>
      </c>
      <c r="D607" s="78" t="s">
        <v>1087</v>
      </c>
      <c r="E607" s="149">
        <v>185</v>
      </c>
      <c r="F607" s="148" t="s">
        <v>551</v>
      </c>
      <c r="G607" s="148" t="s">
        <v>15</v>
      </c>
      <c r="H607" s="145">
        <v>1700</v>
      </c>
      <c r="I607" s="267"/>
    </row>
    <row r="608" spans="1:9" x14ac:dyDescent="0.2">
      <c r="A608" s="132" t="s">
        <v>44</v>
      </c>
      <c r="B608" s="213">
        <v>1</v>
      </c>
      <c r="C608" s="148" t="s">
        <v>9</v>
      </c>
      <c r="D608" s="78" t="s">
        <v>1087</v>
      </c>
      <c r="E608" s="149">
        <v>185</v>
      </c>
      <c r="F608" s="148" t="s">
        <v>551</v>
      </c>
      <c r="G608" s="148" t="s">
        <v>15</v>
      </c>
      <c r="H608" s="145">
        <v>1700</v>
      </c>
      <c r="I608" s="267"/>
    </row>
    <row r="609" spans="1:9" x14ac:dyDescent="0.2">
      <c r="A609" s="132" t="s">
        <v>45</v>
      </c>
      <c r="B609" s="213">
        <v>1</v>
      </c>
      <c r="C609" s="148" t="s">
        <v>9</v>
      </c>
      <c r="D609" s="78" t="s">
        <v>1087</v>
      </c>
      <c r="E609" s="149">
        <v>185</v>
      </c>
      <c r="F609" s="148" t="s">
        <v>551</v>
      </c>
      <c r="G609" s="148" t="s">
        <v>15</v>
      </c>
      <c r="H609" s="150">
        <v>1700</v>
      </c>
      <c r="I609" s="267"/>
    </row>
    <row r="610" spans="1:9" x14ac:dyDescent="0.2">
      <c r="A610" s="132" t="s">
        <v>46</v>
      </c>
      <c r="B610" s="213">
        <v>1</v>
      </c>
      <c r="C610" s="148" t="s">
        <v>9</v>
      </c>
      <c r="D610" s="78" t="s">
        <v>1087</v>
      </c>
      <c r="E610" s="149">
        <v>185</v>
      </c>
      <c r="F610" s="148" t="s">
        <v>551</v>
      </c>
      <c r="G610" s="148" t="s">
        <v>15</v>
      </c>
      <c r="H610" s="150">
        <v>1700</v>
      </c>
      <c r="I610" s="267"/>
    </row>
    <row r="611" spans="1:9" x14ac:dyDescent="0.2">
      <c r="A611" s="132" t="s">
        <v>47</v>
      </c>
      <c r="B611" s="213">
        <v>1</v>
      </c>
      <c r="C611" s="148" t="s">
        <v>9</v>
      </c>
      <c r="D611" s="78" t="s">
        <v>1087</v>
      </c>
      <c r="E611" s="149">
        <v>185</v>
      </c>
      <c r="F611" s="148" t="s">
        <v>551</v>
      </c>
      <c r="G611" s="148" t="s">
        <v>15</v>
      </c>
      <c r="H611" s="150">
        <v>1700</v>
      </c>
      <c r="I611" s="267"/>
    </row>
    <row r="612" spans="1:9" x14ac:dyDescent="0.2">
      <c r="A612" s="132" t="s">
        <v>55</v>
      </c>
      <c r="B612" s="213">
        <v>1</v>
      </c>
      <c r="C612" s="148" t="s">
        <v>9</v>
      </c>
      <c r="D612" s="78" t="s">
        <v>1087</v>
      </c>
      <c r="E612" s="149">
        <v>185</v>
      </c>
      <c r="F612" s="148" t="s">
        <v>551</v>
      </c>
      <c r="G612" s="148" t="s">
        <v>15</v>
      </c>
      <c r="H612" s="150">
        <v>1700</v>
      </c>
      <c r="I612" s="267"/>
    </row>
    <row r="613" spans="1:9" x14ac:dyDescent="0.2">
      <c r="A613" s="132" t="s">
        <v>56</v>
      </c>
      <c r="B613" s="213">
        <v>1</v>
      </c>
      <c r="C613" s="148" t="s">
        <v>9</v>
      </c>
      <c r="D613" s="78" t="s">
        <v>1087</v>
      </c>
      <c r="E613" s="149">
        <v>185</v>
      </c>
      <c r="F613" s="148" t="s">
        <v>551</v>
      </c>
      <c r="G613" s="148" t="s">
        <v>15</v>
      </c>
      <c r="H613" s="150">
        <v>1700</v>
      </c>
      <c r="I613" s="267"/>
    </row>
    <row r="614" spans="1:9" x14ac:dyDescent="0.2">
      <c r="A614" s="132" t="s">
        <v>64</v>
      </c>
      <c r="B614" s="213">
        <v>1</v>
      </c>
      <c r="C614" s="148" t="s">
        <v>9</v>
      </c>
      <c r="D614" s="78" t="s">
        <v>1087</v>
      </c>
      <c r="E614" s="149">
        <v>185</v>
      </c>
      <c r="F614" s="148" t="s">
        <v>551</v>
      </c>
      <c r="G614" s="148" t="s">
        <v>15</v>
      </c>
      <c r="H614" s="150">
        <v>1700</v>
      </c>
      <c r="I614" s="267"/>
    </row>
    <row r="615" spans="1:9" x14ac:dyDescent="0.2">
      <c r="A615" s="132" t="s">
        <v>65</v>
      </c>
      <c r="B615" s="213">
        <v>1</v>
      </c>
      <c r="C615" s="148" t="s">
        <v>9</v>
      </c>
      <c r="D615" s="78" t="s">
        <v>1087</v>
      </c>
      <c r="E615" s="149">
        <v>185</v>
      </c>
      <c r="F615" s="148" t="s">
        <v>551</v>
      </c>
      <c r="G615" s="148" t="s">
        <v>15</v>
      </c>
      <c r="H615" s="150">
        <v>1700</v>
      </c>
      <c r="I615" s="267"/>
    </row>
    <row r="616" spans="1:9" x14ac:dyDescent="0.2">
      <c r="A616" s="132" t="s">
        <v>78</v>
      </c>
      <c r="B616" s="213">
        <v>1</v>
      </c>
      <c r="C616" s="148" t="s">
        <v>9</v>
      </c>
      <c r="D616" s="78" t="s">
        <v>1087</v>
      </c>
      <c r="E616" s="149">
        <v>185</v>
      </c>
      <c r="F616" s="148" t="s">
        <v>551</v>
      </c>
      <c r="G616" s="148" t="s">
        <v>15</v>
      </c>
      <c r="H616" s="150">
        <v>7118.1</v>
      </c>
      <c r="I616" s="267"/>
    </row>
    <row r="617" spans="1:9" x14ac:dyDescent="0.2">
      <c r="A617" s="132" t="s">
        <v>79</v>
      </c>
      <c r="B617" s="213">
        <v>1</v>
      </c>
      <c r="C617" s="148" t="s">
        <v>9</v>
      </c>
      <c r="D617" s="78" t="s">
        <v>1087</v>
      </c>
      <c r="E617" s="149">
        <v>185</v>
      </c>
      <c r="F617" s="148" t="s">
        <v>551</v>
      </c>
      <c r="G617" s="148" t="s">
        <v>15</v>
      </c>
      <c r="H617" s="150">
        <v>7118.1</v>
      </c>
      <c r="I617" s="267"/>
    </row>
    <row r="618" spans="1:9" x14ac:dyDescent="0.2">
      <c r="A618" s="132" t="s">
        <v>81</v>
      </c>
      <c r="B618" s="213">
        <v>1</v>
      </c>
      <c r="C618" s="148" t="s">
        <v>9</v>
      </c>
      <c r="D618" s="78" t="s">
        <v>1087</v>
      </c>
      <c r="E618" s="149">
        <v>185</v>
      </c>
      <c r="F618" s="148" t="s">
        <v>551</v>
      </c>
      <c r="G618" s="148" t="s">
        <v>15</v>
      </c>
      <c r="H618" s="150">
        <v>6734.7</v>
      </c>
      <c r="I618" s="267"/>
    </row>
    <row r="619" spans="1:9" x14ac:dyDescent="0.2">
      <c r="A619" s="132" t="s">
        <v>82</v>
      </c>
      <c r="B619" s="213">
        <v>1</v>
      </c>
      <c r="C619" s="148" t="s">
        <v>9</v>
      </c>
      <c r="D619" s="78" t="s">
        <v>1087</v>
      </c>
      <c r="E619" s="149">
        <v>185</v>
      </c>
      <c r="F619" s="148" t="s">
        <v>551</v>
      </c>
      <c r="G619" s="148" t="s">
        <v>15</v>
      </c>
      <c r="H619" s="150">
        <v>6869.4</v>
      </c>
      <c r="I619" s="267"/>
    </row>
    <row r="620" spans="1:9" x14ac:dyDescent="0.2">
      <c r="A620" s="132" t="s">
        <v>87</v>
      </c>
      <c r="B620" s="213">
        <v>1</v>
      </c>
      <c r="C620" s="148" t="s">
        <v>9</v>
      </c>
      <c r="D620" s="78" t="s">
        <v>1087</v>
      </c>
      <c r="E620" s="149">
        <v>185</v>
      </c>
      <c r="F620" s="148" t="s">
        <v>551</v>
      </c>
      <c r="G620" s="148" t="s">
        <v>15</v>
      </c>
      <c r="H620" s="150">
        <v>6869.4</v>
      </c>
      <c r="I620" s="267"/>
    </row>
    <row r="621" spans="1:9" x14ac:dyDescent="0.2">
      <c r="A621" s="132" t="s">
        <v>88</v>
      </c>
      <c r="B621" s="213">
        <v>1</v>
      </c>
      <c r="C621" s="148" t="s">
        <v>9</v>
      </c>
      <c r="D621" s="78" t="s">
        <v>1087</v>
      </c>
      <c r="E621" s="149">
        <v>185</v>
      </c>
      <c r="F621" s="148" t="s">
        <v>551</v>
      </c>
      <c r="G621" s="148" t="s">
        <v>15</v>
      </c>
      <c r="H621" s="154">
        <v>6869.4</v>
      </c>
      <c r="I621" s="267"/>
    </row>
    <row r="622" spans="1:9" x14ac:dyDescent="0.2">
      <c r="A622" s="132" t="s">
        <v>148</v>
      </c>
      <c r="B622" s="213">
        <v>1</v>
      </c>
      <c r="C622" s="148" t="s">
        <v>9</v>
      </c>
      <c r="D622" s="78" t="s">
        <v>1087</v>
      </c>
      <c r="E622" s="149">
        <v>185</v>
      </c>
      <c r="F622" s="148" t="s">
        <v>551</v>
      </c>
      <c r="G622" s="148" t="s">
        <v>15</v>
      </c>
      <c r="H622" s="138">
        <v>6869.4</v>
      </c>
      <c r="I622" s="267"/>
    </row>
    <row r="623" spans="1:9" x14ac:dyDescent="0.2">
      <c r="A623" s="132" t="s">
        <v>527</v>
      </c>
      <c r="B623" s="213">
        <v>1</v>
      </c>
      <c r="C623" s="148" t="s">
        <v>9</v>
      </c>
      <c r="D623" s="78" t="s">
        <v>1087</v>
      </c>
      <c r="E623" s="149">
        <v>185</v>
      </c>
      <c r="F623" s="148" t="s">
        <v>551</v>
      </c>
      <c r="G623" s="148" t="s">
        <v>15</v>
      </c>
      <c r="H623" s="137">
        <v>6869.4</v>
      </c>
      <c r="I623" s="267"/>
    </row>
    <row r="624" spans="1:9" s="53" customFormat="1" x14ac:dyDescent="0.2">
      <c r="A624" s="132" t="s">
        <v>588</v>
      </c>
      <c r="B624" s="213">
        <v>1</v>
      </c>
      <c r="C624" s="148" t="s">
        <v>9</v>
      </c>
      <c r="D624" s="78" t="s">
        <v>1087</v>
      </c>
      <c r="E624" s="149">
        <v>185</v>
      </c>
      <c r="F624" s="148" t="s">
        <v>551</v>
      </c>
      <c r="G624" s="148" t="s">
        <v>15</v>
      </c>
      <c r="H624" s="137">
        <v>6869.4</v>
      </c>
      <c r="I624" s="267"/>
    </row>
    <row r="625" spans="1:9" s="53" customFormat="1" x14ac:dyDescent="0.2">
      <c r="A625" s="132" t="s">
        <v>1069</v>
      </c>
      <c r="B625" s="213">
        <v>1</v>
      </c>
      <c r="C625" s="148" t="s">
        <v>9</v>
      </c>
      <c r="D625" s="78" t="s">
        <v>1087</v>
      </c>
      <c r="E625" s="149">
        <v>185</v>
      </c>
      <c r="F625" s="148" t="s">
        <v>551</v>
      </c>
      <c r="G625" s="148" t="s">
        <v>15</v>
      </c>
      <c r="H625" s="137">
        <v>6869.4</v>
      </c>
      <c r="I625" s="267"/>
    </row>
    <row r="626" spans="1:9" x14ac:dyDescent="0.2">
      <c r="A626" s="132" t="s">
        <v>5</v>
      </c>
      <c r="B626" s="213">
        <v>1</v>
      </c>
      <c r="C626" s="78" t="s">
        <v>9</v>
      </c>
      <c r="D626" s="78" t="s">
        <v>10</v>
      </c>
      <c r="E626" s="135">
        <v>187</v>
      </c>
      <c r="F626" s="137" t="s">
        <v>1231</v>
      </c>
      <c r="G626" s="137" t="s">
        <v>14</v>
      </c>
      <c r="H626" s="139" t="s">
        <v>11</v>
      </c>
      <c r="I626" s="267"/>
    </row>
    <row r="627" spans="1:9" x14ac:dyDescent="0.2">
      <c r="A627" s="132" t="s">
        <v>6</v>
      </c>
      <c r="B627" s="213">
        <v>1</v>
      </c>
      <c r="C627" s="78" t="s">
        <v>9</v>
      </c>
      <c r="D627" s="78" t="s">
        <v>10</v>
      </c>
      <c r="E627" s="135">
        <v>187</v>
      </c>
      <c r="F627" s="137" t="s">
        <v>1231</v>
      </c>
      <c r="G627" s="137" t="s">
        <v>14</v>
      </c>
      <c r="H627" s="139" t="s">
        <v>11</v>
      </c>
      <c r="I627" s="267"/>
    </row>
    <row r="628" spans="1:9" x14ac:dyDescent="0.2">
      <c r="A628" s="132" t="s">
        <v>7</v>
      </c>
      <c r="B628" s="213">
        <v>1</v>
      </c>
      <c r="C628" s="78" t="s">
        <v>9</v>
      </c>
      <c r="D628" s="78" t="s">
        <v>10</v>
      </c>
      <c r="E628" s="135">
        <v>187</v>
      </c>
      <c r="F628" s="137" t="s">
        <v>1231</v>
      </c>
      <c r="G628" s="137" t="s">
        <v>14</v>
      </c>
      <c r="H628" s="139" t="s">
        <v>11</v>
      </c>
      <c r="I628" s="267"/>
    </row>
    <row r="629" spans="1:9" x14ac:dyDescent="0.2">
      <c r="A629" s="132" t="s">
        <v>8</v>
      </c>
      <c r="B629" s="213">
        <v>1</v>
      </c>
      <c r="C629" s="78" t="s">
        <v>9</v>
      </c>
      <c r="D629" s="78" t="s">
        <v>10</v>
      </c>
      <c r="E629" s="135">
        <v>187</v>
      </c>
      <c r="F629" s="137" t="s">
        <v>1231</v>
      </c>
      <c r="G629" s="137" t="s">
        <v>14</v>
      </c>
      <c r="H629" s="139" t="s">
        <v>11</v>
      </c>
      <c r="I629" s="267"/>
    </row>
    <row r="630" spans="1:9" x14ac:dyDescent="0.2">
      <c r="A630" s="132" t="s">
        <v>34</v>
      </c>
      <c r="B630" s="213">
        <v>1</v>
      </c>
      <c r="C630" s="78" t="s">
        <v>9</v>
      </c>
      <c r="D630" s="78" t="s">
        <v>10</v>
      </c>
      <c r="E630" s="135">
        <v>187</v>
      </c>
      <c r="F630" s="137" t="s">
        <v>1231</v>
      </c>
      <c r="G630" s="137" t="s">
        <v>14</v>
      </c>
      <c r="H630" s="139" t="s">
        <v>11</v>
      </c>
      <c r="I630" s="267"/>
    </row>
    <row r="631" spans="1:9" x14ac:dyDescent="0.2">
      <c r="A631" s="132" t="s">
        <v>37</v>
      </c>
      <c r="B631" s="213">
        <v>1</v>
      </c>
      <c r="C631" s="78" t="s">
        <v>9</v>
      </c>
      <c r="D631" s="78" t="s">
        <v>10</v>
      </c>
      <c r="E631" s="135">
        <v>187</v>
      </c>
      <c r="F631" s="137" t="s">
        <v>1231</v>
      </c>
      <c r="G631" s="137" t="s">
        <v>14</v>
      </c>
      <c r="H631" s="139" t="s">
        <v>11</v>
      </c>
      <c r="I631" s="267"/>
    </row>
    <row r="632" spans="1:9" x14ac:dyDescent="0.2">
      <c r="A632" s="132" t="s">
        <v>39</v>
      </c>
      <c r="B632" s="213">
        <v>1</v>
      </c>
      <c r="C632" s="78" t="s">
        <v>9</v>
      </c>
      <c r="D632" s="78" t="s">
        <v>10</v>
      </c>
      <c r="E632" s="44">
        <v>187</v>
      </c>
      <c r="F632" s="137" t="s">
        <v>1231</v>
      </c>
      <c r="G632" s="137" t="s">
        <v>14</v>
      </c>
      <c r="H632" s="139" t="s">
        <v>11</v>
      </c>
      <c r="I632" s="267"/>
    </row>
    <row r="633" spans="1:9" x14ac:dyDescent="0.2">
      <c r="A633" s="132" t="s">
        <v>40</v>
      </c>
      <c r="B633" s="213">
        <v>1</v>
      </c>
      <c r="C633" s="78" t="s">
        <v>9</v>
      </c>
      <c r="D633" s="78" t="s">
        <v>10</v>
      </c>
      <c r="E633" s="135">
        <v>187</v>
      </c>
      <c r="F633" s="137" t="s">
        <v>1231</v>
      </c>
      <c r="G633" s="137" t="s">
        <v>14</v>
      </c>
      <c r="H633" s="12" t="s">
        <v>11</v>
      </c>
      <c r="I633" s="267"/>
    </row>
    <row r="634" spans="1:9" x14ac:dyDescent="0.2">
      <c r="A634" s="132" t="s">
        <v>44</v>
      </c>
      <c r="B634" s="213">
        <v>1</v>
      </c>
      <c r="C634" s="78" t="s">
        <v>9</v>
      </c>
      <c r="D634" s="78" t="s">
        <v>10</v>
      </c>
      <c r="E634" s="44">
        <v>187</v>
      </c>
      <c r="F634" s="137" t="s">
        <v>1231</v>
      </c>
      <c r="G634" s="137" t="s">
        <v>14</v>
      </c>
      <c r="H634" s="12" t="s">
        <v>11</v>
      </c>
      <c r="I634" s="267"/>
    </row>
    <row r="635" spans="1:9" x14ac:dyDescent="0.2">
      <c r="A635" s="132" t="s">
        <v>45</v>
      </c>
      <c r="B635" s="213">
        <v>1</v>
      </c>
      <c r="C635" s="78" t="s">
        <v>9</v>
      </c>
      <c r="D635" s="78" t="s">
        <v>10</v>
      </c>
      <c r="E635" s="44">
        <v>187</v>
      </c>
      <c r="F635" s="137" t="s">
        <v>1231</v>
      </c>
      <c r="G635" s="137" t="s">
        <v>14</v>
      </c>
      <c r="H635" s="139" t="s">
        <v>11</v>
      </c>
      <c r="I635" s="267"/>
    </row>
    <row r="636" spans="1:9" x14ac:dyDescent="0.2">
      <c r="A636" s="132" t="s">
        <v>46</v>
      </c>
      <c r="B636" s="213">
        <v>1</v>
      </c>
      <c r="C636" s="78" t="s">
        <v>9</v>
      </c>
      <c r="D636" s="78" t="s">
        <v>10</v>
      </c>
      <c r="E636" s="44">
        <v>187</v>
      </c>
      <c r="F636" s="137" t="s">
        <v>1231</v>
      </c>
      <c r="G636" s="137" t="s">
        <v>14</v>
      </c>
      <c r="H636" s="139" t="s">
        <v>11</v>
      </c>
      <c r="I636" s="267"/>
    </row>
    <row r="637" spans="1:9" x14ac:dyDescent="0.2">
      <c r="A637" s="132" t="s">
        <v>47</v>
      </c>
      <c r="B637" s="213">
        <v>1</v>
      </c>
      <c r="C637" s="78" t="s">
        <v>9</v>
      </c>
      <c r="D637" s="78" t="s">
        <v>10</v>
      </c>
      <c r="E637" s="135">
        <v>187</v>
      </c>
      <c r="F637" s="137" t="s">
        <v>1231</v>
      </c>
      <c r="G637" s="137" t="s">
        <v>14</v>
      </c>
      <c r="H637" s="139" t="s">
        <v>11</v>
      </c>
      <c r="I637" s="267"/>
    </row>
    <row r="638" spans="1:9" x14ac:dyDescent="0.2">
      <c r="A638" s="132" t="s">
        <v>55</v>
      </c>
      <c r="B638" s="213">
        <v>1</v>
      </c>
      <c r="C638" s="78" t="s">
        <v>9</v>
      </c>
      <c r="D638" s="78" t="s">
        <v>10</v>
      </c>
      <c r="E638" s="135">
        <v>187</v>
      </c>
      <c r="F638" s="137" t="s">
        <v>1231</v>
      </c>
      <c r="G638" s="137" t="s">
        <v>14</v>
      </c>
      <c r="H638" s="139" t="s">
        <v>11</v>
      </c>
      <c r="I638" s="267"/>
    </row>
    <row r="639" spans="1:9" x14ac:dyDescent="0.2">
      <c r="A639" s="132" t="s">
        <v>56</v>
      </c>
      <c r="B639" s="213">
        <v>1</v>
      </c>
      <c r="C639" s="78" t="s">
        <v>9</v>
      </c>
      <c r="D639" s="78" t="s">
        <v>10</v>
      </c>
      <c r="E639" s="135">
        <v>187</v>
      </c>
      <c r="F639" s="137" t="s">
        <v>1231</v>
      </c>
      <c r="G639" s="137" t="s">
        <v>14</v>
      </c>
      <c r="H639" s="139" t="s">
        <v>11</v>
      </c>
      <c r="I639" s="267"/>
    </row>
    <row r="640" spans="1:9" x14ac:dyDescent="0.2">
      <c r="A640" s="132" t="s">
        <v>64</v>
      </c>
      <c r="B640" s="213">
        <v>1</v>
      </c>
      <c r="C640" s="78" t="s">
        <v>9</v>
      </c>
      <c r="D640" s="78" t="s">
        <v>10</v>
      </c>
      <c r="E640" s="135">
        <v>187</v>
      </c>
      <c r="F640" s="137" t="s">
        <v>1231</v>
      </c>
      <c r="G640" s="137" t="s">
        <v>14</v>
      </c>
      <c r="H640" s="139" t="s">
        <v>11</v>
      </c>
      <c r="I640" s="267"/>
    </row>
    <row r="641" spans="1:9" x14ac:dyDescent="0.2">
      <c r="A641" s="132" t="s">
        <v>65</v>
      </c>
      <c r="B641" s="213">
        <v>1</v>
      </c>
      <c r="C641" s="78" t="s">
        <v>9</v>
      </c>
      <c r="D641" s="78" t="s">
        <v>10</v>
      </c>
      <c r="E641" s="135">
        <v>187</v>
      </c>
      <c r="F641" s="137" t="s">
        <v>1231</v>
      </c>
      <c r="G641" s="137" t="s">
        <v>14</v>
      </c>
      <c r="H641" s="139" t="s">
        <v>11</v>
      </c>
      <c r="I641" s="267"/>
    </row>
    <row r="642" spans="1:9" x14ac:dyDescent="0.2">
      <c r="A642" s="132" t="s">
        <v>78</v>
      </c>
      <c r="B642" s="213">
        <v>1</v>
      </c>
      <c r="C642" s="78" t="s">
        <v>9</v>
      </c>
      <c r="D642" s="78" t="s">
        <v>10</v>
      </c>
      <c r="E642" s="135">
        <v>187</v>
      </c>
      <c r="F642" s="137" t="s">
        <v>1231</v>
      </c>
      <c r="G642" s="137" t="s">
        <v>14</v>
      </c>
      <c r="H642" s="139" t="s">
        <v>11</v>
      </c>
      <c r="I642" s="267"/>
    </row>
    <row r="643" spans="1:9" x14ac:dyDescent="0.2">
      <c r="A643" s="132" t="s">
        <v>79</v>
      </c>
      <c r="B643" s="213">
        <v>1</v>
      </c>
      <c r="C643" s="78" t="s">
        <v>9</v>
      </c>
      <c r="D643" s="78" t="s">
        <v>10</v>
      </c>
      <c r="E643" s="135">
        <v>187</v>
      </c>
      <c r="F643" s="137" t="s">
        <v>1231</v>
      </c>
      <c r="G643" s="137" t="s">
        <v>14</v>
      </c>
      <c r="H643" s="139" t="s">
        <v>11</v>
      </c>
      <c r="I643" s="267"/>
    </row>
    <row r="644" spans="1:9" x14ac:dyDescent="0.2">
      <c r="A644" s="132" t="s">
        <v>81</v>
      </c>
      <c r="B644" s="213">
        <v>1</v>
      </c>
      <c r="C644" s="78" t="s">
        <v>9</v>
      </c>
      <c r="D644" s="78" t="s">
        <v>10</v>
      </c>
      <c r="E644" s="135">
        <v>187</v>
      </c>
      <c r="F644" s="137" t="s">
        <v>1231</v>
      </c>
      <c r="G644" s="137" t="s">
        <v>14</v>
      </c>
      <c r="H644" s="139" t="s">
        <v>11</v>
      </c>
      <c r="I644" s="267"/>
    </row>
    <row r="645" spans="1:9" x14ac:dyDescent="0.2">
      <c r="A645" s="132" t="s">
        <v>82</v>
      </c>
      <c r="B645" s="213">
        <v>1</v>
      </c>
      <c r="C645" s="78" t="s">
        <v>9</v>
      </c>
      <c r="D645" s="78" t="s">
        <v>10</v>
      </c>
      <c r="E645" s="135">
        <v>187</v>
      </c>
      <c r="F645" s="137" t="s">
        <v>1231</v>
      </c>
      <c r="G645" s="137" t="s">
        <v>14</v>
      </c>
      <c r="H645" s="139" t="s">
        <v>11</v>
      </c>
      <c r="I645" s="267"/>
    </row>
    <row r="646" spans="1:9" x14ac:dyDescent="0.2">
      <c r="A646" s="132" t="s">
        <v>87</v>
      </c>
      <c r="B646" s="213">
        <v>1</v>
      </c>
      <c r="C646" s="78" t="s">
        <v>9</v>
      </c>
      <c r="D646" s="78" t="s">
        <v>10</v>
      </c>
      <c r="E646" s="135">
        <v>187</v>
      </c>
      <c r="F646" s="137" t="s">
        <v>1231</v>
      </c>
      <c r="G646" s="137" t="s">
        <v>14</v>
      </c>
      <c r="H646" s="139" t="s">
        <v>11</v>
      </c>
      <c r="I646" s="267"/>
    </row>
    <row r="647" spans="1:9" x14ac:dyDescent="0.2">
      <c r="A647" s="132" t="s">
        <v>88</v>
      </c>
      <c r="B647" s="213">
        <v>1</v>
      </c>
      <c r="C647" s="78" t="s">
        <v>9</v>
      </c>
      <c r="D647" s="78" t="s">
        <v>10</v>
      </c>
      <c r="E647" s="135">
        <v>187</v>
      </c>
      <c r="F647" s="137" t="s">
        <v>1231</v>
      </c>
      <c r="G647" s="137" t="s">
        <v>14</v>
      </c>
      <c r="H647" s="139" t="s">
        <v>11</v>
      </c>
      <c r="I647" s="267"/>
    </row>
    <row r="648" spans="1:9" x14ac:dyDescent="0.2">
      <c r="A648" s="132" t="s">
        <v>148</v>
      </c>
      <c r="B648" s="213">
        <v>1</v>
      </c>
      <c r="C648" s="148" t="s">
        <v>9</v>
      </c>
      <c r="D648" s="78" t="s">
        <v>10</v>
      </c>
      <c r="E648" s="135">
        <v>187</v>
      </c>
      <c r="F648" s="137" t="s">
        <v>1231</v>
      </c>
      <c r="G648" s="137" t="s">
        <v>14</v>
      </c>
      <c r="H648" s="184">
        <v>1000</v>
      </c>
      <c r="I648" s="267"/>
    </row>
    <row r="649" spans="1:9" x14ac:dyDescent="0.2">
      <c r="A649" s="132" t="s">
        <v>527</v>
      </c>
      <c r="B649" s="213">
        <v>1</v>
      </c>
      <c r="C649" s="148" t="s">
        <v>9</v>
      </c>
      <c r="D649" s="78" t="s">
        <v>10</v>
      </c>
      <c r="E649" s="135">
        <v>187</v>
      </c>
      <c r="F649" s="137" t="s">
        <v>1231</v>
      </c>
      <c r="G649" s="137" t="s">
        <v>14</v>
      </c>
      <c r="H649" s="139">
        <v>1000</v>
      </c>
      <c r="I649" s="267"/>
    </row>
    <row r="650" spans="1:9" s="53" customFormat="1" x14ac:dyDescent="0.2">
      <c r="A650" s="132" t="s">
        <v>588</v>
      </c>
      <c r="B650" s="213">
        <v>1</v>
      </c>
      <c r="C650" s="78" t="s">
        <v>9</v>
      </c>
      <c r="D650" s="78" t="s">
        <v>10</v>
      </c>
      <c r="E650" s="135">
        <v>187</v>
      </c>
      <c r="F650" s="137" t="s">
        <v>1231</v>
      </c>
      <c r="G650" s="137" t="s">
        <v>14</v>
      </c>
      <c r="H650" s="139">
        <v>1000</v>
      </c>
      <c r="I650" s="267"/>
    </row>
    <row r="651" spans="1:9" s="53" customFormat="1" x14ac:dyDescent="0.2">
      <c r="A651" s="132" t="s">
        <v>1069</v>
      </c>
      <c r="B651" s="213">
        <v>1</v>
      </c>
      <c r="C651" s="148" t="s">
        <v>9</v>
      </c>
      <c r="D651" s="78" t="s">
        <v>10</v>
      </c>
      <c r="E651" s="135">
        <v>187</v>
      </c>
      <c r="F651" s="137" t="s">
        <v>1231</v>
      </c>
      <c r="G651" s="137" t="s">
        <v>14</v>
      </c>
      <c r="H651" s="139">
        <v>1000</v>
      </c>
      <c r="I651" s="267"/>
    </row>
    <row r="652" spans="1:9" x14ac:dyDescent="0.2">
      <c r="A652" s="132" t="s">
        <v>5</v>
      </c>
      <c r="B652" s="213">
        <v>1</v>
      </c>
      <c r="C652" s="78" t="s">
        <v>9</v>
      </c>
      <c r="D652" s="78" t="s">
        <v>10</v>
      </c>
      <c r="E652" s="135">
        <v>190</v>
      </c>
      <c r="F652" s="137" t="s">
        <v>1255</v>
      </c>
      <c r="G652" s="137" t="s">
        <v>14</v>
      </c>
      <c r="H652" s="137">
        <v>81401.899999999994</v>
      </c>
      <c r="I652" s="267"/>
    </row>
    <row r="653" spans="1:9" x14ac:dyDescent="0.2">
      <c r="A653" s="132" t="s">
        <v>6</v>
      </c>
      <c r="B653" s="213">
        <v>1</v>
      </c>
      <c r="C653" s="78" t="s">
        <v>9</v>
      </c>
      <c r="D653" s="78" t="s">
        <v>10</v>
      </c>
      <c r="E653" s="135">
        <v>190</v>
      </c>
      <c r="F653" s="137" t="s">
        <v>1255</v>
      </c>
      <c r="G653" s="137" t="s">
        <v>14</v>
      </c>
      <c r="H653" s="137">
        <v>84059.5</v>
      </c>
      <c r="I653" s="267"/>
    </row>
    <row r="654" spans="1:9" x14ac:dyDescent="0.2">
      <c r="A654" s="132" t="s">
        <v>7</v>
      </c>
      <c r="B654" s="213">
        <v>1</v>
      </c>
      <c r="C654" s="78" t="s">
        <v>9</v>
      </c>
      <c r="D654" s="78" t="s">
        <v>10</v>
      </c>
      <c r="E654" s="44">
        <v>190</v>
      </c>
      <c r="F654" s="137" t="s">
        <v>1255</v>
      </c>
      <c r="G654" s="137" t="s">
        <v>14</v>
      </c>
      <c r="H654" s="137">
        <v>85320.4</v>
      </c>
      <c r="I654" s="267"/>
    </row>
    <row r="655" spans="1:9" x14ac:dyDescent="0.2">
      <c r="A655" s="132" t="s">
        <v>8</v>
      </c>
      <c r="B655" s="213">
        <v>1</v>
      </c>
      <c r="C655" s="78" t="s">
        <v>9</v>
      </c>
      <c r="D655" s="78" t="s">
        <v>10</v>
      </c>
      <c r="E655" s="135">
        <v>190</v>
      </c>
      <c r="F655" s="137" t="s">
        <v>1255</v>
      </c>
      <c r="G655" s="137" t="s">
        <v>14</v>
      </c>
      <c r="H655" s="137">
        <v>88313</v>
      </c>
      <c r="I655" s="267"/>
    </row>
    <row r="656" spans="1:9" x14ac:dyDescent="0.2">
      <c r="A656" s="132" t="s">
        <v>34</v>
      </c>
      <c r="B656" s="213">
        <v>1</v>
      </c>
      <c r="C656" s="78" t="s">
        <v>9</v>
      </c>
      <c r="D656" s="78" t="s">
        <v>10</v>
      </c>
      <c r="E656" s="44">
        <v>190</v>
      </c>
      <c r="F656" s="137" t="s">
        <v>1255</v>
      </c>
      <c r="G656" s="137" t="s">
        <v>14</v>
      </c>
      <c r="H656" s="137">
        <v>90044.6</v>
      </c>
      <c r="I656" s="267"/>
    </row>
    <row r="657" spans="1:9" x14ac:dyDescent="0.2">
      <c r="A657" s="132" t="s">
        <v>37</v>
      </c>
      <c r="B657" s="213">
        <v>1</v>
      </c>
      <c r="C657" s="78" t="s">
        <v>9</v>
      </c>
      <c r="D657" s="78" t="s">
        <v>10</v>
      </c>
      <c r="E657" s="135">
        <v>190</v>
      </c>
      <c r="F657" s="137" t="s">
        <v>1255</v>
      </c>
      <c r="G657" s="137" t="s">
        <v>14</v>
      </c>
      <c r="H657" s="137">
        <v>90044.6</v>
      </c>
      <c r="I657" s="267"/>
    </row>
    <row r="658" spans="1:9" x14ac:dyDescent="0.2">
      <c r="A658" s="132" t="s">
        <v>39</v>
      </c>
      <c r="B658" s="213">
        <v>1</v>
      </c>
      <c r="C658" s="78" t="s">
        <v>9</v>
      </c>
      <c r="D658" s="78" t="s">
        <v>10</v>
      </c>
      <c r="E658" s="135">
        <v>190</v>
      </c>
      <c r="F658" s="137" t="s">
        <v>1255</v>
      </c>
      <c r="G658" s="137" t="s">
        <v>14</v>
      </c>
      <c r="H658" s="137">
        <v>90945.1</v>
      </c>
      <c r="I658" s="267"/>
    </row>
    <row r="659" spans="1:9" x14ac:dyDescent="0.2">
      <c r="A659" s="132" t="s">
        <v>40</v>
      </c>
      <c r="B659" s="213">
        <v>1</v>
      </c>
      <c r="C659" s="78" t="s">
        <v>9</v>
      </c>
      <c r="D659" s="78" t="s">
        <v>10</v>
      </c>
      <c r="E659" s="135">
        <v>190</v>
      </c>
      <c r="F659" s="137" t="s">
        <v>1255</v>
      </c>
      <c r="G659" s="137" t="s">
        <v>14</v>
      </c>
      <c r="H659" s="58">
        <v>92764</v>
      </c>
      <c r="I659" s="267"/>
    </row>
    <row r="660" spans="1:9" x14ac:dyDescent="0.2">
      <c r="A660" s="132" t="s">
        <v>44</v>
      </c>
      <c r="B660" s="213">
        <v>1</v>
      </c>
      <c r="C660" s="78" t="s">
        <v>9</v>
      </c>
      <c r="D660" s="78" t="s">
        <v>10</v>
      </c>
      <c r="E660" s="135">
        <v>190</v>
      </c>
      <c r="F660" s="137" t="s">
        <v>1255</v>
      </c>
      <c r="G660" s="137" t="s">
        <v>14</v>
      </c>
      <c r="H660" s="58">
        <v>95087.7</v>
      </c>
      <c r="I660" s="267"/>
    </row>
    <row r="661" spans="1:9" x14ac:dyDescent="0.2">
      <c r="A661" s="132" t="s">
        <v>45</v>
      </c>
      <c r="B661" s="213">
        <v>1</v>
      </c>
      <c r="C661" s="78" t="s">
        <v>9</v>
      </c>
      <c r="D661" s="78" t="s">
        <v>10</v>
      </c>
      <c r="E661" s="135">
        <v>190</v>
      </c>
      <c r="F661" s="137" t="s">
        <v>1255</v>
      </c>
      <c r="G661" s="137" t="s">
        <v>14</v>
      </c>
      <c r="H661" s="137">
        <v>73093.399999999994</v>
      </c>
      <c r="I661" s="267"/>
    </row>
    <row r="662" spans="1:9" x14ac:dyDescent="0.2">
      <c r="A662" s="132" t="s">
        <v>46</v>
      </c>
      <c r="B662" s="213">
        <v>1</v>
      </c>
      <c r="C662" s="78" t="s">
        <v>9</v>
      </c>
      <c r="D662" s="78" t="s">
        <v>10</v>
      </c>
      <c r="E662" s="135">
        <v>190</v>
      </c>
      <c r="F662" s="137" t="s">
        <v>1255</v>
      </c>
      <c r="G662" s="137" t="s">
        <v>14</v>
      </c>
      <c r="H662" s="137">
        <v>99884.7</v>
      </c>
      <c r="I662" s="267"/>
    </row>
    <row r="663" spans="1:9" x14ac:dyDescent="0.2">
      <c r="A663" s="132" t="s">
        <v>47</v>
      </c>
      <c r="B663" s="213">
        <v>1</v>
      </c>
      <c r="C663" s="78" t="s">
        <v>9</v>
      </c>
      <c r="D663" s="78" t="s">
        <v>10</v>
      </c>
      <c r="E663" s="135">
        <v>190</v>
      </c>
      <c r="F663" s="137" t="s">
        <v>1255</v>
      </c>
      <c r="G663" s="137" t="s">
        <v>14</v>
      </c>
      <c r="H663" s="137">
        <v>102135.8</v>
      </c>
      <c r="I663" s="267"/>
    </row>
    <row r="664" spans="1:9" x14ac:dyDescent="0.2">
      <c r="A664" s="132" t="s">
        <v>55</v>
      </c>
      <c r="B664" s="213">
        <v>1</v>
      </c>
      <c r="C664" s="78" t="s">
        <v>9</v>
      </c>
      <c r="D664" s="78" t="s">
        <v>10</v>
      </c>
      <c r="E664" s="135">
        <v>190</v>
      </c>
      <c r="F664" s="137" t="s">
        <v>1255</v>
      </c>
      <c r="G664" s="137" t="s">
        <v>14</v>
      </c>
      <c r="H664" s="137">
        <v>101966.5</v>
      </c>
      <c r="I664" s="267"/>
    </row>
    <row r="665" spans="1:9" x14ac:dyDescent="0.2">
      <c r="A665" s="132" t="s">
        <v>56</v>
      </c>
      <c r="B665" s="213">
        <v>1</v>
      </c>
      <c r="C665" s="78" t="s">
        <v>9</v>
      </c>
      <c r="D665" s="78" t="s">
        <v>10</v>
      </c>
      <c r="E665" s="135">
        <v>190</v>
      </c>
      <c r="F665" s="137" t="s">
        <v>1255</v>
      </c>
      <c r="G665" s="137" t="s">
        <v>14</v>
      </c>
      <c r="H665" s="137">
        <v>94615.6</v>
      </c>
      <c r="I665" s="267"/>
    </row>
    <row r="666" spans="1:9" x14ac:dyDescent="0.2">
      <c r="A666" s="132" t="s">
        <v>64</v>
      </c>
      <c r="B666" s="213">
        <v>1</v>
      </c>
      <c r="C666" s="78" t="s">
        <v>9</v>
      </c>
      <c r="D666" s="78" t="s">
        <v>10</v>
      </c>
      <c r="E666" s="135">
        <v>190</v>
      </c>
      <c r="F666" s="137" t="s">
        <v>1255</v>
      </c>
      <c r="G666" s="137" t="s">
        <v>14</v>
      </c>
      <c r="H666" s="137">
        <v>94615.6</v>
      </c>
      <c r="I666" s="267"/>
    </row>
    <row r="667" spans="1:9" x14ac:dyDescent="0.2">
      <c r="A667" s="132" t="s">
        <v>65</v>
      </c>
      <c r="B667" s="213">
        <v>1</v>
      </c>
      <c r="C667" s="78" t="s">
        <v>9</v>
      </c>
      <c r="D667" s="78" t="s">
        <v>10</v>
      </c>
      <c r="E667" s="135">
        <v>190</v>
      </c>
      <c r="F667" s="137" t="s">
        <v>1255</v>
      </c>
      <c r="G667" s="137" t="s">
        <v>14</v>
      </c>
      <c r="H667" s="137">
        <v>95561.8</v>
      </c>
      <c r="I667" s="267"/>
    </row>
    <row r="668" spans="1:9" x14ac:dyDescent="0.2">
      <c r="A668" s="132" t="s">
        <v>78</v>
      </c>
      <c r="B668" s="213">
        <v>1</v>
      </c>
      <c r="C668" s="78" t="s">
        <v>9</v>
      </c>
      <c r="D668" s="78" t="s">
        <v>10</v>
      </c>
      <c r="E668" s="135">
        <v>190</v>
      </c>
      <c r="F668" s="137" t="s">
        <v>1255</v>
      </c>
      <c r="G668" s="137" t="s">
        <v>14</v>
      </c>
      <c r="H668" s="137">
        <v>98400.2</v>
      </c>
      <c r="I668" s="267"/>
    </row>
    <row r="669" spans="1:9" x14ac:dyDescent="0.2">
      <c r="A669" s="132" t="s">
        <v>79</v>
      </c>
      <c r="B669" s="213">
        <v>1</v>
      </c>
      <c r="C669" s="78" t="s">
        <v>9</v>
      </c>
      <c r="D669" s="78" t="s">
        <v>10</v>
      </c>
      <c r="E669" s="135">
        <v>190</v>
      </c>
      <c r="F669" s="137" t="s">
        <v>1255</v>
      </c>
      <c r="G669" s="137" t="s">
        <v>14</v>
      </c>
      <c r="H669" s="137">
        <v>98400.2</v>
      </c>
      <c r="I669" s="267"/>
    </row>
    <row r="670" spans="1:9" x14ac:dyDescent="0.2">
      <c r="A670" s="132" t="s">
        <v>81</v>
      </c>
      <c r="B670" s="213">
        <v>1</v>
      </c>
      <c r="C670" s="78" t="s">
        <v>9</v>
      </c>
      <c r="D670" s="78" t="s">
        <v>10</v>
      </c>
      <c r="E670" s="135">
        <v>190</v>
      </c>
      <c r="F670" s="137" t="s">
        <v>1255</v>
      </c>
      <c r="G670" s="137" t="s">
        <v>14</v>
      </c>
      <c r="H670" s="137">
        <v>101573.6</v>
      </c>
      <c r="I670" s="267"/>
    </row>
    <row r="671" spans="1:9" x14ac:dyDescent="0.2">
      <c r="A671" s="132" t="s">
        <v>82</v>
      </c>
      <c r="B671" s="213">
        <v>1</v>
      </c>
      <c r="C671" s="78" t="s">
        <v>9</v>
      </c>
      <c r="D671" s="78" t="s">
        <v>10</v>
      </c>
      <c r="E671" s="135">
        <v>190</v>
      </c>
      <c r="F671" s="137" t="s">
        <v>1255</v>
      </c>
      <c r="G671" s="137" t="s">
        <v>14</v>
      </c>
      <c r="H671" s="137">
        <v>111093.8</v>
      </c>
      <c r="I671" s="267"/>
    </row>
    <row r="672" spans="1:9" x14ac:dyDescent="0.2">
      <c r="A672" s="132" t="s">
        <v>87</v>
      </c>
      <c r="B672" s="213">
        <v>1</v>
      </c>
      <c r="C672" s="78" t="s">
        <v>9</v>
      </c>
      <c r="D672" s="78" t="s">
        <v>10</v>
      </c>
      <c r="E672" s="135">
        <v>190</v>
      </c>
      <c r="F672" s="137" t="s">
        <v>1255</v>
      </c>
      <c r="G672" s="137" t="s">
        <v>14</v>
      </c>
      <c r="H672" s="137">
        <v>113871.2</v>
      </c>
      <c r="I672" s="267"/>
    </row>
    <row r="673" spans="1:9" x14ac:dyDescent="0.2">
      <c r="A673" s="132" t="s">
        <v>88</v>
      </c>
      <c r="B673" s="213">
        <v>1</v>
      </c>
      <c r="C673" s="78" t="s">
        <v>9</v>
      </c>
      <c r="D673" s="78" t="s">
        <v>10</v>
      </c>
      <c r="E673" s="135">
        <v>190</v>
      </c>
      <c r="F673" s="137" t="s">
        <v>1255</v>
      </c>
      <c r="G673" s="137" t="s">
        <v>14</v>
      </c>
      <c r="H673" s="137">
        <v>122203.2</v>
      </c>
      <c r="I673" s="267"/>
    </row>
    <row r="674" spans="1:9" x14ac:dyDescent="0.2">
      <c r="A674" s="132" t="s">
        <v>148</v>
      </c>
      <c r="B674" s="213">
        <v>1</v>
      </c>
      <c r="C674" s="78" t="s">
        <v>9</v>
      </c>
      <c r="D674" s="78" t="s">
        <v>10</v>
      </c>
      <c r="E674" s="135">
        <v>190</v>
      </c>
      <c r="F674" s="137" t="s">
        <v>1255</v>
      </c>
      <c r="G674" s="137" t="s">
        <v>14</v>
      </c>
      <c r="H674" s="137">
        <v>122814.2</v>
      </c>
      <c r="I674" s="267"/>
    </row>
    <row r="675" spans="1:9" x14ac:dyDescent="0.2">
      <c r="A675" s="132" t="s">
        <v>527</v>
      </c>
      <c r="B675" s="213">
        <v>1</v>
      </c>
      <c r="C675" s="78" t="s">
        <v>9</v>
      </c>
      <c r="D675" s="78" t="s">
        <v>10</v>
      </c>
      <c r="E675" s="135">
        <v>190</v>
      </c>
      <c r="F675" s="137" t="s">
        <v>1255</v>
      </c>
      <c r="G675" s="137" t="s">
        <v>14</v>
      </c>
      <c r="H675" s="137">
        <v>125270.5</v>
      </c>
      <c r="I675" s="267"/>
    </row>
    <row r="676" spans="1:9" s="53" customFormat="1" x14ac:dyDescent="0.2">
      <c r="A676" s="132" t="s">
        <v>588</v>
      </c>
      <c r="B676" s="213">
        <v>1</v>
      </c>
      <c r="C676" s="78" t="s">
        <v>9</v>
      </c>
      <c r="D676" s="78" t="s">
        <v>10</v>
      </c>
      <c r="E676" s="135">
        <v>190</v>
      </c>
      <c r="F676" s="137" t="s">
        <v>1255</v>
      </c>
      <c r="G676" s="137" t="s">
        <v>14</v>
      </c>
      <c r="H676" s="137">
        <v>127775.9</v>
      </c>
      <c r="I676" s="267"/>
    </row>
    <row r="677" spans="1:9" s="53" customFormat="1" x14ac:dyDescent="0.2">
      <c r="A677" s="132" t="s">
        <v>1069</v>
      </c>
      <c r="B677" s="213">
        <v>1</v>
      </c>
      <c r="C677" s="78" t="s">
        <v>9</v>
      </c>
      <c r="D677" s="78" t="s">
        <v>10</v>
      </c>
      <c r="E677" s="135">
        <v>190</v>
      </c>
      <c r="F677" s="137" t="s">
        <v>1255</v>
      </c>
      <c r="G677" s="137" t="s">
        <v>14</v>
      </c>
      <c r="H677" s="137">
        <v>130331.4</v>
      </c>
      <c r="I677" s="267"/>
    </row>
    <row r="678" spans="1:9" x14ac:dyDescent="0.2">
      <c r="A678" s="132" t="s">
        <v>5</v>
      </c>
      <c r="B678" s="213">
        <v>1</v>
      </c>
      <c r="C678" s="78" t="s">
        <v>9</v>
      </c>
      <c r="D678" s="78" t="s">
        <v>10</v>
      </c>
      <c r="E678" s="135">
        <v>191</v>
      </c>
      <c r="F678" s="137" t="s">
        <v>523</v>
      </c>
      <c r="G678" s="137" t="s">
        <v>14</v>
      </c>
      <c r="H678" s="137">
        <v>256100.3</v>
      </c>
      <c r="I678" s="267"/>
    </row>
    <row r="679" spans="1:9" x14ac:dyDescent="0.2">
      <c r="A679" s="132" t="s">
        <v>6</v>
      </c>
      <c r="B679" s="213">
        <v>1</v>
      </c>
      <c r="C679" s="78" t="s">
        <v>9</v>
      </c>
      <c r="D679" s="78" t="s">
        <v>10</v>
      </c>
      <c r="E679" s="135">
        <v>191</v>
      </c>
      <c r="F679" s="137" t="s">
        <v>523</v>
      </c>
      <c r="G679" s="137" t="s">
        <v>14</v>
      </c>
      <c r="H679" s="137">
        <v>264461.5</v>
      </c>
      <c r="I679" s="267"/>
    </row>
    <row r="680" spans="1:9" x14ac:dyDescent="0.2">
      <c r="A680" s="132" t="s">
        <v>7</v>
      </c>
      <c r="B680" s="213">
        <v>1</v>
      </c>
      <c r="C680" s="78" t="s">
        <v>9</v>
      </c>
      <c r="D680" s="78" t="s">
        <v>10</v>
      </c>
      <c r="E680" s="135">
        <v>191</v>
      </c>
      <c r="F680" s="137" t="s">
        <v>523</v>
      </c>
      <c r="G680" s="137" t="s">
        <v>14</v>
      </c>
      <c r="H680" s="137">
        <v>268428.40000000002</v>
      </c>
      <c r="I680" s="267"/>
    </row>
    <row r="681" spans="1:9" x14ac:dyDescent="0.2">
      <c r="A681" s="132" t="s">
        <v>8</v>
      </c>
      <c r="B681" s="213">
        <v>1</v>
      </c>
      <c r="C681" s="78" t="s">
        <v>9</v>
      </c>
      <c r="D681" s="78" t="s">
        <v>10</v>
      </c>
      <c r="E681" s="135">
        <v>191</v>
      </c>
      <c r="F681" s="137" t="s">
        <v>523</v>
      </c>
      <c r="G681" s="137" t="s">
        <v>14</v>
      </c>
      <c r="H681" s="137">
        <v>277843.20000000001</v>
      </c>
      <c r="I681" s="267"/>
    </row>
    <row r="682" spans="1:9" x14ac:dyDescent="0.2">
      <c r="A682" s="132" t="s">
        <v>34</v>
      </c>
      <c r="B682" s="213">
        <v>1</v>
      </c>
      <c r="C682" s="78" t="s">
        <v>9</v>
      </c>
      <c r="D682" s="78" t="s">
        <v>10</v>
      </c>
      <c r="E682" s="135">
        <v>191</v>
      </c>
      <c r="F682" s="137" t="s">
        <v>523</v>
      </c>
      <c r="G682" s="137" t="s">
        <v>14</v>
      </c>
      <c r="H682" s="137">
        <v>283291.09999999998</v>
      </c>
      <c r="I682" s="267"/>
    </row>
    <row r="683" spans="1:9" x14ac:dyDescent="0.2">
      <c r="A683" s="132" t="s">
        <v>37</v>
      </c>
      <c r="B683" s="213">
        <v>1</v>
      </c>
      <c r="C683" s="78" t="s">
        <v>9</v>
      </c>
      <c r="D683" s="78" t="s">
        <v>10</v>
      </c>
      <c r="E683" s="135">
        <v>191</v>
      </c>
      <c r="F683" s="137" t="s">
        <v>523</v>
      </c>
      <c r="G683" s="137" t="s">
        <v>14</v>
      </c>
      <c r="H683" s="137">
        <v>283291.09999999998</v>
      </c>
      <c r="I683" s="267"/>
    </row>
    <row r="684" spans="1:9" x14ac:dyDescent="0.2">
      <c r="A684" s="132" t="s">
        <v>39</v>
      </c>
      <c r="B684" s="213">
        <v>1</v>
      </c>
      <c r="C684" s="78" t="s">
        <v>9</v>
      </c>
      <c r="D684" s="78" t="s">
        <v>10</v>
      </c>
      <c r="E684" s="135">
        <v>191</v>
      </c>
      <c r="F684" s="137" t="s">
        <v>523</v>
      </c>
      <c r="G684" s="137" t="s">
        <v>14</v>
      </c>
      <c r="H684" s="137">
        <v>286124</v>
      </c>
      <c r="I684" s="267"/>
    </row>
    <row r="685" spans="1:9" x14ac:dyDescent="0.2">
      <c r="A685" s="132" t="s">
        <v>40</v>
      </c>
      <c r="B685" s="213">
        <v>1</v>
      </c>
      <c r="C685" s="78" t="s">
        <v>9</v>
      </c>
      <c r="D685" s="78" t="s">
        <v>10</v>
      </c>
      <c r="E685" s="135">
        <v>191</v>
      </c>
      <c r="F685" s="137" t="s">
        <v>523</v>
      </c>
      <c r="G685" s="137" t="s">
        <v>14</v>
      </c>
      <c r="H685" s="58">
        <v>291846.5</v>
      </c>
      <c r="I685" s="267"/>
    </row>
    <row r="686" spans="1:9" x14ac:dyDescent="0.2">
      <c r="A686" s="132" t="s">
        <v>44</v>
      </c>
      <c r="B686" s="213">
        <v>1</v>
      </c>
      <c r="C686" s="78" t="s">
        <v>9</v>
      </c>
      <c r="D686" s="78" t="s">
        <v>10</v>
      </c>
      <c r="E686" s="135">
        <v>191</v>
      </c>
      <c r="F686" s="137" t="s">
        <v>523</v>
      </c>
      <c r="G686" s="137" t="s">
        <v>14</v>
      </c>
      <c r="H686" s="58">
        <v>299157.09999999998</v>
      </c>
      <c r="I686" s="267"/>
    </row>
    <row r="687" spans="1:9" x14ac:dyDescent="0.2">
      <c r="A687" s="132" t="s">
        <v>45</v>
      </c>
      <c r="B687" s="213">
        <v>1</v>
      </c>
      <c r="C687" s="78" t="s">
        <v>9</v>
      </c>
      <c r="D687" s="78" t="s">
        <v>10</v>
      </c>
      <c r="E687" s="135">
        <v>191</v>
      </c>
      <c r="F687" s="137" t="s">
        <v>523</v>
      </c>
      <c r="G687" s="137" t="s">
        <v>14</v>
      </c>
      <c r="H687" s="137">
        <v>308131.8</v>
      </c>
      <c r="I687" s="267"/>
    </row>
    <row r="688" spans="1:9" x14ac:dyDescent="0.2">
      <c r="A688" s="132" t="s">
        <v>46</v>
      </c>
      <c r="B688" s="213">
        <v>1</v>
      </c>
      <c r="C688" s="78" t="s">
        <v>9</v>
      </c>
      <c r="D688" s="78" t="s">
        <v>10</v>
      </c>
      <c r="E688" s="135">
        <v>191</v>
      </c>
      <c r="F688" s="137" t="s">
        <v>523</v>
      </c>
      <c r="G688" s="137" t="s">
        <v>14</v>
      </c>
      <c r="H688" s="137">
        <v>315812.3</v>
      </c>
      <c r="I688" s="267"/>
    </row>
    <row r="689" spans="1:9" x14ac:dyDescent="0.2">
      <c r="A689" s="132" t="s">
        <v>47</v>
      </c>
      <c r="B689" s="213">
        <v>1</v>
      </c>
      <c r="C689" s="78" t="s">
        <v>9</v>
      </c>
      <c r="D689" s="78" t="s">
        <v>10</v>
      </c>
      <c r="E689" s="44">
        <v>191</v>
      </c>
      <c r="F689" s="58" t="s">
        <v>523</v>
      </c>
      <c r="G689" s="137" t="s">
        <v>14</v>
      </c>
      <c r="H689" s="137">
        <v>323723.2</v>
      </c>
      <c r="I689" s="267"/>
    </row>
    <row r="690" spans="1:9" x14ac:dyDescent="0.2">
      <c r="A690" s="132" t="s">
        <v>55</v>
      </c>
      <c r="B690" s="213">
        <v>1</v>
      </c>
      <c r="C690" s="78" t="s">
        <v>9</v>
      </c>
      <c r="D690" s="78" t="s">
        <v>10</v>
      </c>
      <c r="E690" s="135">
        <v>191</v>
      </c>
      <c r="F690" s="137" t="s">
        <v>523</v>
      </c>
      <c r="G690" s="137" t="s">
        <v>14</v>
      </c>
      <c r="H690" s="137">
        <v>318705.8</v>
      </c>
      <c r="I690" s="267"/>
    </row>
    <row r="691" spans="1:9" x14ac:dyDescent="0.2">
      <c r="A691" s="132" t="s">
        <v>56</v>
      </c>
      <c r="B691" s="213">
        <v>1</v>
      </c>
      <c r="C691" s="78" t="s">
        <v>9</v>
      </c>
      <c r="D691" s="78" t="s">
        <v>10</v>
      </c>
      <c r="E691" s="135">
        <v>191</v>
      </c>
      <c r="F691" s="137" t="s">
        <v>523</v>
      </c>
      <c r="G691" s="137" t="s">
        <v>14</v>
      </c>
      <c r="H691" s="137">
        <v>308904.3</v>
      </c>
      <c r="I691" s="267"/>
    </row>
    <row r="692" spans="1:9" x14ac:dyDescent="0.2">
      <c r="A692" s="132" t="s">
        <v>64</v>
      </c>
      <c r="B692" s="213">
        <v>1</v>
      </c>
      <c r="C692" s="78" t="s">
        <v>9</v>
      </c>
      <c r="D692" s="78" t="s">
        <v>10</v>
      </c>
      <c r="E692" s="135">
        <v>191</v>
      </c>
      <c r="F692" s="137" t="s">
        <v>523</v>
      </c>
      <c r="G692" s="137" t="s">
        <v>14</v>
      </c>
      <c r="H692" s="137">
        <v>308904.3</v>
      </c>
      <c r="I692" s="267"/>
    </row>
    <row r="693" spans="1:9" x14ac:dyDescent="0.2">
      <c r="A693" s="132" t="s">
        <v>65</v>
      </c>
      <c r="B693" s="213">
        <v>1</v>
      </c>
      <c r="C693" s="78" t="s">
        <v>9</v>
      </c>
      <c r="D693" s="78" t="s">
        <v>10</v>
      </c>
      <c r="E693" s="135">
        <v>191</v>
      </c>
      <c r="F693" s="137" t="s">
        <v>523</v>
      </c>
      <c r="G693" s="137" t="s">
        <v>14</v>
      </c>
      <c r="H693" s="137">
        <v>315082.40000000002</v>
      </c>
      <c r="I693" s="267"/>
    </row>
    <row r="694" spans="1:9" x14ac:dyDescent="0.2">
      <c r="A694" s="132" t="s">
        <v>78</v>
      </c>
      <c r="B694" s="213">
        <v>1</v>
      </c>
      <c r="C694" s="78" t="s">
        <v>9</v>
      </c>
      <c r="D694" s="78" t="s">
        <v>10</v>
      </c>
      <c r="E694" s="135">
        <v>191</v>
      </c>
      <c r="F694" s="137" t="s">
        <v>523</v>
      </c>
      <c r="G694" s="137" t="s">
        <v>14</v>
      </c>
      <c r="H694" s="137">
        <v>321260.5</v>
      </c>
      <c r="I694" s="267"/>
    </row>
    <row r="695" spans="1:9" x14ac:dyDescent="0.2">
      <c r="A695" s="132" t="s">
        <v>79</v>
      </c>
      <c r="B695" s="213">
        <v>1</v>
      </c>
      <c r="C695" s="78" t="s">
        <v>9</v>
      </c>
      <c r="D695" s="78" t="s">
        <v>10</v>
      </c>
      <c r="E695" s="135">
        <v>191</v>
      </c>
      <c r="F695" s="137" t="s">
        <v>523</v>
      </c>
      <c r="G695" s="137" t="s">
        <v>14</v>
      </c>
      <c r="H695" s="137">
        <v>321260.5</v>
      </c>
      <c r="I695" s="267"/>
    </row>
    <row r="696" spans="1:9" x14ac:dyDescent="0.2">
      <c r="A696" s="132" t="s">
        <v>81</v>
      </c>
      <c r="B696" s="213">
        <v>1</v>
      </c>
      <c r="C696" s="78" t="s">
        <v>9</v>
      </c>
      <c r="D696" s="78" t="s">
        <v>10</v>
      </c>
      <c r="E696" s="135">
        <v>191</v>
      </c>
      <c r="F696" s="137" t="s">
        <v>523</v>
      </c>
      <c r="G696" s="137" t="s">
        <v>14</v>
      </c>
      <c r="H696" s="137">
        <v>334949.90000000002</v>
      </c>
      <c r="I696" s="267"/>
    </row>
    <row r="697" spans="1:9" x14ac:dyDescent="0.2">
      <c r="A697" s="132" t="s">
        <v>82</v>
      </c>
      <c r="B697" s="213">
        <v>1</v>
      </c>
      <c r="C697" s="78" t="s">
        <v>9</v>
      </c>
      <c r="D697" s="78" t="s">
        <v>10</v>
      </c>
      <c r="E697" s="135">
        <v>191</v>
      </c>
      <c r="F697" s="137" t="s">
        <v>523</v>
      </c>
      <c r="G697" s="137" t="s">
        <v>14</v>
      </c>
      <c r="H697" s="137">
        <v>348639.3</v>
      </c>
      <c r="I697" s="267"/>
    </row>
    <row r="698" spans="1:9" x14ac:dyDescent="0.2">
      <c r="A698" s="132" t="s">
        <v>87</v>
      </c>
      <c r="B698" s="213">
        <v>1</v>
      </c>
      <c r="C698" s="78" t="s">
        <v>9</v>
      </c>
      <c r="D698" s="78" t="s">
        <v>10</v>
      </c>
      <c r="E698" s="135">
        <v>191</v>
      </c>
      <c r="F698" s="137" t="s">
        <v>523</v>
      </c>
      <c r="G698" s="137" t="s">
        <v>14</v>
      </c>
      <c r="H698" s="137">
        <v>366071.3</v>
      </c>
      <c r="I698" s="267"/>
    </row>
    <row r="699" spans="1:9" x14ac:dyDescent="0.2">
      <c r="A699" s="132" t="s">
        <v>88</v>
      </c>
      <c r="B699" s="213">
        <v>1</v>
      </c>
      <c r="C699" s="78" t="s">
        <v>9</v>
      </c>
      <c r="D699" s="78" t="s">
        <v>10</v>
      </c>
      <c r="E699" s="135">
        <v>191</v>
      </c>
      <c r="F699" s="137" t="s">
        <v>523</v>
      </c>
      <c r="G699" s="137" t="s">
        <v>14</v>
      </c>
      <c r="H699" s="137">
        <v>383503.2</v>
      </c>
      <c r="I699" s="267"/>
    </row>
    <row r="700" spans="1:9" x14ac:dyDescent="0.2">
      <c r="A700" s="132" t="s">
        <v>148</v>
      </c>
      <c r="B700" s="213">
        <v>1</v>
      </c>
      <c r="C700" s="78" t="s">
        <v>9</v>
      </c>
      <c r="D700" s="78" t="s">
        <v>10</v>
      </c>
      <c r="E700" s="135">
        <v>191</v>
      </c>
      <c r="F700" s="137" t="s">
        <v>523</v>
      </c>
      <c r="G700" s="137" t="s">
        <v>14</v>
      </c>
      <c r="H700" s="138">
        <v>387338.3</v>
      </c>
      <c r="I700" s="267"/>
    </row>
    <row r="701" spans="1:9" x14ac:dyDescent="0.2">
      <c r="A701" s="132" t="s">
        <v>527</v>
      </c>
      <c r="B701" s="213">
        <v>1</v>
      </c>
      <c r="C701" s="78" t="s">
        <v>9</v>
      </c>
      <c r="D701" s="78" t="s">
        <v>10</v>
      </c>
      <c r="E701" s="135">
        <v>191</v>
      </c>
      <c r="F701" s="137" t="s">
        <v>523</v>
      </c>
      <c r="G701" s="137" t="s">
        <v>14</v>
      </c>
      <c r="H701" s="137">
        <v>395085.1</v>
      </c>
      <c r="I701" s="267"/>
    </row>
    <row r="702" spans="1:9" s="53" customFormat="1" x14ac:dyDescent="0.2">
      <c r="A702" s="132" t="s">
        <v>588</v>
      </c>
      <c r="B702" s="213">
        <v>1</v>
      </c>
      <c r="C702" s="78" t="s">
        <v>9</v>
      </c>
      <c r="D702" s="78" t="s">
        <v>10</v>
      </c>
      <c r="E702" s="135">
        <v>191</v>
      </c>
      <c r="F702" s="137" t="s">
        <v>523</v>
      </c>
      <c r="G702" s="137" t="s">
        <v>14</v>
      </c>
      <c r="H702" s="137">
        <v>402986.8</v>
      </c>
      <c r="I702" s="267"/>
    </row>
    <row r="703" spans="1:9" s="53" customFormat="1" x14ac:dyDescent="0.2">
      <c r="A703" s="132" t="s">
        <v>1069</v>
      </c>
      <c r="B703" s="213">
        <v>1</v>
      </c>
      <c r="C703" s="78" t="s">
        <v>9</v>
      </c>
      <c r="D703" s="78" t="s">
        <v>10</v>
      </c>
      <c r="E703" s="135">
        <v>191</v>
      </c>
      <c r="F703" s="137" t="s">
        <v>523</v>
      </c>
      <c r="G703" s="137" t="s">
        <v>14</v>
      </c>
      <c r="H703" s="137">
        <v>411046.5</v>
      </c>
      <c r="I703" s="267"/>
    </row>
    <row r="704" spans="1:9" x14ac:dyDescent="0.2">
      <c r="A704" s="132" t="s">
        <v>5</v>
      </c>
      <c r="B704" s="213">
        <v>1</v>
      </c>
      <c r="C704" s="78" t="s">
        <v>9</v>
      </c>
      <c r="D704" s="134" t="s">
        <v>1082</v>
      </c>
      <c r="E704" s="135">
        <v>193</v>
      </c>
      <c r="F704" s="186" t="s">
        <v>1256</v>
      </c>
      <c r="G704" s="148" t="s">
        <v>14</v>
      </c>
      <c r="H704" s="139">
        <v>13388.9</v>
      </c>
      <c r="I704" s="267"/>
    </row>
    <row r="705" spans="1:9" x14ac:dyDescent="0.2">
      <c r="A705" s="132" t="s">
        <v>6</v>
      </c>
      <c r="B705" s="213">
        <v>1</v>
      </c>
      <c r="C705" s="78" t="s">
        <v>9</v>
      </c>
      <c r="D705" s="134" t="s">
        <v>1082</v>
      </c>
      <c r="E705" s="135">
        <v>193</v>
      </c>
      <c r="F705" s="186" t="s">
        <v>1256</v>
      </c>
      <c r="G705" s="148" t="s">
        <v>14</v>
      </c>
      <c r="H705" s="139">
        <v>53555.6</v>
      </c>
      <c r="I705" s="267"/>
    </row>
    <row r="706" spans="1:9" x14ac:dyDescent="0.2">
      <c r="A706" s="132" t="s">
        <v>7</v>
      </c>
      <c r="B706" s="213">
        <v>1</v>
      </c>
      <c r="C706" s="78" t="s">
        <v>9</v>
      </c>
      <c r="D706" s="134" t="s">
        <v>1082</v>
      </c>
      <c r="E706" s="135">
        <v>193</v>
      </c>
      <c r="F706" s="186" t="s">
        <v>1256</v>
      </c>
      <c r="G706" s="148" t="s">
        <v>14</v>
      </c>
      <c r="H706" s="139">
        <v>54091.199999999997</v>
      </c>
      <c r="I706" s="267"/>
    </row>
    <row r="707" spans="1:9" x14ac:dyDescent="0.2">
      <c r="A707" s="132" t="s">
        <v>8</v>
      </c>
      <c r="B707" s="213">
        <v>1</v>
      </c>
      <c r="C707" s="78" t="s">
        <v>9</v>
      </c>
      <c r="D707" s="134" t="s">
        <v>1082</v>
      </c>
      <c r="E707" s="135">
        <v>193</v>
      </c>
      <c r="F707" s="186" t="s">
        <v>1256</v>
      </c>
      <c r="G707" s="148" t="s">
        <v>14</v>
      </c>
      <c r="H707" s="139">
        <v>55976.3</v>
      </c>
      <c r="I707" s="267"/>
    </row>
    <row r="708" spans="1:9" x14ac:dyDescent="0.2">
      <c r="A708" s="132" t="s">
        <v>34</v>
      </c>
      <c r="B708" s="213">
        <v>1</v>
      </c>
      <c r="C708" s="78" t="s">
        <v>9</v>
      </c>
      <c r="D708" s="134" t="s">
        <v>1082</v>
      </c>
      <c r="E708" s="135">
        <v>193</v>
      </c>
      <c r="F708" s="186" t="s">
        <v>1256</v>
      </c>
      <c r="G708" s="148" t="s">
        <v>14</v>
      </c>
      <c r="H708" s="139">
        <v>56811.8</v>
      </c>
      <c r="I708" s="267"/>
    </row>
    <row r="709" spans="1:9" x14ac:dyDescent="0.2">
      <c r="A709" s="132" t="s">
        <v>37</v>
      </c>
      <c r="B709" s="213">
        <v>1</v>
      </c>
      <c r="C709" s="78" t="s">
        <v>9</v>
      </c>
      <c r="D709" s="134" t="s">
        <v>1082</v>
      </c>
      <c r="E709" s="135">
        <v>193</v>
      </c>
      <c r="F709" s="186" t="s">
        <v>1256</v>
      </c>
      <c r="G709" s="148" t="s">
        <v>14</v>
      </c>
      <c r="H709" s="139">
        <v>56811.8</v>
      </c>
      <c r="I709" s="267"/>
    </row>
    <row r="710" spans="1:9" x14ac:dyDescent="0.2">
      <c r="A710" s="132" t="s">
        <v>39</v>
      </c>
      <c r="B710" s="213">
        <v>1</v>
      </c>
      <c r="C710" s="78" t="s">
        <v>9</v>
      </c>
      <c r="D710" s="134" t="s">
        <v>1082</v>
      </c>
      <c r="E710" s="135">
        <v>193</v>
      </c>
      <c r="F710" s="186" t="s">
        <v>1256</v>
      </c>
      <c r="G710" s="148" t="s">
        <v>14</v>
      </c>
      <c r="H710" s="139">
        <v>57095.9</v>
      </c>
      <c r="I710" s="267"/>
    </row>
    <row r="711" spans="1:9" x14ac:dyDescent="0.2">
      <c r="A711" s="132" t="s">
        <v>40</v>
      </c>
      <c r="B711" s="213">
        <v>1</v>
      </c>
      <c r="C711" s="78" t="s">
        <v>9</v>
      </c>
      <c r="D711" s="134" t="s">
        <v>1082</v>
      </c>
      <c r="E711" s="135">
        <v>193</v>
      </c>
      <c r="F711" s="186" t="s">
        <v>1256</v>
      </c>
      <c r="G711" s="148" t="s">
        <v>14</v>
      </c>
      <c r="H711" s="12">
        <v>58237.8</v>
      </c>
      <c r="I711" s="267"/>
    </row>
    <row r="712" spans="1:9" x14ac:dyDescent="0.2">
      <c r="A712" s="132" t="s">
        <v>44</v>
      </c>
      <c r="B712" s="213">
        <v>1</v>
      </c>
      <c r="C712" s="78" t="s">
        <v>9</v>
      </c>
      <c r="D712" s="134" t="s">
        <v>1082</v>
      </c>
      <c r="E712" s="135">
        <v>193</v>
      </c>
      <c r="F712" s="186" t="s">
        <v>1256</v>
      </c>
      <c r="G712" s="148" t="s">
        <v>14</v>
      </c>
      <c r="H712" s="139">
        <v>60276.4</v>
      </c>
      <c r="I712" s="267"/>
    </row>
    <row r="713" spans="1:9" x14ac:dyDescent="0.2">
      <c r="A713" s="132" t="s">
        <v>45</v>
      </c>
      <c r="B713" s="213">
        <v>1</v>
      </c>
      <c r="C713" s="78" t="s">
        <v>9</v>
      </c>
      <c r="D713" s="134" t="s">
        <v>1082</v>
      </c>
      <c r="E713" s="135">
        <v>193</v>
      </c>
      <c r="F713" s="186" t="s">
        <v>1256</v>
      </c>
      <c r="G713" s="148" t="s">
        <v>14</v>
      </c>
      <c r="H713" s="139">
        <v>64163.4</v>
      </c>
      <c r="I713" s="267"/>
    </row>
    <row r="714" spans="1:9" x14ac:dyDescent="0.2">
      <c r="A714" s="132" t="s">
        <v>46</v>
      </c>
      <c r="B714" s="213">
        <v>1</v>
      </c>
      <c r="C714" s="78" t="s">
        <v>9</v>
      </c>
      <c r="D714" s="134" t="s">
        <v>1082</v>
      </c>
      <c r="E714" s="135">
        <v>193</v>
      </c>
      <c r="F714" s="186" t="s">
        <v>1256</v>
      </c>
      <c r="G714" s="148" t="s">
        <v>14</v>
      </c>
      <c r="H714" s="139">
        <v>65620.800000000003</v>
      </c>
      <c r="I714" s="267"/>
    </row>
    <row r="715" spans="1:9" x14ac:dyDescent="0.2">
      <c r="A715" s="132" t="s">
        <v>47</v>
      </c>
      <c r="B715" s="213">
        <v>1</v>
      </c>
      <c r="C715" s="78" t="s">
        <v>9</v>
      </c>
      <c r="D715" s="134" t="s">
        <v>1082</v>
      </c>
      <c r="E715" s="135">
        <v>193</v>
      </c>
      <c r="F715" s="186" t="s">
        <v>1256</v>
      </c>
      <c r="G715" s="148" t="s">
        <v>14</v>
      </c>
      <c r="H715" s="139">
        <v>67085</v>
      </c>
      <c r="I715" s="267"/>
    </row>
    <row r="716" spans="1:9" x14ac:dyDescent="0.2">
      <c r="A716" s="132" t="s">
        <v>55</v>
      </c>
      <c r="B716" s="213">
        <v>1</v>
      </c>
      <c r="C716" s="78" t="s">
        <v>9</v>
      </c>
      <c r="D716" s="134" t="s">
        <v>1082</v>
      </c>
      <c r="E716" s="135">
        <v>193</v>
      </c>
      <c r="F716" s="186" t="s">
        <v>1256</v>
      </c>
      <c r="G716" s="148" t="s">
        <v>14</v>
      </c>
      <c r="H716" s="139">
        <v>66868.600000000006</v>
      </c>
      <c r="I716" s="267"/>
    </row>
    <row r="717" spans="1:9" x14ac:dyDescent="0.2">
      <c r="A717" s="132" t="s">
        <v>56</v>
      </c>
      <c r="B717" s="213">
        <v>1</v>
      </c>
      <c r="C717" s="78" t="s">
        <v>9</v>
      </c>
      <c r="D717" s="134" t="s">
        <v>1082</v>
      </c>
      <c r="E717" s="135">
        <v>193</v>
      </c>
      <c r="F717" s="186" t="s">
        <v>1256</v>
      </c>
      <c r="G717" s="148" t="s">
        <v>14</v>
      </c>
      <c r="H717" s="139">
        <v>61724.9</v>
      </c>
      <c r="I717" s="267"/>
    </row>
    <row r="718" spans="1:9" x14ac:dyDescent="0.2">
      <c r="A718" s="132" t="s">
        <v>64</v>
      </c>
      <c r="B718" s="213">
        <v>1</v>
      </c>
      <c r="C718" s="78" t="s">
        <v>9</v>
      </c>
      <c r="D718" s="134" t="s">
        <v>1082</v>
      </c>
      <c r="E718" s="135">
        <v>193</v>
      </c>
      <c r="F718" s="186" t="s">
        <v>1256</v>
      </c>
      <c r="G718" s="148" t="s">
        <v>14</v>
      </c>
      <c r="H718" s="139">
        <v>61724.9</v>
      </c>
      <c r="I718" s="267"/>
    </row>
    <row r="719" spans="1:9" x14ac:dyDescent="0.2">
      <c r="A719" s="132" t="s">
        <v>65</v>
      </c>
      <c r="B719" s="213">
        <v>1</v>
      </c>
      <c r="C719" s="78" t="s">
        <v>9</v>
      </c>
      <c r="D719" s="134" t="s">
        <v>1082</v>
      </c>
      <c r="E719" s="135">
        <v>193</v>
      </c>
      <c r="F719" s="186" t="s">
        <v>1256</v>
      </c>
      <c r="G719" s="148" t="s">
        <v>14</v>
      </c>
      <c r="H719" s="139">
        <v>62342.2</v>
      </c>
      <c r="I719" s="267"/>
    </row>
    <row r="720" spans="1:9" x14ac:dyDescent="0.2">
      <c r="A720" s="132" t="s">
        <v>78</v>
      </c>
      <c r="B720" s="213">
        <v>1</v>
      </c>
      <c r="C720" s="78" t="s">
        <v>9</v>
      </c>
      <c r="D720" s="134" t="s">
        <v>1082</v>
      </c>
      <c r="E720" s="135">
        <v>193</v>
      </c>
      <c r="F720" s="186" t="s">
        <v>1256</v>
      </c>
      <c r="G720" s="148" t="s">
        <v>14</v>
      </c>
      <c r="H720" s="139">
        <v>64193.9</v>
      </c>
      <c r="I720" s="267"/>
    </row>
    <row r="721" spans="1:9" x14ac:dyDescent="0.2">
      <c r="A721" s="132" t="s">
        <v>79</v>
      </c>
      <c r="B721" s="213">
        <v>1</v>
      </c>
      <c r="C721" s="78" t="s">
        <v>9</v>
      </c>
      <c r="D721" s="134" t="s">
        <v>1082</v>
      </c>
      <c r="E721" s="135">
        <v>193</v>
      </c>
      <c r="F721" s="186" t="s">
        <v>1256</v>
      </c>
      <c r="G721" s="148" t="s">
        <v>14</v>
      </c>
      <c r="H721" s="139">
        <v>64193.9</v>
      </c>
      <c r="I721" s="267"/>
    </row>
    <row r="722" spans="1:9" x14ac:dyDescent="0.2">
      <c r="A722" s="132" t="s">
        <v>81</v>
      </c>
      <c r="B722" s="213">
        <v>1</v>
      </c>
      <c r="C722" s="78" t="s">
        <v>9</v>
      </c>
      <c r="D722" s="134" t="s">
        <v>1082</v>
      </c>
      <c r="E722" s="135">
        <v>193</v>
      </c>
      <c r="F722" s="186" t="s">
        <v>1256</v>
      </c>
      <c r="G722" s="148" t="s">
        <v>14</v>
      </c>
      <c r="H722" s="139">
        <v>64193.9</v>
      </c>
      <c r="I722" s="267"/>
    </row>
    <row r="723" spans="1:9" x14ac:dyDescent="0.2">
      <c r="A723" s="132" t="s">
        <v>82</v>
      </c>
      <c r="B723" s="213">
        <v>1</v>
      </c>
      <c r="C723" s="78" t="s">
        <v>9</v>
      </c>
      <c r="D723" s="134" t="s">
        <v>1082</v>
      </c>
      <c r="E723" s="135">
        <v>193</v>
      </c>
      <c r="F723" s="186" t="s">
        <v>1256</v>
      </c>
      <c r="G723" s="148" t="s">
        <v>14</v>
      </c>
      <c r="H723" s="139">
        <v>64193.9</v>
      </c>
      <c r="I723" s="267"/>
    </row>
    <row r="724" spans="1:9" x14ac:dyDescent="0.2">
      <c r="A724" s="132" t="s">
        <v>87</v>
      </c>
      <c r="B724" s="213">
        <v>1</v>
      </c>
      <c r="C724" s="78" t="s">
        <v>9</v>
      </c>
      <c r="D724" s="134" t="s">
        <v>1082</v>
      </c>
      <c r="E724" s="135">
        <v>193</v>
      </c>
      <c r="F724" s="186" t="s">
        <v>1256</v>
      </c>
      <c r="G724" s="148" t="s">
        <v>14</v>
      </c>
      <c r="H724" s="184">
        <v>64514.9</v>
      </c>
      <c r="I724" s="267"/>
    </row>
    <row r="725" spans="1:9" x14ac:dyDescent="0.2">
      <c r="A725" s="132" t="s">
        <v>88</v>
      </c>
      <c r="B725" s="213">
        <v>1</v>
      </c>
      <c r="C725" s="78" t="s">
        <v>9</v>
      </c>
      <c r="D725" s="134" t="s">
        <v>1082</v>
      </c>
      <c r="E725" s="135">
        <v>193</v>
      </c>
      <c r="F725" s="186" t="s">
        <v>1256</v>
      </c>
      <c r="G725" s="148" t="s">
        <v>14</v>
      </c>
      <c r="H725" s="184">
        <v>65477.8</v>
      </c>
      <c r="I725" s="267"/>
    </row>
    <row r="726" spans="1:9" x14ac:dyDescent="0.2">
      <c r="A726" s="132" t="s">
        <v>148</v>
      </c>
      <c r="B726" s="213">
        <v>1</v>
      </c>
      <c r="C726" s="78" t="s">
        <v>9</v>
      </c>
      <c r="D726" s="134" t="s">
        <v>1082</v>
      </c>
      <c r="E726" s="135">
        <v>193</v>
      </c>
      <c r="F726" s="186" t="s">
        <v>1256</v>
      </c>
      <c r="G726" s="148" t="s">
        <v>14</v>
      </c>
      <c r="H726" s="139">
        <v>57293.1</v>
      </c>
      <c r="I726" s="267"/>
    </row>
    <row r="727" spans="1:9" x14ac:dyDescent="0.2">
      <c r="A727" s="132" t="s">
        <v>527</v>
      </c>
      <c r="B727" s="213">
        <v>1</v>
      </c>
      <c r="C727" s="78" t="s">
        <v>9</v>
      </c>
      <c r="D727" s="134" t="s">
        <v>1082</v>
      </c>
      <c r="E727" s="135">
        <v>193</v>
      </c>
      <c r="F727" s="186" t="s">
        <v>1256</v>
      </c>
      <c r="G727" s="148" t="s">
        <v>14</v>
      </c>
      <c r="H727" s="139">
        <v>40923.599999999999</v>
      </c>
      <c r="I727" s="267"/>
    </row>
    <row r="728" spans="1:9" s="53" customFormat="1" x14ac:dyDescent="0.2">
      <c r="A728" s="132" t="s">
        <v>588</v>
      </c>
      <c r="B728" s="213">
        <v>1</v>
      </c>
      <c r="C728" s="78" t="s">
        <v>9</v>
      </c>
      <c r="D728" s="134" t="s">
        <v>1082</v>
      </c>
      <c r="E728" s="135">
        <v>193</v>
      </c>
      <c r="F728" s="186" t="s">
        <v>1256</v>
      </c>
      <c r="G728" s="148" t="s">
        <v>14</v>
      </c>
      <c r="H728" s="139" t="s">
        <v>11</v>
      </c>
      <c r="I728" s="267"/>
    </row>
    <row r="729" spans="1:9" s="53" customFormat="1" x14ac:dyDescent="0.2">
      <c r="A729" s="132" t="s">
        <v>1069</v>
      </c>
      <c r="B729" s="213">
        <v>1</v>
      </c>
      <c r="C729" s="78" t="s">
        <v>9</v>
      </c>
      <c r="D729" s="134" t="s">
        <v>1082</v>
      </c>
      <c r="E729" s="135">
        <v>193</v>
      </c>
      <c r="F729" s="186" t="s">
        <v>1256</v>
      </c>
      <c r="G729" s="148" t="s">
        <v>14</v>
      </c>
      <c r="H729" s="139" t="s">
        <v>11</v>
      </c>
      <c r="I729" s="267"/>
    </row>
    <row r="730" spans="1:9" x14ac:dyDescent="0.2">
      <c r="A730" s="132" t="s">
        <v>5</v>
      </c>
      <c r="B730" s="213">
        <v>1</v>
      </c>
      <c r="C730" s="148" t="s">
        <v>9</v>
      </c>
      <c r="D730" s="134" t="s">
        <v>1082</v>
      </c>
      <c r="E730" s="149">
        <v>194</v>
      </c>
      <c r="F730" s="148" t="s">
        <v>525</v>
      </c>
      <c r="G730" s="148" t="s">
        <v>14</v>
      </c>
      <c r="H730" s="152">
        <v>3574.4</v>
      </c>
      <c r="I730" s="267"/>
    </row>
    <row r="731" spans="1:9" x14ac:dyDescent="0.2">
      <c r="A731" s="132" t="s">
        <v>6</v>
      </c>
      <c r="B731" s="213">
        <v>1</v>
      </c>
      <c r="C731" s="148" t="s">
        <v>9</v>
      </c>
      <c r="D731" s="134" t="s">
        <v>1082</v>
      </c>
      <c r="E731" s="149">
        <v>194</v>
      </c>
      <c r="F731" s="148" t="s">
        <v>525</v>
      </c>
      <c r="G731" s="148" t="s">
        <v>14</v>
      </c>
      <c r="H731" s="152">
        <v>14297.6</v>
      </c>
      <c r="I731" s="267"/>
    </row>
    <row r="732" spans="1:9" x14ac:dyDescent="0.2">
      <c r="A732" s="132" t="s">
        <v>7</v>
      </c>
      <c r="B732" s="213">
        <v>1</v>
      </c>
      <c r="C732" s="148" t="s">
        <v>9</v>
      </c>
      <c r="D732" s="134" t="s">
        <v>1082</v>
      </c>
      <c r="E732" s="149">
        <v>194</v>
      </c>
      <c r="F732" s="148" t="s">
        <v>525</v>
      </c>
      <c r="G732" s="148" t="s">
        <v>14</v>
      </c>
      <c r="H732" s="152">
        <v>14440.6</v>
      </c>
      <c r="I732" s="267"/>
    </row>
    <row r="733" spans="1:9" x14ac:dyDescent="0.2">
      <c r="A733" s="132" t="s">
        <v>8</v>
      </c>
      <c r="B733" s="213">
        <v>1</v>
      </c>
      <c r="C733" s="148" t="s">
        <v>9</v>
      </c>
      <c r="D733" s="134" t="s">
        <v>1082</v>
      </c>
      <c r="E733" s="149">
        <v>194</v>
      </c>
      <c r="F733" s="148" t="s">
        <v>525</v>
      </c>
      <c r="G733" s="148" t="s">
        <v>14</v>
      </c>
      <c r="H733" s="152">
        <v>14943.9</v>
      </c>
      <c r="I733" s="267"/>
    </row>
    <row r="734" spans="1:9" x14ac:dyDescent="0.2">
      <c r="A734" s="132" t="s">
        <v>34</v>
      </c>
      <c r="B734" s="213">
        <v>1</v>
      </c>
      <c r="C734" s="148" t="s">
        <v>9</v>
      </c>
      <c r="D734" s="134" t="s">
        <v>1082</v>
      </c>
      <c r="E734" s="149">
        <v>194</v>
      </c>
      <c r="F734" s="148" t="s">
        <v>525</v>
      </c>
      <c r="G734" s="148" t="s">
        <v>14</v>
      </c>
      <c r="H734" s="152">
        <v>15166.9</v>
      </c>
      <c r="I734" s="267"/>
    </row>
    <row r="735" spans="1:9" x14ac:dyDescent="0.2">
      <c r="A735" s="132" t="s">
        <v>37</v>
      </c>
      <c r="B735" s="213">
        <v>1</v>
      </c>
      <c r="C735" s="148" t="s">
        <v>9</v>
      </c>
      <c r="D735" s="134" t="s">
        <v>1082</v>
      </c>
      <c r="E735" s="149">
        <v>194</v>
      </c>
      <c r="F735" s="148" t="s">
        <v>525</v>
      </c>
      <c r="G735" s="148" t="s">
        <v>14</v>
      </c>
      <c r="H735" s="152">
        <v>15166.9</v>
      </c>
      <c r="I735" s="267"/>
    </row>
    <row r="736" spans="1:9" x14ac:dyDescent="0.2">
      <c r="A736" s="132" t="s">
        <v>39</v>
      </c>
      <c r="B736" s="213">
        <v>1</v>
      </c>
      <c r="C736" s="148" t="s">
        <v>9</v>
      </c>
      <c r="D736" s="134" t="s">
        <v>1082</v>
      </c>
      <c r="E736" s="149">
        <v>194</v>
      </c>
      <c r="F736" s="148" t="s">
        <v>525</v>
      </c>
      <c r="G736" s="148" t="s">
        <v>14</v>
      </c>
      <c r="H736" s="143">
        <v>15242.7</v>
      </c>
      <c r="I736" s="267"/>
    </row>
    <row r="737" spans="1:9" x14ac:dyDescent="0.2">
      <c r="A737" s="132" t="s">
        <v>40</v>
      </c>
      <c r="B737" s="213">
        <v>1</v>
      </c>
      <c r="C737" s="148" t="s">
        <v>9</v>
      </c>
      <c r="D737" s="134" t="s">
        <v>1082</v>
      </c>
      <c r="E737" s="149">
        <v>194</v>
      </c>
      <c r="F737" s="148" t="s">
        <v>525</v>
      </c>
      <c r="G737" s="148" t="s">
        <v>14</v>
      </c>
      <c r="H737" s="143">
        <v>15547.6</v>
      </c>
      <c r="I737" s="267"/>
    </row>
    <row r="738" spans="1:9" x14ac:dyDescent="0.2">
      <c r="A738" s="132" t="s">
        <v>44</v>
      </c>
      <c r="B738" s="213">
        <v>1</v>
      </c>
      <c r="C738" s="148" t="s">
        <v>9</v>
      </c>
      <c r="D738" s="134" t="s">
        <v>1082</v>
      </c>
      <c r="E738" s="149">
        <v>194</v>
      </c>
      <c r="F738" s="148" t="s">
        <v>525</v>
      </c>
      <c r="G738" s="148" t="s">
        <v>14</v>
      </c>
      <c r="H738" s="152">
        <v>16023.2</v>
      </c>
      <c r="I738" s="267"/>
    </row>
    <row r="739" spans="1:9" x14ac:dyDescent="0.2">
      <c r="A739" s="132" t="s">
        <v>45</v>
      </c>
      <c r="B739" s="213">
        <v>1</v>
      </c>
      <c r="C739" s="148" t="s">
        <v>9</v>
      </c>
      <c r="D739" s="134" t="s">
        <v>1082</v>
      </c>
      <c r="E739" s="142">
        <v>194</v>
      </c>
      <c r="F739" s="127" t="s">
        <v>525</v>
      </c>
      <c r="G739" s="148" t="s">
        <v>14</v>
      </c>
      <c r="H739" s="152">
        <v>16855.099999999999</v>
      </c>
      <c r="I739" s="267"/>
    </row>
    <row r="740" spans="1:9" x14ac:dyDescent="0.2">
      <c r="A740" s="132" t="s">
        <v>46</v>
      </c>
      <c r="B740" s="213">
        <v>1</v>
      </c>
      <c r="C740" s="148" t="s">
        <v>9</v>
      </c>
      <c r="D740" s="134" t="s">
        <v>1082</v>
      </c>
      <c r="E740" s="142">
        <v>194</v>
      </c>
      <c r="F740" s="148" t="s">
        <v>525</v>
      </c>
      <c r="G740" s="148" t="s">
        <v>14</v>
      </c>
      <c r="H740" s="152">
        <v>17242.900000000001</v>
      </c>
      <c r="I740" s="267"/>
    </row>
    <row r="741" spans="1:9" x14ac:dyDescent="0.2">
      <c r="A741" s="132" t="s">
        <v>47</v>
      </c>
      <c r="B741" s="213">
        <v>1</v>
      </c>
      <c r="C741" s="148" t="s">
        <v>9</v>
      </c>
      <c r="D741" s="134" t="s">
        <v>1082</v>
      </c>
      <c r="E741" s="149">
        <v>194</v>
      </c>
      <c r="F741" s="148" t="s">
        <v>525</v>
      </c>
      <c r="G741" s="148" t="s">
        <v>14</v>
      </c>
      <c r="H741" s="152">
        <v>17627.599999999999</v>
      </c>
      <c r="I741" s="267"/>
    </row>
    <row r="742" spans="1:9" x14ac:dyDescent="0.2">
      <c r="A742" s="132" t="s">
        <v>55</v>
      </c>
      <c r="B742" s="213">
        <v>1</v>
      </c>
      <c r="C742" s="148" t="s">
        <v>9</v>
      </c>
      <c r="D742" s="134" t="s">
        <v>1082</v>
      </c>
      <c r="E742" s="149">
        <v>194</v>
      </c>
      <c r="F742" s="148" t="s">
        <v>525</v>
      </c>
      <c r="G742" s="148" t="s">
        <v>14</v>
      </c>
      <c r="H742" s="152">
        <v>17570.8</v>
      </c>
      <c r="I742" s="267"/>
    </row>
    <row r="743" spans="1:9" x14ac:dyDescent="0.2">
      <c r="A743" s="132" t="s">
        <v>56</v>
      </c>
      <c r="B743" s="213">
        <v>1</v>
      </c>
      <c r="C743" s="148" t="s">
        <v>9</v>
      </c>
      <c r="D743" s="134" t="s">
        <v>1082</v>
      </c>
      <c r="E743" s="149">
        <v>194</v>
      </c>
      <c r="F743" s="148" t="s">
        <v>525</v>
      </c>
      <c r="G743" s="148" t="s">
        <v>14</v>
      </c>
      <c r="H743" s="152">
        <v>16219.2</v>
      </c>
      <c r="I743" s="267"/>
    </row>
    <row r="744" spans="1:9" x14ac:dyDescent="0.2">
      <c r="A744" s="132" t="s">
        <v>64</v>
      </c>
      <c r="B744" s="213">
        <v>1</v>
      </c>
      <c r="C744" s="148" t="s">
        <v>9</v>
      </c>
      <c r="D744" s="134" t="s">
        <v>1082</v>
      </c>
      <c r="E744" s="149">
        <v>194</v>
      </c>
      <c r="F744" s="148" t="s">
        <v>525</v>
      </c>
      <c r="G744" s="148" t="s">
        <v>14</v>
      </c>
      <c r="H744" s="152">
        <v>16219.2</v>
      </c>
      <c r="I744" s="267"/>
    </row>
    <row r="745" spans="1:9" x14ac:dyDescent="0.2">
      <c r="A745" s="132" t="s">
        <v>65</v>
      </c>
      <c r="B745" s="213">
        <v>1</v>
      </c>
      <c r="C745" s="148" t="s">
        <v>9</v>
      </c>
      <c r="D745" s="134" t="s">
        <v>1082</v>
      </c>
      <c r="E745" s="142">
        <v>194</v>
      </c>
      <c r="F745" s="148" t="s">
        <v>525</v>
      </c>
      <c r="G745" s="148" t="s">
        <v>14</v>
      </c>
      <c r="H745" s="152">
        <v>16381.4</v>
      </c>
      <c r="I745" s="267"/>
    </row>
    <row r="746" spans="1:9" x14ac:dyDescent="0.2">
      <c r="A746" s="132" t="s">
        <v>78</v>
      </c>
      <c r="B746" s="213">
        <v>1</v>
      </c>
      <c r="C746" s="148" t="s">
        <v>9</v>
      </c>
      <c r="D746" s="134" t="s">
        <v>1082</v>
      </c>
      <c r="E746" s="149">
        <v>194</v>
      </c>
      <c r="F746" s="148" t="s">
        <v>525</v>
      </c>
      <c r="G746" s="148" t="s">
        <v>14</v>
      </c>
      <c r="H746" s="152">
        <v>16868</v>
      </c>
      <c r="I746" s="267"/>
    </row>
    <row r="747" spans="1:9" x14ac:dyDescent="0.2">
      <c r="A747" s="132" t="s">
        <v>79</v>
      </c>
      <c r="B747" s="213">
        <v>1</v>
      </c>
      <c r="C747" s="148" t="s">
        <v>9</v>
      </c>
      <c r="D747" s="134" t="s">
        <v>1082</v>
      </c>
      <c r="E747" s="149">
        <v>194</v>
      </c>
      <c r="F747" s="148" t="s">
        <v>525</v>
      </c>
      <c r="G747" s="148" t="s">
        <v>14</v>
      </c>
      <c r="H747" s="152">
        <v>16868</v>
      </c>
      <c r="I747" s="267"/>
    </row>
    <row r="748" spans="1:9" x14ac:dyDescent="0.2">
      <c r="A748" s="132" t="s">
        <v>81</v>
      </c>
      <c r="B748" s="213">
        <v>1</v>
      </c>
      <c r="C748" s="148" t="s">
        <v>9</v>
      </c>
      <c r="D748" s="134" t="s">
        <v>1082</v>
      </c>
      <c r="E748" s="149">
        <v>194</v>
      </c>
      <c r="F748" s="148" t="s">
        <v>525</v>
      </c>
      <c r="G748" s="148" t="s">
        <v>14</v>
      </c>
      <c r="H748" s="152">
        <v>16868</v>
      </c>
      <c r="I748" s="267"/>
    </row>
    <row r="749" spans="1:9" x14ac:dyDescent="0.2">
      <c r="A749" s="132" t="s">
        <v>82</v>
      </c>
      <c r="B749" s="213">
        <v>1</v>
      </c>
      <c r="C749" s="148" t="s">
        <v>9</v>
      </c>
      <c r="D749" s="134" t="s">
        <v>1082</v>
      </c>
      <c r="E749" s="149">
        <v>194</v>
      </c>
      <c r="F749" s="148" t="s">
        <v>525</v>
      </c>
      <c r="G749" s="148" t="s">
        <v>14</v>
      </c>
      <c r="H749" s="152">
        <v>16868</v>
      </c>
      <c r="I749" s="267"/>
    </row>
    <row r="750" spans="1:9" x14ac:dyDescent="0.2">
      <c r="A750" s="132" t="s">
        <v>87</v>
      </c>
      <c r="B750" s="213">
        <v>1</v>
      </c>
      <c r="C750" s="148" t="s">
        <v>9</v>
      </c>
      <c r="D750" s="134" t="s">
        <v>1082</v>
      </c>
      <c r="E750" s="149">
        <v>194</v>
      </c>
      <c r="F750" s="148" t="s">
        <v>525</v>
      </c>
      <c r="G750" s="148" t="s">
        <v>14</v>
      </c>
      <c r="H750" s="153">
        <v>16952.3</v>
      </c>
      <c r="I750" s="267"/>
    </row>
    <row r="751" spans="1:9" x14ac:dyDescent="0.2">
      <c r="A751" s="132" t="s">
        <v>88</v>
      </c>
      <c r="B751" s="213">
        <v>1</v>
      </c>
      <c r="C751" s="148" t="s">
        <v>9</v>
      </c>
      <c r="D751" s="134" t="s">
        <v>1082</v>
      </c>
      <c r="E751" s="149">
        <v>194</v>
      </c>
      <c r="F751" s="148" t="s">
        <v>525</v>
      </c>
      <c r="G751" s="148" t="s">
        <v>14</v>
      </c>
      <c r="H751" s="153">
        <v>17205.400000000001</v>
      </c>
      <c r="I751" s="267"/>
    </row>
    <row r="752" spans="1:9" x14ac:dyDescent="0.2">
      <c r="A752" s="132" t="s">
        <v>148</v>
      </c>
      <c r="B752" s="213">
        <v>1</v>
      </c>
      <c r="C752" s="148" t="s">
        <v>9</v>
      </c>
      <c r="D752" s="134" t="s">
        <v>1082</v>
      </c>
      <c r="E752" s="149">
        <v>194</v>
      </c>
      <c r="F752" s="148" t="s">
        <v>525</v>
      </c>
      <c r="G752" s="148" t="s">
        <v>14</v>
      </c>
      <c r="H752" s="139">
        <v>15054.7</v>
      </c>
      <c r="I752" s="267"/>
    </row>
    <row r="753" spans="1:9" x14ac:dyDescent="0.2">
      <c r="A753" s="132" t="s">
        <v>527</v>
      </c>
      <c r="B753" s="213">
        <v>1</v>
      </c>
      <c r="C753" s="148" t="s">
        <v>9</v>
      </c>
      <c r="D753" s="134" t="s">
        <v>1082</v>
      </c>
      <c r="E753" s="149">
        <v>194</v>
      </c>
      <c r="F753" s="148" t="s">
        <v>525</v>
      </c>
      <c r="G753" s="148" t="s">
        <v>14</v>
      </c>
      <c r="H753" s="139">
        <v>10753.4</v>
      </c>
      <c r="I753" s="267"/>
    </row>
    <row r="754" spans="1:9" s="53" customFormat="1" x14ac:dyDescent="0.2">
      <c r="A754" s="132" t="s">
        <v>588</v>
      </c>
      <c r="B754" s="213">
        <v>1</v>
      </c>
      <c r="C754" s="148" t="s">
        <v>9</v>
      </c>
      <c r="D754" s="134" t="s">
        <v>1082</v>
      </c>
      <c r="E754" s="149">
        <v>194</v>
      </c>
      <c r="F754" s="148" t="s">
        <v>525</v>
      </c>
      <c r="G754" s="148" t="s">
        <v>14</v>
      </c>
      <c r="H754" s="139" t="s">
        <v>11</v>
      </c>
      <c r="I754" s="267"/>
    </row>
    <row r="755" spans="1:9" s="53" customFormat="1" x14ac:dyDescent="0.2">
      <c r="A755" s="132" t="s">
        <v>1069</v>
      </c>
      <c r="B755" s="213">
        <v>1</v>
      </c>
      <c r="C755" s="148" t="s">
        <v>9</v>
      </c>
      <c r="D755" s="134" t="s">
        <v>1082</v>
      </c>
      <c r="E755" s="149">
        <v>194</v>
      </c>
      <c r="F755" s="148" t="s">
        <v>525</v>
      </c>
      <c r="G755" s="148" t="s">
        <v>14</v>
      </c>
      <c r="H755" s="139" t="s">
        <v>11</v>
      </c>
      <c r="I755" s="267"/>
    </row>
    <row r="756" spans="1:9" x14ac:dyDescent="0.2">
      <c r="A756" s="132" t="s">
        <v>5</v>
      </c>
      <c r="B756" s="213">
        <v>1</v>
      </c>
      <c r="C756" s="148" t="s">
        <v>9</v>
      </c>
      <c r="D756" s="134" t="s">
        <v>1082</v>
      </c>
      <c r="E756" s="149">
        <v>195</v>
      </c>
      <c r="F756" s="148" t="s">
        <v>526</v>
      </c>
      <c r="G756" s="148" t="s">
        <v>14</v>
      </c>
      <c r="H756" s="152" t="s">
        <v>11</v>
      </c>
      <c r="I756" s="267"/>
    </row>
    <row r="757" spans="1:9" x14ac:dyDescent="0.2">
      <c r="A757" s="132" t="s">
        <v>6</v>
      </c>
      <c r="B757" s="213">
        <v>1</v>
      </c>
      <c r="C757" s="148" t="s">
        <v>9</v>
      </c>
      <c r="D757" s="134" t="s">
        <v>1082</v>
      </c>
      <c r="E757" s="149">
        <v>195</v>
      </c>
      <c r="F757" s="148" t="s">
        <v>526</v>
      </c>
      <c r="G757" s="148" t="s">
        <v>14</v>
      </c>
      <c r="H757" s="152" t="s">
        <v>11</v>
      </c>
      <c r="I757" s="267"/>
    </row>
    <row r="758" spans="1:9" x14ac:dyDescent="0.2">
      <c r="A758" s="132" t="s">
        <v>7</v>
      </c>
      <c r="B758" s="213">
        <v>1</v>
      </c>
      <c r="C758" s="148" t="s">
        <v>9</v>
      </c>
      <c r="D758" s="134" t="s">
        <v>1082</v>
      </c>
      <c r="E758" s="149">
        <v>195</v>
      </c>
      <c r="F758" s="148" t="s">
        <v>526</v>
      </c>
      <c r="G758" s="148" t="s">
        <v>14</v>
      </c>
      <c r="H758" s="139" t="s">
        <v>11</v>
      </c>
      <c r="I758" s="267"/>
    </row>
    <row r="759" spans="1:9" x14ac:dyDescent="0.2">
      <c r="A759" s="132" t="s">
        <v>8</v>
      </c>
      <c r="B759" s="213">
        <v>1</v>
      </c>
      <c r="C759" s="148" t="s">
        <v>9</v>
      </c>
      <c r="D759" s="134" t="s">
        <v>1082</v>
      </c>
      <c r="E759" s="149">
        <v>195</v>
      </c>
      <c r="F759" s="148" t="s">
        <v>526</v>
      </c>
      <c r="G759" s="148" t="s">
        <v>14</v>
      </c>
      <c r="H759" s="139" t="s">
        <v>11</v>
      </c>
      <c r="I759" s="267"/>
    </row>
    <row r="760" spans="1:9" x14ac:dyDescent="0.2">
      <c r="A760" s="132" t="s">
        <v>34</v>
      </c>
      <c r="B760" s="213">
        <v>1</v>
      </c>
      <c r="C760" s="148" t="s">
        <v>9</v>
      </c>
      <c r="D760" s="134" t="s">
        <v>1082</v>
      </c>
      <c r="E760" s="149">
        <v>195</v>
      </c>
      <c r="F760" s="148" t="s">
        <v>526</v>
      </c>
      <c r="G760" s="148" t="s">
        <v>14</v>
      </c>
      <c r="H760" s="139" t="s">
        <v>11</v>
      </c>
      <c r="I760" s="267"/>
    </row>
    <row r="761" spans="1:9" x14ac:dyDescent="0.2">
      <c r="A761" s="132" t="s">
        <v>37</v>
      </c>
      <c r="B761" s="213">
        <v>1</v>
      </c>
      <c r="C761" s="148" t="s">
        <v>9</v>
      </c>
      <c r="D761" s="134" t="s">
        <v>1082</v>
      </c>
      <c r="E761" s="149">
        <v>195</v>
      </c>
      <c r="F761" s="148" t="s">
        <v>526</v>
      </c>
      <c r="G761" s="148" t="s">
        <v>14</v>
      </c>
      <c r="H761" s="139" t="s">
        <v>11</v>
      </c>
      <c r="I761" s="267"/>
    </row>
    <row r="762" spans="1:9" x14ac:dyDescent="0.2">
      <c r="A762" s="132" t="s">
        <v>39</v>
      </c>
      <c r="B762" s="213">
        <v>1</v>
      </c>
      <c r="C762" s="148" t="s">
        <v>9</v>
      </c>
      <c r="D762" s="134" t="s">
        <v>1082</v>
      </c>
      <c r="E762" s="149">
        <v>195</v>
      </c>
      <c r="F762" s="148" t="s">
        <v>526</v>
      </c>
      <c r="G762" s="148" t="s">
        <v>14</v>
      </c>
      <c r="H762" s="12" t="s">
        <v>11</v>
      </c>
      <c r="I762" s="267"/>
    </row>
    <row r="763" spans="1:9" x14ac:dyDescent="0.2">
      <c r="A763" s="132" t="s">
        <v>40</v>
      </c>
      <c r="B763" s="213">
        <v>1</v>
      </c>
      <c r="C763" s="148" t="s">
        <v>9</v>
      </c>
      <c r="D763" s="134" t="s">
        <v>1082</v>
      </c>
      <c r="E763" s="149">
        <v>195</v>
      </c>
      <c r="F763" s="148" t="s">
        <v>526</v>
      </c>
      <c r="G763" s="148" t="s">
        <v>14</v>
      </c>
      <c r="H763" s="12" t="s">
        <v>11</v>
      </c>
      <c r="I763" s="267"/>
    </row>
    <row r="764" spans="1:9" x14ac:dyDescent="0.2">
      <c r="A764" s="132" t="s">
        <v>44</v>
      </c>
      <c r="B764" s="213">
        <v>1</v>
      </c>
      <c r="C764" s="148" t="s">
        <v>9</v>
      </c>
      <c r="D764" s="134" t="s">
        <v>1082</v>
      </c>
      <c r="E764" s="149">
        <v>195</v>
      </c>
      <c r="F764" s="148" t="s">
        <v>526</v>
      </c>
      <c r="G764" s="148" t="s">
        <v>14</v>
      </c>
      <c r="H764" s="139" t="s">
        <v>11</v>
      </c>
      <c r="I764" s="267"/>
    </row>
    <row r="765" spans="1:9" x14ac:dyDescent="0.2">
      <c r="A765" s="132" t="s">
        <v>45</v>
      </c>
      <c r="B765" s="213">
        <v>1</v>
      </c>
      <c r="C765" s="148" t="s">
        <v>9</v>
      </c>
      <c r="D765" s="134" t="s">
        <v>1082</v>
      </c>
      <c r="E765" s="149">
        <v>195</v>
      </c>
      <c r="F765" s="148" t="s">
        <v>526</v>
      </c>
      <c r="G765" s="148" t="s">
        <v>14</v>
      </c>
      <c r="H765" s="139" t="s">
        <v>11</v>
      </c>
      <c r="I765" s="267"/>
    </row>
    <row r="766" spans="1:9" x14ac:dyDescent="0.2">
      <c r="A766" s="132" t="s">
        <v>46</v>
      </c>
      <c r="B766" s="213">
        <v>1</v>
      </c>
      <c r="C766" s="148" t="s">
        <v>9</v>
      </c>
      <c r="D766" s="134" t="s">
        <v>1082</v>
      </c>
      <c r="E766" s="149">
        <v>195</v>
      </c>
      <c r="F766" s="148" t="s">
        <v>526</v>
      </c>
      <c r="G766" s="148" t="s">
        <v>14</v>
      </c>
      <c r="H766" s="139" t="s">
        <v>11</v>
      </c>
      <c r="I766" s="267"/>
    </row>
    <row r="767" spans="1:9" x14ac:dyDescent="0.2">
      <c r="A767" s="132" t="s">
        <v>47</v>
      </c>
      <c r="B767" s="213">
        <v>1</v>
      </c>
      <c r="C767" s="148" t="s">
        <v>9</v>
      </c>
      <c r="D767" s="134" t="s">
        <v>1082</v>
      </c>
      <c r="E767" s="149">
        <v>195</v>
      </c>
      <c r="F767" s="148" t="s">
        <v>526</v>
      </c>
      <c r="G767" s="148" t="s">
        <v>14</v>
      </c>
      <c r="H767" s="139" t="s">
        <v>11</v>
      </c>
      <c r="I767" s="267"/>
    </row>
    <row r="768" spans="1:9" x14ac:dyDescent="0.2">
      <c r="A768" s="132" t="s">
        <v>55</v>
      </c>
      <c r="B768" s="213">
        <v>1</v>
      </c>
      <c r="C768" s="148" t="s">
        <v>9</v>
      </c>
      <c r="D768" s="134" t="s">
        <v>1082</v>
      </c>
      <c r="E768" s="142">
        <v>195</v>
      </c>
      <c r="F768" s="148" t="s">
        <v>526</v>
      </c>
      <c r="G768" s="148" t="s">
        <v>14</v>
      </c>
      <c r="H768" s="139" t="s">
        <v>11</v>
      </c>
      <c r="I768" s="267"/>
    </row>
    <row r="769" spans="1:9" x14ac:dyDescent="0.2">
      <c r="A769" s="132" t="s">
        <v>56</v>
      </c>
      <c r="B769" s="213">
        <v>1</v>
      </c>
      <c r="C769" s="148" t="s">
        <v>9</v>
      </c>
      <c r="D769" s="134" t="s">
        <v>1082</v>
      </c>
      <c r="E769" s="142">
        <v>195</v>
      </c>
      <c r="F769" s="148" t="s">
        <v>526</v>
      </c>
      <c r="G769" s="148" t="s">
        <v>14</v>
      </c>
      <c r="H769" s="139" t="s">
        <v>11</v>
      </c>
      <c r="I769" s="267"/>
    </row>
    <row r="770" spans="1:9" x14ac:dyDescent="0.2">
      <c r="A770" s="132" t="s">
        <v>64</v>
      </c>
      <c r="B770" s="213">
        <v>1</v>
      </c>
      <c r="C770" s="148" t="s">
        <v>9</v>
      </c>
      <c r="D770" s="134" t="s">
        <v>1082</v>
      </c>
      <c r="E770" s="142">
        <v>195</v>
      </c>
      <c r="F770" s="148" t="s">
        <v>526</v>
      </c>
      <c r="G770" s="148" t="s">
        <v>14</v>
      </c>
      <c r="H770" s="139" t="s">
        <v>11</v>
      </c>
      <c r="I770" s="267"/>
    </row>
    <row r="771" spans="1:9" x14ac:dyDescent="0.2">
      <c r="A771" s="132" t="s">
        <v>65</v>
      </c>
      <c r="B771" s="213">
        <v>1</v>
      </c>
      <c r="C771" s="148" t="s">
        <v>9</v>
      </c>
      <c r="D771" s="134" t="s">
        <v>1082</v>
      </c>
      <c r="E771" s="142">
        <v>195</v>
      </c>
      <c r="F771" s="148" t="s">
        <v>526</v>
      </c>
      <c r="G771" s="148" t="s">
        <v>14</v>
      </c>
      <c r="H771" s="139" t="s">
        <v>11</v>
      </c>
      <c r="I771" s="267"/>
    </row>
    <row r="772" spans="1:9" x14ac:dyDescent="0.2">
      <c r="A772" s="132" t="s">
        <v>78</v>
      </c>
      <c r="B772" s="213">
        <v>1</v>
      </c>
      <c r="C772" s="148" t="s">
        <v>9</v>
      </c>
      <c r="D772" s="134" t="s">
        <v>1082</v>
      </c>
      <c r="E772" s="142">
        <v>195</v>
      </c>
      <c r="F772" s="148" t="s">
        <v>526</v>
      </c>
      <c r="G772" s="148" t="s">
        <v>14</v>
      </c>
      <c r="H772" s="139" t="s">
        <v>11</v>
      </c>
      <c r="I772" s="267"/>
    </row>
    <row r="773" spans="1:9" x14ac:dyDescent="0.2">
      <c r="A773" s="132" t="s">
        <v>79</v>
      </c>
      <c r="B773" s="213">
        <v>1</v>
      </c>
      <c r="C773" s="148" t="s">
        <v>9</v>
      </c>
      <c r="D773" s="134" t="s">
        <v>1082</v>
      </c>
      <c r="E773" s="142">
        <v>195</v>
      </c>
      <c r="F773" s="148" t="s">
        <v>526</v>
      </c>
      <c r="G773" s="148" t="s">
        <v>14</v>
      </c>
      <c r="H773" s="184" t="s">
        <v>11</v>
      </c>
      <c r="I773" s="267"/>
    </row>
    <row r="774" spans="1:9" x14ac:dyDescent="0.2">
      <c r="A774" s="132" t="s">
        <v>81</v>
      </c>
      <c r="B774" s="213">
        <v>1</v>
      </c>
      <c r="C774" s="148" t="s">
        <v>9</v>
      </c>
      <c r="D774" s="134" t="s">
        <v>1082</v>
      </c>
      <c r="E774" s="142">
        <v>195</v>
      </c>
      <c r="F774" s="148" t="s">
        <v>526</v>
      </c>
      <c r="G774" s="148" t="s">
        <v>14</v>
      </c>
      <c r="H774" s="139" t="s">
        <v>11</v>
      </c>
      <c r="I774" s="267"/>
    </row>
    <row r="775" spans="1:9" x14ac:dyDescent="0.2">
      <c r="A775" s="132" t="s">
        <v>82</v>
      </c>
      <c r="B775" s="213">
        <v>1</v>
      </c>
      <c r="C775" s="148" t="s">
        <v>9</v>
      </c>
      <c r="D775" s="134" t="s">
        <v>1082</v>
      </c>
      <c r="E775" s="142">
        <v>195</v>
      </c>
      <c r="F775" s="148" t="s">
        <v>526</v>
      </c>
      <c r="G775" s="148" t="s">
        <v>14</v>
      </c>
      <c r="H775" s="139" t="s">
        <v>11</v>
      </c>
      <c r="I775" s="267"/>
    </row>
    <row r="776" spans="1:9" x14ac:dyDescent="0.2">
      <c r="A776" s="132" t="s">
        <v>87</v>
      </c>
      <c r="B776" s="213">
        <v>1</v>
      </c>
      <c r="C776" s="148" t="s">
        <v>9</v>
      </c>
      <c r="D776" s="134" t="s">
        <v>1082</v>
      </c>
      <c r="E776" s="142">
        <v>195</v>
      </c>
      <c r="F776" s="148" t="s">
        <v>526</v>
      </c>
      <c r="G776" s="148" t="s">
        <v>14</v>
      </c>
      <c r="H776" s="139" t="s">
        <v>11</v>
      </c>
      <c r="I776" s="267"/>
    </row>
    <row r="777" spans="1:9" x14ac:dyDescent="0.2">
      <c r="A777" s="132" t="s">
        <v>88</v>
      </c>
      <c r="B777" s="213">
        <v>1</v>
      </c>
      <c r="C777" s="148" t="s">
        <v>9</v>
      </c>
      <c r="D777" s="134" t="s">
        <v>1082</v>
      </c>
      <c r="E777" s="142">
        <v>195</v>
      </c>
      <c r="F777" s="148" t="s">
        <v>526</v>
      </c>
      <c r="G777" s="148" t="s">
        <v>14</v>
      </c>
      <c r="H777" s="139" t="s">
        <v>11</v>
      </c>
      <c r="I777" s="267"/>
    </row>
    <row r="778" spans="1:9" x14ac:dyDescent="0.2">
      <c r="A778" s="132" t="s">
        <v>148</v>
      </c>
      <c r="B778" s="213">
        <v>1</v>
      </c>
      <c r="C778" s="148" t="s">
        <v>9</v>
      </c>
      <c r="D778" s="134" t="s">
        <v>1082</v>
      </c>
      <c r="E778" s="142">
        <v>195</v>
      </c>
      <c r="F778" s="148" t="s">
        <v>526</v>
      </c>
      <c r="G778" s="148" t="s">
        <v>14</v>
      </c>
      <c r="H778" s="139" t="s">
        <v>11</v>
      </c>
      <c r="I778" s="267"/>
    </row>
    <row r="779" spans="1:9" x14ac:dyDescent="0.2">
      <c r="A779" s="132" t="s">
        <v>527</v>
      </c>
      <c r="B779" s="213">
        <v>1</v>
      </c>
      <c r="C779" s="148" t="s">
        <v>9</v>
      </c>
      <c r="D779" s="134" t="s">
        <v>1082</v>
      </c>
      <c r="E779" s="142">
        <v>195</v>
      </c>
      <c r="F779" s="148" t="s">
        <v>526</v>
      </c>
      <c r="G779" s="148" t="s">
        <v>14</v>
      </c>
      <c r="H779" s="139" t="s">
        <v>11</v>
      </c>
      <c r="I779" s="267"/>
    </row>
    <row r="780" spans="1:9" s="53" customFormat="1" x14ac:dyDescent="0.2">
      <c r="A780" s="132" t="s">
        <v>588</v>
      </c>
      <c r="B780" s="213">
        <v>1</v>
      </c>
      <c r="C780" s="148" t="s">
        <v>9</v>
      </c>
      <c r="D780" s="134" t="s">
        <v>1082</v>
      </c>
      <c r="E780" s="142">
        <v>195</v>
      </c>
      <c r="F780" s="148" t="s">
        <v>526</v>
      </c>
      <c r="G780" s="148" t="s">
        <v>14</v>
      </c>
      <c r="H780" s="139" t="s">
        <v>11</v>
      </c>
      <c r="I780" s="267"/>
    </row>
    <row r="781" spans="1:9" s="53" customFormat="1" x14ac:dyDescent="0.2">
      <c r="A781" s="132" t="s">
        <v>1069</v>
      </c>
      <c r="B781" s="213">
        <v>1</v>
      </c>
      <c r="C781" s="148" t="s">
        <v>9</v>
      </c>
      <c r="D781" s="134" t="s">
        <v>1082</v>
      </c>
      <c r="E781" s="142">
        <v>195</v>
      </c>
      <c r="F781" s="148" t="s">
        <v>526</v>
      </c>
      <c r="G781" s="148" t="s">
        <v>14</v>
      </c>
      <c r="H781" s="139" t="s">
        <v>11</v>
      </c>
      <c r="I781" s="267"/>
    </row>
    <row r="782" spans="1:9" x14ac:dyDescent="0.2">
      <c r="A782" s="262" t="s">
        <v>5</v>
      </c>
      <c r="B782" s="263">
        <v>1</v>
      </c>
      <c r="C782" s="268" t="s">
        <v>9</v>
      </c>
      <c r="D782" s="268" t="s">
        <v>1083</v>
      </c>
      <c r="E782" s="269">
        <v>196</v>
      </c>
      <c r="F782" s="270" t="s">
        <v>1088</v>
      </c>
      <c r="G782" s="270" t="s">
        <v>14</v>
      </c>
      <c r="H782" s="271" t="s">
        <v>11</v>
      </c>
      <c r="I782" s="267" t="s">
        <v>1387</v>
      </c>
    </row>
    <row r="783" spans="1:9" x14ac:dyDescent="0.2">
      <c r="A783" s="262" t="s">
        <v>6</v>
      </c>
      <c r="B783" s="263">
        <v>1</v>
      </c>
      <c r="C783" s="268" t="s">
        <v>9</v>
      </c>
      <c r="D783" s="268" t="s">
        <v>1083</v>
      </c>
      <c r="E783" s="269">
        <v>196</v>
      </c>
      <c r="F783" s="270" t="s">
        <v>1088</v>
      </c>
      <c r="G783" s="270" t="s">
        <v>14</v>
      </c>
      <c r="H783" s="271" t="s">
        <v>11</v>
      </c>
      <c r="I783" s="267" t="s">
        <v>1387</v>
      </c>
    </row>
    <row r="784" spans="1:9" x14ac:dyDescent="0.2">
      <c r="A784" s="262" t="s">
        <v>7</v>
      </c>
      <c r="B784" s="263">
        <v>1</v>
      </c>
      <c r="C784" s="268" t="s">
        <v>9</v>
      </c>
      <c r="D784" s="268" t="s">
        <v>1083</v>
      </c>
      <c r="E784" s="269">
        <v>196</v>
      </c>
      <c r="F784" s="270" t="s">
        <v>1088</v>
      </c>
      <c r="G784" s="270" t="s">
        <v>14</v>
      </c>
      <c r="H784" s="271" t="s">
        <v>11</v>
      </c>
      <c r="I784" s="267" t="s">
        <v>1387</v>
      </c>
    </row>
    <row r="785" spans="1:9" x14ac:dyDescent="0.2">
      <c r="A785" s="262" t="s">
        <v>8</v>
      </c>
      <c r="B785" s="263">
        <v>1</v>
      </c>
      <c r="C785" s="268" t="s">
        <v>9</v>
      </c>
      <c r="D785" s="268" t="s">
        <v>1083</v>
      </c>
      <c r="E785" s="269">
        <v>196</v>
      </c>
      <c r="F785" s="270" t="s">
        <v>1088</v>
      </c>
      <c r="G785" s="270" t="s">
        <v>14</v>
      </c>
      <c r="H785" s="271" t="s">
        <v>11</v>
      </c>
      <c r="I785" s="267" t="s">
        <v>1387</v>
      </c>
    </row>
    <row r="786" spans="1:9" x14ac:dyDescent="0.2">
      <c r="A786" s="262" t="s">
        <v>34</v>
      </c>
      <c r="B786" s="263">
        <v>1</v>
      </c>
      <c r="C786" s="268" t="s">
        <v>9</v>
      </c>
      <c r="D786" s="268" t="s">
        <v>1083</v>
      </c>
      <c r="E786" s="269">
        <v>196</v>
      </c>
      <c r="F786" s="270" t="s">
        <v>1088</v>
      </c>
      <c r="G786" s="270" t="s">
        <v>14</v>
      </c>
      <c r="H786" s="271" t="s">
        <v>11</v>
      </c>
      <c r="I786" s="267" t="s">
        <v>1387</v>
      </c>
    </row>
    <row r="787" spans="1:9" x14ac:dyDescent="0.2">
      <c r="A787" s="262" t="s">
        <v>37</v>
      </c>
      <c r="B787" s="263">
        <v>1</v>
      </c>
      <c r="C787" s="268" t="s">
        <v>9</v>
      </c>
      <c r="D787" s="268" t="s">
        <v>1083</v>
      </c>
      <c r="E787" s="269">
        <v>196</v>
      </c>
      <c r="F787" s="270" t="s">
        <v>1088</v>
      </c>
      <c r="G787" s="270" t="s">
        <v>14</v>
      </c>
      <c r="H787" s="271" t="s">
        <v>11</v>
      </c>
      <c r="I787" s="267" t="s">
        <v>1387</v>
      </c>
    </row>
    <row r="788" spans="1:9" x14ac:dyDescent="0.2">
      <c r="A788" s="262" t="s">
        <v>39</v>
      </c>
      <c r="B788" s="263">
        <v>1</v>
      </c>
      <c r="C788" s="268" t="s">
        <v>9</v>
      </c>
      <c r="D788" s="268" t="s">
        <v>1083</v>
      </c>
      <c r="E788" s="269">
        <v>196</v>
      </c>
      <c r="F788" s="270" t="s">
        <v>1088</v>
      </c>
      <c r="G788" s="270" t="s">
        <v>14</v>
      </c>
      <c r="H788" s="271" t="s">
        <v>11</v>
      </c>
      <c r="I788" s="267" t="s">
        <v>1387</v>
      </c>
    </row>
    <row r="789" spans="1:9" x14ac:dyDescent="0.2">
      <c r="A789" s="262" t="s">
        <v>40</v>
      </c>
      <c r="B789" s="263">
        <v>1</v>
      </c>
      <c r="C789" s="268" t="s">
        <v>9</v>
      </c>
      <c r="D789" s="268" t="s">
        <v>1083</v>
      </c>
      <c r="E789" s="269">
        <v>196</v>
      </c>
      <c r="F789" s="270" t="s">
        <v>1088</v>
      </c>
      <c r="G789" s="270" t="s">
        <v>14</v>
      </c>
      <c r="H789" s="271" t="s">
        <v>11</v>
      </c>
      <c r="I789" s="267" t="s">
        <v>1387</v>
      </c>
    </row>
    <row r="790" spans="1:9" x14ac:dyDescent="0.2">
      <c r="A790" s="262" t="s">
        <v>44</v>
      </c>
      <c r="B790" s="263">
        <v>1</v>
      </c>
      <c r="C790" s="268" t="s">
        <v>9</v>
      </c>
      <c r="D790" s="268" t="s">
        <v>1083</v>
      </c>
      <c r="E790" s="269">
        <v>196</v>
      </c>
      <c r="F790" s="270" t="s">
        <v>1088</v>
      </c>
      <c r="G790" s="270" t="s">
        <v>14</v>
      </c>
      <c r="H790" s="271" t="s">
        <v>11</v>
      </c>
      <c r="I790" s="267" t="s">
        <v>1387</v>
      </c>
    </row>
    <row r="791" spans="1:9" x14ac:dyDescent="0.2">
      <c r="A791" s="262" t="s">
        <v>45</v>
      </c>
      <c r="B791" s="263">
        <v>1</v>
      </c>
      <c r="C791" s="268" t="s">
        <v>9</v>
      </c>
      <c r="D791" s="268" t="s">
        <v>1083</v>
      </c>
      <c r="E791" s="269">
        <v>196</v>
      </c>
      <c r="F791" s="270" t="s">
        <v>1088</v>
      </c>
      <c r="G791" s="270" t="s">
        <v>14</v>
      </c>
      <c r="H791" s="271" t="s">
        <v>11</v>
      </c>
      <c r="I791" s="267" t="s">
        <v>1387</v>
      </c>
    </row>
    <row r="792" spans="1:9" x14ac:dyDescent="0.2">
      <c r="A792" s="262" t="s">
        <v>46</v>
      </c>
      <c r="B792" s="263">
        <v>1</v>
      </c>
      <c r="C792" s="268" t="s">
        <v>9</v>
      </c>
      <c r="D792" s="268" t="s">
        <v>1083</v>
      </c>
      <c r="E792" s="269">
        <v>196</v>
      </c>
      <c r="F792" s="270" t="s">
        <v>1088</v>
      </c>
      <c r="G792" s="270" t="s">
        <v>14</v>
      </c>
      <c r="H792" s="271" t="s">
        <v>11</v>
      </c>
      <c r="I792" s="267" t="s">
        <v>1387</v>
      </c>
    </row>
    <row r="793" spans="1:9" x14ac:dyDescent="0.2">
      <c r="A793" s="262" t="s">
        <v>47</v>
      </c>
      <c r="B793" s="263">
        <v>1</v>
      </c>
      <c r="C793" s="268" t="s">
        <v>9</v>
      </c>
      <c r="D793" s="268" t="s">
        <v>1083</v>
      </c>
      <c r="E793" s="269">
        <v>196</v>
      </c>
      <c r="F793" s="270" t="s">
        <v>1088</v>
      </c>
      <c r="G793" s="270" t="s">
        <v>14</v>
      </c>
      <c r="H793" s="271" t="s">
        <v>11</v>
      </c>
      <c r="I793" s="267" t="s">
        <v>1387</v>
      </c>
    </row>
    <row r="794" spans="1:9" x14ac:dyDescent="0.2">
      <c r="A794" s="262" t="s">
        <v>55</v>
      </c>
      <c r="B794" s="263">
        <v>1</v>
      </c>
      <c r="C794" s="268" t="s">
        <v>9</v>
      </c>
      <c r="D794" s="268" t="s">
        <v>1083</v>
      </c>
      <c r="E794" s="269">
        <v>196</v>
      </c>
      <c r="F794" s="270" t="s">
        <v>1088</v>
      </c>
      <c r="G794" s="270" t="s">
        <v>14</v>
      </c>
      <c r="H794" s="271" t="s">
        <v>11</v>
      </c>
      <c r="I794" s="267" t="s">
        <v>1387</v>
      </c>
    </row>
    <row r="795" spans="1:9" x14ac:dyDescent="0.2">
      <c r="A795" s="262" t="s">
        <v>56</v>
      </c>
      <c r="B795" s="263">
        <v>1</v>
      </c>
      <c r="C795" s="268" t="s">
        <v>9</v>
      </c>
      <c r="D795" s="268" t="s">
        <v>1083</v>
      </c>
      <c r="E795" s="269">
        <v>196</v>
      </c>
      <c r="F795" s="270" t="s">
        <v>1088</v>
      </c>
      <c r="G795" s="270" t="s">
        <v>14</v>
      </c>
      <c r="H795" s="271" t="s">
        <v>11</v>
      </c>
      <c r="I795" s="267" t="s">
        <v>1387</v>
      </c>
    </row>
    <row r="796" spans="1:9" x14ac:dyDescent="0.2">
      <c r="A796" s="262" t="s">
        <v>64</v>
      </c>
      <c r="B796" s="263">
        <v>1</v>
      </c>
      <c r="C796" s="268" t="s">
        <v>9</v>
      </c>
      <c r="D796" s="268" t="s">
        <v>1083</v>
      </c>
      <c r="E796" s="269">
        <v>196</v>
      </c>
      <c r="F796" s="270" t="s">
        <v>1088</v>
      </c>
      <c r="G796" s="270" t="s">
        <v>14</v>
      </c>
      <c r="H796" s="271" t="s">
        <v>11</v>
      </c>
      <c r="I796" s="267" t="s">
        <v>1387</v>
      </c>
    </row>
    <row r="797" spans="1:9" x14ac:dyDescent="0.2">
      <c r="A797" s="262" t="s">
        <v>65</v>
      </c>
      <c r="B797" s="263">
        <v>1</v>
      </c>
      <c r="C797" s="268" t="s">
        <v>9</v>
      </c>
      <c r="D797" s="268" t="s">
        <v>1083</v>
      </c>
      <c r="E797" s="269">
        <v>196</v>
      </c>
      <c r="F797" s="270" t="s">
        <v>1088</v>
      </c>
      <c r="G797" s="270" t="s">
        <v>14</v>
      </c>
      <c r="H797" s="271" t="s">
        <v>11</v>
      </c>
      <c r="I797" s="267" t="s">
        <v>1387</v>
      </c>
    </row>
    <row r="798" spans="1:9" x14ac:dyDescent="0.2">
      <c r="A798" s="262" t="s">
        <v>78</v>
      </c>
      <c r="B798" s="263">
        <v>1</v>
      </c>
      <c r="C798" s="268" t="s">
        <v>9</v>
      </c>
      <c r="D798" s="268" t="s">
        <v>1083</v>
      </c>
      <c r="E798" s="269">
        <v>196</v>
      </c>
      <c r="F798" s="270" t="s">
        <v>1088</v>
      </c>
      <c r="G798" s="270" t="s">
        <v>14</v>
      </c>
      <c r="H798" s="271" t="s">
        <v>11</v>
      </c>
      <c r="I798" s="267" t="s">
        <v>1387</v>
      </c>
    </row>
    <row r="799" spans="1:9" x14ac:dyDescent="0.2">
      <c r="A799" s="262" t="s">
        <v>79</v>
      </c>
      <c r="B799" s="263">
        <v>1</v>
      </c>
      <c r="C799" s="268" t="s">
        <v>9</v>
      </c>
      <c r="D799" s="268" t="s">
        <v>1083</v>
      </c>
      <c r="E799" s="269">
        <v>196</v>
      </c>
      <c r="F799" s="270" t="s">
        <v>1088</v>
      </c>
      <c r="G799" s="270" t="s">
        <v>14</v>
      </c>
      <c r="H799" s="271" t="s">
        <v>11</v>
      </c>
      <c r="I799" s="267" t="s">
        <v>1387</v>
      </c>
    </row>
    <row r="800" spans="1:9" x14ac:dyDescent="0.2">
      <c r="A800" s="262" t="s">
        <v>81</v>
      </c>
      <c r="B800" s="263">
        <v>1</v>
      </c>
      <c r="C800" s="268" t="s">
        <v>9</v>
      </c>
      <c r="D800" s="268" t="s">
        <v>1083</v>
      </c>
      <c r="E800" s="265">
        <v>196</v>
      </c>
      <c r="F800" s="270" t="s">
        <v>1088</v>
      </c>
      <c r="G800" s="270" t="s">
        <v>14</v>
      </c>
      <c r="H800" s="271" t="s">
        <v>11</v>
      </c>
      <c r="I800" s="267" t="s">
        <v>1387</v>
      </c>
    </row>
    <row r="801" spans="1:9" x14ac:dyDescent="0.2">
      <c r="A801" s="262" t="s">
        <v>82</v>
      </c>
      <c r="B801" s="263">
        <v>1</v>
      </c>
      <c r="C801" s="268" t="s">
        <v>9</v>
      </c>
      <c r="D801" s="268" t="s">
        <v>1083</v>
      </c>
      <c r="E801" s="269">
        <v>196</v>
      </c>
      <c r="F801" s="270" t="s">
        <v>1088</v>
      </c>
      <c r="G801" s="270" t="s">
        <v>14</v>
      </c>
      <c r="H801" s="271" t="s">
        <v>11</v>
      </c>
      <c r="I801" s="267" t="s">
        <v>1387</v>
      </c>
    </row>
    <row r="802" spans="1:9" x14ac:dyDescent="0.2">
      <c r="A802" s="262" t="s">
        <v>87</v>
      </c>
      <c r="B802" s="263">
        <v>1</v>
      </c>
      <c r="C802" s="268" t="s">
        <v>9</v>
      </c>
      <c r="D802" s="268" t="s">
        <v>1083</v>
      </c>
      <c r="E802" s="265">
        <v>196</v>
      </c>
      <c r="F802" s="270" t="s">
        <v>1088</v>
      </c>
      <c r="G802" s="270" t="s">
        <v>14</v>
      </c>
      <c r="H802" s="271" t="s">
        <v>11</v>
      </c>
      <c r="I802" s="267" t="s">
        <v>1387</v>
      </c>
    </row>
    <row r="803" spans="1:9" x14ac:dyDescent="0.2">
      <c r="A803" s="262" t="s">
        <v>88</v>
      </c>
      <c r="B803" s="263">
        <v>1</v>
      </c>
      <c r="C803" s="268" t="s">
        <v>9</v>
      </c>
      <c r="D803" s="268" t="s">
        <v>1083</v>
      </c>
      <c r="E803" s="265">
        <v>196</v>
      </c>
      <c r="F803" s="270" t="s">
        <v>1088</v>
      </c>
      <c r="G803" s="270" t="s">
        <v>14</v>
      </c>
      <c r="H803" s="271" t="s">
        <v>11</v>
      </c>
      <c r="I803" s="267" t="s">
        <v>1387</v>
      </c>
    </row>
    <row r="804" spans="1:9" x14ac:dyDescent="0.2">
      <c r="A804" s="262" t="s">
        <v>148</v>
      </c>
      <c r="B804" s="263">
        <v>1</v>
      </c>
      <c r="C804" s="268" t="s">
        <v>9</v>
      </c>
      <c r="D804" s="268" t="s">
        <v>1083</v>
      </c>
      <c r="E804" s="265">
        <v>196</v>
      </c>
      <c r="F804" s="270" t="s">
        <v>1088</v>
      </c>
      <c r="G804" s="270" t="s">
        <v>14</v>
      </c>
      <c r="H804" s="271" t="s">
        <v>11</v>
      </c>
      <c r="I804" s="267" t="s">
        <v>1387</v>
      </c>
    </row>
    <row r="805" spans="1:9" x14ac:dyDescent="0.2">
      <c r="A805" s="262" t="s">
        <v>527</v>
      </c>
      <c r="B805" s="263">
        <v>1</v>
      </c>
      <c r="C805" s="268" t="s">
        <v>9</v>
      </c>
      <c r="D805" s="268" t="s">
        <v>1083</v>
      </c>
      <c r="E805" s="269">
        <v>196</v>
      </c>
      <c r="F805" s="270" t="s">
        <v>1088</v>
      </c>
      <c r="G805" s="270" t="s">
        <v>14</v>
      </c>
      <c r="H805" s="271" t="s">
        <v>11</v>
      </c>
      <c r="I805" s="267" t="s">
        <v>1387</v>
      </c>
    </row>
    <row r="806" spans="1:9" s="53" customFormat="1" x14ac:dyDescent="0.2">
      <c r="A806" s="262" t="s">
        <v>588</v>
      </c>
      <c r="B806" s="263">
        <v>1</v>
      </c>
      <c r="C806" s="268" t="s">
        <v>9</v>
      </c>
      <c r="D806" s="268" t="s">
        <v>1083</v>
      </c>
      <c r="E806" s="265">
        <v>196</v>
      </c>
      <c r="F806" s="270" t="s">
        <v>1088</v>
      </c>
      <c r="G806" s="270" t="s">
        <v>14</v>
      </c>
      <c r="H806" s="271" t="s">
        <v>11</v>
      </c>
      <c r="I806" s="267" t="s">
        <v>1387</v>
      </c>
    </row>
    <row r="807" spans="1:9" s="53" customFormat="1" x14ac:dyDescent="0.2">
      <c r="A807" s="262" t="s">
        <v>1069</v>
      </c>
      <c r="B807" s="263">
        <v>1</v>
      </c>
      <c r="C807" s="268" t="s">
        <v>9</v>
      </c>
      <c r="D807" s="268" t="s">
        <v>1083</v>
      </c>
      <c r="E807" s="265">
        <v>196</v>
      </c>
      <c r="F807" s="270" t="s">
        <v>1088</v>
      </c>
      <c r="G807" s="270" t="s">
        <v>14</v>
      </c>
      <c r="H807" s="271" t="s">
        <v>11</v>
      </c>
      <c r="I807" s="267" t="s">
        <v>1387</v>
      </c>
    </row>
    <row r="808" spans="1:9" x14ac:dyDescent="0.2">
      <c r="A808" s="132" t="s">
        <v>5</v>
      </c>
      <c r="B808" s="213">
        <v>2</v>
      </c>
      <c r="C808" s="77" t="s">
        <v>141</v>
      </c>
      <c r="D808" s="78" t="s">
        <v>1155</v>
      </c>
      <c r="E808" s="135">
        <v>207</v>
      </c>
      <c r="F808" s="78" t="s">
        <v>1115</v>
      </c>
      <c r="G808" s="78" t="s">
        <v>14</v>
      </c>
      <c r="H808" s="292" t="s">
        <v>4</v>
      </c>
      <c r="I808" s="267"/>
    </row>
    <row r="809" spans="1:9" x14ac:dyDescent="0.2">
      <c r="A809" s="132" t="s">
        <v>6</v>
      </c>
      <c r="B809" s="213">
        <v>2</v>
      </c>
      <c r="C809" s="77" t="s">
        <v>141</v>
      </c>
      <c r="D809" s="9" t="s">
        <v>1155</v>
      </c>
      <c r="E809" s="135">
        <v>207</v>
      </c>
      <c r="F809" s="78" t="s">
        <v>1115</v>
      </c>
      <c r="G809" s="78" t="s">
        <v>14</v>
      </c>
      <c r="H809" s="292" t="s">
        <v>4</v>
      </c>
      <c r="I809" s="267"/>
    </row>
    <row r="810" spans="1:9" x14ac:dyDescent="0.2">
      <c r="A810" s="132" t="s">
        <v>7</v>
      </c>
      <c r="B810" s="213">
        <v>2</v>
      </c>
      <c r="C810" s="77" t="s">
        <v>141</v>
      </c>
      <c r="D810" s="9" t="s">
        <v>1155</v>
      </c>
      <c r="E810" s="135">
        <v>207</v>
      </c>
      <c r="F810" s="78" t="s">
        <v>1115</v>
      </c>
      <c r="G810" s="78" t="s">
        <v>14</v>
      </c>
      <c r="H810" s="292" t="s">
        <v>4</v>
      </c>
      <c r="I810" s="267"/>
    </row>
    <row r="811" spans="1:9" x14ac:dyDescent="0.2">
      <c r="A811" s="132" t="s">
        <v>8</v>
      </c>
      <c r="B811" s="213">
        <v>2</v>
      </c>
      <c r="C811" s="77" t="s">
        <v>141</v>
      </c>
      <c r="D811" s="9" t="s">
        <v>1155</v>
      </c>
      <c r="E811" s="135">
        <v>207</v>
      </c>
      <c r="F811" s="78" t="s">
        <v>1115</v>
      </c>
      <c r="G811" s="78" t="s">
        <v>14</v>
      </c>
      <c r="H811" s="292" t="s">
        <v>4</v>
      </c>
      <c r="I811" s="267"/>
    </row>
    <row r="812" spans="1:9" x14ac:dyDescent="0.2">
      <c r="A812" s="132" t="s">
        <v>34</v>
      </c>
      <c r="B812" s="213">
        <v>2</v>
      </c>
      <c r="C812" s="77" t="s">
        <v>141</v>
      </c>
      <c r="D812" s="9" t="s">
        <v>1155</v>
      </c>
      <c r="E812" s="135">
        <v>207</v>
      </c>
      <c r="F812" s="78" t="s">
        <v>1115</v>
      </c>
      <c r="G812" s="78" t="s">
        <v>14</v>
      </c>
      <c r="H812" s="292" t="s">
        <v>4</v>
      </c>
      <c r="I812" s="267"/>
    </row>
    <row r="813" spans="1:9" x14ac:dyDescent="0.2">
      <c r="A813" s="132" t="s">
        <v>37</v>
      </c>
      <c r="B813" s="213">
        <v>2</v>
      </c>
      <c r="C813" s="77" t="s">
        <v>141</v>
      </c>
      <c r="D813" s="9" t="s">
        <v>1155</v>
      </c>
      <c r="E813" s="135">
        <v>207</v>
      </c>
      <c r="F813" s="78" t="s">
        <v>1115</v>
      </c>
      <c r="G813" s="78" t="s">
        <v>14</v>
      </c>
      <c r="H813" s="293" t="s">
        <v>4</v>
      </c>
      <c r="I813" s="267"/>
    </row>
    <row r="814" spans="1:9" x14ac:dyDescent="0.2">
      <c r="A814" s="132" t="s">
        <v>39</v>
      </c>
      <c r="B814" s="213">
        <v>2</v>
      </c>
      <c r="C814" s="77" t="s">
        <v>141</v>
      </c>
      <c r="D814" s="9" t="s">
        <v>1155</v>
      </c>
      <c r="E814" s="135">
        <v>207</v>
      </c>
      <c r="F814" s="78" t="s">
        <v>1115</v>
      </c>
      <c r="G814" s="78" t="s">
        <v>14</v>
      </c>
      <c r="H814" s="292" t="s">
        <v>4</v>
      </c>
      <c r="I814" s="267"/>
    </row>
    <row r="815" spans="1:9" x14ac:dyDescent="0.2">
      <c r="A815" s="132" t="s">
        <v>40</v>
      </c>
      <c r="B815" s="213">
        <v>2</v>
      </c>
      <c r="C815" s="77" t="s">
        <v>141</v>
      </c>
      <c r="D815" s="9" t="s">
        <v>1155</v>
      </c>
      <c r="E815" s="44">
        <v>207</v>
      </c>
      <c r="F815" s="9" t="s">
        <v>1115</v>
      </c>
      <c r="G815" s="78" t="s">
        <v>14</v>
      </c>
      <c r="H815" s="292" t="s">
        <v>4</v>
      </c>
      <c r="I815" s="267"/>
    </row>
    <row r="816" spans="1:9" x14ac:dyDescent="0.2">
      <c r="A816" s="132" t="s">
        <v>44</v>
      </c>
      <c r="B816" s="213">
        <v>2</v>
      </c>
      <c r="C816" s="77" t="s">
        <v>141</v>
      </c>
      <c r="D816" s="9" t="s">
        <v>1155</v>
      </c>
      <c r="E816" s="44">
        <v>207</v>
      </c>
      <c r="F816" s="78" t="s">
        <v>1115</v>
      </c>
      <c r="G816" s="78" t="s">
        <v>14</v>
      </c>
      <c r="H816" s="292" t="s">
        <v>4</v>
      </c>
      <c r="I816" s="267"/>
    </row>
    <row r="817" spans="1:9" x14ac:dyDescent="0.2">
      <c r="A817" s="132" t="s">
        <v>45</v>
      </c>
      <c r="B817" s="213">
        <v>2</v>
      </c>
      <c r="C817" s="77" t="s">
        <v>141</v>
      </c>
      <c r="D817" s="9" t="s">
        <v>1155</v>
      </c>
      <c r="E817" s="135">
        <v>207</v>
      </c>
      <c r="F817" s="78" t="s">
        <v>1115</v>
      </c>
      <c r="G817" s="78" t="s">
        <v>14</v>
      </c>
      <c r="H817" s="292" t="s">
        <v>4</v>
      </c>
      <c r="I817" s="267"/>
    </row>
    <row r="818" spans="1:9" x14ac:dyDescent="0.2">
      <c r="A818" s="132" t="s">
        <v>46</v>
      </c>
      <c r="B818" s="213">
        <v>2</v>
      </c>
      <c r="C818" s="77" t="s">
        <v>141</v>
      </c>
      <c r="D818" s="9" t="s">
        <v>1155</v>
      </c>
      <c r="E818" s="135">
        <v>207</v>
      </c>
      <c r="F818" s="78" t="s">
        <v>1115</v>
      </c>
      <c r="G818" s="78" t="s">
        <v>14</v>
      </c>
      <c r="H818" s="272" t="s">
        <v>4</v>
      </c>
      <c r="I818" s="267"/>
    </row>
    <row r="819" spans="1:9" x14ac:dyDescent="0.2">
      <c r="A819" s="132" t="s">
        <v>47</v>
      </c>
      <c r="B819" s="213">
        <v>2</v>
      </c>
      <c r="C819" s="77" t="s">
        <v>141</v>
      </c>
      <c r="D819" s="9" t="s">
        <v>1155</v>
      </c>
      <c r="E819" s="135">
        <v>207</v>
      </c>
      <c r="F819" s="78" t="s">
        <v>1115</v>
      </c>
      <c r="G819" s="78" t="s">
        <v>14</v>
      </c>
      <c r="H819" s="292" t="s">
        <v>4</v>
      </c>
      <c r="I819" s="267"/>
    </row>
    <row r="820" spans="1:9" x14ac:dyDescent="0.2">
      <c r="A820" s="132" t="s">
        <v>55</v>
      </c>
      <c r="B820" s="213">
        <v>2</v>
      </c>
      <c r="C820" s="77" t="s">
        <v>141</v>
      </c>
      <c r="D820" s="9" t="s">
        <v>1155</v>
      </c>
      <c r="E820" s="135">
        <v>207</v>
      </c>
      <c r="F820" s="78" t="s">
        <v>1115</v>
      </c>
      <c r="G820" s="78" t="s">
        <v>14</v>
      </c>
      <c r="H820" s="292" t="s">
        <v>4</v>
      </c>
      <c r="I820" s="267"/>
    </row>
    <row r="821" spans="1:9" x14ac:dyDescent="0.2">
      <c r="A821" s="132" t="s">
        <v>56</v>
      </c>
      <c r="B821" s="213">
        <v>2</v>
      </c>
      <c r="C821" s="77" t="s">
        <v>141</v>
      </c>
      <c r="D821" s="9" t="s">
        <v>1155</v>
      </c>
      <c r="E821" s="135">
        <v>207</v>
      </c>
      <c r="F821" s="78" t="s">
        <v>1115</v>
      </c>
      <c r="G821" s="78" t="s">
        <v>14</v>
      </c>
      <c r="H821" s="292" t="s">
        <v>4</v>
      </c>
      <c r="I821" s="267"/>
    </row>
    <row r="822" spans="1:9" x14ac:dyDescent="0.2">
      <c r="A822" s="132" t="s">
        <v>64</v>
      </c>
      <c r="B822" s="213">
        <v>2</v>
      </c>
      <c r="C822" s="77" t="s">
        <v>141</v>
      </c>
      <c r="D822" s="9" t="s">
        <v>1155</v>
      </c>
      <c r="E822" s="135">
        <v>207</v>
      </c>
      <c r="F822" s="78" t="s">
        <v>1115</v>
      </c>
      <c r="G822" s="78" t="s">
        <v>14</v>
      </c>
      <c r="H822" s="292">
        <v>4000</v>
      </c>
      <c r="I822" s="267"/>
    </row>
    <row r="823" spans="1:9" x14ac:dyDescent="0.2">
      <c r="A823" s="132" t="s">
        <v>65</v>
      </c>
      <c r="B823" s="213">
        <v>2</v>
      </c>
      <c r="C823" s="77" t="s">
        <v>141</v>
      </c>
      <c r="D823" s="9" t="s">
        <v>1155</v>
      </c>
      <c r="E823" s="135">
        <v>207</v>
      </c>
      <c r="F823" s="78" t="s">
        <v>1115</v>
      </c>
      <c r="G823" s="78" t="s">
        <v>14</v>
      </c>
      <c r="H823" s="292" t="s">
        <v>11</v>
      </c>
      <c r="I823" s="267"/>
    </row>
    <row r="824" spans="1:9" x14ac:dyDescent="0.2">
      <c r="A824" s="132" t="s">
        <v>78</v>
      </c>
      <c r="B824" s="213">
        <v>2</v>
      </c>
      <c r="C824" s="77" t="s">
        <v>141</v>
      </c>
      <c r="D824" s="9" t="s">
        <v>1155</v>
      </c>
      <c r="E824" s="135">
        <v>207</v>
      </c>
      <c r="F824" s="78" t="s">
        <v>1115</v>
      </c>
      <c r="G824" s="78" t="s">
        <v>14</v>
      </c>
      <c r="H824" s="292" t="s">
        <v>11</v>
      </c>
      <c r="I824" s="267"/>
    </row>
    <row r="825" spans="1:9" x14ac:dyDescent="0.2">
      <c r="A825" s="132" t="s">
        <v>79</v>
      </c>
      <c r="B825" s="213">
        <v>2</v>
      </c>
      <c r="C825" s="77" t="s">
        <v>141</v>
      </c>
      <c r="D825" s="9" t="s">
        <v>1155</v>
      </c>
      <c r="E825" s="135">
        <v>207</v>
      </c>
      <c r="F825" s="78" t="s">
        <v>1115</v>
      </c>
      <c r="G825" s="78" t="s">
        <v>14</v>
      </c>
      <c r="H825" s="293" t="s">
        <v>11</v>
      </c>
      <c r="I825" s="267"/>
    </row>
    <row r="826" spans="1:9" x14ac:dyDescent="0.2">
      <c r="A826" s="132" t="s">
        <v>81</v>
      </c>
      <c r="B826" s="213">
        <v>2</v>
      </c>
      <c r="C826" s="77" t="s">
        <v>141</v>
      </c>
      <c r="D826" s="9" t="s">
        <v>1155</v>
      </c>
      <c r="E826" s="135">
        <v>207</v>
      </c>
      <c r="F826" s="78" t="s">
        <v>1115</v>
      </c>
      <c r="G826" s="78" t="s">
        <v>14</v>
      </c>
      <c r="H826" s="292" t="s">
        <v>11</v>
      </c>
      <c r="I826" s="267"/>
    </row>
    <row r="827" spans="1:9" x14ac:dyDescent="0.2">
      <c r="A827" s="132" t="s">
        <v>82</v>
      </c>
      <c r="B827" s="213">
        <v>2</v>
      </c>
      <c r="C827" s="77" t="s">
        <v>141</v>
      </c>
      <c r="D827" s="9" t="s">
        <v>1155</v>
      </c>
      <c r="E827" s="135">
        <v>207</v>
      </c>
      <c r="F827" s="78" t="s">
        <v>1115</v>
      </c>
      <c r="G827" s="78" t="s">
        <v>14</v>
      </c>
      <c r="H827" s="292" t="s">
        <v>11</v>
      </c>
      <c r="I827" s="267"/>
    </row>
    <row r="828" spans="1:9" x14ac:dyDescent="0.2">
      <c r="A828" s="132" t="s">
        <v>87</v>
      </c>
      <c r="B828" s="213">
        <v>2</v>
      </c>
      <c r="C828" s="77" t="s">
        <v>141</v>
      </c>
      <c r="D828" s="9" t="s">
        <v>1155</v>
      </c>
      <c r="E828" s="135">
        <v>207</v>
      </c>
      <c r="F828" s="78" t="s">
        <v>1115</v>
      </c>
      <c r="G828" s="78" t="s">
        <v>14</v>
      </c>
      <c r="H828" s="292">
        <v>90000</v>
      </c>
      <c r="I828" s="267"/>
    </row>
    <row r="829" spans="1:9" x14ac:dyDescent="0.2">
      <c r="A829" s="132" t="s">
        <v>88</v>
      </c>
      <c r="B829" s="213">
        <v>2</v>
      </c>
      <c r="C829" s="77" t="s">
        <v>141</v>
      </c>
      <c r="D829" s="9" t="s">
        <v>1155</v>
      </c>
      <c r="E829" s="135">
        <v>207</v>
      </c>
      <c r="F829" s="78" t="s">
        <v>1115</v>
      </c>
      <c r="G829" s="78" t="s">
        <v>14</v>
      </c>
      <c r="H829" s="292" t="s">
        <v>11</v>
      </c>
      <c r="I829" s="267"/>
    </row>
    <row r="830" spans="1:9" x14ac:dyDescent="0.2">
      <c r="A830" s="132" t="s">
        <v>148</v>
      </c>
      <c r="B830" s="213">
        <v>2</v>
      </c>
      <c r="C830" s="77" t="s">
        <v>141</v>
      </c>
      <c r="D830" s="9" t="s">
        <v>1155</v>
      </c>
      <c r="E830" s="135">
        <v>207</v>
      </c>
      <c r="F830" s="78" t="s">
        <v>1115</v>
      </c>
      <c r="G830" s="78" t="s">
        <v>14</v>
      </c>
      <c r="H830" s="292" t="s">
        <v>11</v>
      </c>
      <c r="I830" s="267"/>
    </row>
    <row r="831" spans="1:9" x14ac:dyDescent="0.2">
      <c r="A831" s="132" t="s">
        <v>527</v>
      </c>
      <c r="B831" s="213">
        <v>2</v>
      </c>
      <c r="C831" s="77" t="s">
        <v>141</v>
      </c>
      <c r="D831" s="9" t="s">
        <v>1155</v>
      </c>
      <c r="E831" s="135">
        <v>207</v>
      </c>
      <c r="F831" s="78" t="s">
        <v>1115</v>
      </c>
      <c r="G831" s="78" t="s">
        <v>14</v>
      </c>
      <c r="H831" s="292" t="s">
        <v>11</v>
      </c>
      <c r="I831" s="267"/>
    </row>
    <row r="832" spans="1:9" s="53" customFormat="1" x14ac:dyDescent="0.2">
      <c r="A832" s="132" t="s">
        <v>588</v>
      </c>
      <c r="B832" s="213">
        <v>2</v>
      </c>
      <c r="C832" s="77" t="s">
        <v>141</v>
      </c>
      <c r="D832" s="9" t="s">
        <v>1155</v>
      </c>
      <c r="E832" s="135">
        <v>207</v>
      </c>
      <c r="F832" s="78" t="s">
        <v>1115</v>
      </c>
      <c r="G832" s="78" t="s">
        <v>14</v>
      </c>
      <c r="H832" s="139" t="s">
        <v>4</v>
      </c>
      <c r="I832" s="267"/>
    </row>
    <row r="833" spans="1:9" s="53" customFormat="1" x14ac:dyDescent="0.2">
      <c r="A833" s="132" t="s">
        <v>1069</v>
      </c>
      <c r="B833" s="213">
        <v>2</v>
      </c>
      <c r="C833" s="77" t="s">
        <v>141</v>
      </c>
      <c r="D833" s="9" t="s">
        <v>1155</v>
      </c>
      <c r="E833" s="135">
        <v>207</v>
      </c>
      <c r="F833" s="78" t="s">
        <v>1115</v>
      </c>
      <c r="G833" s="78" t="s">
        <v>14</v>
      </c>
      <c r="H833" s="139" t="s">
        <v>4</v>
      </c>
      <c r="I833" s="267"/>
    </row>
    <row r="834" spans="1:9" x14ac:dyDescent="0.2">
      <c r="A834" s="132" t="s">
        <v>5</v>
      </c>
      <c r="B834" s="213">
        <v>2</v>
      </c>
      <c r="C834" s="151" t="s">
        <v>141</v>
      </c>
      <c r="D834" s="141" t="s">
        <v>1120</v>
      </c>
      <c r="E834" s="149">
        <v>217</v>
      </c>
      <c r="F834" s="148" t="s">
        <v>572</v>
      </c>
      <c r="G834" s="148" t="s">
        <v>14</v>
      </c>
      <c r="H834" s="152" t="s">
        <v>11</v>
      </c>
      <c r="I834" s="267"/>
    </row>
    <row r="835" spans="1:9" x14ac:dyDescent="0.2">
      <c r="A835" s="132" t="s">
        <v>6</v>
      </c>
      <c r="B835" s="213">
        <v>2</v>
      </c>
      <c r="C835" s="151" t="s">
        <v>141</v>
      </c>
      <c r="D835" s="141" t="s">
        <v>1120</v>
      </c>
      <c r="E835" s="149">
        <v>217</v>
      </c>
      <c r="F835" s="148" t="s">
        <v>572</v>
      </c>
      <c r="G835" s="148" t="s">
        <v>14</v>
      </c>
      <c r="H835" s="152" t="s">
        <v>11</v>
      </c>
      <c r="I835" s="267"/>
    </row>
    <row r="836" spans="1:9" x14ac:dyDescent="0.2">
      <c r="A836" s="132" t="s">
        <v>7</v>
      </c>
      <c r="B836" s="213">
        <v>2</v>
      </c>
      <c r="C836" s="151" t="s">
        <v>141</v>
      </c>
      <c r="D836" s="141" t="s">
        <v>1120</v>
      </c>
      <c r="E836" s="149">
        <v>217</v>
      </c>
      <c r="F836" s="148" t="s">
        <v>572</v>
      </c>
      <c r="G836" s="148" t="s">
        <v>14</v>
      </c>
      <c r="H836" s="139" t="s">
        <v>11</v>
      </c>
      <c r="I836" s="267"/>
    </row>
    <row r="837" spans="1:9" x14ac:dyDescent="0.2">
      <c r="A837" s="132" t="s">
        <v>8</v>
      </c>
      <c r="B837" s="213">
        <v>2</v>
      </c>
      <c r="C837" s="151" t="s">
        <v>141</v>
      </c>
      <c r="D837" s="141" t="s">
        <v>1120</v>
      </c>
      <c r="E837" s="149">
        <v>217</v>
      </c>
      <c r="F837" s="148" t="s">
        <v>572</v>
      </c>
      <c r="G837" s="148" t="s">
        <v>14</v>
      </c>
      <c r="H837" s="152" t="s">
        <v>11</v>
      </c>
      <c r="I837" s="267"/>
    </row>
    <row r="838" spans="1:9" x14ac:dyDescent="0.2">
      <c r="A838" s="132" t="s">
        <v>34</v>
      </c>
      <c r="B838" s="213">
        <v>2</v>
      </c>
      <c r="C838" s="151" t="s">
        <v>141</v>
      </c>
      <c r="D838" s="141" t="s">
        <v>1120</v>
      </c>
      <c r="E838" s="149">
        <v>217</v>
      </c>
      <c r="F838" s="148" t="s">
        <v>572</v>
      </c>
      <c r="G838" s="148" t="s">
        <v>14</v>
      </c>
      <c r="H838" s="152" t="s">
        <v>11</v>
      </c>
      <c r="I838" s="267"/>
    </row>
    <row r="839" spans="1:9" x14ac:dyDescent="0.2">
      <c r="A839" s="132" t="s">
        <v>37</v>
      </c>
      <c r="B839" s="213">
        <v>2</v>
      </c>
      <c r="C839" s="151" t="s">
        <v>141</v>
      </c>
      <c r="D839" s="141" t="s">
        <v>1120</v>
      </c>
      <c r="E839" s="149">
        <v>217</v>
      </c>
      <c r="F839" s="148" t="s">
        <v>572</v>
      </c>
      <c r="G839" s="148" t="s">
        <v>14</v>
      </c>
      <c r="H839" s="152" t="s">
        <v>11</v>
      </c>
      <c r="I839" s="267"/>
    </row>
    <row r="840" spans="1:9" x14ac:dyDescent="0.2">
      <c r="A840" s="132" t="s">
        <v>39</v>
      </c>
      <c r="B840" s="213">
        <v>2</v>
      </c>
      <c r="C840" s="151" t="s">
        <v>141</v>
      </c>
      <c r="D840" s="141" t="s">
        <v>1120</v>
      </c>
      <c r="E840" s="149">
        <v>217</v>
      </c>
      <c r="F840" s="148" t="s">
        <v>572</v>
      </c>
      <c r="G840" s="148" t="s">
        <v>14</v>
      </c>
      <c r="H840" s="152" t="s">
        <v>11</v>
      </c>
      <c r="I840" s="267"/>
    </row>
    <row r="841" spans="1:9" x14ac:dyDescent="0.2">
      <c r="A841" s="132" t="s">
        <v>40</v>
      </c>
      <c r="B841" s="213">
        <v>2</v>
      </c>
      <c r="C841" s="151" t="s">
        <v>141</v>
      </c>
      <c r="D841" s="141" t="s">
        <v>1120</v>
      </c>
      <c r="E841" s="149">
        <v>217</v>
      </c>
      <c r="F841" s="148" t="s">
        <v>572</v>
      </c>
      <c r="G841" s="148" t="s">
        <v>14</v>
      </c>
      <c r="H841" s="152" t="s">
        <v>11</v>
      </c>
      <c r="I841" s="267"/>
    </row>
    <row r="842" spans="1:9" x14ac:dyDescent="0.2">
      <c r="A842" s="132" t="s">
        <v>44</v>
      </c>
      <c r="B842" s="213">
        <v>2</v>
      </c>
      <c r="C842" s="151" t="s">
        <v>141</v>
      </c>
      <c r="D842" s="141" t="s">
        <v>1120</v>
      </c>
      <c r="E842" s="149">
        <v>217</v>
      </c>
      <c r="F842" s="148" t="s">
        <v>572</v>
      </c>
      <c r="G842" s="148" t="s">
        <v>14</v>
      </c>
      <c r="H842" s="150" t="s">
        <v>11</v>
      </c>
      <c r="I842" s="267"/>
    </row>
    <row r="843" spans="1:9" x14ac:dyDescent="0.2">
      <c r="A843" s="132" t="s">
        <v>45</v>
      </c>
      <c r="B843" s="213">
        <v>2</v>
      </c>
      <c r="C843" s="151" t="s">
        <v>141</v>
      </c>
      <c r="D843" s="141" t="s">
        <v>1120</v>
      </c>
      <c r="E843" s="149">
        <v>217</v>
      </c>
      <c r="F843" s="148" t="s">
        <v>572</v>
      </c>
      <c r="G843" s="148" t="s">
        <v>14</v>
      </c>
      <c r="H843" s="153" t="s">
        <v>11</v>
      </c>
      <c r="I843" s="267"/>
    </row>
    <row r="844" spans="1:9" x14ac:dyDescent="0.2">
      <c r="A844" s="132" t="s">
        <v>46</v>
      </c>
      <c r="B844" s="213">
        <v>2</v>
      </c>
      <c r="C844" s="151" t="s">
        <v>141</v>
      </c>
      <c r="D844" s="141" t="s">
        <v>1120</v>
      </c>
      <c r="E844" s="149">
        <v>217</v>
      </c>
      <c r="F844" s="148" t="s">
        <v>572</v>
      </c>
      <c r="G844" s="148" t="s">
        <v>14</v>
      </c>
      <c r="H844" s="154" t="s">
        <v>11</v>
      </c>
      <c r="I844" s="267"/>
    </row>
    <row r="845" spans="1:9" x14ac:dyDescent="0.2">
      <c r="A845" s="132" t="s">
        <v>47</v>
      </c>
      <c r="B845" s="213">
        <v>2</v>
      </c>
      <c r="C845" s="151" t="s">
        <v>141</v>
      </c>
      <c r="D845" s="141" t="s">
        <v>1120</v>
      </c>
      <c r="E845" s="149">
        <v>217</v>
      </c>
      <c r="F845" s="148" t="s">
        <v>572</v>
      </c>
      <c r="G845" s="148" t="s">
        <v>14</v>
      </c>
      <c r="H845" s="152" t="s">
        <v>11</v>
      </c>
      <c r="I845" s="267"/>
    </row>
    <row r="846" spans="1:9" x14ac:dyDescent="0.2">
      <c r="A846" s="132" t="s">
        <v>55</v>
      </c>
      <c r="B846" s="213">
        <v>2</v>
      </c>
      <c r="C846" s="151" t="s">
        <v>141</v>
      </c>
      <c r="D846" s="141" t="s">
        <v>1120</v>
      </c>
      <c r="E846" s="149">
        <v>217</v>
      </c>
      <c r="F846" s="148" t="s">
        <v>572</v>
      </c>
      <c r="G846" s="148" t="s">
        <v>14</v>
      </c>
      <c r="H846" s="152" t="s">
        <v>11</v>
      </c>
      <c r="I846" s="267"/>
    </row>
    <row r="847" spans="1:9" x14ac:dyDescent="0.2">
      <c r="A847" s="132" t="s">
        <v>56</v>
      </c>
      <c r="B847" s="213">
        <v>2</v>
      </c>
      <c r="C847" s="151" t="s">
        <v>141</v>
      </c>
      <c r="D847" s="141" t="s">
        <v>1120</v>
      </c>
      <c r="E847" s="149">
        <v>217</v>
      </c>
      <c r="F847" s="148" t="s">
        <v>572</v>
      </c>
      <c r="G847" s="148" t="s">
        <v>14</v>
      </c>
      <c r="H847" s="152" t="s">
        <v>11</v>
      </c>
      <c r="I847" s="267"/>
    </row>
    <row r="848" spans="1:9" x14ac:dyDescent="0.2">
      <c r="A848" s="132" t="s">
        <v>64</v>
      </c>
      <c r="B848" s="213">
        <v>2</v>
      </c>
      <c r="C848" s="151" t="s">
        <v>141</v>
      </c>
      <c r="D848" s="141" t="s">
        <v>1120</v>
      </c>
      <c r="E848" s="149">
        <v>217</v>
      </c>
      <c r="F848" s="148" t="s">
        <v>572</v>
      </c>
      <c r="G848" s="148" t="s">
        <v>14</v>
      </c>
      <c r="H848" s="152" t="s">
        <v>11</v>
      </c>
      <c r="I848" s="267"/>
    </row>
    <row r="849" spans="1:9" x14ac:dyDescent="0.2">
      <c r="A849" s="132" t="s">
        <v>65</v>
      </c>
      <c r="B849" s="213">
        <v>2</v>
      </c>
      <c r="C849" s="151" t="s">
        <v>141</v>
      </c>
      <c r="D849" s="141" t="s">
        <v>1120</v>
      </c>
      <c r="E849" s="149">
        <v>217</v>
      </c>
      <c r="F849" s="148" t="s">
        <v>572</v>
      </c>
      <c r="G849" s="148" t="s">
        <v>14</v>
      </c>
      <c r="H849" s="152" t="s">
        <v>11</v>
      </c>
      <c r="I849" s="267"/>
    </row>
    <row r="850" spans="1:9" x14ac:dyDescent="0.2">
      <c r="A850" s="132" t="s">
        <v>78</v>
      </c>
      <c r="B850" s="213">
        <v>2</v>
      </c>
      <c r="C850" s="151" t="s">
        <v>141</v>
      </c>
      <c r="D850" s="141" t="s">
        <v>1120</v>
      </c>
      <c r="E850" s="149">
        <v>217</v>
      </c>
      <c r="F850" s="148" t="s">
        <v>572</v>
      </c>
      <c r="G850" s="148" t="s">
        <v>14</v>
      </c>
      <c r="H850" s="152" t="s">
        <v>11</v>
      </c>
      <c r="I850" s="267"/>
    </row>
    <row r="851" spans="1:9" x14ac:dyDescent="0.2">
      <c r="A851" s="132" t="s">
        <v>79</v>
      </c>
      <c r="B851" s="213">
        <v>2</v>
      </c>
      <c r="C851" s="151" t="s">
        <v>141</v>
      </c>
      <c r="D851" s="141" t="s">
        <v>1120</v>
      </c>
      <c r="E851" s="149">
        <v>217</v>
      </c>
      <c r="F851" s="148" t="s">
        <v>572</v>
      </c>
      <c r="G851" s="148" t="s">
        <v>14</v>
      </c>
      <c r="H851" s="152" t="s">
        <v>11</v>
      </c>
      <c r="I851" s="267"/>
    </row>
    <row r="852" spans="1:9" x14ac:dyDescent="0.2">
      <c r="A852" s="132" t="s">
        <v>81</v>
      </c>
      <c r="B852" s="213">
        <v>2</v>
      </c>
      <c r="C852" s="151" t="s">
        <v>141</v>
      </c>
      <c r="D852" s="141" t="s">
        <v>1120</v>
      </c>
      <c r="E852" s="149">
        <v>217</v>
      </c>
      <c r="F852" s="148" t="s">
        <v>572</v>
      </c>
      <c r="G852" s="148" t="s">
        <v>14</v>
      </c>
      <c r="H852" s="152" t="s">
        <v>11</v>
      </c>
      <c r="I852" s="267"/>
    </row>
    <row r="853" spans="1:9" x14ac:dyDescent="0.2">
      <c r="A853" s="132" t="s">
        <v>82</v>
      </c>
      <c r="B853" s="213">
        <v>2</v>
      </c>
      <c r="C853" s="151" t="s">
        <v>141</v>
      </c>
      <c r="D853" s="141" t="s">
        <v>1120</v>
      </c>
      <c r="E853" s="149">
        <v>217</v>
      </c>
      <c r="F853" s="148" t="s">
        <v>572</v>
      </c>
      <c r="G853" s="148" t="s">
        <v>14</v>
      </c>
      <c r="H853" s="143" t="s">
        <v>11</v>
      </c>
      <c r="I853" s="267"/>
    </row>
    <row r="854" spans="1:9" x14ac:dyDescent="0.2">
      <c r="A854" s="132" t="s">
        <v>87</v>
      </c>
      <c r="B854" s="213">
        <v>2</v>
      </c>
      <c r="C854" s="151" t="s">
        <v>141</v>
      </c>
      <c r="D854" s="141" t="s">
        <v>1120</v>
      </c>
      <c r="E854" s="149">
        <v>217</v>
      </c>
      <c r="F854" s="148" t="s">
        <v>572</v>
      </c>
      <c r="G854" s="148" t="s">
        <v>14</v>
      </c>
      <c r="H854" s="157">
        <v>20000</v>
      </c>
      <c r="I854" s="267"/>
    </row>
    <row r="855" spans="1:9" x14ac:dyDescent="0.2">
      <c r="A855" s="132" t="s">
        <v>88</v>
      </c>
      <c r="B855" s="213">
        <v>2</v>
      </c>
      <c r="C855" s="151" t="s">
        <v>141</v>
      </c>
      <c r="D855" s="141" t="s">
        <v>1120</v>
      </c>
      <c r="E855" s="149">
        <v>217</v>
      </c>
      <c r="F855" s="148" t="s">
        <v>572</v>
      </c>
      <c r="G855" s="148" t="s">
        <v>14</v>
      </c>
      <c r="H855" s="157" t="s">
        <v>11</v>
      </c>
      <c r="I855" s="267"/>
    </row>
    <row r="856" spans="1:9" x14ac:dyDescent="0.2">
      <c r="A856" s="132" t="s">
        <v>148</v>
      </c>
      <c r="B856" s="213">
        <v>2</v>
      </c>
      <c r="C856" s="151" t="s">
        <v>141</v>
      </c>
      <c r="D856" s="141" t="s">
        <v>1120</v>
      </c>
      <c r="E856" s="149">
        <v>217</v>
      </c>
      <c r="F856" s="148" t="s">
        <v>572</v>
      </c>
      <c r="G856" s="148" t="s">
        <v>14</v>
      </c>
      <c r="H856" s="281" t="s">
        <v>11</v>
      </c>
      <c r="I856" s="267"/>
    </row>
    <row r="857" spans="1:9" x14ac:dyDescent="0.2">
      <c r="A857" s="132" t="s">
        <v>527</v>
      </c>
      <c r="B857" s="213">
        <v>2</v>
      </c>
      <c r="C857" s="151" t="s">
        <v>141</v>
      </c>
      <c r="D857" s="141" t="s">
        <v>1120</v>
      </c>
      <c r="E857" s="149">
        <v>217</v>
      </c>
      <c r="F857" s="148" t="s">
        <v>572</v>
      </c>
      <c r="G857" s="148" t="s">
        <v>14</v>
      </c>
      <c r="H857" s="281" t="s">
        <v>11</v>
      </c>
      <c r="I857" s="267"/>
    </row>
    <row r="858" spans="1:9" s="53" customFormat="1" x14ac:dyDescent="0.2">
      <c r="A858" s="132" t="s">
        <v>588</v>
      </c>
      <c r="B858" s="213">
        <v>2</v>
      </c>
      <c r="C858" s="151" t="s">
        <v>141</v>
      </c>
      <c r="D858" s="141" t="s">
        <v>1120</v>
      </c>
      <c r="E858" s="149">
        <v>217</v>
      </c>
      <c r="F858" s="148" t="s">
        <v>572</v>
      </c>
      <c r="G858" s="148" t="s">
        <v>14</v>
      </c>
      <c r="H858" s="281" t="s">
        <v>11</v>
      </c>
      <c r="I858" s="267"/>
    </row>
    <row r="859" spans="1:9" s="53" customFormat="1" x14ac:dyDescent="0.2">
      <c r="A859" s="132" t="s">
        <v>1069</v>
      </c>
      <c r="B859" s="213">
        <v>2</v>
      </c>
      <c r="C859" s="151" t="s">
        <v>141</v>
      </c>
      <c r="D859" s="141" t="s">
        <v>1120</v>
      </c>
      <c r="E859" s="149">
        <v>217</v>
      </c>
      <c r="F859" s="148" t="s">
        <v>572</v>
      </c>
      <c r="G859" s="148" t="s">
        <v>14</v>
      </c>
      <c r="H859" s="281" t="s">
        <v>11</v>
      </c>
      <c r="I859" s="267"/>
    </row>
    <row r="860" spans="1:9" x14ac:dyDescent="0.2">
      <c r="A860" s="132" t="s">
        <v>5</v>
      </c>
      <c r="B860" s="213">
        <v>2</v>
      </c>
      <c r="C860" s="151" t="s">
        <v>141</v>
      </c>
      <c r="D860" s="141" t="s">
        <v>1128</v>
      </c>
      <c r="E860" s="149">
        <v>220</v>
      </c>
      <c r="F860" s="137" t="s">
        <v>1081</v>
      </c>
      <c r="G860" s="148" t="s">
        <v>14</v>
      </c>
      <c r="H860" s="157" t="s">
        <v>4</v>
      </c>
      <c r="I860" s="267"/>
    </row>
    <row r="861" spans="1:9" x14ac:dyDescent="0.2">
      <c r="A861" s="132" t="s">
        <v>6</v>
      </c>
      <c r="B861" s="213">
        <v>2</v>
      </c>
      <c r="C861" s="151" t="s">
        <v>141</v>
      </c>
      <c r="D861" s="151" t="s">
        <v>1128</v>
      </c>
      <c r="E861" s="149">
        <v>220</v>
      </c>
      <c r="F861" s="137" t="s">
        <v>1081</v>
      </c>
      <c r="G861" s="148" t="s">
        <v>14</v>
      </c>
      <c r="H861" s="157" t="s">
        <v>4</v>
      </c>
      <c r="I861" s="267"/>
    </row>
    <row r="862" spans="1:9" x14ac:dyDescent="0.2">
      <c r="A862" s="132" t="s">
        <v>7</v>
      </c>
      <c r="B862" s="213">
        <v>2</v>
      </c>
      <c r="C862" s="151" t="s">
        <v>141</v>
      </c>
      <c r="D862" s="151" t="s">
        <v>1128</v>
      </c>
      <c r="E862" s="149">
        <v>220</v>
      </c>
      <c r="F862" s="137" t="s">
        <v>1081</v>
      </c>
      <c r="G862" s="148" t="s">
        <v>14</v>
      </c>
      <c r="H862" s="152" t="s">
        <v>4</v>
      </c>
      <c r="I862" s="267"/>
    </row>
    <row r="863" spans="1:9" x14ac:dyDescent="0.2">
      <c r="A863" s="132" t="s">
        <v>8</v>
      </c>
      <c r="B863" s="213">
        <v>2</v>
      </c>
      <c r="C863" s="151" t="s">
        <v>141</v>
      </c>
      <c r="D863" s="151" t="s">
        <v>1128</v>
      </c>
      <c r="E863" s="149">
        <v>220</v>
      </c>
      <c r="F863" s="137" t="s">
        <v>1081</v>
      </c>
      <c r="G863" s="148" t="s">
        <v>14</v>
      </c>
      <c r="H863" s="157" t="s">
        <v>4</v>
      </c>
      <c r="I863" s="267"/>
    </row>
    <row r="864" spans="1:9" x14ac:dyDescent="0.2">
      <c r="A864" s="132" t="s">
        <v>34</v>
      </c>
      <c r="B864" s="213">
        <v>2</v>
      </c>
      <c r="C864" s="151" t="s">
        <v>141</v>
      </c>
      <c r="D864" s="151" t="s">
        <v>1128</v>
      </c>
      <c r="E864" s="149">
        <v>220</v>
      </c>
      <c r="F864" s="137" t="s">
        <v>1081</v>
      </c>
      <c r="G864" s="148" t="s">
        <v>14</v>
      </c>
      <c r="H864" s="157" t="s">
        <v>4</v>
      </c>
      <c r="I864" s="267"/>
    </row>
    <row r="865" spans="1:9" x14ac:dyDescent="0.2">
      <c r="A865" s="132" t="s">
        <v>37</v>
      </c>
      <c r="B865" s="213">
        <v>2</v>
      </c>
      <c r="C865" s="151" t="s">
        <v>141</v>
      </c>
      <c r="D865" s="151" t="s">
        <v>1128</v>
      </c>
      <c r="E865" s="149">
        <v>220</v>
      </c>
      <c r="F865" s="137" t="s">
        <v>1081</v>
      </c>
      <c r="G865" s="148" t="s">
        <v>14</v>
      </c>
      <c r="H865" s="157" t="s">
        <v>4</v>
      </c>
      <c r="I865" s="267"/>
    </row>
    <row r="866" spans="1:9" x14ac:dyDescent="0.2">
      <c r="A866" s="132" t="s">
        <v>39</v>
      </c>
      <c r="B866" s="213">
        <v>2</v>
      </c>
      <c r="C866" s="151" t="s">
        <v>141</v>
      </c>
      <c r="D866" s="151" t="s">
        <v>1128</v>
      </c>
      <c r="E866" s="149">
        <v>220</v>
      </c>
      <c r="F866" s="137" t="s">
        <v>1081</v>
      </c>
      <c r="G866" s="148" t="s">
        <v>14</v>
      </c>
      <c r="H866" s="157" t="s">
        <v>4</v>
      </c>
      <c r="I866" s="267"/>
    </row>
    <row r="867" spans="1:9" x14ac:dyDescent="0.2">
      <c r="A867" s="132" t="s">
        <v>40</v>
      </c>
      <c r="B867" s="213">
        <v>2</v>
      </c>
      <c r="C867" s="151" t="s">
        <v>141</v>
      </c>
      <c r="D867" s="151" t="s">
        <v>1128</v>
      </c>
      <c r="E867" s="149">
        <v>220</v>
      </c>
      <c r="F867" s="137" t="s">
        <v>1081</v>
      </c>
      <c r="G867" s="148" t="s">
        <v>14</v>
      </c>
      <c r="H867" s="157" t="s">
        <v>4</v>
      </c>
      <c r="I867" s="267"/>
    </row>
    <row r="868" spans="1:9" x14ac:dyDescent="0.2">
      <c r="A868" s="132" t="s">
        <v>44</v>
      </c>
      <c r="B868" s="213">
        <v>2</v>
      </c>
      <c r="C868" s="151" t="s">
        <v>141</v>
      </c>
      <c r="D868" s="151" t="s">
        <v>1128</v>
      </c>
      <c r="E868" s="149">
        <v>220</v>
      </c>
      <c r="F868" s="137" t="s">
        <v>1081</v>
      </c>
      <c r="G868" s="148" t="s">
        <v>14</v>
      </c>
      <c r="H868" s="153" t="s">
        <v>4</v>
      </c>
      <c r="I868" s="267"/>
    </row>
    <row r="869" spans="1:9" x14ac:dyDescent="0.2">
      <c r="A869" s="132" t="s">
        <v>45</v>
      </c>
      <c r="B869" s="213">
        <v>2</v>
      </c>
      <c r="C869" s="151" t="s">
        <v>141</v>
      </c>
      <c r="D869" s="151" t="s">
        <v>1128</v>
      </c>
      <c r="E869" s="149">
        <v>220</v>
      </c>
      <c r="F869" s="137" t="s">
        <v>1081</v>
      </c>
      <c r="G869" s="148" t="s">
        <v>14</v>
      </c>
      <c r="H869" s="153" t="s">
        <v>4</v>
      </c>
      <c r="I869" s="267"/>
    </row>
    <row r="870" spans="1:9" x14ac:dyDescent="0.2">
      <c r="A870" s="132" t="s">
        <v>46</v>
      </c>
      <c r="B870" s="213">
        <v>2</v>
      </c>
      <c r="C870" s="151" t="s">
        <v>141</v>
      </c>
      <c r="D870" s="151" t="s">
        <v>1128</v>
      </c>
      <c r="E870" s="149">
        <v>220</v>
      </c>
      <c r="F870" s="137" t="s">
        <v>1081</v>
      </c>
      <c r="G870" s="148" t="s">
        <v>14</v>
      </c>
      <c r="H870" s="157">
        <v>100</v>
      </c>
      <c r="I870" s="267"/>
    </row>
    <row r="871" spans="1:9" x14ac:dyDescent="0.2">
      <c r="A871" s="132" t="s">
        <v>47</v>
      </c>
      <c r="B871" s="213">
        <v>2</v>
      </c>
      <c r="C871" s="151" t="s">
        <v>141</v>
      </c>
      <c r="D871" s="151" t="s">
        <v>1128</v>
      </c>
      <c r="E871" s="149">
        <v>220</v>
      </c>
      <c r="F871" s="137" t="s">
        <v>1081</v>
      </c>
      <c r="G871" s="148" t="s">
        <v>14</v>
      </c>
      <c r="H871" s="157" t="s">
        <v>4</v>
      </c>
      <c r="I871" s="267"/>
    </row>
    <row r="872" spans="1:9" x14ac:dyDescent="0.2">
      <c r="A872" s="132" t="s">
        <v>55</v>
      </c>
      <c r="B872" s="213">
        <v>2</v>
      </c>
      <c r="C872" s="151" t="s">
        <v>141</v>
      </c>
      <c r="D872" s="151" t="s">
        <v>1128</v>
      </c>
      <c r="E872" s="149">
        <v>220</v>
      </c>
      <c r="F872" s="137" t="s">
        <v>1081</v>
      </c>
      <c r="G872" s="148" t="s">
        <v>14</v>
      </c>
      <c r="H872" s="152" t="s">
        <v>4</v>
      </c>
      <c r="I872" s="267"/>
    </row>
    <row r="873" spans="1:9" x14ac:dyDescent="0.2">
      <c r="A873" s="132" t="s">
        <v>56</v>
      </c>
      <c r="B873" s="213">
        <v>2</v>
      </c>
      <c r="C873" s="151" t="s">
        <v>141</v>
      </c>
      <c r="D873" s="151" t="s">
        <v>1128</v>
      </c>
      <c r="E873" s="149">
        <v>220</v>
      </c>
      <c r="F873" s="137" t="s">
        <v>1081</v>
      </c>
      <c r="G873" s="148" t="s">
        <v>14</v>
      </c>
      <c r="H873" s="152" t="s">
        <v>4</v>
      </c>
      <c r="I873" s="267"/>
    </row>
    <row r="874" spans="1:9" x14ac:dyDescent="0.2">
      <c r="A874" s="132" t="s">
        <v>64</v>
      </c>
      <c r="B874" s="213">
        <v>2</v>
      </c>
      <c r="C874" s="151" t="s">
        <v>141</v>
      </c>
      <c r="D874" s="151" t="s">
        <v>1128</v>
      </c>
      <c r="E874" s="149">
        <v>220</v>
      </c>
      <c r="F874" s="137" t="s">
        <v>1081</v>
      </c>
      <c r="G874" s="148" t="s">
        <v>14</v>
      </c>
      <c r="H874" s="152" t="s">
        <v>4</v>
      </c>
      <c r="I874" s="267"/>
    </row>
    <row r="875" spans="1:9" x14ac:dyDescent="0.2">
      <c r="A875" s="132" t="s">
        <v>65</v>
      </c>
      <c r="B875" s="213">
        <v>2</v>
      </c>
      <c r="C875" s="151" t="s">
        <v>141</v>
      </c>
      <c r="D875" s="151" t="s">
        <v>1128</v>
      </c>
      <c r="E875" s="149">
        <v>220</v>
      </c>
      <c r="F875" s="137" t="s">
        <v>1081</v>
      </c>
      <c r="G875" s="148" t="s">
        <v>14</v>
      </c>
      <c r="H875" s="152" t="s">
        <v>4</v>
      </c>
      <c r="I875" s="267"/>
    </row>
    <row r="876" spans="1:9" x14ac:dyDescent="0.2">
      <c r="A876" s="132" t="s">
        <v>78</v>
      </c>
      <c r="B876" s="213">
        <v>2</v>
      </c>
      <c r="C876" s="151" t="s">
        <v>141</v>
      </c>
      <c r="D876" s="151" t="s">
        <v>1128</v>
      </c>
      <c r="E876" s="149">
        <v>220</v>
      </c>
      <c r="F876" s="137" t="s">
        <v>1081</v>
      </c>
      <c r="G876" s="148" t="s">
        <v>14</v>
      </c>
      <c r="H876" s="152" t="s">
        <v>4</v>
      </c>
      <c r="I876" s="267"/>
    </row>
    <row r="877" spans="1:9" x14ac:dyDescent="0.2">
      <c r="A877" s="132" t="s">
        <v>79</v>
      </c>
      <c r="B877" s="213">
        <v>2</v>
      </c>
      <c r="C877" s="151" t="s">
        <v>141</v>
      </c>
      <c r="D877" s="151" t="s">
        <v>1128</v>
      </c>
      <c r="E877" s="149">
        <v>220</v>
      </c>
      <c r="F877" s="137" t="s">
        <v>1081</v>
      </c>
      <c r="G877" s="148" t="s">
        <v>14</v>
      </c>
      <c r="H877" s="152" t="s">
        <v>4</v>
      </c>
      <c r="I877" s="267"/>
    </row>
    <row r="878" spans="1:9" x14ac:dyDescent="0.2">
      <c r="A878" s="132" t="s">
        <v>81</v>
      </c>
      <c r="B878" s="213">
        <v>2</v>
      </c>
      <c r="C878" s="151" t="s">
        <v>141</v>
      </c>
      <c r="D878" s="151" t="s">
        <v>1128</v>
      </c>
      <c r="E878" s="149">
        <v>220</v>
      </c>
      <c r="F878" s="137" t="s">
        <v>1081</v>
      </c>
      <c r="G878" s="148" t="s">
        <v>14</v>
      </c>
      <c r="H878" s="143" t="s">
        <v>4</v>
      </c>
      <c r="I878" s="267"/>
    </row>
    <row r="879" spans="1:9" x14ac:dyDescent="0.2">
      <c r="A879" s="132" t="s">
        <v>82</v>
      </c>
      <c r="B879" s="213">
        <v>2</v>
      </c>
      <c r="C879" s="151" t="s">
        <v>141</v>
      </c>
      <c r="D879" s="151" t="s">
        <v>1128</v>
      </c>
      <c r="E879" s="149">
        <v>220</v>
      </c>
      <c r="F879" s="137" t="s">
        <v>1081</v>
      </c>
      <c r="G879" s="148" t="s">
        <v>14</v>
      </c>
      <c r="H879" s="143" t="s">
        <v>4</v>
      </c>
      <c r="I879" s="267"/>
    </row>
    <row r="880" spans="1:9" x14ac:dyDescent="0.2">
      <c r="A880" s="132" t="s">
        <v>87</v>
      </c>
      <c r="B880" s="213">
        <v>2</v>
      </c>
      <c r="C880" s="151" t="s">
        <v>141</v>
      </c>
      <c r="D880" s="151" t="s">
        <v>1128</v>
      </c>
      <c r="E880" s="149">
        <v>220</v>
      </c>
      <c r="F880" s="137" t="s">
        <v>1081</v>
      </c>
      <c r="G880" s="148" t="s">
        <v>14</v>
      </c>
      <c r="H880" s="152" t="s">
        <v>4</v>
      </c>
      <c r="I880" s="267"/>
    </row>
    <row r="881" spans="1:9" x14ac:dyDescent="0.2">
      <c r="A881" s="132" t="s">
        <v>88</v>
      </c>
      <c r="B881" s="213">
        <v>2</v>
      </c>
      <c r="C881" s="151" t="s">
        <v>141</v>
      </c>
      <c r="D881" s="151" t="s">
        <v>1128</v>
      </c>
      <c r="E881" s="142">
        <v>220</v>
      </c>
      <c r="F881" s="58" t="s">
        <v>1081</v>
      </c>
      <c r="G881" s="148" t="s">
        <v>14</v>
      </c>
      <c r="H881" s="152" t="s">
        <v>4</v>
      </c>
      <c r="I881" s="267"/>
    </row>
    <row r="882" spans="1:9" x14ac:dyDescent="0.2">
      <c r="A882" s="132" t="s">
        <v>148</v>
      </c>
      <c r="B882" s="213">
        <v>2</v>
      </c>
      <c r="C882" s="151" t="s">
        <v>141</v>
      </c>
      <c r="D882" s="151" t="s">
        <v>1128</v>
      </c>
      <c r="E882" s="142">
        <v>220</v>
      </c>
      <c r="F882" s="137" t="s">
        <v>1081</v>
      </c>
      <c r="G882" s="148" t="s">
        <v>14</v>
      </c>
      <c r="H882" s="139" t="s">
        <v>4</v>
      </c>
      <c r="I882" s="267"/>
    </row>
    <row r="883" spans="1:9" x14ac:dyDescent="0.2">
      <c r="A883" s="132" t="s">
        <v>527</v>
      </c>
      <c r="B883" s="213">
        <v>2</v>
      </c>
      <c r="C883" s="151" t="s">
        <v>141</v>
      </c>
      <c r="D883" s="151" t="s">
        <v>1128</v>
      </c>
      <c r="E883" s="149">
        <v>220</v>
      </c>
      <c r="F883" s="137" t="s">
        <v>1081</v>
      </c>
      <c r="G883" s="148" t="s">
        <v>14</v>
      </c>
      <c r="H883" s="139" t="s">
        <v>4</v>
      </c>
      <c r="I883" s="267"/>
    </row>
    <row r="884" spans="1:9" s="53" customFormat="1" x14ac:dyDescent="0.2">
      <c r="A884" s="132" t="s">
        <v>588</v>
      </c>
      <c r="B884" s="213">
        <v>2</v>
      </c>
      <c r="C884" s="151" t="s">
        <v>141</v>
      </c>
      <c r="D884" s="151" t="s">
        <v>1128</v>
      </c>
      <c r="E884" s="142">
        <v>220</v>
      </c>
      <c r="F884" s="58" t="s">
        <v>1081</v>
      </c>
      <c r="G884" s="148" t="s">
        <v>14</v>
      </c>
      <c r="H884" s="139" t="s">
        <v>4</v>
      </c>
      <c r="I884" s="267"/>
    </row>
    <row r="885" spans="1:9" s="53" customFormat="1" x14ac:dyDescent="0.2">
      <c r="A885" s="132" t="s">
        <v>1069</v>
      </c>
      <c r="B885" s="213">
        <v>2</v>
      </c>
      <c r="C885" s="151" t="s">
        <v>141</v>
      </c>
      <c r="D885" s="151" t="s">
        <v>1128</v>
      </c>
      <c r="E885" s="142">
        <v>220</v>
      </c>
      <c r="F885" s="137" t="s">
        <v>1081</v>
      </c>
      <c r="G885" s="148" t="s">
        <v>14</v>
      </c>
      <c r="H885" s="139" t="s">
        <v>4</v>
      </c>
      <c r="I885" s="267"/>
    </row>
    <row r="886" spans="1:9" x14ac:dyDescent="0.2">
      <c r="A886" s="132" t="s">
        <v>5</v>
      </c>
      <c r="B886" s="213">
        <v>2</v>
      </c>
      <c r="C886" s="151" t="s">
        <v>141</v>
      </c>
      <c r="D886" s="151" t="s">
        <v>1128</v>
      </c>
      <c r="E886" s="149">
        <v>221</v>
      </c>
      <c r="F886" s="137" t="s">
        <v>1383</v>
      </c>
      <c r="G886" s="148" t="s">
        <v>1080</v>
      </c>
      <c r="H886" s="152" t="s">
        <v>4</v>
      </c>
      <c r="I886" s="267"/>
    </row>
    <row r="887" spans="1:9" x14ac:dyDescent="0.2">
      <c r="A887" s="132" t="s">
        <v>6</v>
      </c>
      <c r="B887" s="213">
        <v>2</v>
      </c>
      <c r="C887" s="151" t="s">
        <v>141</v>
      </c>
      <c r="D887" s="151" t="s">
        <v>1128</v>
      </c>
      <c r="E887" s="149">
        <v>221</v>
      </c>
      <c r="F887" s="137" t="s">
        <v>1383</v>
      </c>
      <c r="G887" s="127" t="s">
        <v>1080</v>
      </c>
      <c r="H887" s="152" t="s">
        <v>4</v>
      </c>
      <c r="I887" s="267"/>
    </row>
    <row r="888" spans="1:9" x14ac:dyDescent="0.2">
      <c r="A888" s="132" t="s">
        <v>7</v>
      </c>
      <c r="B888" s="213">
        <v>2</v>
      </c>
      <c r="C888" s="151" t="s">
        <v>141</v>
      </c>
      <c r="D888" s="151" t="s">
        <v>1128</v>
      </c>
      <c r="E888" s="149">
        <v>221</v>
      </c>
      <c r="F888" s="137" t="s">
        <v>1383</v>
      </c>
      <c r="G888" s="127" t="s">
        <v>1080</v>
      </c>
      <c r="H888" s="152" t="s">
        <v>4</v>
      </c>
      <c r="I888" s="267"/>
    </row>
    <row r="889" spans="1:9" x14ac:dyDescent="0.2">
      <c r="A889" s="132" t="s">
        <v>8</v>
      </c>
      <c r="B889" s="213">
        <v>2</v>
      </c>
      <c r="C889" s="151" t="s">
        <v>141</v>
      </c>
      <c r="D889" s="151" t="s">
        <v>1128</v>
      </c>
      <c r="E889" s="142">
        <v>221</v>
      </c>
      <c r="F889" s="137" t="s">
        <v>1383</v>
      </c>
      <c r="G889" s="127" t="s">
        <v>1080</v>
      </c>
      <c r="H889" s="152" t="s">
        <v>4</v>
      </c>
      <c r="I889" s="267"/>
    </row>
    <row r="890" spans="1:9" x14ac:dyDescent="0.2">
      <c r="A890" s="132" t="s">
        <v>34</v>
      </c>
      <c r="B890" s="213">
        <v>2</v>
      </c>
      <c r="C890" s="151" t="s">
        <v>141</v>
      </c>
      <c r="D890" s="151" t="s">
        <v>1128</v>
      </c>
      <c r="E890" s="149">
        <v>221</v>
      </c>
      <c r="F890" s="137" t="s">
        <v>1383</v>
      </c>
      <c r="G890" s="127" t="s">
        <v>1080</v>
      </c>
      <c r="H890" s="152" t="s">
        <v>4</v>
      </c>
      <c r="I890" s="267"/>
    </row>
    <row r="891" spans="1:9" x14ac:dyDescent="0.2">
      <c r="A891" s="132" t="s">
        <v>37</v>
      </c>
      <c r="B891" s="213">
        <v>2</v>
      </c>
      <c r="C891" s="151" t="s">
        <v>141</v>
      </c>
      <c r="D891" s="151" t="s">
        <v>1128</v>
      </c>
      <c r="E891" s="149">
        <v>221</v>
      </c>
      <c r="F891" s="137" t="s">
        <v>1383</v>
      </c>
      <c r="G891" s="127" t="s">
        <v>1080</v>
      </c>
      <c r="H891" s="152" t="s">
        <v>4</v>
      </c>
      <c r="I891" s="267"/>
    </row>
    <row r="892" spans="1:9" x14ac:dyDescent="0.2">
      <c r="A892" s="132" t="s">
        <v>39</v>
      </c>
      <c r="B892" s="213">
        <v>2</v>
      </c>
      <c r="C892" s="151" t="s">
        <v>141</v>
      </c>
      <c r="D892" s="151" t="s">
        <v>1128</v>
      </c>
      <c r="E892" s="149">
        <v>221</v>
      </c>
      <c r="F892" s="137" t="s">
        <v>1383</v>
      </c>
      <c r="G892" s="127" t="s">
        <v>1080</v>
      </c>
      <c r="H892" s="152" t="s">
        <v>4</v>
      </c>
      <c r="I892" s="267"/>
    </row>
    <row r="893" spans="1:9" x14ac:dyDescent="0.2">
      <c r="A893" s="132" t="s">
        <v>40</v>
      </c>
      <c r="B893" s="213">
        <v>2</v>
      </c>
      <c r="C893" s="151" t="s">
        <v>141</v>
      </c>
      <c r="D893" s="151" t="s">
        <v>1128</v>
      </c>
      <c r="E893" s="149">
        <v>221</v>
      </c>
      <c r="F893" s="137" t="s">
        <v>1383</v>
      </c>
      <c r="G893" s="127" t="s">
        <v>1080</v>
      </c>
      <c r="H893" s="152" t="s">
        <v>4</v>
      </c>
      <c r="I893" s="267"/>
    </row>
    <row r="894" spans="1:9" x14ac:dyDescent="0.2">
      <c r="A894" s="132" t="s">
        <v>44</v>
      </c>
      <c r="B894" s="213">
        <v>2</v>
      </c>
      <c r="C894" s="151" t="s">
        <v>141</v>
      </c>
      <c r="D894" s="151" t="s">
        <v>1128</v>
      </c>
      <c r="E894" s="149">
        <v>221</v>
      </c>
      <c r="F894" s="137" t="s">
        <v>1383</v>
      </c>
      <c r="G894" s="127" t="s">
        <v>1080</v>
      </c>
      <c r="H894" s="153" t="s">
        <v>4</v>
      </c>
      <c r="I894" s="267"/>
    </row>
    <row r="895" spans="1:9" x14ac:dyDescent="0.2">
      <c r="A895" s="132" t="s">
        <v>45</v>
      </c>
      <c r="B895" s="213">
        <v>2</v>
      </c>
      <c r="C895" s="151" t="s">
        <v>141</v>
      </c>
      <c r="D895" s="151" t="s">
        <v>1128</v>
      </c>
      <c r="E895" s="149">
        <v>221</v>
      </c>
      <c r="F895" s="137" t="s">
        <v>1383</v>
      </c>
      <c r="G895" s="127" t="s">
        <v>1080</v>
      </c>
      <c r="H895" s="153" t="s">
        <v>4</v>
      </c>
      <c r="I895" s="267"/>
    </row>
    <row r="896" spans="1:9" x14ac:dyDescent="0.2">
      <c r="A896" s="132" t="s">
        <v>46</v>
      </c>
      <c r="B896" s="213">
        <v>2</v>
      </c>
      <c r="C896" s="151" t="s">
        <v>141</v>
      </c>
      <c r="D896" s="151" t="s">
        <v>1128</v>
      </c>
      <c r="E896" s="149">
        <v>221</v>
      </c>
      <c r="F896" s="137" t="s">
        <v>1383</v>
      </c>
      <c r="G896" s="127" t="s">
        <v>1080</v>
      </c>
      <c r="H896" s="152">
        <v>20</v>
      </c>
      <c r="I896" s="267"/>
    </row>
    <row r="897" spans="1:9" x14ac:dyDescent="0.2">
      <c r="A897" s="132" t="s">
        <v>47</v>
      </c>
      <c r="B897" s="213">
        <v>2</v>
      </c>
      <c r="C897" s="151" t="s">
        <v>141</v>
      </c>
      <c r="D897" s="151" t="s">
        <v>1128</v>
      </c>
      <c r="E897" s="149">
        <v>221</v>
      </c>
      <c r="F897" s="137" t="s">
        <v>1383</v>
      </c>
      <c r="G897" s="127" t="s">
        <v>1080</v>
      </c>
      <c r="H897" s="152" t="s">
        <v>4</v>
      </c>
      <c r="I897" s="267"/>
    </row>
    <row r="898" spans="1:9" x14ac:dyDescent="0.2">
      <c r="A898" s="132" t="s">
        <v>55</v>
      </c>
      <c r="B898" s="213">
        <v>2</v>
      </c>
      <c r="C898" s="151" t="s">
        <v>141</v>
      </c>
      <c r="D898" s="151" t="s">
        <v>1128</v>
      </c>
      <c r="E898" s="149">
        <v>221</v>
      </c>
      <c r="F898" s="137" t="s">
        <v>1383</v>
      </c>
      <c r="G898" s="127" t="s">
        <v>1080</v>
      </c>
      <c r="H898" s="152" t="s">
        <v>4</v>
      </c>
      <c r="I898" s="267"/>
    </row>
    <row r="899" spans="1:9" x14ac:dyDescent="0.2">
      <c r="A899" s="132" t="s">
        <v>56</v>
      </c>
      <c r="B899" s="213">
        <v>2</v>
      </c>
      <c r="C899" s="151" t="s">
        <v>141</v>
      </c>
      <c r="D899" s="151" t="s">
        <v>1128</v>
      </c>
      <c r="E899" s="149">
        <v>221</v>
      </c>
      <c r="F899" s="137" t="s">
        <v>1383</v>
      </c>
      <c r="G899" s="127" t="s">
        <v>1080</v>
      </c>
      <c r="H899" s="152" t="s">
        <v>4</v>
      </c>
      <c r="I899" s="267"/>
    </row>
    <row r="900" spans="1:9" x14ac:dyDescent="0.2">
      <c r="A900" s="132" t="s">
        <v>64</v>
      </c>
      <c r="B900" s="213">
        <v>2</v>
      </c>
      <c r="C900" s="151" t="s">
        <v>141</v>
      </c>
      <c r="D900" s="151" t="s">
        <v>1128</v>
      </c>
      <c r="E900" s="149">
        <v>221</v>
      </c>
      <c r="F900" s="137" t="s">
        <v>1383</v>
      </c>
      <c r="G900" s="127" t="s">
        <v>1080</v>
      </c>
      <c r="H900" s="152" t="s">
        <v>4</v>
      </c>
      <c r="I900" s="267"/>
    </row>
    <row r="901" spans="1:9" x14ac:dyDescent="0.2">
      <c r="A901" s="132" t="s">
        <v>65</v>
      </c>
      <c r="B901" s="213">
        <v>2</v>
      </c>
      <c r="C901" s="151" t="s">
        <v>141</v>
      </c>
      <c r="D901" s="151" t="s">
        <v>1128</v>
      </c>
      <c r="E901" s="149">
        <v>221</v>
      </c>
      <c r="F901" s="137" t="s">
        <v>1383</v>
      </c>
      <c r="G901" s="127" t="s">
        <v>1080</v>
      </c>
      <c r="H901" s="152" t="s">
        <v>4</v>
      </c>
      <c r="I901" s="267"/>
    </row>
    <row r="902" spans="1:9" x14ac:dyDescent="0.2">
      <c r="A902" s="132" t="s">
        <v>78</v>
      </c>
      <c r="B902" s="213">
        <v>2</v>
      </c>
      <c r="C902" s="151" t="s">
        <v>141</v>
      </c>
      <c r="D902" s="151" t="s">
        <v>1128</v>
      </c>
      <c r="E902" s="149">
        <v>221</v>
      </c>
      <c r="F902" s="137" t="s">
        <v>1383</v>
      </c>
      <c r="G902" s="127" t="s">
        <v>1080</v>
      </c>
      <c r="H902" s="152" t="s">
        <v>4</v>
      </c>
      <c r="I902" s="267"/>
    </row>
    <row r="903" spans="1:9" x14ac:dyDescent="0.2">
      <c r="A903" s="132" t="s">
        <v>79</v>
      </c>
      <c r="B903" s="213">
        <v>2</v>
      </c>
      <c r="C903" s="151" t="s">
        <v>141</v>
      </c>
      <c r="D903" s="151" t="s">
        <v>1128</v>
      </c>
      <c r="E903" s="149">
        <v>221</v>
      </c>
      <c r="F903" s="137" t="s">
        <v>1383</v>
      </c>
      <c r="G903" s="127" t="s">
        <v>1080</v>
      </c>
      <c r="H903" s="152" t="s">
        <v>4</v>
      </c>
      <c r="I903" s="267"/>
    </row>
    <row r="904" spans="1:9" x14ac:dyDescent="0.2">
      <c r="A904" s="132" t="s">
        <v>81</v>
      </c>
      <c r="B904" s="213">
        <v>2</v>
      </c>
      <c r="C904" s="151" t="s">
        <v>141</v>
      </c>
      <c r="D904" s="151" t="s">
        <v>1128</v>
      </c>
      <c r="E904" s="149">
        <v>221</v>
      </c>
      <c r="F904" s="137" t="s">
        <v>1383</v>
      </c>
      <c r="G904" s="127" t="s">
        <v>1080</v>
      </c>
      <c r="H904" s="143" t="s">
        <v>4</v>
      </c>
      <c r="I904" s="267"/>
    </row>
    <row r="905" spans="1:9" x14ac:dyDescent="0.2">
      <c r="A905" s="132" t="s">
        <v>82</v>
      </c>
      <c r="B905" s="213">
        <v>2</v>
      </c>
      <c r="C905" s="151" t="s">
        <v>141</v>
      </c>
      <c r="D905" s="151" t="s">
        <v>1128</v>
      </c>
      <c r="E905" s="149">
        <v>221</v>
      </c>
      <c r="F905" s="137" t="s">
        <v>1383</v>
      </c>
      <c r="G905" s="127" t="s">
        <v>1080</v>
      </c>
      <c r="H905" s="143" t="s">
        <v>4</v>
      </c>
      <c r="I905" s="267"/>
    </row>
    <row r="906" spans="1:9" x14ac:dyDescent="0.2">
      <c r="A906" s="132" t="s">
        <v>87</v>
      </c>
      <c r="B906" s="213">
        <v>2</v>
      </c>
      <c r="C906" s="151" t="s">
        <v>141</v>
      </c>
      <c r="D906" s="151" t="s">
        <v>1128</v>
      </c>
      <c r="E906" s="149">
        <v>221</v>
      </c>
      <c r="F906" s="137" t="s">
        <v>1383</v>
      </c>
      <c r="G906" s="127" t="s">
        <v>1080</v>
      </c>
      <c r="H906" s="152" t="s">
        <v>4</v>
      </c>
      <c r="I906" s="267"/>
    </row>
    <row r="907" spans="1:9" x14ac:dyDescent="0.2">
      <c r="A907" s="132" t="s">
        <v>88</v>
      </c>
      <c r="B907" s="213">
        <v>2</v>
      </c>
      <c r="C907" s="151" t="s">
        <v>141</v>
      </c>
      <c r="D907" s="151" t="s">
        <v>1128</v>
      </c>
      <c r="E907" s="149">
        <v>221</v>
      </c>
      <c r="F907" s="137" t="s">
        <v>1383</v>
      </c>
      <c r="G907" s="127" t="s">
        <v>1080</v>
      </c>
      <c r="H907" s="152" t="s">
        <v>4</v>
      </c>
      <c r="I907" s="267"/>
    </row>
    <row r="908" spans="1:9" x14ac:dyDescent="0.2">
      <c r="A908" s="132" t="s">
        <v>148</v>
      </c>
      <c r="B908" s="213">
        <v>2</v>
      </c>
      <c r="C908" s="151" t="s">
        <v>141</v>
      </c>
      <c r="D908" s="151" t="s">
        <v>1128</v>
      </c>
      <c r="E908" s="149">
        <v>221</v>
      </c>
      <c r="F908" s="137" t="s">
        <v>1383</v>
      </c>
      <c r="G908" s="127" t="s">
        <v>1080</v>
      </c>
      <c r="H908" s="139" t="s">
        <v>4</v>
      </c>
      <c r="I908" s="267"/>
    </row>
    <row r="909" spans="1:9" x14ac:dyDescent="0.2">
      <c r="A909" s="132" t="s">
        <v>527</v>
      </c>
      <c r="B909" s="213">
        <v>2</v>
      </c>
      <c r="C909" s="151" t="s">
        <v>141</v>
      </c>
      <c r="D909" s="151" t="s">
        <v>1128</v>
      </c>
      <c r="E909" s="149">
        <v>221</v>
      </c>
      <c r="F909" s="137" t="s">
        <v>1383</v>
      </c>
      <c r="G909" s="127" t="s">
        <v>1080</v>
      </c>
      <c r="H909" s="139" t="s">
        <v>4</v>
      </c>
      <c r="I909" s="267"/>
    </row>
    <row r="910" spans="1:9" s="53" customFormat="1" x14ac:dyDescent="0.2">
      <c r="A910" s="132" t="s">
        <v>588</v>
      </c>
      <c r="B910" s="213">
        <v>2</v>
      </c>
      <c r="C910" s="151" t="s">
        <v>141</v>
      </c>
      <c r="D910" s="151" t="s">
        <v>1128</v>
      </c>
      <c r="E910" s="149">
        <v>221</v>
      </c>
      <c r="F910" s="137" t="s">
        <v>1383</v>
      </c>
      <c r="G910" s="127" t="s">
        <v>1080</v>
      </c>
      <c r="H910" s="139" t="s">
        <v>4</v>
      </c>
      <c r="I910" s="267"/>
    </row>
    <row r="911" spans="1:9" s="53" customFormat="1" x14ac:dyDescent="0.2">
      <c r="A911" s="132" t="s">
        <v>1069</v>
      </c>
      <c r="B911" s="213">
        <v>2</v>
      </c>
      <c r="C911" s="151" t="s">
        <v>141</v>
      </c>
      <c r="D911" s="151" t="s">
        <v>1128</v>
      </c>
      <c r="E911" s="149">
        <v>221</v>
      </c>
      <c r="F911" s="137" t="s">
        <v>1383</v>
      </c>
      <c r="G911" s="127" t="s">
        <v>1080</v>
      </c>
      <c r="H911" s="139" t="s">
        <v>4</v>
      </c>
      <c r="I911" s="267"/>
    </row>
    <row r="912" spans="1:9" x14ac:dyDescent="0.2">
      <c r="A912" s="132" t="s">
        <v>5</v>
      </c>
      <c r="B912" s="213">
        <v>2</v>
      </c>
      <c r="C912" s="77" t="s">
        <v>141</v>
      </c>
      <c r="D912" s="78" t="s">
        <v>1151</v>
      </c>
      <c r="E912" s="135">
        <v>225</v>
      </c>
      <c r="F912" s="137" t="s">
        <v>1152</v>
      </c>
      <c r="G912" s="58" t="s">
        <v>14</v>
      </c>
      <c r="H912" s="139" t="s">
        <v>11</v>
      </c>
      <c r="I912" s="267"/>
    </row>
    <row r="913" spans="1:9" x14ac:dyDescent="0.2">
      <c r="A913" s="132" t="s">
        <v>6</v>
      </c>
      <c r="B913" s="213">
        <v>2</v>
      </c>
      <c r="C913" s="77" t="s">
        <v>141</v>
      </c>
      <c r="D913" s="78" t="s">
        <v>1151</v>
      </c>
      <c r="E913" s="135">
        <v>225</v>
      </c>
      <c r="F913" s="137" t="s">
        <v>1152</v>
      </c>
      <c r="G913" s="137" t="s">
        <v>14</v>
      </c>
      <c r="H913" s="139" t="s">
        <v>11</v>
      </c>
      <c r="I913" s="267"/>
    </row>
    <row r="914" spans="1:9" x14ac:dyDescent="0.2">
      <c r="A914" s="132" t="s">
        <v>7</v>
      </c>
      <c r="B914" s="213">
        <v>2</v>
      </c>
      <c r="C914" s="77" t="s">
        <v>141</v>
      </c>
      <c r="D914" s="78" t="s">
        <v>1151</v>
      </c>
      <c r="E914" s="135">
        <v>225</v>
      </c>
      <c r="F914" s="137" t="s">
        <v>1152</v>
      </c>
      <c r="G914" s="137" t="s">
        <v>14</v>
      </c>
      <c r="H914" s="139" t="s">
        <v>11</v>
      </c>
      <c r="I914" s="267"/>
    </row>
    <row r="915" spans="1:9" x14ac:dyDescent="0.2">
      <c r="A915" s="132" t="s">
        <v>8</v>
      </c>
      <c r="B915" s="213">
        <v>2</v>
      </c>
      <c r="C915" s="77" t="s">
        <v>141</v>
      </c>
      <c r="D915" s="78" t="s">
        <v>1151</v>
      </c>
      <c r="E915" s="135">
        <v>225</v>
      </c>
      <c r="F915" s="137" t="s">
        <v>1152</v>
      </c>
      <c r="G915" s="137" t="s">
        <v>14</v>
      </c>
      <c r="H915" s="139" t="s">
        <v>11</v>
      </c>
      <c r="I915" s="267"/>
    </row>
    <row r="916" spans="1:9" x14ac:dyDescent="0.2">
      <c r="A916" s="132" t="s">
        <v>34</v>
      </c>
      <c r="B916" s="213">
        <v>2</v>
      </c>
      <c r="C916" s="77" t="s">
        <v>141</v>
      </c>
      <c r="D916" s="78" t="s">
        <v>1151</v>
      </c>
      <c r="E916" s="135">
        <v>225</v>
      </c>
      <c r="F916" s="137" t="s">
        <v>1152</v>
      </c>
      <c r="G916" s="137" t="s">
        <v>14</v>
      </c>
      <c r="H916" s="139" t="s">
        <v>11</v>
      </c>
      <c r="I916" s="267"/>
    </row>
    <row r="917" spans="1:9" x14ac:dyDescent="0.2">
      <c r="A917" s="132" t="s">
        <v>37</v>
      </c>
      <c r="B917" s="213">
        <v>2</v>
      </c>
      <c r="C917" s="77" t="s">
        <v>141</v>
      </c>
      <c r="D917" s="78" t="s">
        <v>1151</v>
      </c>
      <c r="E917" s="135">
        <v>225</v>
      </c>
      <c r="F917" s="137" t="s">
        <v>1152</v>
      </c>
      <c r="G917" s="137" t="s">
        <v>14</v>
      </c>
      <c r="H917" s="139" t="s">
        <v>11</v>
      </c>
      <c r="I917" s="267"/>
    </row>
    <row r="918" spans="1:9" x14ac:dyDescent="0.2">
      <c r="A918" s="132" t="s">
        <v>39</v>
      </c>
      <c r="B918" s="213">
        <v>2</v>
      </c>
      <c r="C918" s="77" t="s">
        <v>141</v>
      </c>
      <c r="D918" s="78" t="s">
        <v>1151</v>
      </c>
      <c r="E918" s="135">
        <v>225</v>
      </c>
      <c r="F918" s="137" t="s">
        <v>1152</v>
      </c>
      <c r="G918" s="137" t="s">
        <v>14</v>
      </c>
      <c r="H918" s="139" t="s">
        <v>11</v>
      </c>
      <c r="I918" s="267"/>
    </row>
    <row r="919" spans="1:9" x14ac:dyDescent="0.2">
      <c r="A919" s="132" t="s">
        <v>40</v>
      </c>
      <c r="B919" s="213">
        <v>2</v>
      </c>
      <c r="C919" s="77" t="s">
        <v>141</v>
      </c>
      <c r="D919" s="78" t="s">
        <v>1151</v>
      </c>
      <c r="E919" s="135">
        <v>225</v>
      </c>
      <c r="F919" s="137" t="s">
        <v>1152</v>
      </c>
      <c r="G919" s="137" t="s">
        <v>14</v>
      </c>
      <c r="H919" s="139" t="s">
        <v>11</v>
      </c>
      <c r="I919" s="267"/>
    </row>
    <row r="920" spans="1:9" x14ac:dyDescent="0.2">
      <c r="A920" s="132" t="s">
        <v>44</v>
      </c>
      <c r="B920" s="213">
        <v>2</v>
      </c>
      <c r="C920" s="77" t="s">
        <v>141</v>
      </c>
      <c r="D920" s="78" t="s">
        <v>1151</v>
      </c>
      <c r="E920" s="135">
        <v>225</v>
      </c>
      <c r="F920" s="137" t="s">
        <v>1152</v>
      </c>
      <c r="G920" s="137" t="s">
        <v>14</v>
      </c>
      <c r="H920" s="184" t="s">
        <v>11</v>
      </c>
      <c r="I920" s="267"/>
    </row>
    <row r="921" spans="1:9" x14ac:dyDescent="0.2">
      <c r="A921" s="132" t="s">
        <v>45</v>
      </c>
      <c r="B921" s="213">
        <v>2</v>
      </c>
      <c r="C921" s="77" t="s">
        <v>141</v>
      </c>
      <c r="D921" s="78" t="s">
        <v>1151</v>
      </c>
      <c r="E921" s="135">
        <v>225</v>
      </c>
      <c r="F921" s="137" t="s">
        <v>1152</v>
      </c>
      <c r="G921" s="137" t="s">
        <v>14</v>
      </c>
      <c r="H921" s="184" t="s">
        <v>11</v>
      </c>
      <c r="I921" s="267"/>
    </row>
    <row r="922" spans="1:9" x14ac:dyDescent="0.2">
      <c r="A922" s="132" t="s">
        <v>46</v>
      </c>
      <c r="B922" s="213">
        <v>2</v>
      </c>
      <c r="C922" s="77" t="s">
        <v>141</v>
      </c>
      <c r="D922" s="78" t="s">
        <v>1151</v>
      </c>
      <c r="E922" s="44">
        <v>225</v>
      </c>
      <c r="F922" s="137" t="s">
        <v>1152</v>
      </c>
      <c r="G922" s="137" t="s">
        <v>14</v>
      </c>
      <c r="H922" s="139" t="s">
        <v>11</v>
      </c>
      <c r="I922" s="267"/>
    </row>
    <row r="923" spans="1:9" x14ac:dyDescent="0.2">
      <c r="A923" s="132" t="s">
        <v>47</v>
      </c>
      <c r="B923" s="213">
        <v>2</v>
      </c>
      <c r="C923" s="77" t="s">
        <v>141</v>
      </c>
      <c r="D923" s="78" t="s">
        <v>1151</v>
      </c>
      <c r="E923" s="135">
        <v>225</v>
      </c>
      <c r="F923" s="137" t="s">
        <v>1152</v>
      </c>
      <c r="G923" s="137" t="s">
        <v>14</v>
      </c>
      <c r="H923" s="139" t="s">
        <v>11</v>
      </c>
      <c r="I923" s="267"/>
    </row>
    <row r="924" spans="1:9" x14ac:dyDescent="0.2">
      <c r="A924" s="132" t="s">
        <v>55</v>
      </c>
      <c r="B924" s="213">
        <v>2</v>
      </c>
      <c r="C924" s="77" t="s">
        <v>141</v>
      </c>
      <c r="D924" s="78" t="s">
        <v>1151</v>
      </c>
      <c r="E924" s="135">
        <v>225</v>
      </c>
      <c r="F924" s="137" t="s">
        <v>1152</v>
      </c>
      <c r="G924" s="137" t="s">
        <v>14</v>
      </c>
      <c r="H924" s="139" t="s">
        <v>11</v>
      </c>
      <c r="I924" s="267"/>
    </row>
    <row r="925" spans="1:9" x14ac:dyDescent="0.2">
      <c r="A925" s="132" t="s">
        <v>56</v>
      </c>
      <c r="B925" s="213">
        <v>2</v>
      </c>
      <c r="C925" s="77" t="s">
        <v>141</v>
      </c>
      <c r="D925" s="78" t="s">
        <v>1151</v>
      </c>
      <c r="E925" s="135">
        <v>225</v>
      </c>
      <c r="F925" s="137" t="s">
        <v>1152</v>
      </c>
      <c r="G925" s="137" t="s">
        <v>14</v>
      </c>
      <c r="H925" s="139" t="s">
        <v>11</v>
      </c>
      <c r="I925" s="267"/>
    </row>
    <row r="926" spans="1:9" x14ac:dyDescent="0.2">
      <c r="A926" s="132" t="s">
        <v>64</v>
      </c>
      <c r="B926" s="213">
        <v>2</v>
      </c>
      <c r="C926" s="77" t="s">
        <v>141</v>
      </c>
      <c r="D926" s="78" t="s">
        <v>1151</v>
      </c>
      <c r="E926" s="135">
        <v>225</v>
      </c>
      <c r="F926" s="137" t="s">
        <v>1152</v>
      </c>
      <c r="G926" s="137" t="s">
        <v>14</v>
      </c>
      <c r="H926" s="139">
        <v>1000</v>
      </c>
      <c r="I926" s="267"/>
    </row>
    <row r="927" spans="1:9" x14ac:dyDescent="0.2">
      <c r="A927" s="132" t="s">
        <v>65</v>
      </c>
      <c r="B927" s="213">
        <v>2</v>
      </c>
      <c r="C927" s="77" t="s">
        <v>141</v>
      </c>
      <c r="D927" s="78" t="s">
        <v>1151</v>
      </c>
      <c r="E927" s="135">
        <v>225</v>
      </c>
      <c r="F927" s="137" t="s">
        <v>1152</v>
      </c>
      <c r="G927" s="137" t="s">
        <v>14</v>
      </c>
      <c r="H927" s="139">
        <v>1000</v>
      </c>
      <c r="I927" s="267"/>
    </row>
    <row r="928" spans="1:9" x14ac:dyDescent="0.2">
      <c r="A928" s="132" t="s">
        <v>78</v>
      </c>
      <c r="B928" s="213">
        <v>2</v>
      </c>
      <c r="C928" s="77" t="s">
        <v>141</v>
      </c>
      <c r="D928" s="78" t="s">
        <v>1151</v>
      </c>
      <c r="E928" s="135">
        <v>225</v>
      </c>
      <c r="F928" s="137" t="s">
        <v>1152</v>
      </c>
      <c r="G928" s="137" t="s">
        <v>14</v>
      </c>
      <c r="H928" s="139"/>
      <c r="I928" s="267"/>
    </row>
    <row r="929" spans="1:9" x14ac:dyDescent="0.2">
      <c r="A929" s="132" t="s">
        <v>79</v>
      </c>
      <c r="B929" s="213">
        <v>2</v>
      </c>
      <c r="C929" s="77" t="s">
        <v>141</v>
      </c>
      <c r="D929" s="78" t="s">
        <v>1151</v>
      </c>
      <c r="E929" s="135">
        <v>225</v>
      </c>
      <c r="F929" s="137" t="s">
        <v>1152</v>
      </c>
      <c r="G929" s="137" t="s">
        <v>14</v>
      </c>
      <c r="H929" s="139"/>
      <c r="I929" s="267"/>
    </row>
    <row r="930" spans="1:9" x14ac:dyDescent="0.2">
      <c r="A930" s="132" t="s">
        <v>81</v>
      </c>
      <c r="B930" s="213">
        <v>2</v>
      </c>
      <c r="C930" s="77" t="s">
        <v>141</v>
      </c>
      <c r="D930" s="78" t="s">
        <v>1151</v>
      </c>
      <c r="E930" s="135">
        <v>225</v>
      </c>
      <c r="F930" s="137" t="s">
        <v>1152</v>
      </c>
      <c r="G930" s="137" t="s">
        <v>14</v>
      </c>
      <c r="H930" s="12">
        <v>20</v>
      </c>
      <c r="I930" s="267"/>
    </row>
    <row r="931" spans="1:9" x14ac:dyDescent="0.2">
      <c r="A931" s="132" t="s">
        <v>82</v>
      </c>
      <c r="B931" s="213">
        <v>2</v>
      </c>
      <c r="C931" s="77" t="s">
        <v>141</v>
      </c>
      <c r="D931" s="78" t="s">
        <v>1151</v>
      </c>
      <c r="E931" s="135">
        <v>225</v>
      </c>
      <c r="F931" s="137" t="s">
        <v>1152</v>
      </c>
      <c r="G931" s="137" t="s">
        <v>14</v>
      </c>
      <c r="H931" s="12" t="s">
        <v>4</v>
      </c>
      <c r="I931" s="267"/>
    </row>
    <row r="932" spans="1:9" x14ac:dyDescent="0.2">
      <c r="A932" s="132" t="s">
        <v>87</v>
      </c>
      <c r="B932" s="213">
        <v>2</v>
      </c>
      <c r="C932" s="77" t="s">
        <v>141</v>
      </c>
      <c r="D932" s="78" t="s">
        <v>1151</v>
      </c>
      <c r="E932" s="135">
        <v>225</v>
      </c>
      <c r="F932" s="137" t="s">
        <v>1152</v>
      </c>
      <c r="G932" s="137" t="s">
        <v>14</v>
      </c>
      <c r="H932" s="139" t="s">
        <v>4</v>
      </c>
      <c r="I932" s="267"/>
    </row>
    <row r="933" spans="1:9" x14ac:dyDescent="0.2">
      <c r="A933" s="132" t="s">
        <v>88</v>
      </c>
      <c r="B933" s="213">
        <v>2</v>
      </c>
      <c r="C933" s="77" t="s">
        <v>141</v>
      </c>
      <c r="D933" s="78" t="s">
        <v>1151</v>
      </c>
      <c r="E933" s="135">
        <v>225</v>
      </c>
      <c r="F933" s="137" t="s">
        <v>1152</v>
      </c>
      <c r="G933" s="137" t="s">
        <v>14</v>
      </c>
      <c r="H933" s="139" t="s">
        <v>4</v>
      </c>
      <c r="I933" s="267"/>
    </row>
    <row r="934" spans="1:9" x14ac:dyDescent="0.2">
      <c r="A934" s="132" t="s">
        <v>148</v>
      </c>
      <c r="B934" s="213">
        <v>2</v>
      </c>
      <c r="C934" s="77" t="s">
        <v>141</v>
      </c>
      <c r="D934" s="78" t="s">
        <v>1151</v>
      </c>
      <c r="E934" s="135">
        <v>225</v>
      </c>
      <c r="F934" s="137" t="s">
        <v>1152</v>
      </c>
      <c r="G934" s="137" t="s">
        <v>14</v>
      </c>
      <c r="H934" s="139" t="s">
        <v>4</v>
      </c>
      <c r="I934" s="267"/>
    </row>
    <row r="935" spans="1:9" x14ac:dyDescent="0.2">
      <c r="A935" s="48" t="s">
        <v>527</v>
      </c>
      <c r="B935" s="213">
        <v>2</v>
      </c>
      <c r="C935" s="77" t="s">
        <v>141</v>
      </c>
      <c r="D935" s="78" t="s">
        <v>1151</v>
      </c>
      <c r="E935" s="135">
        <v>225</v>
      </c>
      <c r="F935" s="137" t="s">
        <v>1152</v>
      </c>
      <c r="G935" s="137" t="s">
        <v>14</v>
      </c>
      <c r="H935" s="139" t="s">
        <v>4</v>
      </c>
      <c r="I935" s="267"/>
    </row>
    <row r="936" spans="1:9" s="53" customFormat="1" x14ac:dyDescent="0.2">
      <c r="A936" s="132" t="s">
        <v>588</v>
      </c>
      <c r="B936" s="213">
        <v>2</v>
      </c>
      <c r="C936" s="77" t="s">
        <v>141</v>
      </c>
      <c r="D936" s="78" t="s">
        <v>1151</v>
      </c>
      <c r="E936" s="135">
        <v>225</v>
      </c>
      <c r="F936" s="137" t="s">
        <v>1152</v>
      </c>
      <c r="G936" s="137" t="s">
        <v>14</v>
      </c>
      <c r="H936" s="139" t="s">
        <v>4</v>
      </c>
      <c r="I936" s="267"/>
    </row>
    <row r="937" spans="1:9" s="53" customFormat="1" x14ac:dyDescent="0.2">
      <c r="A937" s="132" t="s">
        <v>1069</v>
      </c>
      <c r="B937" s="213">
        <v>2</v>
      </c>
      <c r="C937" s="77" t="s">
        <v>141</v>
      </c>
      <c r="D937" s="78" t="s">
        <v>1151</v>
      </c>
      <c r="E937" s="135">
        <v>225</v>
      </c>
      <c r="F937" s="137" t="s">
        <v>1152</v>
      </c>
      <c r="G937" s="137" t="s">
        <v>14</v>
      </c>
      <c r="H937" s="139" t="s">
        <v>4</v>
      </c>
      <c r="I937" s="267"/>
    </row>
    <row r="938" spans="1:9" x14ac:dyDescent="0.2">
      <c r="A938" s="132" t="s">
        <v>5</v>
      </c>
      <c r="B938" s="213">
        <v>2</v>
      </c>
      <c r="C938" s="77" t="s">
        <v>141</v>
      </c>
      <c r="D938" s="78" t="s">
        <v>1151</v>
      </c>
      <c r="E938" s="135">
        <v>226</v>
      </c>
      <c r="F938" s="137" t="s">
        <v>1153</v>
      </c>
      <c r="G938" s="137" t="s">
        <v>17</v>
      </c>
      <c r="H938" s="139" t="s">
        <v>11</v>
      </c>
      <c r="I938" s="267"/>
    </row>
    <row r="939" spans="1:9" x14ac:dyDescent="0.2">
      <c r="A939" s="132" t="s">
        <v>6</v>
      </c>
      <c r="B939" s="213">
        <v>2</v>
      </c>
      <c r="C939" s="77" t="s">
        <v>141</v>
      </c>
      <c r="D939" s="78" t="s">
        <v>1151</v>
      </c>
      <c r="E939" s="135">
        <v>226</v>
      </c>
      <c r="F939" s="137" t="s">
        <v>1153</v>
      </c>
      <c r="G939" s="137" t="s">
        <v>17</v>
      </c>
      <c r="H939" s="139" t="s">
        <v>11</v>
      </c>
      <c r="I939" s="267"/>
    </row>
    <row r="940" spans="1:9" x14ac:dyDescent="0.2">
      <c r="A940" s="132" t="s">
        <v>7</v>
      </c>
      <c r="B940" s="213">
        <v>2</v>
      </c>
      <c r="C940" s="77" t="s">
        <v>141</v>
      </c>
      <c r="D940" s="78" t="s">
        <v>1151</v>
      </c>
      <c r="E940" s="135">
        <v>226</v>
      </c>
      <c r="F940" s="137" t="s">
        <v>1153</v>
      </c>
      <c r="G940" s="137" t="s">
        <v>17</v>
      </c>
      <c r="H940" s="139" t="s">
        <v>11</v>
      </c>
      <c r="I940" s="267"/>
    </row>
    <row r="941" spans="1:9" x14ac:dyDescent="0.2">
      <c r="A941" s="132" t="s">
        <v>8</v>
      </c>
      <c r="B941" s="213">
        <v>2</v>
      </c>
      <c r="C941" s="77" t="s">
        <v>141</v>
      </c>
      <c r="D941" s="78" t="s">
        <v>1151</v>
      </c>
      <c r="E941" s="135">
        <v>226</v>
      </c>
      <c r="F941" s="137" t="s">
        <v>1153</v>
      </c>
      <c r="G941" s="137" t="s">
        <v>17</v>
      </c>
      <c r="H941" s="139" t="s">
        <v>11</v>
      </c>
      <c r="I941" s="267"/>
    </row>
    <row r="942" spans="1:9" x14ac:dyDescent="0.2">
      <c r="A942" s="132" t="s">
        <v>34</v>
      </c>
      <c r="B942" s="213">
        <v>2</v>
      </c>
      <c r="C942" s="77" t="s">
        <v>141</v>
      </c>
      <c r="D942" s="78" t="s">
        <v>1151</v>
      </c>
      <c r="E942" s="135">
        <v>226</v>
      </c>
      <c r="F942" s="137" t="s">
        <v>1153</v>
      </c>
      <c r="G942" s="137" t="s">
        <v>17</v>
      </c>
      <c r="H942" s="139" t="s">
        <v>11</v>
      </c>
      <c r="I942" s="267"/>
    </row>
    <row r="943" spans="1:9" x14ac:dyDescent="0.2">
      <c r="A943" s="132" t="s">
        <v>37</v>
      </c>
      <c r="B943" s="213">
        <v>2</v>
      </c>
      <c r="C943" s="77" t="s">
        <v>141</v>
      </c>
      <c r="D943" s="78" t="s">
        <v>1151</v>
      </c>
      <c r="E943" s="135">
        <v>226</v>
      </c>
      <c r="F943" s="137" t="s">
        <v>1153</v>
      </c>
      <c r="G943" s="137" t="s">
        <v>17</v>
      </c>
      <c r="H943" s="139" t="s">
        <v>11</v>
      </c>
      <c r="I943" s="267"/>
    </row>
    <row r="944" spans="1:9" x14ac:dyDescent="0.2">
      <c r="A944" s="132" t="s">
        <v>39</v>
      </c>
      <c r="B944" s="213">
        <v>2</v>
      </c>
      <c r="C944" s="77" t="s">
        <v>141</v>
      </c>
      <c r="D944" s="78" t="s">
        <v>1151</v>
      </c>
      <c r="E944" s="135">
        <v>226</v>
      </c>
      <c r="F944" s="137" t="s">
        <v>1153</v>
      </c>
      <c r="G944" s="137" t="s">
        <v>17</v>
      </c>
      <c r="H944" s="139" t="s">
        <v>11</v>
      </c>
      <c r="I944" s="267"/>
    </row>
    <row r="945" spans="1:9" x14ac:dyDescent="0.2">
      <c r="A945" s="132" t="s">
        <v>40</v>
      </c>
      <c r="B945" s="213">
        <v>2</v>
      </c>
      <c r="C945" s="77" t="s">
        <v>141</v>
      </c>
      <c r="D945" s="78" t="s">
        <v>1151</v>
      </c>
      <c r="E945" s="135">
        <v>226</v>
      </c>
      <c r="F945" s="137" t="s">
        <v>1153</v>
      </c>
      <c r="G945" s="137" t="s">
        <v>17</v>
      </c>
      <c r="H945" s="139" t="s">
        <v>11</v>
      </c>
      <c r="I945" s="267"/>
    </row>
    <row r="946" spans="1:9" x14ac:dyDescent="0.2">
      <c r="A946" s="132" t="s">
        <v>44</v>
      </c>
      <c r="B946" s="213">
        <v>2</v>
      </c>
      <c r="C946" s="77" t="s">
        <v>141</v>
      </c>
      <c r="D946" s="78" t="s">
        <v>1151</v>
      </c>
      <c r="E946" s="135">
        <v>226</v>
      </c>
      <c r="F946" s="137" t="s">
        <v>1153</v>
      </c>
      <c r="G946" s="137" t="s">
        <v>17</v>
      </c>
      <c r="H946" s="139" t="s">
        <v>11</v>
      </c>
      <c r="I946" s="267"/>
    </row>
    <row r="947" spans="1:9" x14ac:dyDescent="0.2">
      <c r="A947" s="132" t="s">
        <v>45</v>
      </c>
      <c r="B947" s="213">
        <v>2</v>
      </c>
      <c r="C947" s="77" t="s">
        <v>141</v>
      </c>
      <c r="D947" s="78" t="s">
        <v>1151</v>
      </c>
      <c r="E947" s="135">
        <v>226</v>
      </c>
      <c r="F947" s="137" t="s">
        <v>1153</v>
      </c>
      <c r="G947" s="137" t="s">
        <v>17</v>
      </c>
      <c r="H947" s="139" t="s">
        <v>11</v>
      </c>
      <c r="I947" s="267"/>
    </row>
    <row r="948" spans="1:9" x14ac:dyDescent="0.2">
      <c r="A948" s="132" t="s">
        <v>46</v>
      </c>
      <c r="B948" s="213">
        <v>2</v>
      </c>
      <c r="C948" s="77" t="s">
        <v>141</v>
      </c>
      <c r="D948" s="78" t="s">
        <v>1151</v>
      </c>
      <c r="E948" s="135">
        <v>226</v>
      </c>
      <c r="F948" s="137" t="s">
        <v>1153</v>
      </c>
      <c r="G948" s="137" t="s">
        <v>17</v>
      </c>
      <c r="H948" s="139" t="s">
        <v>11</v>
      </c>
      <c r="I948" s="267"/>
    </row>
    <row r="949" spans="1:9" x14ac:dyDescent="0.2">
      <c r="A949" s="132" t="s">
        <v>47</v>
      </c>
      <c r="B949" s="213">
        <v>2</v>
      </c>
      <c r="C949" s="77" t="s">
        <v>141</v>
      </c>
      <c r="D949" s="78" t="s">
        <v>1151</v>
      </c>
      <c r="E949" s="135">
        <v>226</v>
      </c>
      <c r="F949" s="137" t="s">
        <v>1153</v>
      </c>
      <c r="G949" s="137" t="s">
        <v>17</v>
      </c>
      <c r="H949" s="139" t="s">
        <v>11</v>
      </c>
      <c r="I949" s="267"/>
    </row>
    <row r="950" spans="1:9" x14ac:dyDescent="0.2">
      <c r="A950" s="132" t="s">
        <v>55</v>
      </c>
      <c r="B950" s="213">
        <v>2</v>
      </c>
      <c r="C950" s="77" t="s">
        <v>141</v>
      </c>
      <c r="D950" s="78" t="s">
        <v>1151</v>
      </c>
      <c r="E950" s="135">
        <v>226</v>
      </c>
      <c r="F950" s="137" t="s">
        <v>1153</v>
      </c>
      <c r="G950" s="137" t="s">
        <v>17</v>
      </c>
      <c r="H950" s="139" t="s">
        <v>11</v>
      </c>
      <c r="I950" s="267"/>
    </row>
    <row r="951" spans="1:9" x14ac:dyDescent="0.2">
      <c r="A951" s="132" t="s">
        <v>56</v>
      </c>
      <c r="B951" s="213">
        <v>2</v>
      </c>
      <c r="C951" s="77" t="s">
        <v>141</v>
      </c>
      <c r="D951" s="78" t="s">
        <v>1151</v>
      </c>
      <c r="E951" s="135">
        <v>226</v>
      </c>
      <c r="F951" s="137" t="s">
        <v>1153</v>
      </c>
      <c r="G951" s="137" t="s">
        <v>17</v>
      </c>
      <c r="H951" s="139" t="s">
        <v>11</v>
      </c>
      <c r="I951" s="267"/>
    </row>
    <row r="952" spans="1:9" x14ac:dyDescent="0.2">
      <c r="A952" s="132" t="s">
        <v>64</v>
      </c>
      <c r="B952" s="213">
        <v>2</v>
      </c>
      <c r="C952" s="77" t="s">
        <v>141</v>
      </c>
      <c r="D952" s="78" t="s">
        <v>1151</v>
      </c>
      <c r="E952" s="135">
        <v>226</v>
      </c>
      <c r="F952" s="137" t="s">
        <v>1153</v>
      </c>
      <c r="G952" s="137" t="s">
        <v>17</v>
      </c>
      <c r="H952" s="139">
        <v>1988</v>
      </c>
      <c r="I952" s="267"/>
    </row>
    <row r="953" spans="1:9" x14ac:dyDescent="0.2">
      <c r="A953" s="132" t="s">
        <v>65</v>
      </c>
      <c r="B953" s="213">
        <v>2</v>
      </c>
      <c r="C953" s="77" t="s">
        <v>141</v>
      </c>
      <c r="D953" s="78" t="s">
        <v>1151</v>
      </c>
      <c r="E953" s="135">
        <v>226</v>
      </c>
      <c r="F953" s="137" t="s">
        <v>1153</v>
      </c>
      <c r="G953" s="137" t="s">
        <v>17</v>
      </c>
      <c r="H953" s="139">
        <v>2012.3</v>
      </c>
      <c r="I953" s="267"/>
    </row>
    <row r="954" spans="1:9" x14ac:dyDescent="0.2">
      <c r="A954" s="132" t="s">
        <v>78</v>
      </c>
      <c r="B954" s="213">
        <v>2</v>
      </c>
      <c r="C954" s="77" t="s">
        <v>141</v>
      </c>
      <c r="D954" s="78" t="s">
        <v>1151</v>
      </c>
      <c r="E954" s="135">
        <v>226</v>
      </c>
      <c r="F954" s="137" t="s">
        <v>1153</v>
      </c>
      <c r="G954" s="137" t="s">
        <v>17</v>
      </c>
      <c r="H954" s="139">
        <v>2012.3</v>
      </c>
      <c r="I954" s="267"/>
    </row>
    <row r="955" spans="1:9" x14ac:dyDescent="0.2">
      <c r="A955" s="132" t="s">
        <v>79</v>
      </c>
      <c r="B955" s="213">
        <v>2</v>
      </c>
      <c r="C955" s="77" t="s">
        <v>141</v>
      </c>
      <c r="D955" s="78" t="s">
        <v>1151</v>
      </c>
      <c r="E955" s="44">
        <v>226</v>
      </c>
      <c r="F955" s="137" t="s">
        <v>1153</v>
      </c>
      <c r="G955" s="137" t="s">
        <v>17</v>
      </c>
      <c r="H955" s="139">
        <v>2012.3</v>
      </c>
      <c r="I955" s="267"/>
    </row>
    <row r="956" spans="1:9" x14ac:dyDescent="0.2">
      <c r="A956" s="132" t="s">
        <v>81</v>
      </c>
      <c r="B956" s="213">
        <v>2</v>
      </c>
      <c r="C956" s="77" t="s">
        <v>141</v>
      </c>
      <c r="D956" s="78" t="s">
        <v>1151</v>
      </c>
      <c r="E956" s="135">
        <v>226</v>
      </c>
      <c r="F956" s="137" t="s">
        <v>1153</v>
      </c>
      <c r="G956" s="137" t="s">
        <v>17</v>
      </c>
      <c r="H956" s="12">
        <v>2012.3</v>
      </c>
      <c r="I956" s="267"/>
    </row>
    <row r="957" spans="1:9" x14ac:dyDescent="0.2">
      <c r="A957" s="132" t="s">
        <v>82</v>
      </c>
      <c r="B957" s="213">
        <v>2</v>
      </c>
      <c r="C957" s="77" t="s">
        <v>141</v>
      </c>
      <c r="D957" s="78" t="s">
        <v>1151</v>
      </c>
      <c r="E957" s="44">
        <v>226</v>
      </c>
      <c r="F957" s="137" t="s">
        <v>1153</v>
      </c>
      <c r="G957" s="137" t="s">
        <v>17</v>
      </c>
      <c r="H957" s="12">
        <v>2012.3</v>
      </c>
      <c r="I957" s="267"/>
    </row>
    <row r="958" spans="1:9" x14ac:dyDescent="0.2">
      <c r="A958" s="132" t="s">
        <v>87</v>
      </c>
      <c r="B958" s="213">
        <v>2</v>
      </c>
      <c r="C958" s="77" t="s">
        <v>141</v>
      </c>
      <c r="D958" s="78" t="s">
        <v>1151</v>
      </c>
      <c r="E958" s="44">
        <v>226</v>
      </c>
      <c r="F958" s="137" t="s">
        <v>1153</v>
      </c>
      <c r="G958" s="137" t="s">
        <v>17</v>
      </c>
      <c r="H958" s="139">
        <v>2012.3</v>
      </c>
      <c r="I958" s="267"/>
    </row>
    <row r="959" spans="1:9" x14ac:dyDescent="0.2">
      <c r="A959" s="132" t="s">
        <v>88</v>
      </c>
      <c r="B959" s="213">
        <v>2</v>
      </c>
      <c r="C959" s="77" t="s">
        <v>141</v>
      </c>
      <c r="D959" s="78" t="s">
        <v>1151</v>
      </c>
      <c r="E959" s="44">
        <v>226</v>
      </c>
      <c r="F959" s="137" t="s">
        <v>1153</v>
      </c>
      <c r="G959" s="137" t="s">
        <v>17</v>
      </c>
      <c r="H959" s="139">
        <v>2012.3</v>
      </c>
      <c r="I959" s="267"/>
    </row>
    <row r="960" spans="1:9" x14ac:dyDescent="0.2">
      <c r="A960" s="132" t="s">
        <v>148</v>
      </c>
      <c r="B960" s="213">
        <v>2</v>
      </c>
      <c r="C960" s="77" t="s">
        <v>141</v>
      </c>
      <c r="D960" s="78" t="s">
        <v>1151</v>
      </c>
      <c r="E960" s="135">
        <v>226</v>
      </c>
      <c r="F960" s="137" t="s">
        <v>1153</v>
      </c>
      <c r="G960" s="137" t="s">
        <v>17</v>
      </c>
      <c r="H960" s="139">
        <v>2014.9358999999999</v>
      </c>
      <c r="I960" s="267"/>
    </row>
    <row r="961" spans="1:9" x14ac:dyDescent="0.2">
      <c r="A961" s="48" t="s">
        <v>527</v>
      </c>
      <c r="B961" s="213">
        <v>2</v>
      </c>
      <c r="C961" s="77" t="s">
        <v>141</v>
      </c>
      <c r="D961" s="78" t="s">
        <v>1151</v>
      </c>
      <c r="E961" s="135">
        <v>226</v>
      </c>
      <c r="F961" s="137" t="s">
        <v>1153</v>
      </c>
      <c r="G961" s="137" t="s">
        <v>17</v>
      </c>
      <c r="H961" s="139">
        <v>2012.3</v>
      </c>
      <c r="I961" s="267"/>
    </row>
    <row r="962" spans="1:9" x14ac:dyDescent="0.2">
      <c r="A962" s="132" t="s">
        <v>5</v>
      </c>
      <c r="B962" s="213">
        <v>2</v>
      </c>
      <c r="C962" s="77" t="s">
        <v>141</v>
      </c>
      <c r="D962" s="78" t="s">
        <v>1151</v>
      </c>
      <c r="E962" s="135">
        <v>227</v>
      </c>
      <c r="F962" s="137" t="s">
        <v>1402</v>
      </c>
      <c r="G962" s="137" t="s">
        <v>15</v>
      </c>
      <c r="H962" s="139" t="s">
        <v>11</v>
      </c>
      <c r="I962" s="267"/>
    </row>
    <row r="963" spans="1:9" x14ac:dyDescent="0.2">
      <c r="A963" s="132" t="s">
        <v>6</v>
      </c>
      <c r="B963" s="213">
        <v>2</v>
      </c>
      <c r="C963" s="77" t="s">
        <v>141</v>
      </c>
      <c r="D963" s="78" t="s">
        <v>1151</v>
      </c>
      <c r="E963" s="135">
        <v>227</v>
      </c>
      <c r="F963" s="137" t="s">
        <v>1402</v>
      </c>
      <c r="G963" s="137" t="s">
        <v>15</v>
      </c>
      <c r="H963" s="139" t="s">
        <v>11</v>
      </c>
      <c r="I963" s="267"/>
    </row>
    <row r="964" spans="1:9" x14ac:dyDescent="0.2">
      <c r="A964" s="132" t="s">
        <v>7</v>
      </c>
      <c r="B964" s="213">
        <v>2</v>
      </c>
      <c r="C964" s="77" t="s">
        <v>141</v>
      </c>
      <c r="D964" s="78" t="s">
        <v>1151</v>
      </c>
      <c r="E964" s="135">
        <v>227</v>
      </c>
      <c r="F964" s="137" t="s">
        <v>1402</v>
      </c>
      <c r="G964" s="137" t="s">
        <v>15</v>
      </c>
      <c r="H964" s="139" t="s">
        <v>11</v>
      </c>
      <c r="I964" s="267"/>
    </row>
    <row r="965" spans="1:9" x14ac:dyDescent="0.2">
      <c r="A965" s="132" t="s">
        <v>8</v>
      </c>
      <c r="B965" s="213">
        <v>2</v>
      </c>
      <c r="C965" s="77" t="s">
        <v>141</v>
      </c>
      <c r="D965" s="78" t="s">
        <v>1151</v>
      </c>
      <c r="E965" s="135">
        <v>227</v>
      </c>
      <c r="F965" s="137" t="s">
        <v>1402</v>
      </c>
      <c r="G965" s="137" t="s">
        <v>15</v>
      </c>
      <c r="H965" s="139" t="s">
        <v>11</v>
      </c>
      <c r="I965" s="267"/>
    </row>
    <row r="966" spans="1:9" x14ac:dyDescent="0.2">
      <c r="A966" s="132" t="s">
        <v>34</v>
      </c>
      <c r="B966" s="213">
        <v>2</v>
      </c>
      <c r="C966" s="77" t="s">
        <v>141</v>
      </c>
      <c r="D966" s="78" t="s">
        <v>1151</v>
      </c>
      <c r="E966" s="135">
        <v>227</v>
      </c>
      <c r="F966" s="137" t="s">
        <v>1402</v>
      </c>
      <c r="G966" s="137" t="s">
        <v>15</v>
      </c>
      <c r="H966" s="139" t="s">
        <v>11</v>
      </c>
      <c r="I966" s="267"/>
    </row>
    <row r="967" spans="1:9" x14ac:dyDescent="0.2">
      <c r="A967" s="132" t="s">
        <v>37</v>
      </c>
      <c r="B967" s="213">
        <v>2</v>
      </c>
      <c r="C967" s="77" t="s">
        <v>141</v>
      </c>
      <c r="D967" s="78" t="s">
        <v>1151</v>
      </c>
      <c r="E967" s="135">
        <v>227</v>
      </c>
      <c r="F967" s="137" t="s">
        <v>1402</v>
      </c>
      <c r="G967" s="137" t="s">
        <v>15</v>
      </c>
      <c r="H967" s="139" t="s">
        <v>11</v>
      </c>
      <c r="I967" s="267"/>
    </row>
    <row r="968" spans="1:9" x14ac:dyDescent="0.2">
      <c r="A968" s="132" t="s">
        <v>39</v>
      </c>
      <c r="B968" s="213">
        <v>2</v>
      </c>
      <c r="C968" s="77" t="s">
        <v>141</v>
      </c>
      <c r="D968" s="78" t="s">
        <v>1151</v>
      </c>
      <c r="E968" s="135">
        <v>227</v>
      </c>
      <c r="F968" s="137" t="s">
        <v>1402</v>
      </c>
      <c r="G968" s="137" t="s">
        <v>15</v>
      </c>
      <c r="H968" s="139" t="s">
        <v>11</v>
      </c>
      <c r="I968" s="267"/>
    </row>
    <row r="969" spans="1:9" x14ac:dyDescent="0.2">
      <c r="A969" s="132" t="s">
        <v>40</v>
      </c>
      <c r="B969" s="213">
        <v>2</v>
      </c>
      <c r="C969" s="77" t="s">
        <v>141</v>
      </c>
      <c r="D969" s="78" t="s">
        <v>1151</v>
      </c>
      <c r="E969" s="135">
        <v>227</v>
      </c>
      <c r="F969" s="137" t="s">
        <v>1402</v>
      </c>
      <c r="G969" s="137" t="s">
        <v>15</v>
      </c>
      <c r="H969" s="139" t="s">
        <v>11</v>
      </c>
      <c r="I969" s="267"/>
    </row>
    <row r="970" spans="1:9" x14ac:dyDescent="0.2">
      <c r="A970" s="132" t="s">
        <v>44</v>
      </c>
      <c r="B970" s="213">
        <v>2</v>
      </c>
      <c r="C970" s="77" t="s">
        <v>141</v>
      </c>
      <c r="D970" s="78" t="s">
        <v>1151</v>
      </c>
      <c r="E970" s="135">
        <v>227</v>
      </c>
      <c r="F970" s="137" t="s">
        <v>1402</v>
      </c>
      <c r="G970" s="137" t="s">
        <v>15</v>
      </c>
      <c r="H970" s="184" t="s">
        <v>11</v>
      </c>
      <c r="I970" s="267"/>
    </row>
    <row r="971" spans="1:9" x14ac:dyDescent="0.2">
      <c r="A971" s="132" t="s">
        <v>45</v>
      </c>
      <c r="B971" s="213">
        <v>2</v>
      </c>
      <c r="C971" s="77" t="s">
        <v>141</v>
      </c>
      <c r="D971" s="78" t="s">
        <v>1151</v>
      </c>
      <c r="E971" s="135">
        <v>227</v>
      </c>
      <c r="F971" s="137" t="s">
        <v>1402</v>
      </c>
      <c r="G971" s="137" t="s">
        <v>15</v>
      </c>
      <c r="H971" s="184" t="s">
        <v>11</v>
      </c>
      <c r="I971" s="267"/>
    </row>
    <row r="972" spans="1:9" x14ac:dyDescent="0.2">
      <c r="A972" s="132" t="s">
        <v>46</v>
      </c>
      <c r="B972" s="213">
        <v>2</v>
      </c>
      <c r="C972" s="77" t="s">
        <v>141</v>
      </c>
      <c r="D972" s="78" t="s">
        <v>1151</v>
      </c>
      <c r="E972" s="135">
        <v>227</v>
      </c>
      <c r="F972" s="137" t="s">
        <v>1402</v>
      </c>
      <c r="G972" s="137" t="s">
        <v>15</v>
      </c>
      <c r="H972" s="139" t="s">
        <v>11</v>
      </c>
      <c r="I972" s="267"/>
    </row>
    <row r="973" spans="1:9" x14ac:dyDescent="0.2">
      <c r="A973" s="132" t="s">
        <v>47</v>
      </c>
      <c r="B973" s="213">
        <v>2</v>
      </c>
      <c r="C973" s="77" t="s">
        <v>141</v>
      </c>
      <c r="D973" s="78" t="s">
        <v>1151</v>
      </c>
      <c r="E973" s="135">
        <v>227</v>
      </c>
      <c r="F973" s="137" t="s">
        <v>1402</v>
      </c>
      <c r="G973" s="137" t="s">
        <v>15</v>
      </c>
      <c r="H973" s="139" t="s">
        <v>11</v>
      </c>
      <c r="I973" s="267"/>
    </row>
    <row r="974" spans="1:9" x14ac:dyDescent="0.2">
      <c r="A974" s="132" t="s">
        <v>55</v>
      </c>
      <c r="B974" s="213">
        <v>2</v>
      </c>
      <c r="C974" s="77" t="s">
        <v>141</v>
      </c>
      <c r="D974" s="78" t="s">
        <v>1151</v>
      </c>
      <c r="E974" s="135">
        <v>227</v>
      </c>
      <c r="F974" s="137" t="s">
        <v>1402</v>
      </c>
      <c r="G974" s="137" t="s">
        <v>15</v>
      </c>
      <c r="H974" s="139" t="s">
        <v>11</v>
      </c>
      <c r="I974" s="267"/>
    </row>
    <row r="975" spans="1:9" x14ac:dyDescent="0.2">
      <c r="A975" s="132" t="s">
        <v>56</v>
      </c>
      <c r="B975" s="213">
        <v>2</v>
      </c>
      <c r="C975" s="77" t="s">
        <v>141</v>
      </c>
      <c r="D975" s="78" t="s">
        <v>1151</v>
      </c>
      <c r="E975" s="44">
        <v>227</v>
      </c>
      <c r="F975" s="137" t="s">
        <v>1402</v>
      </c>
      <c r="G975" s="137" t="s">
        <v>15</v>
      </c>
      <c r="H975" s="139" t="s">
        <v>11</v>
      </c>
      <c r="I975" s="267"/>
    </row>
    <row r="976" spans="1:9" x14ac:dyDescent="0.2">
      <c r="A976" s="132" t="s">
        <v>64</v>
      </c>
      <c r="B976" s="213">
        <v>2</v>
      </c>
      <c r="C976" s="77" t="s">
        <v>141</v>
      </c>
      <c r="D976" s="78" t="s">
        <v>1151</v>
      </c>
      <c r="E976" s="135">
        <v>227</v>
      </c>
      <c r="F976" s="137" t="s">
        <v>1402</v>
      </c>
      <c r="G976" s="137" t="s">
        <v>15</v>
      </c>
      <c r="H976" s="139">
        <v>6951.8</v>
      </c>
      <c r="I976" s="267"/>
    </row>
    <row r="977" spans="1:9" x14ac:dyDescent="0.2">
      <c r="A977" s="132" t="s">
        <v>65</v>
      </c>
      <c r="B977" s="213">
        <v>2</v>
      </c>
      <c r="C977" s="77" t="s">
        <v>141</v>
      </c>
      <c r="D977" s="78" t="s">
        <v>1151</v>
      </c>
      <c r="E977" s="44">
        <v>227</v>
      </c>
      <c r="F977" s="137" t="s">
        <v>1402</v>
      </c>
      <c r="G977" s="137" t="s">
        <v>15</v>
      </c>
      <c r="H977" s="139">
        <v>7049.3</v>
      </c>
      <c r="I977" s="267"/>
    </row>
    <row r="978" spans="1:9" x14ac:dyDescent="0.2">
      <c r="A978" s="132" t="s">
        <v>78</v>
      </c>
      <c r="B978" s="213">
        <v>2</v>
      </c>
      <c r="C978" s="77" t="s">
        <v>141</v>
      </c>
      <c r="D978" s="78" t="s">
        <v>1151</v>
      </c>
      <c r="E978" s="135">
        <v>227</v>
      </c>
      <c r="F978" s="137" t="s">
        <v>1402</v>
      </c>
      <c r="G978" s="137" t="s">
        <v>15</v>
      </c>
      <c r="H978" s="139">
        <v>7049.3</v>
      </c>
      <c r="I978" s="267"/>
    </row>
    <row r="979" spans="1:9" x14ac:dyDescent="0.2">
      <c r="A979" s="132" t="s">
        <v>79</v>
      </c>
      <c r="B979" s="213">
        <v>2</v>
      </c>
      <c r="C979" s="77" t="s">
        <v>141</v>
      </c>
      <c r="D979" s="78" t="s">
        <v>1151</v>
      </c>
      <c r="E979" s="135">
        <v>227</v>
      </c>
      <c r="F979" s="137" t="s">
        <v>1402</v>
      </c>
      <c r="G979" s="137" t="s">
        <v>15</v>
      </c>
      <c r="H979" s="139">
        <v>7049.3</v>
      </c>
      <c r="I979" s="267"/>
    </row>
    <row r="980" spans="1:9" x14ac:dyDescent="0.2">
      <c r="A980" s="132" t="s">
        <v>81</v>
      </c>
      <c r="B980" s="213">
        <v>2</v>
      </c>
      <c r="C980" s="77" t="s">
        <v>141</v>
      </c>
      <c r="D980" s="78" t="s">
        <v>1151</v>
      </c>
      <c r="E980" s="135">
        <v>227</v>
      </c>
      <c r="F980" s="137" t="s">
        <v>1402</v>
      </c>
      <c r="G980" s="137" t="s">
        <v>15</v>
      </c>
      <c r="H980" s="12">
        <v>7049.3</v>
      </c>
      <c r="I980" s="267"/>
    </row>
    <row r="981" spans="1:9" x14ac:dyDescent="0.2">
      <c r="A981" s="132" t="s">
        <v>82</v>
      </c>
      <c r="B981" s="213">
        <v>2</v>
      </c>
      <c r="C981" s="77" t="s">
        <v>141</v>
      </c>
      <c r="D981" s="78" t="s">
        <v>1151</v>
      </c>
      <c r="E981" s="135">
        <v>227</v>
      </c>
      <c r="F981" s="137" t="s">
        <v>1402</v>
      </c>
      <c r="G981" s="137" t="s">
        <v>15</v>
      </c>
      <c r="H981" s="12">
        <v>7049.3</v>
      </c>
      <c r="I981" s="267"/>
    </row>
    <row r="982" spans="1:9" x14ac:dyDescent="0.2">
      <c r="A982" s="132" t="s">
        <v>87</v>
      </c>
      <c r="B982" s="213">
        <v>2</v>
      </c>
      <c r="C982" s="77" t="s">
        <v>141</v>
      </c>
      <c r="D982" s="78" t="s">
        <v>1151</v>
      </c>
      <c r="E982" s="135">
        <v>227</v>
      </c>
      <c r="F982" s="137" t="s">
        <v>1402</v>
      </c>
      <c r="G982" s="137" t="s">
        <v>15</v>
      </c>
      <c r="H982" s="139">
        <v>7049.3</v>
      </c>
      <c r="I982" s="267"/>
    </row>
    <row r="983" spans="1:9" x14ac:dyDescent="0.2">
      <c r="A983" s="132" t="s">
        <v>88</v>
      </c>
      <c r="B983" s="213">
        <v>2</v>
      </c>
      <c r="C983" s="77" t="s">
        <v>141</v>
      </c>
      <c r="D983" s="78" t="s">
        <v>1151</v>
      </c>
      <c r="E983" s="135">
        <v>227</v>
      </c>
      <c r="F983" s="137" t="s">
        <v>1402</v>
      </c>
      <c r="G983" s="137" t="s">
        <v>15</v>
      </c>
      <c r="H983" s="139">
        <v>7049.3</v>
      </c>
      <c r="I983" s="267"/>
    </row>
    <row r="984" spans="1:9" x14ac:dyDescent="0.2">
      <c r="A984" s="132" t="s">
        <v>148</v>
      </c>
      <c r="B984" s="213">
        <v>2</v>
      </c>
      <c r="C984" s="77" t="s">
        <v>141</v>
      </c>
      <c r="D984" s="78" t="s">
        <v>1151</v>
      </c>
      <c r="E984" s="135">
        <v>227</v>
      </c>
      <c r="F984" s="137" t="s">
        <v>1402</v>
      </c>
      <c r="G984" s="137" t="s">
        <v>15</v>
      </c>
      <c r="H984" s="139">
        <v>7059.8436000000002</v>
      </c>
      <c r="I984" s="267"/>
    </row>
    <row r="985" spans="1:9" x14ac:dyDescent="0.2">
      <c r="A985" s="48" t="s">
        <v>527</v>
      </c>
      <c r="B985" s="213">
        <v>2</v>
      </c>
      <c r="C985" s="77" t="s">
        <v>141</v>
      </c>
      <c r="D985" s="78" t="s">
        <v>1151</v>
      </c>
      <c r="E985" s="135">
        <v>227</v>
      </c>
      <c r="F985" s="137" t="s">
        <v>1402</v>
      </c>
      <c r="G985" s="137" t="s">
        <v>15</v>
      </c>
      <c r="H985" s="139">
        <v>7049.3</v>
      </c>
      <c r="I985" s="267"/>
    </row>
    <row r="986" spans="1:9" x14ac:dyDescent="0.2">
      <c r="A986" s="132" t="s">
        <v>5</v>
      </c>
      <c r="B986" s="213">
        <v>2</v>
      </c>
      <c r="C986" s="151" t="s">
        <v>141</v>
      </c>
      <c r="D986" s="151" t="s">
        <v>1121</v>
      </c>
      <c r="E986" s="149">
        <v>235</v>
      </c>
      <c r="F986" s="148" t="s">
        <v>560</v>
      </c>
      <c r="G986" s="148" t="s">
        <v>15</v>
      </c>
      <c r="H986" s="152" t="s">
        <v>11</v>
      </c>
      <c r="I986" s="267"/>
    </row>
    <row r="987" spans="1:9" x14ac:dyDescent="0.2">
      <c r="A987" s="132" t="s">
        <v>6</v>
      </c>
      <c r="B987" s="213">
        <v>2</v>
      </c>
      <c r="C987" s="151" t="s">
        <v>141</v>
      </c>
      <c r="D987" s="151" t="s">
        <v>1121</v>
      </c>
      <c r="E987" s="149">
        <v>235</v>
      </c>
      <c r="F987" s="148" t="s">
        <v>560</v>
      </c>
      <c r="G987" s="148" t="s">
        <v>15</v>
      </c>
      <c r="H987" s="152" t="s">
        <v>11</v>
      </c>
      <c r="I987" s="267"/>
    </row>
    <row r="988" spans="1:9" x14ac:dyDescent="0.2">
      <c r="A988" s="132" t="s">
        <v>7</v>
      </c>
      <c r="B988" s="213">
        <v>2</v>
      </c>
      <c r="C988" s="151" t="s">
        <v>141</v>
      </c>
      <c r="D988" s="151" t="s">
        <v>1121</v>
      </c>
      <c r="E988" s="149">
        <v>235</v>
      </c>
      <c r="F988" s="148" t="s">
        <v>560</v>
      </c>
      <c r="G988" s="148" t="s">
        <v>15</v>
      </c>
      <c r="H988" s="152" t="s">
        <v>11</v>
      </c>
      <c r="I988" s="267"/>
    </row>
    <row r="989" spans="1:9" x14ac:dyDescent="0.2">
      <c r="A989" s="132" t="s">
        <v>8</v>
      </c>
      <c r="B989" s="213">
        <v>2</v>
      </c>
      <c r="C989" s="151" t="s">
        <v>141</v>
      </c>
      <c r="D989" s="151" t="s">
        <v>1121</v>
      </c>
      <c r="E989" s="149">
        <v>235</v>
      </c>
      <c r="F989" s="148" t="s">
        <v>560</v>
      </c>
      <c r="G989" s="148" t="s">
        <v>15</v>
      </c>
      <c r="H989" s="152" t="s">
        <v>11</v>
      </c>
      <c r="I989" s="267"/>
    </row>
    <row r="990" spans="1:9" x14ac:dyDescent="0.2">
      <c r="A990" s="132" t="s">
        <v>34</v>
      </c>
      <c r="B990" s="213">
        <v>2</v>
      </c>
      <c r="C990" s="151" t="s">
        <v>141</v>
      </c>
      <c r="D990" s="151" t="s">
        <v>1121</v>
      </c>
      <c r="E990" s="149">
        <v>235</v>
      </c>
      <c r="F990" s="148" t="s">
        <v>560</v>
      </c>
      <c r="G990" s="148" t="s">
        <v>15</v>
      </c>
      <c r="H990" s="152" t="s">
        <v>11</v>
      </c>
      <c r="I990" s="267"/>
    </row>
    <row r="991" spans="1:9" x14ac:dyDescent="0.2">
      <c r="A991" s="132" t="s">
        <v>37</v>
      </c>
      <c r="B991" s="213">
        <v>2</v>
      </c>
      <c r="C991" s="151" t="s">
        <v>141</v>
      </c>
      <c r="D991" s="151" t="s">
        <v>1121</v>
      </c>
      <c r="E991" s="149">
        <v>235</v>
      </c>
      <c r="F991" s="148" t="s">
        <v>560</v>
      </c>
      <c r="G991" s="148" t="s">
        <v>15</v>
      </c>
      <c r="H991" s="152" t="s">
        <v>11</v>
      </c>
      <c r="I991" s="267"/>
    </row>
    <row r="992" spans="1:9" x14ac:dyDescent="0.2">
      <c r="A992" s="132" t="s">
        <v>39</v>
      </c>
      <c r="B992" s="213">
        <v>2</v>
      </c>
      <c r="C992" s="151" t="s">
        <v>141</v>
      </c>
      <c r="D992" s="151" t="s">
        <v>1121</v>
      </c>
      <c r="E992" s="149">
        <v>235</v>
      </c>
      <c r="F992" s="148" t="s">
        <v>560</v>
      </c>
      <c r="G992" s="148" t="s">
        <v>15</v>
      </c>
      <c r="H992" s="152" t="s">
        <v>11</v>
      </c>
      <c r="I992" s="267"/>
    </row>
    <row r="993" spans="1:9" x14ac:dyDescent="0.2">
      <c r="A993" s="132" t="s">
        <v>40</v>
      </c>
      <c r="B993" s="213">
        <v>2</v>
      </c>
      <c r="C993" s="151" t="s">
        <v>141</v>
      </c>
      <c r="D993" s="151" t="s">
        <v>1121</v>
      </c>
      <c r="E993" s="149">
        <v>235</v>
      </c>
      <c r="F993" s="148" t="s">
        <v>560</v>
      </c>
      <c r="G993" s="148" t="s">
        <v>15</v>
      </c>
      <c r="H993" s="152" t="s">
        <v>11</v>
      </c>
      <c r="I993" s="267"/>
    </row>
    <row r="994" spans="1:9" x14ac:dyDescent="0.2">
      <c r="A994" s="132" t="s">
        <v>44</v>
      </c>
      <c r="B994" s="213">
        <v>2</v>
      </c>
      <c r="C994" s="151" t="s">
        <v>141</v>
      </c>
      <c r="D994" s="151" t="s">
        <v>1121</v>
      </c>
      <c r="E994" s="149">
        <v>235</v>
      </c>
      <c r="F994" s="148" t="s">
        <v>560</v>
      </c>
      <c r="G994" s="148" t="s">
        <v>15</v>
      </c>
      <c r="H994" s="153" t="s">
        <v>11</v>
      </c>
      <c r="I994" s="267"/>
    </row>
    <row r="995" spans="1:9" x14ac:dyDescent="0.2">
      <c r="A995" s="132" t="s">
        <v>45</v>
      </c>
      <c r="B995" s="213">
        <v>2</v>
      </c>
      <c r="C995" s="151" t="s">
        <v>141</v>
      </c>
      <c r="D995" s="151" t="s">
        <v>1121</v>
      </c>
      <c r="E995" s="149">
        <v>235</v>
      </c>
      <c r="F995" s="148" t="s">
        <v>560</v>
      </c>
      <c r="G995" s="148" t="s">
        <v>15</v>
      </c>
      <c r="H995" s="154">
        <v>1900</v>
      </c>
      <c r="I995" s="267"/>
    </row>
    <row r="996" spans="1:9" x14ac:dyDescent="0.2">
      <c r="A996" s="132" t="s">
        <v>46</v>
      </c>
      <c r="B996" s="213">
        <v>2</v>
      </c>
      <c r="C996" s="151" t="s">
        <v>141</v>
      </c>
      <c r="D996" s="151" t="s">
        <v>1121</v>
      </c>
      <c r="E996" s="149">
        <v>235</v>
      </c>
      <c r="F996" s="148" t="s">
        <v>560</v>
      </c>
      <c r="G996" s="148" t="s">
        <v>15</v>
      </c>
      <c r="H996" s="150">
        <v>2250</v>
      </c>
      <c r="I996" s="267"/>
    </row>
    <row r="997" spans="1:9" x14ac:dyDescent="0.2">
      <c r="A997" s="132" t="s">
        <v>47</v>
      </c>
      <c r="B997" s="213">
        <v>2</v>
      </c>
      <c r="C997" s="151" t="s">
        <v>141</v>
      </c>
      <c r="D997" s="151" t="s">
        <v>1121</v>
      </c>
      <c r="E997" s="149">
        <v>235</v>
      </c>
      <c r="F997" s="148" t="s">
        <v>560</v>
      </c>
      <c r="G997" s="148" t="s">
        <v>15</v>
      </c>
      <c r="H997" s="152" t="s">
        <v>11</v>
      </c>
      <c r="I997" s="267"/>
    </row>
    <row r="998" spans="1:9" x14ac:dyDescent="0.2">
      <c r="A998" s="132" t="s">
        <v>55</v>
      </c>
      <c r="B998" s="213">
        <v>2</v>
      </c>
      <c r="C998" s="151" t="s">
        <v>141</v>
      </c>
      <c r="D998" s="151" t="s">
        <v>1121</v>
      </c>
      <c r="E998" s="149">
        <v>235</v>
      </c>
      <c r="F998" s="148" t="s">
        <v>560</v>
      </c>
      <c r="G998" s="148" t="s">
        <v>15</v>
      </c>
      <c r="H998" s="152" t="s">
        <v>11</v>
      </c>
      <c r="I998" s="267"/>
    </row>
    <row r="999" spans="1:9" x14ac:dyDescent="0.2">
      <c r="A999" s="132" t="s">
        <v>56</v>
      </c>
      <c r="B999" s="213">
        <v>2</v>
      </c>
      <c r="C999" s="151" t="s">
        <v>141</v>
      </c>
      <c r="D999" s="151" t="s">
        <v>1121</v>
      </c>
      <c r="E999" s="149">
        <v>235</v>
      </c>
      <c r="F999" s="148" t="s">
        <v>560</v>
      </c>
      <c r="G999" s="148" t="s">
        <v>15</v>
      </c>
      <c r="H999" s="152" t="s">
        <v>11</v>
      </c>
      <c r="I999" s="267"/>
    </row>
    <row r="1000" spans="1:9" x14ac:dyDescent="0.2">
      <c r="A1000" s="132" t="s">
        <v>64</v>
      </c>
      <c r="B1000" s="213">
        <v>2</v>
      </c>
      <c r="C1000" s="151" t="s">
        <v>141</v>
      </c>
      <c r="D1000" s="151" t="s">
        <v>1121</v>
      </c>
      <c r="E1000" s="149">
        <v>235</v>
      </c>
      <c r="F1000" s="148" t="s">
        <v>560</v>
      </c>
      <c r="G1000" s="148" t="s">
        <v>15</v>
      </c>
      <c r="H1000" s="152" t="s">
        <v>11</v>
      </c>
      <c r="I1000" s="267"/>
    </row>
    <row r="1001" spans="1:9" x14ac:dyDescent="0.2">
      <c r="A1001" s="132" t="s">
        <v>65</v>
      </c>
      <c r="B1001" s="213">
        <v>2</v>
      </c>
      <c r="C1001" s="151" t="s">
        <v>141</v>
      </c>
      <c r="D1001" s="151" t="s">
        <v>1121</v>
      </c>
      <c r="E1001" s="149">
        <v>235</v>
      </c>
      <c r="F1001" s="148" t="s">
        <v>560</v>
      </c>
      <c r="G1001" s="148" t="s">
        <v>15</v>
      </c>
      <c r="H1001" s="152" t="s">
        <v>11</v>
      </c>
      <c r="I1001" s="267"/>
    </row>
    <row r="1002" spans="1:9" x14ac:dyDescent="0.2">
      <c r="A1002" s="132" t="s">
        <v>78</v>
      </c>
      <c r="B1002" s="213">
        <v>2</v>
      </c>
      <c r="C1002" s="151" t="s">
        <v>141</v>
      </c>
      <c r="D1002" s="151" t="s">
        <v>1121</v>
      </c>
      <c r="E1002" s="149">
        <v>235</v>
      </c>
      <c r="F1002" s="148" t="s">
        <v>560</v>
      </c>
      <c r="G1002" s="148" t="s">
        <v>15</v>
      </c>
      <c r="H1002" s="152" t="s">
        <v>11</v>
      </c>
      <c r="I1002" s="267"/>
    </row>
    <row r="1003" spans="1:9" x14ac:dyDescent="0.2">
      <c r="A1003" s="132" t="s">
        <v>79</v>
      </c>
      <c r="B1003" s="213">
        <v>2</v>
      </c>
      <c r="C1003" s="151" t="s">
        <v>141</v>
      </c>
      <c r="D1003" s="151" t="s">
        <v>1121</v>
      </c>
      <c r="E1003" s="149">
        <v>235</v>
      </c>
      <c r="F1003" s="148" t="s">
        <v>560</v>
      </c>
      <c r="G1003" s="148" t="s">
        <v>15</v>
      </c>
      <c r="H1003" s="152" t="s">
        <v>11</v>
      </c>
      <c r="I1003" s="267"/>
    </row>
    <row r="1004" spans="1:9" x14ac:dyDescent="0.2">
      <c r="A1004" s="132" t="s">
        <v>81</v>
      </c>
      <c r="B1004" s="213">
        <v>2</v>
      </c>
      <c r="C1004" s="151" t="s">
        <v>141</v>
      </c>
      <c r="D1004" s="151" t="s">
        <v>1121</v>
      </c>
      <c r="E1004" s="149">
        <v>235</v>
      </c>
      <c r="F1004" s="148" t="s">
        <v>560</v>
      </c>
      <c r="G1004" s="148" t="s">
        <v>15</v>
      </c>
      <c r="H1004" s="143" t="s">
        <v>11</v>
      </c>
      <c r="I1004" s="267"/>
    </row>
    <row r="1005" spans="1:9" x14ac:dyDescent="0.2">
      <c r="A1005" s="132" t="s">
        <v>82</v>
      </c>
      <c r="B1005" s="213">
        <v>2</v>
      </c>
      <c r="C1005" s="151" t="s">
        <v>141</v>
      </c>
      <c r="D1005" s="151" t="s">
        <v>1121</v>
      </c>
      <c r="E1005" s="149">
        <v>235</v>
      </c>
      <c r="F1005" s="148" t="s">
        <v>560</v>
      </c>
      <c r="G1005" s="148" t="s">
        <v>15</v>
      </c>
      <c r="H1005" s="143" t="s">
        <v>11</v>
      </c>
      <c r="I1005" s="267"/>
    </row>
    <row r="1006" spans="1:9" x14ac:dyDescent="0.2">
      <c r="A1006" s="132" t="s">
        <v>87</v>
      </c>
      <c r="B1006" s="213">
        <v>2</v>
      </c>
      <c r="C1006" s="151" t="s">
        <v>141</v>
      </c>
      <c r="D1006" s="151" t="s">
        <v>1121</v>
      </c>
      <c r="E1006" s="149">
        <v>235</v>
      </c>
      <c r="F1006" s="148" t="s">
        <v>560</v>
      </c>
      <c r="G1006" s="148" t="s">
        <v>15</v>
      </c>
      <c r="H1006" s="152" t="s">
        <v>11</v>
      </c>
      <c r="I1006" s="267"/>
    </row>
    <row r="1007" spans="1:9" x14ac:dyDescent="0.2">
      <c r="A1007" s="132" t="s">
        <v>88</v>
      </c>
      <c r="B1007" s="213">
        <v>2</v>
      </c>
      <c r="C1007" s="151" t="s">
        <v>141</v>
      </c>
      <c r="D1007" s="151" t="s">
        <v>1121</v>
      </c>
      <c r="E1007" s="149">
        <v>235</v>
      </c>
      <c r="F1007" s="148" t="s">
        <v>560</v>
      </c>
      <c r="G1007" s="148" t="s">
        <v>15</v>
      </c>
      <c r="H1007" s="152" t="s">
        <v>11</v>
      </c>
      <c r="I1007" s="267"/>
    </row>
    <row r="1008" spans="1:9" x14ac:dyDescent="0.2">
      <c r="A1008" s="132" t="s">
        <v>148</v>
      </c>
      <c r="B1008" s="213">
        <v>2</v>
      </c>
      <c r="C1008" s="151" t="s">
        <v>141</v>
      </c>
      <c r="D1008" s="151" t="s">
        <v>1121</v>
      </c>
      <c r="E1008" s="142">
        <v>235</v>
      </c>
      <c r="F1008" s="127" t="s">
        <v>560</v>
      </c>
      <c r="G1008" s="148" t="s">
        <v>15</v>
      </c>
      <c r="H1008" s="139" t="s">
        <v>11</v>
      </c>
      <c r="I1008" s="267"/>
    </row>
    <row r="1009" spans="1:9" x14ac:dyDescent="0.2">
      <c r="A1009" s="132" t="s">
        <v>527</v>
      </c>
      <c r="B1009" s="213">
        <v>2</v>
      </c>
      <c r="C1009" s="151" t="s">
        <v>141</v>
      </c>
      <c r="D1009" s="151" t="s">
        <v>1121</v>
      </c>
      <c r="E1009" s="149">
        <v>235</v>
      </c>
      <c r="F1009" s="148" t="s">
        <v>560</v>
      </c>
      <c r="G1009" s="148" t="s">
        <v>15</v>
      </c>
      <c r="H1009" s="139" t="s">
        <v>11</v>
      </c>
      <c r="I1009" s="267"/>
    </row>
    <row r="1010" spans="1:9" s="53" customFormat="1" x14ac:dyDescent="0.2">
      <c r="A1010" s="132" t="s">
        <v>588</v>
      </c>
      <c r="B1010" s="213">
        <v>2</v>
      </c>
      <c r="C1010" s="151" t="s">
        <v>141</v>
      </c>
      <c r="D1010" s="151" t="s">
        <v>1121</v>
      </c>
      <c r="E1010" s="149">
        <v>235</v>
      </c>
      <c r="F1010" s="148" t="s">
        <v>560</v>
      </c>
      <c r="G1010" s="148" t="s">
        <v>15</v>
      </c>
      <c r="H1010" s="139" t="s">
        <v>11</v>
      </c>
      <c r="I1010" s="267"/>
    </row>
    <row r="1011" spans="1:9" s="53" customFormat="1" x14ac:dyDescent="0.2">
      <c r="A1011" s="132" t="s">
        <v>1069</v>
      </c>
      <c r="B1011" s="213">
        <v>2</v>
      </c>
      <c r="C1011" s="151" t="s">
        <v>141</v>
      </c>
      <c r="D1011" s="151" t="s">
        <v>1121</v>
      </c>
      <c r="E1011" s="142">
        <v>235</v>
      </c>
      <c r="F1011" s="127" t="s">
        <v>560</v>
      </c>
      <c r="G1011" s="148" t="s">
        <v>15</v>
      </c>
      <c r="H1011" s="139" t="s">
        <v>11</v>
      </c>
      <c r="I1011" s="267"/>
    </row>
    <row r="1012" spans="1:9" x14ac:dyDescent="0.2">
      <c r="A1012" s="132" t="s">
        <v>5</v>
      </c>
      <c r="B1012" s="213">
        <v>2</v>
      </c>
      <c r="C1012" s="151" t="s">
        <v>141</v>
      </c>
      <c r="D1012" s="151" t="s">
        <v>1121</v>
      </c>
      <c r="E1012" s="149">
        <v>236</v>
      </c>
      <c r="F1012" s="148" t="s">
        <v>1125</v>
      </c>
      <c r="G1012" s="148" t="s">
        <v>14</v>
      </c>
      <c r="H1012" s="152">
        <v>60</v>
      </c>
      <c r="I1012" s="267"/>
    </row>
    <row r="1013" spans="1:9" x14ac:dyDescent="0.2">
      <c r="A1013" s="132" t="s">
        <v>6</v>
      </c>
      <c r="B1013" s="213">
        <v>2</v>
      </c>
      <c r="C1013" s="151" t="s">
        <v>141</v>
      </c>
      <c r="D1013" s="151" t="s">
        <v>1121</v>
      </c>
      <c r="E1013" s="149">
        <v>236</v>
      </c>
      <c r="F1013" s="148" t="s">
        <v>1125</v>
      </c>
      <c r="G1013" s="127" t="s">
        <v>14</v>
      </c>
      <c r="H1013" s="152" t="s">
        <v>11</v>
      </c>
      <c r="I1013" s="267"/>
    </row>
    <row r="1014" spans="1:9" x14ac:dyDescent="0.2">
      <c r="A1014" s="132" t="s">
        <v>7</v>
      </c>
      <c r="B1014" s="213">
        <v>2</v>
      </c>
      <c r="C1014" s="151" t="s">
        <v>141</v>
      </c>
      <c r="D1014" s="151" t="s">
        <v>1121</v>
      </c>
      <c r="E1014" s="149">
        <v>236</v>
      </c>
      <c r="F1014" s="148" t="s">
        <v>1125</v>
      </c>
      <c r="G1014" s="127" t="s">
        <v>14</v>
      </c>
      <c r="H1014" s="152" t="s">
        <v>11</v>
      </c>
      <c r="I1014" s="267"/>
    </row>
    <row r="1015" spans="1:9" x14ac:dyDescent="0.2">
      <c r="A1015" s="132" t="s">
        <v>8</v>
      </c>
      <c r="B1015" s="213">
        <v>2</v>
      </c>
      <c r="C1015" s="151" t="s">
        <v>141</v>
      </c>
      <c r="D1015" s="151" t="s">
        <v>1121</v>
      </c>
      <c r="E1015" s="149">
        <v>236</v>
      </c>
      <c r="F1015" s="148" t="s">
        <v>1125</v>
      </c>
      <c r="G1015" s="127" t="s">
        <v>14</v>
      </c>
      <c r="H1015" s="152" t="s">
        <v>11</v>
      </c>
      <c r="I1015" s="267"/>
    </row>
    <row r="1016" spans="1:9" x14ac:dyDescent="0.2">
      <c r="A1016" s="132" t="s">
        <v>34</v>
      </c>
      <c r="B1016" s="213">
        <v>2</v>
      </c>
      <c r="C1016" s="151" t="s">
        <v>141</v>
      </c>
      <c r="D1016" s="151" t="s">
        <v>1121</v>
      </c>
      <c r="E1016" s="149">
        <v>236</v>
      </c>
      <c r="F1016" s="148" t="s">
        <v>1125</v>
      </c>
      <c r="G1016" s="127" t="s">
        <v>14</v>
      </c>
      <c r="H1016" s="152">
        <v>400</v>
      </c>
      <c r="I1016" s="267"/>
    </row>
    <row r="1017" spans="1:9" x14ac:dyDescent="0.2">
      <c r="A1017" s="132" t="s">
        <v>37</v>
      </c>
      <c r="B1017" s="213">
        <v>2</v>
      </c>
      <c r="C1017" s="151" t="s">
        <v>141</v>
      </c>
      <c r="D1017" s="151" t="s">
        <v>1121</v>
      </c>
      <c r="E1017" s="149">
        <v>236</v>
      </c>
      <c r="F1017" s="148" t="s">
        <v>1125</v>
      </c>
      <c r="G1017" s="127" t="s">
        <v>14</v>
      </c>
      <c r="H1017" s="152" t="s">
        <v>11</v>
      </c>
      <c r="I1017" s="267"/>
    </row>
    <row r="1018" spans="1:9" x14ac:dyDescent="0.2">
      <c r="A1018" s="132" t="s">
        <v>39</v>
      </c>
      <c r="B1018" s="213">
        <v>2</v>
      </c>
      <c r="C1018" s="151" t="s">
        <v>141</v>
      </c>
      <c r="D1018" s="151" t="s">
        <v>1121</v>
      </c>
      <c r="E1018" s="149">
        <v>236</v>
      </c>
      <c r="F1018" s="148" t="s">
        <v>1125</v>
      </c>
      <c r="G1018" s="127" t="s">
        <v>14</v>
      </c>
      <c r="H1018" s="152">
        <v>800</v>
      </c>
      <c r="I1018" s="267"/>
    </row>
    <row r="1019" spans="1:9" x14ac:dyDescent="0.2">
      <c r="A1019" s="132" t="s">
        <v>40</v>
      </c>
      <c r="B1019" s="213">
        <v>2</v>
      </c>
      <c r="C1019" s="151" t="s">
        <v>141</v>
      </c>
      <c r="D1019" s="151" t="s">
        <v>1121</v>
      </c>
      <c r="E1019" s="149">
        <v>236</v>
      </c>
      <c r="F1019" s="148" t="s">
        <v>1125</v>
      </c>
      <c r="G1019" s="127" t="s">
        <v>14</v>
      </c>
      <c r="H1019" s="152" t="s">
        <v>11</v>
      </c>
      <c r="I1019" s="267"/>
    </row>
    <row r="1020" spans="1:9" x14ac:dyDescent="0.2">
      <c r="A1020" s="132" t="s">
        <v>44</v>
      </c>
      <c r="B1020" s="213">
        <v>2</v>
      </c>
      <c r="C1020" s="151" t="s">
        <v>141</v>
      </c>
      <c r="D1020" s="151" t="s">
        <v>1121</v>
      </c>
      <c r="E1020" s="149">
        <v>236</v>
      </c>
      <c r="F1020" s="148" t="s">
        <v>1125</v>
      </c>
      <c r="G1020" s="127" t="s">
        <v>14</v>
      </c>
      <c r="H1020" s="152">
        <v>100</v>
      </c>
      <c r="I1020" s="267"/>
    </row>
    <row r="1021" spans="1:9" x14ac:dyDescent="0.2">
      <c r="A1021" s="132" t="s">
        <v>45</v>
      </c>
      <c r="B1021" s="213">
        <v>2</v>
      </c>
      <c r="C1021" s="151" t="s">
        <v>141</v>
      </c>
      <c r="D1021" s="151" t="s">
        <v>1121</v>
      </c>
      <c r="E1021" s="149">
        <v>236</v>
      </c>
      <c r="F1021" s="148" t="s">
        <v>1125</v>
      </c>
      <c r="G1021" s="127" t="s">
        <v>14</v>
      </c>
      <c r="H1021" s="152" t="s">
        <v>11</v>
      </c>
      <c r="I1021" s="267"/>
    </row>
    <row r="1022" spans="1:9" x14ac:dyDescent="0.2">
      <c r="A1022" s="132" t="s">
        <v>46</v>
      </c>
      <c r="B1022" s="213">
        <v>2</v>
      </c>
      <c r="C1022" s="151" t="s">
        <v>141</v>
      </c>
      <c r="D1022" s="151" t="s">
        <v>1121</v>
      </c>
      <c r="E1022" s="149">
        <v>236</v>
      </c>
      <c r="F1022" s="148" t="s">
        <v>1125</v>
      </c>
      <c r="G1022" s="127" t="s">
        <v>14</v>
      </c>
      <c r="H1022" s="152" t="s">
        <v>11</v>
      </c>
      <c r="I1022" s="267"/>
    </row>
    <row r="1023" spans="1:9" x14ac:dyDescent="0.2">
      <c r="A1023" s="132" t="s">
        <v>47</v>
      </c>
      <c r="B1023" s="213">
        <v>2</v>
      </c>
      <c r="C1023" s="151" t="s">
        <v>141</v>
      </c>
      <c r="D1023" s="151" t="s">
        <v>1121</v>
      </c>
      <c r="E1023" s="149">
        <v>236</v>
      </c>
      <c r="F1023" s="148" t="s">
        <v>1125</v>
      </c>
      <c r="G1023" s="127" t="s">
        <v>14</v>
      </c>
      <c r="H1023" s="152" t="s">
        <v>11</v>
      </c>
      <c r="I1023" s="267"/>
    </row>
    <row r="1024" spans="1:9" x14ac:dyDescent="0.2">
      <c r="A1024" s="132" t="s">
        <v>55</v>
      </c>
      <c r="B1024" s="213">
        <v>2</v>
      </c>
      <c r="C1024" s="151" t="s">
        <v>141</v>
      </c>
      <c r="D1024" s="151" t="s">
        <v>1121</v>
      </c>
      <c r="E1024" s="149">
        <v>236</v>
      </c>
      <c r="F1024" s="148" t="s">
        <v>1125</v>
      </c>
      <c r="G1024" s="127" t="s">
        <v>14</v>
      </c>
      <c r="H1024" s="152" t="s">
        <v>11</v>
      </c>
      <c r="I1024" s="267"/>
    </row>
    <row r="1025" spans="1:9" x14ac:dyDescent="0.2">
      <c r="A1025" s="132" t="s">
        <v>56</v>
      </c>
      <c r="B1025" s="213">
        <v>2</v>
      </c>
      <c r="C1025" s="151" t="s">
        <v>141</v>
      </c>
      <c r="D1025" s="151" t="s">
        <v>1121</v>
      </c>
      <c r="E1025" s="149">
        <v>236</v>
      </c>
      <c r="F1025" s="148" t="s">
        <v>1125</v>
      </c>
      <c r="G1025" s="127" t="s">
        <v>14</v>
      </c>
      <c r="H1025" s="152" t="s">
        <v>11</v>
      </c>
      <c r="I1025" s="267"/>
    </row>
    <row r="1026" spans="1:9" x14ac:dyDescent="0.2">
      <c r="A1026" s="132" t="s">
        <v>64</v>
      </c>
      <c r="B1026" s="213">
        <v>2</v>
      </c>
      <c r="C1026" s="151" t="s">
        <v>141</v>
      </c>
      <c r="D1026" s="151" t="s">
        <v>1121</v>
      </c>
      <c r="E1026" s="149">
        <v>236</v>
      </c>
      <c r="F1026" s="148" t="s">
        <v>1125</v>
      </c>
      <c r="G1026" s="127" t="s">
        <v>14</v>
      </c>
      <c r="H1026" s="152" t="s">
        <v>11</v>
      </c>
      <c r="I1026" s="267"/>
    </row>
    <row r="1027" spans="1:9" x14ac:dyDescent="0.2">
      <c r="A1027" s="132" t="s">
        <v>65</v>
      </c>
      <c r="B1027" s="213">
        <v>2</v>
      </c>
      <c r="C1027" s="151" t="s">
        <v>141</v>
      </c>
      <c r="D1027" s="151" t="s">
        <v>1121</v>
      </c>
      <c r="E1027" s="149">
        <v>236</v>
      </c>
      <c r="F1027" s="148" t="s">
        <v>1125</v>
      </c>
      <c r="G1027" s="127" t="s">
        <v>14</v>
      </c>
      <c r="H1027" s="152" t="s">
        <v>11</v>
      </c>
      <c r="I1027" s="267"/>
    </row>
    <row r="1028" spans="1:9" x14ac:dyDescent="0.2">
      <c r="A1028" s="132" t="s">
        <v>78</v>
      </c>
      <c r="B1028" s="213">
        <v>2</v>
      </c>
      <c r="C1028" s="151" t="s">
        <v>141</v>
      </c>
      <c r="D1028" s="151" t="s">
        <v>1121</v>
      </c>
      <c r="E1028" s="149">
        <v>236</v>
      </c>
      <c r="F1028" s="148" t="s">
        <v>1125</v>
      </c>
      <c r="G1028" s="127" t="s">
        <v>14</v>
      </c>
      <c r="H1028" s="152" t="s">
        <v>11</v>
      </c>
      <c r="I1028" s="267"/>
    </row>
    <row r="1029" spans="1:9" x14ac:dyDescent="0.2">
      <c r="A1029" s="132" t="s">
        <v>79</v>
      </c>
      <c r="B1029" s="213">
        <v>2</v>
      </c>
      <c r="C1029" s="151" t="s">
        <v>141</v>
      </c>
      <c r="D1029" s="151" t="s">
        <v>1121</v>
      </c>
      <c r="E1029" s="149">
        <v>236</v>
      </c>
      <c r="F1029" s="148" t="s">
        <v>1125</v>
      </c>
      <c r="G1029" s="127" t="s">
        <v>14</v>
      </c>
      <c r="H1029" s="152" t="s">
        <v>11</v>
      </c>
      <c r="I1029" s="267"/>
    </row>
    <row r="1030" spans="1:9" x14ac:dyDescent="0.2">
      <c r="A1030" s="132" t="s">
        <v>81</v>
      </c>
      <c r="B1030" s="213">
        <v>2</v>
      </c>
      <c r="C1030" s="151" t="s">
        <v>141</v>
      </c>
      <c r="D1030" s="151" t="s">
        <v>1121</v>
      </c>
      <c r="E1030" s="149">
        <v>236</v>
      </c>
      <c r="F1030" s="148" t="s">
        <v>1125</v>
      </c>
      <c r="G1030" s="127" t="s">
        <v>14</v>
      </c>
      <c r="H1030" s="143" t="s">
        <v>11</v>
      </c>
      <c r="I1030" s="267"/>
    </row>
    <row r="1031" spans="1:9" x14ac:dyDescent="0.2">
      <c r="A1031" s="132" t="s">
        <v>82</v>
      </c>
      <c r="B1031" s="213">
        <v>2</v>
      </c>
      <c r="C1031" s="151" t="s">
        <v>141</v>
      </c>
      <c r="D1031" s="151" t="s">
        <v>1121</v>
      </c>
      <c r="E1031" s="149">
        <v>236</v>
      </c>
      <c r="F1031" s="148" t="s">
        <v>1125</v>
      </c>
      <c r="G1031" s="127" t="s">
        <v>14</v>
      </c>
      <c r="H1031" s="157" t="s">
        <v>11</v>
      </c>
      <c r="I1031" s="267"/>
    </row>
    <row r="1032" spans="1:9" x14ac:dyDescent="0.2">
      <c r="A1032" s="132" t="s">
        <v>87</v>
      </c>
      <c r="B1032" s="213">
        <v>2</v>
      </c>
      <c r="C1032" s="151" t="s">
        <v>141</v>
      </c>
      <c r="D1032" s="151" t="s">
        <v>1121</v>
      </c>
      <c r="E1032" s="149">
        <v>236</v>
      </c>
      <c r="F1032" s="148" t="s">
        <v>1125</v>
      </c>
      <c r="G1032" s="127" t="s">
        <v>14</v>
      </c>
      <c r="H1032" s="157" t="s">
        <v>11</v>
      </c>
      <c r="I1032" s="267"/>
    </row>
    <row r="1033" spans="1:9" x14ac:dyDescent="0.2">
      <c r="A1033" s="132" t="s">
        <v>88</v>
      </c>
      <c r="B1033" s="213">
        <v>2</v>
      </c>
      <c r="C1033" s="151" t="s">
        <v>141</v>
      </c>
      <c r="D1033" s="151" t="s">
        <v>1121</v>
      </c>
      <c r="E1033" s="149">
        <v>236</v>
      </c>
      <c r="F1033" s="148" t="s">
        <v>1125</v>
      </c>
      <c r="G1033" s="127" t="s">
        <v>14</v>
      </c>
      <c r="H1033" s="157" t="s">
        <v>11</v>
      </c>
      <c r="I1033" s="267"/>
    </row>
    <row r="1034" spans="1:9" x14ac:dyDescent="0.2">
      <c r="A1034" s="132" t="s">
        <v>148</v>
      </c>
      <c r="B1034" s="213">
        <v>2</v>
      </c>
      <c r="C1034" s="151" t="s">
        <v>141</v>
      </c>
      <c r="D1034" s="151" t="s">
        <v>1121</v>
      </c>
      <c r="E1034" s="149">
        <v>236</v>
      </c>
      <c r="F1034" s="148" t="s">
        <v>1125</v>
      </c>
      <c r="G1034" s="127" t="s">
        <v>14</v>
      </c>
      <c r="H1034" s="281" t="s">
        <v>11</v>
      </c>
      <c r="I1034" s="267"/>
    </row>
    <row r="1035" spans="1:9" x14ac:dyDescent="0.2">
      <c r="A1035" s="132" t="s">
        <v>527</v>
      </c>
      <c r="B1035" s="213">
        <v>2</v>
      </c>
      <c r="C1035" s="151" t="s">
        <v>141</v>
      </c>
      <c r="D1035" s="151" t="s">
        <v>1121</v>
      </c>
      <c r="E1035" s="149">
        <v>236</v>
      </c>
      <c r="F1035" s="148" t="s">
        <v>1125</v>
      </c>
      <c r="G1035" s="127" t="s">
        <v>14</v>
      </c>
      <c r="H1035" s="281" t="s">
        <v>11</v>
      </c>
      <c r="I1035" s="267"/>
    </row>
    <row r="1036" spans="1:9" s="53" customFormat="1" x14ac:dyDescent="0.2">
      <c r="A1036" s="132" t="s">
        <v>588</v>
      </c>
      <c r="B1036" s="213">
        <v>2</v>
      </c>
      <c r="C1036" s="151" t="s">
        <v>141</v>
      </c>
      <c r="D1036" s="151" t="s">
        <v>1121</v>
      </c>
      <c r="E1036" s="149">
        <v>236</v>
      </c>
      <c r="F1036" s="148" t="s">
        <v>1125</v>
      </c>
      <c r="G1036" s="127" t="s">
        <v>14</v>
      </c>
      <c r="H1036" s="281" t="s">
        <v>11</v>
      </c>
      <c r="I1036" s="267"/>
    </row>
    <row r="1037" spans="1:9" s="53" customFormat="1" x14ac:dyDescent="0.2">
      <c r="A1037" s="132" t="s">
        <v>1069</v>
      </c>
      <c r="B1037" s="213">
        <v>2</v>
      </c>
      <c r="C1037" s="151" t="s">
        <v>141</v>
      </c>
      <c r="D1037" s="151" t="s">
        <v>1121</v>
      </c>
      <c r="E1037" s="149">
        <v>236</v>
      </c>
      <c r="F1037" s="148" t="s">
        <v>1125</v>
      </c>
      <c r="G1037" s="127" t="s">
        <v>14</v>
      </c>
      <c r="H1037" s="281" t="s">
        <v>11</v>
      </c>
      <c r="I1037" s="267"/>
    </row>
    <row r="1038" spans="1:9" x14ac:dyDescent="0.2">
      <c r="A1038" s="132" t="s">
        <v>5</v>
      </c>
      <c r="B1038" s="213">
        <v>2</v>
      </c>
      <c r="C1038" s="151" t="s">
        <v>141</v>
      </c>
      <c r="D1038" s="151" t="s">
        <v>1121</v>
      </c>
      <c r="E1038" s="149">
        <v>237</v>
      </c>
      <c r="F1038" s="148" t="s">
        <v>1126</v>
      </c>
      <c r="G1038" s="127" t="s">
        <v>17</v>
      </c>
      <c r="H1038" s="157">
        <v>120</v>
      </c>
      <c r="I1038" s="267"/>
    </row>
    <row r="1039" spans="1:9" x14ac:dyDescent="0.2">
      <c r="A1039" s="132" t="s">
        <v>6</v>
      </c>
      <c r="B1039" s="213">
        <v>2</v>
      </c>
      <c r="C1039" s="151" t="s">
        <v>141</v>
      </c>
      <c r="D1039" s="151" t="s">
        <v>1121</v>
      </c>
      <c r="E1039" s="149">
        <v>237</v>
      </c>
      <c r="F1039" s="148" t="s">
        <v>1126</v>
      </c>
      <c r="G1039" s="148" t="s">
        <v>17</v>
      </c>
      <c r="H1039" s="152" t="s">
        <v>11</v>
      </c>
      <c r="I1039" s="267"/>
    </row>
    <row r="1040" spans="1:9" x14ac:dyDescent="0.2">
      <c r="A1040" s="132" t="s">
        <v>7</v>
      </c>
      <c r="B1040" s="213">
        <v>2</v>
      </c>
      <c r="C1040" s="151" t="s">
        <v>141</v>
      </c>
      <c r="D1040" s="151" t="s">
        <v>1121</v>
      </c>
      <c r="E1040" s="149">
        <v>237</v>
      </c>
      <c r="F1040" s="148" t="s">
        <v>1126</v>
      </c>
      <c r="G1040" s="148" t="s">
        <v>17</v>
      </c>
      <c r="H1040" s="157" t="s">
        <v>11</v>
      </c>
      <c r="I1040" s="267"/>
    </row>
    <row r="1041" spans="1:9" x14ac:dyDescent="0.2">
      <c r="A1041" s="132" t="s">
        <v>8</v>
      </c>
      <c r="B1041" s="213">
        <v>2</v>
      </c>
      <c r="C1041" s="151" t="s">
        <v>141</v>
      </c>
      <c r="D1041" s="151" t="s">
        <v>1121</v>
      </c>
      <c r="E1041" s="149">
        <v>237</v>
      </c>
      <c r="F1041" s="148" t="s">
        <v>1126</v>
      </c>
      <c r="G1041" s="148" t="s">
        <v>17</v>
      </c>
      <c r="H1041" s="157" t="s">
        <v>11</v>
      </c>
      <c r="I1041" s="267"/>
    </row>
    <row r="1042" spans="1:9" x14ac:dyDescent="0.2">
      <c r="A1042" s="132" t="s">
        <v>34</v>
      </c>
      <c r="B1042" s="213">
        <v>2</v>
      </c>
      <c r="C1042" s="151" t="s">
        <v>141</v>
      </c>
      <c r="D1042" s="151" t="s">
        <v>1121</v>
      </c>
      <c r="E1042" s="149">
        <v>237</v>
      </c>
      <c r="F1042" s="148" t="s">
        <v>1126</v>
      </c>
      <c r="G1042" s="148" t="s">
        <v>17</v>
      </c>
      <c r="H1042" s="157" t="s">
        <v>11</v>
      </c>
      <c r="I1042" s="267"/>
    </row>
    <row r="1043" spans="1:9" x14ac:dyDescent="0.2">
      <c r="A1043" s="132" t="s">
        <v>37</v>
      </c>
      <c r="B1043" s="213">
        <v>2</v>
      </c>
      <c r="C1043" s="151" t="s">
        <v>141</v>
      </c>
      <c r="D1043" s="151" t="s">
        <v>1121</v>
      </c>
      <c r="E1043" s="149">
        <v>237</v>
      </c>
      <c r="F1043" s="148" t="s">
        <v>1126</v>
      </c>
      <c r="G1043" s="148" t="s">
        <v>17</v>
      </c>
      <c r="H1043" s="157" t="s">
        <v>11</v>
      </c>
      <c r="I1043" s="267"/>
    </row>
    <row r="1044" spans="1:9" x14ac:dyDescent="0.2">
      <c r="A1044" s="132" t="s">
        <v>39</v>
      </c>
      <c r="B1044" s="213">
        <v>2</v>
      </c>
      <c r="C1044" s="151" t="s">
        <v>141</v>
      </c>
      <c r="D1044" s="151" t="s">
        <v>1121</v>
      </c>
      <c r="E1044" s="149">
        <v>237</v>
      </c>
      <c r="F1044" s="148" t="s">
        <v>1126</v>
      </c>
      <c r="G1044" s="148" t="s">
        <v>17</v>
      </c>
      <c r="H1044" s="157" t="s">
        <v>11</v>
      </c>
      <c r="I1044" s="267"/>
    </row>
    <row r="1045" spans="1:9" x14ac:dyDescent="0.2">
      <c r="A1045" s="132" t="s">
        <v>40</v>
      </c>
      <c r="B1045" s="213">
        <v>2</v>
      </c>
      <c r="C1045" s="151" t="s">
        <v>141</v>
      </c>
      <c r="D1045" s="151" t="s">
        <v>1121</v>
      </c>
      <c r="E1045" s="149">
        <v>237</v>
      </c>
      <c r="F1045" s="148" t="s">
        <v>1126</v>
      </c>
      <c r="G1045" s="148" t="s">
        <v>17</v>
      </c>
      <c r="H1045" s="153" t="s">
        <v>11</v>
      </c>
      <c r="I1045" s="267"/>
    </row>
    <row r="1046" spans="1:9" x14ac:dyDescent="0.2">
      <c r="A1046" s="132" t="s">
        <v>44</v>
      </c>
      <c r="B1046" s="213">
        <v>2</v>
      </c>
      <c r="C1046" s="151" t="s">
        <v>141</v>
      </c>
      <c r="D1046" s="151" t="s">
        <v>1121</v>
      </c>
      <c r="E1046" s="149">
        <v>237</v>
      </c>
      <c r="F1046" s="148" t="s">
        <v>1126</v>
      </c>
      <c r="G1046" s="148" t="s">
        <v>17</v>
      </c>
      <c r="H1046" s="153" t="s">
        <v>11</v>
      </c>
      <c r="I1046" s="267"/>
    </row>
    <row r="1047" spans="1:9" x14ac:dyDescent="0.2">
      <c r="A1047" s="132" t="s">
        <v>45</v>
      </c>
      <c r="B1047" s="213">
        <v>2</v>
      </c>
      <c r="C1047" s="151" t="s">
        <v>141</v>
      </c>
      <c r="D1047" s="151" t="s">
        <v>1121</v>
      </c>
      <c r="E1047" s="149">
        <v>237</v>
      </c>
      <c r="F1047" s="148" t="s">
        <v>1126</v>
      </c>
      <c r="G1047" s="148" t="s">
        <v>17</v>
      </c>
      <c r="H1047" s="157" t="s">
        <v>11</v>
      </c>
      <c r="I1047" s="267"/>
    </row>
    <row r="1048" spans="1:9" x14ac:dyDescent="0.2">
      <c r="A1048" s="132" t="s">
        <v>46</v>
      </c>
      <c r="B1048" s="213">
        <v>2</v>
      </c>
      <c r="C1048" s="151" t="s">
        <v>141</v>
      </c>
      <c r="D1048" s="151" t="s">
        <v>1121</v>
      </c>
      <c r="E1048" s="149">
        <v>237</v>
      </c>
      <c r="F1048" s="148" t="s">
        <v>1126</v>
      </c>
      <c r="G1048" s="148" t="s">
        <v>17</v>
      </c>
      <c r="H1048" s="157" t="s">
        <v>11</v>
      </c>
      <c r="I1048" s="267"/>
    </row>
    <row r="1049" spans="1:9" x14ac:dyDescent="0.2">
      <c r="A1049" s="132" t="s">
        <v>47</v>
      </c>
      <c r="B1049" s="213">
        <v>2</v>
      </c>
      <c r="C1049" s="151" t="s">
        <v>141</v>
      </c>
      <c r="D1049" s="151" t="s">
        <v>1121</v>
      </c>
      <c r="E1049" s="149">
        <v>237</v>
      </c>
      <c r="F1049" s="148" t="s">
        <v>1126</v>
      </c>
      <c r="G1049" s="148" t="s">
        <v>17</v>
      </c>
      <c r="H1049" s="157" t="s">
        <v>11</v>
      </c>
      <c r="I1049" s="267"/>
    </row>
    <row r="1050" spans="1:9" x14ac:dyDescent="0.2">
      <c r="A1050" s="132" t="s">
        <v>55</v>
      </c>
      <c r="B1050" s="213">
        <v>2</v>
      </c>
      <c r="C1050" s="151" t="s">
        <v>141</v>
      </c>
      <c r="D1050" s="151" t="s">
        <v>1121</v>
      </c>
      <c r="E1050" s="149">
        <v>237</v>
      </c>
      <c r="F1050" s="148" t="s">
        <v>1126</v>
      </c>
      <c r="G1050" s="148" t="s">
        <v>17</v>
      </c>
      <c r="H1050" s="157" t="s">
        <v>11</v>
      </c>
      <c r="I1050" s="267"/>
    </row>
    <row r="1051" spans="1:9" x14ac:dyDescent="0.2">
      <c r="A1051" s="132" t="s">
        <v>56</v>
      </c>
      <c r="B1051" s="213">
        <v>2</v>
      </c>
      <c r="C1051" s="151" t="s">
        <v>141</v>
      </c>
      <c r="D1051" s="151" t="s">
        <v>1121</v>
      </c>
      <c r="E1051" s="149">
        <v>237</v>
      </c>
      <c r="F1051" s="148" t="s">
        <v>1126</v>
      </c>
      <c r="G1051" s="148" t="s">
        <v>17</v>
      </c>
      <c r="H1051" s="157" t="s">
        <v>11</v>
      </c>
      <c r="I1051" s="267"/>
    </row>
    <row r="1052" spans="1:9" x14ac:dyDescent="0.2">
      <c r="A1052" s="132" t="s">
        <v>64</v>
      </c>
      <c r="B1052" s="213">
        <v>2</v>
      </c>
      <c r="C1052" s="151" t="s">
        <v>141</v>
      </c>
      <c r="D1052" s="151" t="s">
        <v>1121</v>
      </c>
      <c r="E1052" s="149">
        <v>237</v>
      </c>
      <c r="F1052" s="148" t="s">
        <v>1126</v>
      </c>
      <c r="G1052" s="148" t="s">
        <v>17</v>
      </c>
      <c r="H1052" s="157" t="s">
        <v>11</v>
      </c>
      <c r="I1052" s="267"/>
    </row>
    <row r="1053" spans="1:9" x14ac:dyDescent="0.2">
      <c r="A1053" s="132" t="s">
        <v>65</v>
      </c>
      <c r="B1053" s="213">
        <v>2</v>
      </c>
      <c r="C1053" s="151" t="s">
        <v>141</v>
      </c>
      <c r="D1053" s="151" t="s">
        <v>1121</v>
      </c>
      <c r="E1053" s="149">
        <v>237</v>
      </c>
      <c r="F1053" s="148" t="s">
        <v>1126</v>
      </c>
      <c r="G1053" s="148" t="s">
        <v>17</v>
      </c>
      <c r="H1053" s="157" t="s">
        <v>11</v>
      </c>
      <c r="I1053" s="267"/>
    </row>
    <row r="1054" spans="1:9" x14ac:dyDescent="0.2">
      <c r="A1054" s="132" t="s">
        <v>78</v>
      </c>
      <c r="B1054" s="213">
        <v>2</v>
      </c>
      <c r="C1054" s="151" t="s">
        <v>141</v>
      </c>
      <c r="D1054" s="151" t="s">
        <v>1121</v>
      </c>
      <c r="E1054" s="149">
        <v>237</v>
      </c>
      <c r="F1054" s="148" t="s">
        <v>1126</v>
      </c>
      <c r="G1054" s="148" t="s">
        <v>17</v>
      </c>
      <c r="H1054" s="157" t="s">
        <v>11</v>
      </c>
      <c r="I1054" s="267"/>
    </row>
    <row r="1055" spans="1:9" x14ac:dyDescent="0.2">
      <c r="A1055" s="132" t="s">
        <v>79</v>
      </c>
      <c r="B1055" s="213">
        <v>2</v>
      </c>
      <c r="C1055" s="151" t="s">
        <v>141</v>
      </c>
      <c r="D1055" s="151" t="s">
        <v>1121</v>
      </c>
      <c r="E1055" s="149">
        <v>237</v>
      </c>
      <c r="F1055" s="148" t="s">
        <v>1126</v>
      </c>
      <c r="G1055" s="148" t="s">
        <v>17</v>
      </c>
      <c r="H1055" s="143" t="s">
        <v>11</v>
      </c>
      <c r="I1055" s="267"/>
    </row>
    <row r="1056" spans="1:9" x14ac:dyDescent="0.2">
      <c r="A1056" s="132" t="s">
        <v>81</v>
      </c>
      <c r="B1056" s="213">
        <v>2</v>
      </c>
      <c r="C1056" s="151" t="s">
        <v>141</v>
      </c>
      <c r="D1056" s="151" t="s">
        <v>1121</v>
      </c>
      <c r="E1056" s="149">
        <v>237</v>
      </c>
      <c r="F1056" s="148" t="s">
        <v>1126</v>
      </c>
      <c r="G1056" s="148" t="s">
        <v>17</v>
      </c>
      <c r="H1056" s="143" t="s">
        <v>11</v>
      </c>
      <c r="I1056" s="267"/>
    </row>
    <row r="1057" spans="1:9" x14ac:dyDescent="0.2">
      <c r="A1057" s="132" t="s">
        <v>82</v>
      </c>
      <c r="B1057" s="213">
        <v>2</v>
      </c>
      <c r="C1057" s="151" t="s">
        <v>141</v>
      </c>
      <c r="D1057" s="151" t="s">
        <v>1121</v>
      </c>
      <c r="E1057" s="149">
        <v>237</v>
      </c>
      <c r="F1057" s="148" t="s">
        <v>1126</v>
      </c>
      <c r="G1057" s="148" t="s">
        <v>17</v>
      </c>
      <c r="H1057" s="152" t="s">
        <v>11</v>
      </c>
      <c r="I1057" s="267"/>
    </row>
    <row r="1058" spans="1:9" x14ac:dyDescent="0.2">
      <c r="A1058" s="132" t="s">
        <v>87</v>
      </c>
      <c r="B1058" s="213">
        <v>2</v>
      </c>
      <c r="C1058" s="151" t="s">
        <v>141</v>
      </c>
      <c r="D1058" s="151" t="s">
        <v>1121</v>
      </c>
      <c r="E1058" s="142">
        <v>237</v>
      </c>
      <c r="F1058" s="127" t="s">
        <v>1126</v>
      </c>
      <c r="G1058" s="148" t="s">
        <v>17</v>
      </c>
      <c r="H1058" s="152" t="s">
        <v>11</v>
      </c>
      <c r="I1058" s="267"/>
    </row>
    <row r="1059" spans="1:9" x14ac:dyDescent="0.2">
      <c r="A1059" s="132" t="s">
        <v>88</v>
      </c>
      <c r="B1059" s="213">
        <v>2</v>
      </c>
      <c r="C1059" s="151" t="s">
        <v>141</v>
      </c>
      <c r="D1059" s="151" t="s">
        <v>1121</v>
      </c>
      <c r="E1059" s="142">
        <v>237</v>
      </c>
      <c r="F1059" s="148" t="s">
        <v>1126</v>
      </c>
      <c r="G1059" s="148" t="s">
        <v>17</v>
      </c>
      <c r="H1059" s="152" t="s">
        <v>11</v>
      </c>
      <c r="I1059" s="267"/>
    </row>
    <row r="1060" spans="1:9" x14ac:dyDescent="0.2">
      <c r="A1060" s="132" t="s">
        <v>148</v>
      </c>
      <c r="B1060" s="213">
        <v>2</v>
      </c>
      <c r="C1060" s="151" t="s">
        <v>141</v>
      </c>
      <c r="D1060" s="151" t="s">
        <v>1121</v>
      </c>
      <c r="E1060" s="149">
        <v>237</v>
      </c>
      <c r="F1060" s="148" t="s">
        <v>1126</v>
      </c>
      <c r="G1060" s="148" t="s">
        <v>17</v>
      </c>
      <c r="H1060" s="139" t="s">
        <v>11</v>
      </c>
      <c r="I1060" s="267"/>
    </row>
    <row r="1061" spans="1:9" x14ac:dyDescent="0.2">
      <c r="A1061" s="132" t="s">
        <v>527</v>
      </c>
      <c r="B1061" s="213">
        <v>2</v>
      </c>
      <c r="C1061" s="151" t="s">
        <v>141</v>
      </c>
      <c r="D1061" s="151" t="s">
        <v>1121</v>
      </c>
      <c r="E1061" s="149">
        <v>237</v>
      </c>
      <c r="F1061" s="148" t="s">
        <v>1126</v>
      </c>
      <c r="G1061" s="148" t="s">
        <v>17</v>
      </c>
      <c r="H1061" s="139" t="s">
        <v>11</v>
      </c>
      <c r="I1061" s="267"/>
    </row>
    <row r="1062" spans="1:9" s="53" customFormat="1" x14ac:dyDescent="0.2">
      <c r="A1062" s="132" t="s">
        <v>588</v>
      </c>
      <c r="B1062" s="213">
        <v>2</v>
      </c>
      <c r="C1062" s="151" t="s">
        <v>141</v>
      </c>
      <c r="D1062" s="151" t="s">
        <v>1121</v>
      </c>
      <c r="E1062" s="142">
        <v>237</v>
      </c>
      <c r="F1062" s="148" t="s">
        <v>1126</v>
      </c>
      <c r="G1062" s="148" t="s">
        <v>17</v>
      </c>
      <c r="H1062" s="139" t="s">
        <v>11</v>
      </c>
      <c r="I1062" s="267"/>
    </row>
    <row r="1063" spans="1:9" s="53" customFormat="1" x14ac:dyDescent="0.2">
      <c r="A1063" s="132" t="s">
        <v>1069</v>
      </c>
      <c r="B1063" s="213">
        <v>2</v>
      </c>
      <c r="C1063" s="151" t="s">
        <v>141</v>
      </c>
      <c r="D1063" s="151" t="s">
        <v>1121</v>
      </c>
      <c r="E1063" s="149">
        <v>237</v>
      </c>
      <c r="F1063" s="148" t="s">
        <v>1126</v>
      </c>
      <c r="G1063" s="148" t="s">
        <v>17</v>
      </c>
      <c r="H1063" s="139" t="s">
        <v>11</v>
      </c>
      <c r="I1063" s="267"/>
    </row>
    <row r="1064" spans="1:9" x14ac:dyDescent="0.2">
      <c r="A1064" s="132" t="s">
        <v>5</v>
      </c>
      <c r="B1064" s="213">
        <v>2</v>
      </c>
      <c r="C1064" s="151" t="s">
        <v>141</v>
      </c>
      <c r="D1064" s="151" t="s">
        <v>27</v>
      </c>
      <c r="E1064" s="149">
        <v>238</v>
      </c>
      <c r="F1064" s="148" t="s">
        <v>540</v>
      </c>
      <c r="G1064" s="148" t="s">
        <v>14</v>
      </c>
      <c r="H1064" s="148">
        <v>95.3</v>
      </c>
      <c r="I1064" s="267"/>
    </row>
    <row r="1065" spans="1:9" x14ac:dyDescent="0.2">
      <c r="A1065" s="132" t="s">
        <v>6</v>
      </c>
      <c r="B1065" s="213">
        <v>2</v>
      </c>
      <c r="C1065" s="151" t="s">
        <v>141</v>
      </c>
      <c r="D1065" s="151" t="s">
        <v>27</v>
      </c>
      <c r="E1065" s="149">
        <v>238</v>
      </c>
      <c r="F1065" s="148" t="s">
        <v>540</v>
      </c>
      <c r="G1065" s="148" t="s">
        <v>14</v>
      </c>
      <c r="H1065" s="148">
        <v>138.30000000000001</v>
      </c>
      <c r="I1065" s="267"/>
    </row>
    <row r="1066" spans="1:9" x14ac:dyDescent="0.2">
      <c r="A1066" s="132" t="s">
        <v>7</v>
      </c>
      <c r="B1066" s="213">
        <v>2</v>
      </c>
      <c r="C1066" s="151" t="s">
        <v>141</v>
      </c>
      <c r="D1066" s="151" t="s">
        <v>27</v>
      </c>
      <c r="E1066" s="142">
        <v>238</v>
      </c>
      <c r="F1066" s="148" t="s">
        <v>540</v>
      </c>
      <c r="G1066" s="148" t="s">
        <v>14</v>
      </c>
      <c r="H1066" s="148">
        <v>138.30000000000001</v>
      </c>
      <c r="I1066" s="267"/>
    </row>
    <row r="1067" spans="1:9" x14ac:dyDescent="0.2">
      <c r="A1067" s="132" t="s">
        <v>8</v>
      </c>
      <c r="B1067" s="213">
        <v>2</v>
      </c>
      <c r="C1067" s="151" t="s">
        <v>141</v>
      </c>
      <c r="D1067" s="151" t="s">
        <v>27</v>
      </c>
      <c r="E1067" s="149">
        <v>238</v>
      </c>
      <c r="F1067" s="148" t="s">
        <v>540</v>
      </c>
      <c r="G1067" s="148" t="s">
        <v>14</v>
      </c>
      <c r="H1067" s="148">
        <v>138.30000000000001</v>
      </c>
      <c r="I1067" s="267"/>
    </row>
    <row r="1068" spans="1:9" x14ac:dyDescent="0.2">
      <c r="A1068" s="132" t="s">
        <v>34</v>
      </c>
      <c r="B1068" s="213">
        <v>2</v>
      </c>
      <c r="C1068" s="151" t="s">
        <v>141</v>
      </c>
      <c r="D1068" s="151" t="s">
        <v>27</v>
      </c>
      <c r="E1068" s="149">
        <v>238</v>
      </c>
      <c r="F1068" s="148" t="s">
        <v>540</v>
      </c>
      <c r="G1068" s="148" t="s">
        <v>14</v>
      </c>
      <c r="H1068" s="148">
        <v>138.9</v>
      </c>
      <c r="I1068" s="267"/>
    </row>
    <row r="1069" spans="1:9" x14ac:dyDescent="0.2">
      <c r="A1069" s="132" t="s">
        <v>37</v>
      </c>
      <c r="B1069" s="213">
        <v>2</v>
      </c>
      <c r="C1069" s="151" t="s">
        <v>141</v>
      </c>
      <c r="D1069" s="151" t="s">
        <v>27</v>
      </c>
      <c r="E1069" s="149">
        <v>238</v>
      </c>
      <c r="F1069" s="148" t="s">
        <v>540</v>
      </c>
      <c r="G1069" s="148" t="s">
        <v>14</v>
      </c>
      <c r="H1069" s="148">
        <v>138.9</v>
      </c>
      <c r="I1069" s="267"/>
    </row>
    <row r="1070" spans="1:9" x14ac:dyDescent="0.2">
      <c r="A1070" s="132" t="s">
        <v>39</v>
      </c>
      <c r="B1070" s="213">
        <v>2</v>
      </c>
      <c r="C1070" s="151" t="s">
        <v>141</v>
      </c>
      <c r="D1070" s="151" t="s">
        <v>27</v>
      </c>
      <c r="E1070" s="149">
        <v>238</v>
      </c>
      <c r="F1070" s="148" t="s">
        <v>540</v>
      </c>
      <c r="G1070" s="148" t="s">
        <v>14</v>
      </c>
      <c r="H1070" s="148">
        <v>144.5</v>
      </c>
      <c r="I1070" s="267"/>
    </row>
    <row r="1071" spans="1:9" x14ac:dyDescent="0.2">
      <c r="A1071" s="132" t="s">
        <v>40</v>
      </c>
      <c r="B1071" s="213">
        <v>2</v>
      </c>
      <c r="C1071" s="151" t="s">
        <v>141</v>
      </c>
      <c r="D1071" s="151" t="s">
        <v>27</v>
      </c>
      <c r="E1071" s="149">
        <v>238</v>
      </c>
      <c r="F1071" s="148" t="s">
        <v>540</v>
      </c>
      <c r="G1071" s="148" t="s">
        <v>14</v>
      </c>
      <c r="H1071" s="148">
        <v>144.5</v>
      </c>
      <c r="I1071" s="267"/>
    </row>
    <row r="1072" spans="1:9" x14ac:dyDescent="0.2">
      <c r="A1072" s="132" t="s">
        <v>44</v>
      </c>
      <c r="B1072" s="213">
        <v>2</v>
      </c>
      <c r="C1072" s="151" t="s">
        <v>141</v>
      </c>
      <c r="D1072" s="151" t="s">
        <v>27</v>
      </c>
      <c r="E1072" s="149">
        <v>238</v>
      </c>
      <c r="F1072" s="148" t="s">
        <v>540</v>
      </c>
      <c r="G1072" s="148" t="s">
        <v>14</v>
      </c>
      <c r="H1072" s="148">
        <v>155.30000000000001</v>
      </c>
      <c r="I1072" s="267"/>
    </row>
    <row r="1073" spans="1:9" x14ac:dyDescent="0.2">
      <c r="A1073" s="132" t="s">
        <v>45</v>
      </c>
      <c r="B1073" s="213">
        <v>2</v>
      </c>
      <c r="C1073" s="151" t="s">
        <v>141</v>
      </c>
      <c r="D1073" s="151" t="s">
        <v>27</v>
      </c>
      <c r="E1073" s="149">
        <v>238</v>
      </c>
      <c r="F1073" s="148" t="s">
        <v>540</v>
      </c>
      <c r="G1073" s="148" t="s">
        <v>14</v>
      </c>
      <c r="H1073" s="148">
        <v>155.30000000000001</v>
      </c>
      <c r="I1073" s="267"/>
    </row>
    <row r="1074" spans="1:9" x14ac:dyDescent="0.2">
      <c r="A1074" s="132" t="s">
        <v>46</v>
      </c>
      <c r="B1074" s="213">
        <v>2</v>
      </c>
      <c r="C1074" s="151" t="s">
        <v>141</v>
      </c>
      <c r="D1074" s="151" t="s">
        <v>27</v>
      </c>
      <c r="E1074" s="149">
        <v>238</v>
      </c>
      <c r="F1074" s="148" t="s">
        <v>540</v>
      </c>
      <c r="G1074" s="148" t="s">
        <v>14</v>
      </c>
      <c r="H1074" s="148">
        <v>157.19999999999999</v>
      </c>
      <c r="I1074" s="267"/>
    </row>
    <row r="1075" spans="1:9" x14ac:dyDescent="0.2">
      <c r="A1075" s="132" t="s">
        <v>47</v>
      </c>
      <c r="B1075" s="213">
        <v>2</v>
      </c>
      <c r="C1075" s="151" t="s">
        <v>141</v>
      </c>
      <c r="D1075" s="151" t="s">
        <v>27</v>
      </c>
      <c r="E1075" s="149">
        <v>238</v>
      </c>
      <c r="F1075" s="148" t="s">
        <v>540</v>
      </c>
      <c r="G1075" s="148" t="s">
        <v>14</v>
      </c>
      <c r="H1075" s="148">
        <v>157.19999999999999</v>
      </c>
      <c r="I1075" s="267"/>
    </row>
    <row r="1076" spans="1:9" x14ac:dyDescent="0.2">
      <c r="A1076" s="132" t="s">
        <v>55</v>
      </c>
      <c r="B1076" s="213">
        <v>2</v>
      </c>
      <c r="C1076" s="151" t="s">
        <v>141</v>
      </c>
      <c r="D1076" s="151" t="s">
        <v>27</v>
      </c>
      <c r="E1076" s="149">
        <v>238</v>
      </c>
      <c r="F1076" s="148" t="s">
        <v>540</v>
      </c>
      <c r="G1076" s="148" t="s">
        <v>14</v>
      </c>
      <c r="H1076" s="148">
        <v>166.7</v>
      </c>
      <c r="I1076" s="267"/>
    </row>
    <row r="1077" spans="1:9" x14ac:dyDescent="0.2">
      <c r="A1077" s="132" t="s">
        <v>56</v>
      </c>
      <c r="B1077" s="213">
        <v>2</v>
      </c>
      <c r="C1077" s="151" t="s">
        <v>141</v>
      </c>
      <c r="D1077" s="151" t="s">
        <v>27</v>
      </c>
      <c r="E1077" s="149">
        <v>238</v>
      </c>
      <c r="F1077" s="148" t="s">
        <v>540</v>
      </c>
      <c r="G1077" s="148" t="s">
        <v>14</v>
      </c>
      <c r="H1077" s="148">
        <v>157.30000000000001</v>
      </c>
      <c r="I1077" s="267"/>
    </row>
    <row r="1078" spans="1:9" x14ac:dyDescent="0.2">
      <c r="A1078" s="132" t="s">
        <v>64</v>
      </c>
      <c r="B1078" s="213">
        <v>2</v>
      </c>
      <c r="C1078" s="151" t="s">
        <v>141</v>
      </c>
      <c r="D1078" s="151" t="s">
        <v>27</v>
      </c>
      <c r="E1078" s="149">
        <v>238</v>
      </c>
      <c r="F1078" s="148" t="s">
        <v>540</v>
      </c>
      <c r="G1078" s="148" t="s">
        <v>14</v>
      </c>
      <c r="H1078" s="148">
        <v>178.8</v>
      </c>
      <c r="I1078" s="267"/>
    </row>
    <row r="1079" spans="1:9" x14ac:dyDescent="0.2">
      <c r="A1079" s="132" t="s">
        <v>65</v>
      </c>
      <c r="B1079" s="213">
        <v>2</v>
      </c>
      <c r="C1079" s="151" t="s">
        <v>141</v>
      </c>
      <c r="D1079" s="151" t="s">
        <v>27</v>
      </c>
      <c r="E1079" s="149">
        <v>238</v>
      </c>
      <c r="F1079" s="148" t="s">
        <v>540</v>
      </c>
      <c r="G1079" s="148" t="s">
        <v>14</v>
      </c>
      <c r="H1079" s="148">
        <v>178.8</v>
      </c>
      <c r="I1079" s="267"/>
    </row>
    <row r="1080" spans="1:9" x14ac:dyDescent="0.2">
      <c r="A1080" s="132" t="s">
        <v>78</v>
      </c>
      <c r="B1080" s="213">
        <v>2</v>
      </c>
      <c r="C1080" s="151" t="s">
        <v>141</v>
      </c>
      <c r="D1080" s="151" t="s">
        <v>27</v>
      </c>
      <c r="E1080" s="149">
        <v>238</v>
      </c>
      <c r="F1080" s="148" t="s">
        <v>540</v>
      </c>
      <c r="G1080" s="148" t="s">
        <v>14</v>
      </c>
      <c r="H1080" s="148">
        <v>178.8</v>
      </c>
      <c r="I1080" s="267"/>
    </row>
    <row r="1081" spans="1:9" x14ac:dyDescent="0.2">
      <c r="A1081" s="132" t="s">
        <v>79</v>
      </c>
      <c r="B1081" s="213">
        <v>2</v>
      </c>
      <c r="C1081" s="151" t="s">
        <v>141</v>
      </c>
      <c r="D1081" s="151" t="s">
        <v>27</v>
      </c>
      <c r="E1081" s="149">
        <v>238</v>
      </c>
      <c r="F1081" s="148" t="s">
        <v>540</v>
      </c>
      <c r="G1081" s="148" t="s">
        <v>14</v>
      </c>
      <c r="H1081" s="127">
        <v>178.8</v>
      </c>
      <c r="I1081" s="267"/>
    </row>
    <row r="1082" spans="1:9" x14ac:dyDescent="0.2">
      <c r="A1082" s="132" t="s">
        <v>81</v>
      </c>
      <c r="B1082" s="213">
        <v>2</v>
      </c>
      <c r="C1082" s="151" t="s">
        <v>141</v>
      </c>
      <c r="D1082" s="151" t="s">
        <v>27</v>
      </c>
      <c r="E1082" s="149">
        <v>238</v>
      </c>
      <c r="F1082" s="148" t="s">
        <v>540</v>
      </c>
      <c r="G1082" s="148" t="s">
        <v>14</v>
      </c>
      <c r="H1082" s="127">
        <v>178.8</v>
      </c>
      <c r="I1082" s="267"/>
    </row>
    <row r="1083" spans="1:9" x14ac:dyDescent="0.2">
      <c r="A1083" s="132" t="s">
        <v>82</v>
      </c>
      <c r="B1083" s="213">
        <v>2</v>
      </c>
      <c r="C1083" s="151" t="s">
        <v>141</v>
      </c>
      <c r="D1083" s="151" t="s">
        <v>27</v>
      </c>
      <c r="E1083" s="149">
        <v>238</v>
      </c>
      <c r="F1083" s="148" t="s">
        <v>540</v>
      </c>
      <c r="G1083" s="148" t="s">
        <v>14</v>
      </c>
      <c r="H1083" s="148">
        <v>178.8</v>
      </c>
      <c r="I1083" s="267"/>
    </row>
    <row r="1084" spans="1:9" x14ac:dyDescent="0.2">
      <c r="A1084" s="132" t="s">
        <v>87</v>
      </c>
      <c r="B1084" s="213">
        <v>2</v>
      </c>
      <c r="C1084" s="151" t="s">
        <v>141</v>
      </c>
      <c r="D1084" s="151" t="s">
        <v>27</v>
      </c>
      <c r="E1084" s="149">
        <v>238</v>
      </c>
      <c r="F1084" s="148" t="s">
        <v>540</v>
      </c>
      <c r="G1084" s="148" t="s">
        <v>14</v>
      </c>
      <c r="H1084" s="148">
        <v>178.8</v>
      </c>
      <c r="I1084" s="267"/>
    </row>
    <row r="1085" spans="1:9" x14ac:dyDescent="0.2">
      <c r="A1085" s="132" t="s">
        <v>88</v>
      </c>
      <c r="B1085" s="213">
        <v>2</v>
      </c>
      <c r="C1085" s="151" t="s">
        <v>141</v>
      </c>
      <c r="D1085" s="151" t="s">
        <v>27</v>
      </c>
      <c r="E1085" s="149">
        <v>238</v>
      </c>
      <c r="F1085" s="148" t="s">
        <v>540</v>
      </c>
      <c r="G1085" s="148" t="s">
        <v>14</v>
      </c>
      <c r="H1085" s="148">
        <v>178.8</v>
      </c>
      <c r="I1085" s="267"/>
    </row>
    <row r="1086" spans="1:9" x14ac:dyDescent="0.2">
      <c r="A1086" s="132" t="s">
        <v>148</v>
      </c>
      <c r="B1086" s="213">
        <v>2</v>
      </c>
      <c r="C1086" s="151" t="s">
        <v>141</v>
      </c>
      <c r="D1086" s="151" t="s">
        <v>27</v>
      </c>
      <c r="E1086" s="149">
        <v>238</v>
      </c>
      <c r="F1086" s="148" t="s">
        <v>540</v>
      </c>
      <c r="G1086" s="148" t="s">
        <v>14</v>
      </c>
      <c r="H1086" s="137">
        <v>178.8</v>
      </c>
      <c r="I1086" s="267"/>
    </row>
    <row r="1087" spans="1:9" x14ac:dyDescent="0.2">
      <c r="A1087" s="132" t="s">
        <v>527</v>
      </c>
      <c r="B1087" s="213">
        <v>2</v>
      </c>
      <c r="C1087" s="151" t="s">
        <v>141</v>
      </c>
      <c r="D1087" s="151" t="s">
        <v>27</v>
      </c>
      <c r="E1087" s="149">
        <v>238</v>
      </c>
      <c r="F1087" s="148" t="s">
        <v>540</v>
      </c>
      <c r="G1087" s="148" t="s">
        <v>14</v>
      </c>
      <c r="H1087" s="137">
        <v>178.8</v>
      </c>
      <c r="I1087" s="267"/>
    </row>
    <row r="1088" spans="1:9" s="53" customFormat="1" x14ac:dyDescent="0.2">
      <c r="A1088" s="132" t="s">
        <v>588</v>
      </c>
      <c r="B1088" s="213">
        <v>2</v>
      </c>
      <c r="C1088" s="151" t="s">
        <v>141</v>
      </c>
      <c r="D1088" s="151" t="s">
        <v>27</v>
      </c>
      <c r="E1088" s="149">
        <v>238</v>
      </c>
      <c r="F1088" s="148" t="s">
        <v>540</v>
      </c>
      <c r="G1088" s="148" t="s">
        <v>14</v>
      </c>
      <c r="H1088" s="137">
        <v>178.8</v>
      </c>
      <c r="I1088" s="267"/>
    </row>
    <row r="1089" spans="1:9" s="53" customFormat="1" x14ac:dyDescent="0.2">
      <c r="A1089" s="132" t="s">
        <v>1069</v>
      </c>
      <c r="B1089" s="213">
        <v>2</v>
      </c>
      <c r="C1089" s="151" t="s">
        <v>141</v>
      </c>
      <c r="D1089" s="151" t="s">
        <v>27</v>
      </c>
      <c r="E1089" s="149">
        <v>238</v>
      </c>
      <c r="F1089" s="148" t="s">
        <v>540</v>
      </c>
      <c r="G1089" s="148" t="s">
        <v>14</v>
      </c>
      <c r="H1089" s="137">
        <v>178.8</v>
      </c>
      <c r="I1089" s="267"/>
    </row>
    <row r="1090" spans="1:9" x14ac:dyDescent="0.2">
      <c r="A1090" s="132" t="s">
        <v>5</v>
      </c>
      <c r="B1090" s="213">
        <v>2</v>
      </c>
      <c r="C1090" s="151" t="s">
        <v>141</v>
      </c>
      <c r="D1090" s="151" t="s">
        <v>1138</v>
      </c>
      <c r="E1090" s="149">
        <v>239</v>
      </c>
      <c r="F1090" s="148" t="s">
        <v>1141</v>
      </c>
      <c r="G1090" s="148" t="s">
        <v>15</v>
      </c>
      <c r="H1090" s="152">
        <v>1000</v>
      </c>
      <c r="I1090" s="267"/>
    </row>
    <row r="1091" spans="1:9" x14ac:dyDescent="0.2">
      <c r="A1091" s="132" t="s">
        <v>6</v>
      </c>
      <c r="B1091" s="213">
        <v>2</v>
      </c>
      <c r="C1091" s="151" t="s">
        <v>141</v>
      </c>
      <c r="D1091" s="151" t="s">
        <v>1138</v>
      </c>
      <c r="E1091" s="149">
        <v>239</v>
      </c>
      <c r="F1091" s="148" t="s">
        <v>1141</v>
      </c>
      <c r="G1091" s="127" t="s">
        <v>15</v>
      </c>
      <c r="H1091" s="152">
        <v>1000</v>
      </c>
      <c r="I1091" s="267"/>
    </row>
    <row r="1092" spans="1:9" x14ac:dyDescent="0.2">
      <c r="A1092" s="132" t="s">
        <v>7</v>
      </c>
      <c r="B1092" s="213">
        <v>2</v>
      </c>
      <c r="C1092" s="151" t="s">
        <v>141</v>
      </c>
      <c r="D1092" s="151" t="s">
        <v>1138</v>
      </c>
      <c r="E1092" s="149">
        <v>239</v>
      </c>
      <c r="F1092" s="148" t="s">
        <v>1141</v>
      </c>
      <c r="G1092" s="127" t="s">
        <v>15</v>
      </c>
      <c r="H1092" s="152" t="s">
        <v>4</v>
      </c>
      <c r="I1092" s="267"/>
    </row>
    <row r="1093" spans="1:9" x14ac:dyDescent="0.2">
      <c r="A1093" s="132" t="s">
        <v>8</v>
      </c>
      <c r="B1093" s="213">
        <v>2</v>
      </c>
      <c r="C1093" s="151" t="s">
        <v>141</v>
      </c>
      <c r="D1093" s="151" t="s">
        <v>1138</v>
      </c>
      <c r="E1093" s="149">
        <v>239</v>
      </c>
      <c r="F1093" s="148" t="s">
        <v>1141</v>
      </c>
      <c r="G1093" s="127" t="s">
        <v>15</v>
      </c>
      <c r="H1093" s="152" t="s">
        <v>4</v>
      </c>
      <c r="I1093" s="267"/>
    </row>
    <row r="1094" spans="1:9" x14ac:dyDescent="0.2">
      <c r="A1094" s="132" t="s">
        <v>34</v>
      </c>
      <c r="B1094" s="213">
        <v>2</v>
      </c>
      <c r="C1094" s="151" t="s">
        <v>141</v>
      </c>
      <c r="D1094" s="151" t="s">
        <v>1138</v>
      </c>
      <c r="E1094" s="149">
        <v>239</v>
      </c>
      <c r="F1094" s="148" t="s">
        <v>1141</v>
      </c>
      <c r="G1094" s="127" t="s">
        <v>15</v>
      </c>
      <c r="H1094" s="152" t="s">
        <v>4</v>
      </c>
      <c r="I1094" s="267"/>
    </row>
    <row r="1095" spans="1:9" x14ac:dyDescent="0.2">
      <c r="A1095" s="132" t="s">
        <v>37</v>
      </c>
      <c r="B1095" s="213">
        <v>2</v>
      </c>
      <c r="C1095" s="151" t="s">
        <v>141</v>
      </c>
      <c r="D1095" s="151" t="s">
        <v>1138</v>
      </c>
      <c r="E1095" s="149">
        <v>239</v>
      </c>
      <c r="F1095" s="148" t="s">
        <v>1141</v>
      </c>
      <c r="G1095" s="127" t="s">
        <v>15</v>
      </c>
      <c r="H1095" s="152" t="s">
        <v>4</v>
      </c>
      <c r="I1095" s="267"/>
    </row>
    <row r="1096" spans="1:9" x14ac:dyDescent="0.2">
      <c r="A1096" s="132" t="s">
        <v>39</v>
      </c>
      <c r="B1096" s="213">
        <v>2</v>
      </c>
      <c r="C1096" s="151" t="s">
        <v>141</v>
      </c>
      <c r="D1096" s="151" t="s">
        <v>1138</v>
      </c>
      <c r="E1096" s="149">
        <v>239</v>
      </c>
      <c r="F1096" s="148" t="s">
        <v>1141</v>
      </c>
      <c r="G1096" s="127" t="s">
        <v>15</v>
      </c>
      <c r="H1096" s="152" t="s">
        <v>4</v>
      </c>
      <c r="I1096" s="267"/>
    </row>
    <row r="1097" spans="1:9" x14ac:dyDescent="0.2">
      <c r="A1097" s="132" t="s">
        <v>40</v>
      </c>
      <c r="B1097" s="213">
        <v>2</v>
      </c>
      <c r="C1097" s="151" t="s">
        <v>141</v>
      </c>
      <c r="D1097" s="151" t="s">
        <v>1138</v>
      </c>
      <c r="E1097" s="149">
        <v>239</v>
      </c>
      <c r="F1097" s="148" t="s">
        <v>1141</v>
      </c>
      <c r="G1097" s="127" t="s">
        <v>15</v>
      </c>
      <c r="H1097" s="152" t="s">
        <v>4</v>
      </c>
      <c r="I1097" s="267"/>
    </row>
    <row r="1098" spans="1:9" x14ac:dyDescent="0.2">
      <c r="A1098" s="132" t="s">
        <v>44</v>
      </c>
      <c r="B1098" s="213">
        <v>2</v>
      </c>
      <c r="C1098" s="151" t="s">
        <v>141</v>
      </c>
      <c r="D1098" s="151" t="s">
        <v>1138</v>
      </c>
      <c r="E1098" s="149">
        <v>239</v>
      </c>
      <c r="F1098" s="148" t="s">
        <v>1141</v>
      </c>
      <c r="G1098" s="127" t="s">
        <v>15</v>
      </c>
      <c r="H1098" s="153" t="s">
        <v>4</v>
      </c>
      <c r="I1098" s="267"/>
    </row>
    <row r="1099" spans="1:9" x14ac:dyDescent="0.2">
      <c r="A1099" s="132" t="s">
        <v>45</v>
      </c>
      <c r="B1099" s="213">
        <v>2</v>
      </c>
      <c r="C1099" s="151" t="s">
        <v>141</v>
      </c>
      <c r="D1099" s="151" t="s">
        <v>1138</v>
      </c>
      <c r="E1099" s="142">
        <v>239</v>
      </c>
      <c r="F1099" s="148" t="s">
        <v>1141</v>
      </c>
      <c r="G1099" s="127" t="s">
        <v>15</v>
      </c>
      <c r="H1099" s="152" t="s">
        <v>4</v>
      </c>
      <c r="I1099" s="267"/>
    </row>
    <row r="1100" spans="1:9" x14ac:dyDescent="0.2">
      <c r="A1100" s="132" t="s">
        <v>46</v>
      </c>
      <c r="B1100" s="213">
        <v>2</v>
      </c>
      <c r="C1100" s="151" t="s">
        <v>141</v>
      </c>
      <c r="D1100" s="151" t="s">
        <v>1138</v>
      </c>
      <c r="E1100" s="149">
        <v>239</v>
      </c>
      <c r="F1100" s="148" t="s">
        <v>1141</v>
      </c>
      <c r="G1100" s="127" t="s">
        <v>15</v>
      </c>
      <c r="H1100" s="152" t="s">
        <v>4</v>
      </c>
      <c r="I1100" s="267"/>
    </row>
    <row r="1101" spans="1:9" x14ac:dyDescent="0.2">
      <c r="A1101" s="132" t="s">
        <v>47</v>
      </c>
      <c r="B1101" s="213">
        <v>2</v>
      </c>
      <c r="C1101" s="151" t="s">
        <v>141</v>
      </c>
      <c r="D1101" s="151" t="s">
        <v>1138</v>
      </c>
      <c r="E1101" s="149">
        <v>239</v>
      </c>
      <c r="F1101" s="148" t="s">
        <v>1141</v>
      </c>
      <c r="G1101" s="127" t="s">
        <v>15</v>
      </c>
      <c r="H1101" s="152" t="s">
        <v>4</v>
      </c>
      <c r="I1101" s="267"/>
    </row>
    <row r="1102" spans="1:9" x14ac:dyDescent="0.2">
      <c r="A1102" s="132" t="s">
        <v>55</v>
      </c>
      <c r="B1102" s="213">
        <v>2</v>
      </c>
      <c r="C1102" s="151" t="s">
        <v>141</v>
      </c>
      <c r="D1102" s="151" t="s">
        <v>1138</v>
      </c>
      <c r="E1102" s="149">
        <v>239</v>
      </c>
      <c r="F1102" s="148" t="s">
        <v>1141</v>
      </c>
      <c r="G1102" s="127" t="s">
        <v>15</v>
      </c>
      <c r="H1102" s="152" t="s">
        <v>4</v>
      </c>
      <c r="I1102" s="267"/>
    </row>
    <row r="1103" spans="1:9" x14ac:dyDescent="0.2">
      <c r="A1103" s="132" t="s">
        <v>56</v>
      </c>
      <c r="B1103" s="213">
        <v>2</v>
      </c>
      <c r="C1103" s="151" t="s">
        <v>141</v>
      </c>
      <c r="D1103" s="151" t="s">
        <v>1138</v>
      </c>
      <c r="E1103" s="149">
        <v>239</v>
      </c>
      <c r="F1103" s="148" t="s">
        <v>1141</v>
      </c>
      <c r="G1103" s="127" t="s">
        <v>15</v>
      </c>
      <c r="H1103" s="152" t="s">
        <v>4</v>
      </c>
      <c r="I1103" s="267"/>
    </row>
    <row r="1104" spans="1:9" x14ac:dyDescent="0.2">
      <c r="A1104" s="132" t="s">
        <v>64</v>
      </c>
      <c r="B1104" s="213">
        <v>2</v>
      </c>
      <c r="C1104" s="151" t="s">
        <v>141</v>
      </c>
      <c r="D1104" s="151" t="s">
        <v>1138</v>
      </c>
      <c r="E1104" s="149">
        <v>239</v>
      </c>
      <c r="F1104" s="148" t="s">
        <v>1141</v>
      </c>
      <c r="G1104" s="127" t="s">
        <v>15</v>
      </c>
      <c r="H1104" s="152" t="s">
        <v>4</v>
      </c>
      <c r="I1104" s="267"/>
    </row>
    <row r="1105" spans="1:9" x14ac:dyDescent="0.2">
      <c r="A1105" s="132" t="s">
        <v>65</v>
      </c>
      <c r="B1105" s="213">
        <v>2</v>
      </c>
      <c r="C1105" s="151" t="s">
        <v>141</v>
      </c>
      <c r="D1105" s="151" t="s">
        <v>1138</v>
      </c>
      <c r="E1105" s="149">
        <v>239</v>
      </c>
      <c r="F1105" s="148" t="s">
        <v>1141</v>
      </c>
      <c r="G1105" s="127" t="s">
        <v>15</v>
      </c>
      <c r="H1105" s="152" t="s">
        <v>4</v>
      </c>
      <c r="I1105" s="267"/>
    </row>
    <row r="1106" spans="1:9" x14ac:dyDescent="0.2">
      <c r="A1106" s="132" t="s">
        <v>78</v>
      </c>
      <c r="B1106" s="213">
        <v>2</v>
      </c>
      <c r="C1106" s="151" t="s">
        <v>141</v>
      </c>
      <c r="D1106" s="151" t="s">
        <v>1138</v>
      </c>
      <c r="E1106" s="149">
        <v>239</v>
      </c>
      <c r="F1106" s="148" t="s">
        <v>1141</v>
      </c>
      <c r="G1106" s="127" t="s">
        <v>15</v>
      </c>
      <c r="H1106" s="152" t="s">
        <v>4</v>
      </c>
      <c r="I1106" s="267"/>
    </row>
    <row r="1107" spans="1:9" x14ac:dyDescent="0.2">
      <c r="A1107" s="132" t="s">
        <v>79</v>
      </c>
      <c r="B1107" s="213">
        <v>2</v>
      </c>
      <c r="C1107" s="151" t="s">
        <v>141</v>
      </c>
      <c r="D1107" s="151" t="s">
        <v>1138</v>
      </c>
      <c r="E1107" s="149">
        <v>239</v>
      </c>
      <c r="F1107" s="148" t="s">
        <v>1141</v>
      </c>
      <c r="G1107" s="127" t="s">
        <v>15</v>
      </c>
      <c r="H1107" s="143" t="s">
        <v>4</v>
      </c>
      <c r="I1107" s="267"/>
    </row>
    <row r="1108" spans="1:9" x14ac:dyDescent="0.2">
      <c r="A1108" s="132" t="s">
        <v>81</v>
      </c>
      <c r="B1108" s="213">
        <v>2</v>
      </c>
      <c r="C1108" s="151" t="s">
        <v>141</v>
      </c>
      <c r="D1108" s="151" t="s">
        <v>1138</v>
      </c>
      <c r="E1108" s="149">
        <v>239</v>
      </c>
      <c r="F1108" s="148" t="s">
        <v>1141</v>
      </c>
      <c r="G1108" s="127" t="s">
        <v>15</v>
      </c>
      <c r="H1108" s="143" t="s">
        <v>4</v>
      </c>
      <c r="I1108" s="267"/>
    </row>
    <row r="1109" spans="1:9" x14ac:dyDescent="0.2">
      <c r="A1109" s="132" t="s">
        <v>82</v>
      </c>
      <c r="B1109" s="213">
        <v>2</v>
      </c>
      <c r="C1109" s="151" t="s">
        <v>141</v>
      </c>
      <c r="D1109" s="151" t="s">
        <v>1138</v>
      </c>
      <c r="E1109" s="149">
        <v>239</v>
      </c>
      <c r="F1109" s="148" t="s">
        <v>1141</v>
      </c>
      <c r="G1109" s="127" t="s">
        <v>15</v>
      </c>
      <c r="H1109" s="152" t="s">
        <v>4</v>
      </c>
      <c r="I1109" s="267"/>
    </row>
    <row r="1110" spans="1:9" x14ac:dyDescent="0.2">
      <c r="A1110" s="132" t="s">
        <v>87</v>
      </c>
      <c r="B1110" s="213">
        <v>2</v>
      </c>
      <c r="C1110" s="151" t="s">
        <v>141</v>
      </c>
      <c r="D1110" s="151" t="s">
        <v>1138</v>
      </c>
      <c r="E1110" s="149">
        <v>239</v>
      </c>
      <c r="F1110" s="148" t="s">
        <v>1141</v>
      </c>
      <c r="G1110" s="127" t="s">
        <v>15</v>
      </c>
      <c r="H1110" s="152" t="s">
        <v>4</v>
      </c>
      <c r="I1110" s="267"/>
    </row>
    <row r="1111" spans="1:9" x14ac:dyDescent="0.2">
      <c r="A1111" s="132" t="s">
        <v>88</v>
      </c>
      <c r="B1111" s="213">
        <v>2</v>
      </c>
      <c r="C1111" s="151" t="s">
        <v>141</v>
      </c>
      <c r="D1111" s="151" t="s">
        <v>1138</v>
      </c>
      <c r="E1111" s="149">
        <v>239</v>
      </c>
      <c r="F1111" s="148" t="s">
        <v>1141</v>
      </c>
      <c r="G1111" s="127" t="s">
        <v>15</v>
      </c>
      <c r="H1111" s="152" t="s">
        <v>4</v>
      </c>
      <c r="I1111" s="267"/>
    </row>
    <row r="1112" spans="1:9" x14ac:dyDescent="0.2">
      <c r="A1112" s="132" t="s">
        <v>148</v>
      </c>
      <c r="B1112" s="213">
        <v>2</v>
      </c>
      <c r="C1112" s="151" t="s">
        <v>141</v>
      </c>
      <c r="D1112" s="151" t="s">
        <v>1138</v>
      </c>
      <c r="E1112" s="149">
        <v>239</v>
      </c>
      <c r="F1112" s="148" t="s">
        <v>1141</v>
      </c>
      <c r="G1112" s="127" t="s">
        <v>15</v>
      </c>
      <c r="H1112" s="139" t="s">
        <v>4</v>
      </c>
      <c r="I1112" s="267"/>
    </row>
    <row r="1113" spans="1:9" x14ac:dyDescent="0.2">
      <c r="A1113" s="132" t="s">
        <v>527</v>
      </c>
      <c r="B1113" s="213">
        <v>2</v>
      </c>
      <c r="C1113" s="151" t="s">
        <v>141</v>
      </c>
      <c r="D1113" s="151" t="s">
        <v>1138</v>
      </c>
      <c r="E1113" s="149">
        <v>239</v>
      </c>
      <c r="F1113" s="148" t="s">
        <v>1141</v>
      </c>
      <c r="G1113" s="127" t="s">
        <v>15</v>
      </c>
      <c r="H1113" s="139" t="s">
        <v>4</v>
      </c>
      <c r="I1113" s="267"/>
    </row>
    <row r="1114" spans="1:9" s="53" customFormat="1" x14ac:dyDescent="0.2">
      <c r="A1114" s="132" t="s">
        <v>588</v>
      </c>
      <c r="B1114" s="213">
        <v>2</v>
      </c>
      <c r="C1114" s="151" t="s">
        <v>141</v>
      </c>
      <c r="D1114" s="151" t="s">
        <v>1138</v>
      </c>
      <c r="E1114" s="149">
        <v>239</v>
      </c>
      <c r="F1114" s="148" t="s">
        <v>1141</v>
      </c>
      <c r="G1114" s="127" t="s">
        <v>15</v>
      </c>
      <c r="H1114" s="139" t="s">
        <v>4</v>
      </c>
      <c r="I1114" s="267"/>
    </row>
    <row r="1115" spans="1:9" s="53" customFormat="1" x14ac:dyDescent="0.2">
      <c r="A1115" s="132" t="s">
        <v>1069</v>
      </c>
      <c r="B1115" s="213">
        <v>2</v>
      </c>
      <c r="C1115" s="151" t="s">
        <v>141</v>
      </c>
      <c r="D1115" s="151" t="s">
        <v>1138</v>
      </c>
      <c r="E1115" s="149">
        <v>239</v>
      </c>
      <c r="F1115" s="148" t="s">
        <v>1141</v>
      </c>
      <c r="G1115" s="127" t="s">
        <v>15</v>
      </c>
      <c r="H1115" s="139" t="s">
        <v>4</v>
      </c>
      <c r="I1115" s="267"/>
    </row>
    <row r="1116" spans="1:9" x14ac:dyDescent="0.2">
      <c r="A1116" s="262" t="s">
        <v>5</v>
      </c>
      <c r="B1116" s="263">
        <v>2</v>
      </c>
      <c r="C1116" s="275" t="s">
        <v>141</v>
      </c>
      <c r="D1116" s="268" t="s">
        <v>1147</v>
      </c>
      <c r="E1116" s="269">
        <v>240</v>
      </c>
      <c r="F1116" s="268" t="s">
        <v>1148</v>
      </c>
      <c r="G1116" s="276" t="s">
        <v>14</v>
      </c>
      <c r="H1116" s="271" t="s">
        <v>4</v>
      </c>
      <c r="I1116" s="267" t="s">
        <v>1387</v>
      </c>
    </row>
    <row r="1117" spans="1:9" x14ac:dyDescent="0.2">
      <c r="A1117" s="262" t="s">
        <v>6</v>
      </c>
      <c r="B1117" s="263">
        <v>2</v>
      </c>
      <c r="C1117" s="275" t="s">
        <v>141</v>
      </c>
      <c r="D1117" s="264" t="s">
        <v>1147</v>
      </c>
      <c r="E1117" s="269">
        <v>240</v>
      </c>
      <c r="F1117" s="268" t="s">
        <v>1148</v>
      </c>
      <c r="G1117" s="270" t="s">
        <v>14</v>
      </c>
      <c r="H1117" s="271" t="s">
        <v>4</v>
      </c>
      <c r="I1117" s="267" t="s">
        <v>1387</v>
      </c>
    </row>
    <row r="1118" spans="1:9" x14ac:dyDescent="0.2">
      <c r="A1118" s="262" t="s">
        <v>7</v>
      </c>
      <c r="B1118" s="263">
        <v>2</v>
      </c>
      <c r="C1118" s="275" t="s">
        <v>141</v>
      </c>
      <c r="D1118" s="264" t="s">
        <v>1147</v>
      </c>
      <c r="E1118" s="269">
        <v>240</v>
      </c>
      <c r="F1118" s="268" t="s">
        <v>1148</v>
      </c>
      <c r="G1118" s="270" t="s">
        <v>14</v>
      </c>
      <c r="H1118" s="271" t="s">
        <v>4</v>
      </c>
      <c r="I1118" s="267" t="s">
        <v>1387</v>
      </c>
    </row>
    <row r="1119" spans="1:9" x14ac:dyDescent="0.2">
      <c r="A1119" s="262" t="s">
        <v>8</v>
      </c>
      <c r="B1119" s="263">
        <v>2</v>
      </c>
      <c r="C1119" s="275" t="s">
        <v>141</v>
      </c>
      <c r="D1119" s="264" t="s">
        <v>1147</v>
      </c>
      <c r="E1119" s="269">
        <v>240</v>
      </c>
      <c r="F1119" s="268" t="s">
        <v>1148</v>
      </c>
      <c r="G1119" s="270" t="s">
        <v>14</v>
      </c>
      <c r="H1119" s="271" t="s">
        <v>4</v>
      </c>
      <c r="I1119" s="267" t="s">
        <v>1387</v>
      </c>
    </row>
    <row r="1120" spans="1:9" x14ac:dyDescent="0.2">
      <c r="A1120" s="262" t="s">
        <v>34</v>
      </c>
      <c r="B1120" s="263">
        <v>2</v>
      </c>
      <c r="C1120" s="275" t="s">
        <v>141</v>
      </c>
      <c r="D1120" s="264" t="s">
        <v>1147</v>
      </c>
      <c r="E1120" s="269">
        <v>240</v>
      </c>
      <c r="F1120" s="268" t="s">
        <v>1148</v>
      </c>
      <c r="G1120" s="270" t="s">
        <v>14</v>
      </c>
      <c r="H1120" s="271" t="s">
        <v>4</v>
      </c>
      <c r="I1120" s="267" t="s">
        <v>1387</v>
      </c>
    </row>
    <row r="1121" spans="1:9" x14ac:dyDescent="0.2">
      <c r="A1121" s="262" t="s">
        <v>37</v>
      </c>
      <c r="B1121" s="263">
        <v>2</v>
      </c>
      <c r="C1121" s="275" t="s">
        <v>141</v>
      </c>
      <c r="D1121" s="264" t="s">
        <v>1147</v>
      </c>
      <c r="E1121" s="269">
        <v>240</v>
      </c>
      <c r="F1121" s="268" t="s">
        <v>1148</v>
      </c>
      <c r="G1121" s="270" t="s">
        <v>14</v>
      </c>
      <c r="H1121" s="271" t="s">
        <v>4</v>
      </c>
      <c r="I1121" s="267" t="s">
        <v>1387</v>
      </c>
    </row>
    <row r="1122" spans="1:9" x14ac:dyDescent="0.2">
      <c r="A1122" s="262" t="s">
        <v>39</v>
      </c>
      <c r="B1122" s="263">
        <v>2</v>
      </c>
      <c r="C1122" s="275" t="s">
        <v>141</v>
      </c>
      <c r="D1122" s="264" t="s">
        <v>1147</v>
      </c>
      <c r="E1122" s="269">
        <v>240</v>
      </c>
      <c r="F1122" s="268" t="s">
        <v>1148</v>
      </c>
      <c r="G1122" s="270" t="s">
        <v>14</v>
      </c>
      <c r="H1122" s="271" t="s">
        <v>4</v>
      </c>
      <c r="I1122" s="267" t="s">
        <v>1387</v>
      </c>
    </row>
    <row r="1123" spans="1:9" x14ac:dyDescent="0.2">
      <c r="A1123" s="262" t="s">
        <v>40</v>
      </c>
      <c r="B1123" s="263">
        <v>2</v>
      </c>
      <c r="C1123" s="275" t="s">
        <v>141</v>
      </c>
      <c r="D1123" s="264" t="s">
        <v>1147</v>
      </c>
      <c r="E1123" s="269">
        <v>240</v>
      </c>
      <c r="F1123" s="268" t="s">
        <v>1148</v>
      </c>
      <c r="G1123" s="270" t="s">
        <v>14</v>
      </c>
      <c r="H1123" s="271" t="s">
        <v>4</v>
      </c>
      <c r="I1123" s="267" t="s">
        <v>1387</v>
      </c>
    </row>
    <row r="1124" spans="1:9" x14ac:dyDescent="0.2">
      <c r="A1124" s="262" t="s">
        <v>44</v>
      </c>
      <c r="B1124" s="263">
        <v>2</v>
      </c>
      <c r="C1124" s="275" t="s">
        <v>141</v>
      </c>
      <c r="D1124" s="264" t="s">
        <v>1147</v>
      </c>
      <c r="E1124" s="269">
        <v>240</v>
      </c>
      <c r="F1124" s="268" t="s">
        <v>1148</v>
      </c>
      <c r="G1124" s="270" t="s">
        <v>14</v>
      </c>
      <c r="H1124" s="271" t="s">
        <v>4</v>
      </c>
      <c r="I1124" s="267" t="s">
        <v>1387</v>
      </c>
    </row>
    <row r="1125" spans="1:9" x14ac:dyDescent="0.2">
      <c r="A1125" s="262" t="s">
        <v>45</v>
      </c>
      <c r="B1125" s="263">
        <v>2</v>
      </c>
      <c r="C1125" s="275" t="s">
        <v>141</v>
      </c>
      <c r="D1125" s="264" t="s">
        <v>1147</v>
      </c>
      <c r="E1125" s="269">
        <v>240</v>
      </c>
      <c r="F1125" s="268" t="s">
        <v>1148</v>
      </c>
      <c r="G1125" s="270" t="s">
        <v>14</v>
      </c>
      <c r="H1125" s="271" t="s">
        <v>4</v>
      </c>
      <c r="I1125" s="267" t="s">
        <v>1387</v>
      </c>
    </row>
    <row r="1126" spans="1:9" x14ac:dyDescent="0.2">
      <c r="A1126" s="262" t="s">
        <v>46</v>
      </c>
      <c r="B1126" s="263">
        <v>2</v>
      </c>
      <c r="C1126" s="275" t="s">
        <v>141</v>
      </c>
      <c r="D1126" s="264" t="s">
        <v>1147</v>
      </c>
      <c r="E1126" s="269">
        <v>240</v>
      </c>
      <c r="F1126" s="268" t="s">
        <v>1148</v>
      </c>
      <c r="G1126" s="270" t="s">
        <v>14</v>
      </c>
      <c r="H1126" s="271" t="s">
        <v>4</v>
      </c>
      <c r="I1126" s="267" t="s">
        <v>1387</v>
      </c>
    </row>
    <row r="1127" spans="1:9" x14ac:dyDescent="0.2">
      <c r="A1127" s="262" t="s">
        <v>47</v>
      </c>
      <c r="B1127" s="263">
        <v>2</v>
      </c>
      <c r="C1127" s="275" t="s">
        <v>141</v>
      </c>
      <c r="D1127" s="264" t="s">
        <v>1147</v>
      </c>
      <c r="E1127" s="269">
        <v>240</v>
      </c>
      <c r="F1127" s="268" t="s">
        <v>1148</v>
      </c>
      <c r="G1127" s="270" t="s">
        <v>14</v>
      </c>
      <c r="H1127" s="271" t="s">
        <v>4</v>
      </c>
      <c r="I1127" s="267" t="s">
        <v>1387</v>
      </c>
    </row>
    <row r="1128" spans="1:9" x14ac:dyDescent="0.2">
      <c r="A1128" s="262" t="s">
        <v>55</v>
      </c>
      <c r="B1128" s="263">
        <v>2</v>
      </c>
      <c r="C1128" s="275" t="s">
        <v>141</v>
      </c>
      <c r="D1128" s="264" t="s">
        <v>1147</v>
      </c>
      <c r="E1128" s="269">
        <v>240</v>
      </c>
      <c r="F1128" s="268" t="s">
        <v>1148</v>
      </c>
      <c r="G1128" s="270" t="s">
        <v>14</v>
      </c>
      <c r="H1128" s="271" t="s">
        <v>4</v>
      </c>
      <c r="I1128" s="267" t="s">
        <v>1387</v>
      </c>
    </row>
    <row r="1129" spans="1:9" x14ac:dyDescent="0.2">
      <c r="A1129" s="262" t="s">
        <v>56</v>
      </c>
      <c r="B1129" s="263">
        <v>2</v>
      </c>
      <c r="C1129" s="275" t="s">
        <v>141</v>
      </c>
      <c r="D1129" s="264" t="s">
        <v>1147</v>
      </c>
      <c r="E1129" s="269">
        <v>240</v>
      </c>
      <c r="F1129" s="268" t="s">
        <v>1148</v>
      </c>
      <c r="G1129" s="270" t="s">
        <v>14</v>
      </c>
      <c r="H1129" s="271" t="s">
        <v>4</v>
      </c>
      <c r="I1129" s="267" t="s">
        <v>1387</v>
      </c>
    </row>
    <row r="1130" spans="1:9" x14ac:dyDescent="0.2">
      <c r="A1130" s="262" t="s">
        <v>64</v>
      </c>
      <c r="B1130" s="263">
        <v>2</v>
      </c>
      <c r="C1130" s="275" t="s">
        <v>141</v>
      </c>
      <c r="D1130" s="264" t="s">
        <v>1147</v>
      </c>
      <c r="E1130" s="269">
        <v>240</v>
      </c>
      <c r="F1130" s="268" t="s">
        <v>1148</v>
      </c>
      <c r="G1130" s="270" t="s">
        <v>14</v>
      </c>
      <c r="H1130" s="271" t="s">
        <v>4</v>
      </c>
      <c r="I1130" s="267" t="s">
        <v>1387</v>
      </c>
    </row>
    <row r="1131" spans="1:9" x14ac:dyDescent="0.2">
      <c r="A1131" s="262" t="s">
        <v>65</v>
      </c>
      <c r="B1131" s="263">
        <v>2</v>
      </c>
      <c r="C1131" s="275" t="s">
        <v>141</v>
      </c>
      <c r="D1131" s="264" t="s">
        <v>1147</v>
      </c>
      <c r="E1131" s="269">
        <v>240</v>
      </c>
      <c r="F1131" s="268" t="s">
        <v>1148</v>
      </c>
      <c r="G1131" s="270" t="s">
        <v>14</v>
      </c>
      <c r="H1131" s="271" t="s">
        <v>4</v>
      </c>
      <c r="I1131" s="267" t="s">
        <v>1387</v>
      </c>
    </row>
    <row r="1132" spans="1:9" x14ac:dyDescent="0.2">
      <c r="A1132" s="262" t="s">
        <v>78</v>
      </c>
      <c r="B1132" s="263">
        <v>2</v>
      </c>
      <c r="C1132" s="275" t="s">
        <v>141</v>
      </c>
      <c r="D1132" s="264" t="s">
        <v>1147</v>
      </c>
      <c r="E1132" s="265">
        <v>240</v>
      </c>
      <c r="F1132" s="268" t="s">
        <v>1148</v>
      </c>
      <c r="G1132" s="270" t="s">
        <v>14</v>
      </c>
      <c r="H1132" s="271" t="s">
        <v>4</v>
      </c>
      <c r="I1132" s="267" t="s">
        <v>1387</v>
      </c>
    </row>
    <row r="1133" spans="1:9" x14ac:dyDescent="0.2">
      <c r="A1133" s="262" t="s">
        <v>79</v>
      </c>
      <c r="B1133" s="263">
        <v>2</v>
      </c>
      <c r="C1133" s="275" t="s">
        <v>141</v>
      </c>
      <c r="D1133" s="264" t="s">
        <v>1147</v>
      </c>
      <c r="E1133" s="269">
        <v>240</v>
      </c>
      <c r="F1133" s="268" t="s">
        <v>1148</v>
      </c>
      <c r="G1133" s="270" t="s">
        <v>14</v>
      </c>
      <c r="H1133" s="271" t="s">
        <v>4</v>
      </c>
      <c r="I1133" s="267" t="s">
        <v>1387</v>
      </c>
    </row>
    <row r="1134" spans="1:9" x14ac:dyDescent="0.2">
      <c r="A1134" s="262" t="s">
        <v>81</v>
      </c>
      <c r="B1134" s="263">
        <v>2</v>
      </c>
      <c r="C1134" s="275" t="s">
        <v>141</v>
      </c>
      <c r="D1134" s="264" t="s">
        <v>1147</v>
      </c>
      <c r="E1134" s="265">
        <v>240</v>
      </c>
      <c r="F1134" s="268" t="s">
        <v>1148</v>
      </c>
      <c r="G1134" s="270" t="s">
        <v>14</v>
      </c>
      <c r="H1134" s="271" t="s">
        <v>4</v>
      </c>
      <c r="I1134" s="267" t="s">
        <v>1387</v>
      </c>
    </row>
    <row r="1135" spans="1:9" x14ac:dyDescent="0.2">
      <c r="A1135" s="262" t="s">
        <v>82</v>
      </c>
      <c r="B1135" s="263">
        <v>2</v>
      </c>
      <c r="C1135" s="275" t="s">
        <v>141</v>
      </c>
      <c r="D1135" s="264" t="s">
        <v>1147</v>
      </c>
      <c r="E1135" s="265">
        <v>240</v>
      </c>
      <c r="F1135" s="268" t="s">
        <v>1148</v>
      </c>
      <c r="G1135" s="270" t="s">
        <v>14</v>
      </c>
      <c r="H1135" s="271" t="s">
        <v>4</v>
      </c>
      <c r="I1135" s="267" t="s">
        <v>1387</v>
      </c>
    </row>
    <row r="1136" spans="1:9" x14ac:dyDescent="0.2">
      <c r="A1136" s="262" t="s">
        <v>87</v>
      </c>
      <c r="B1136" s="263">
        <v>2</v>
      </c>
      <c r="C1136" s="275" t="s">
        <v>141</v>
      </c>
      <c r="D1136" s="264" t="s">
        <v>1147</v>
      </c>
      <c r="E1136" s="265">
        <v>240</v>
      </c>
      <c r="F1136" s="268" t="s">
        <v>1148</v>
      </c>
      <c r="G1136" s="270" t="s">
        <v>14</v>
      </c>
      <c r="H1136" s="271" t="s">
        <v>4</v>
      </c>
      <c r="I1136" s="267" t="s">
        <v>1387</v>
      </c>
    </row>
    <row r="1137" spans="1:9" x14ac:dyDescent="0.2">
      <c r="A1137" s="262" t="s">
        <v>88</v>
      </c>
      <c r="B1137" s="263">
        <v>2</v>
      </c>
      <c r="C1137" s="275" t="s">
        <v>141</v>
      </c>
      <c r="D1137" s="264" t="s">
        <v>1147</v>
      </c>
      <c r="E1137" s="269">
        <v>240</v>
      </c>
      <c r="F1137" s="268" t="s">
        <v>1148</v>
      </c>
      <c r="G1137" s="270" t="s">
        <v>14</v>
      </c>
      <c r="H1137" s="271" t="s">
        <v>4</v>
      </c>
      <c r="I1137" s="267" t="s">
        <v>1387</v>
      </c>
    </row>
    <row r="1138" spans="1:9" x14ac:dyDescent="0.2">
      <c r="A1138" s="262" t="s">
        <v>148</v>
      </c>
      <c r="B1138" s="263">
        <v>2</v>
      </c>
      <c r="C1138" s="275" t="s">
        <v>141</v>
      </c>
      <c r="D1138" s="264" t="s">
        <v>1147</v>
      </c>
      <c r="E1138" s="269">
        <v>240</v>
      </c>
      <c r="F1138" s="268" t="s">
        <v>1148</v>
      </c>
      <c r="G1138" s="270" t="s">
        <v>14</v>
      </c>
      <c r="H1138" s="271" t="s">
        <v>4</v>
      </c>
      <c r="I1138" s="267" t="s">
        <v>1387</v>
      </c>
    </row>
    <row r="1139" spans="1:9" x14ac:dyDescent="0.2">
      <c r="A1139" s="262" t="s">
        <v>527</v>
      </c>
      <c r="B1139" s="263">
        <v>2</v>
      </c>
      <c r="C1139" s="275" t="s">
        <v>141</v>
      </c>
      <c r="D1139" s="264" t="s">
        <v>1147</v>
      </c>
      <c r="E1139" s="269">
        <v>240</v>
      </c>
      <c r="F1139" s="268" t="s">
        <v>1148</v>
      </c>
      <c r="G1139" s="270" t="s">
        <v>14</v>
      </c>
      <c r="H1139" s="271" t="s">
        <v>4</v>
      </c>
      <c r="I1139" s="267" t="s">
        <v>1387</v>
      </c>
    </row>
    <row r="1140" spans="1:9" s="53" customFormat="1" x14ac:dyDescent="0.2">
      <c r="A1140" s="262" t="s">
        <v>588</v>
      </c>
      <c r="B1140" s="263">
        <v>2</v>
      </c>
      <c r="C1140" s="275" t="s">
        <v>141</v>
      </c>
      <c r="D1140" s="264" t="s">
        <v>1147</v>
      </c>
      <c r="E1140" s="269">
        <v>240</v>
      </c>
      <c r="F1140" s="268" t="s">
        <v>1148</v>
      </c>
      <c r="G1140" s="270" t="s">
        <v>14</v>
      </c>
      <c r="H1140" s="271" t="s">
        <v>4</v>
      </c>
      <c r="I1140" s="267" t="s">
        <v>1387</v>
      </c>
    </row>
    <row r="1141" spans="1:9" s="53" customFormat="1" x14ac:dyDescent="0.2">
      <c r="A1141" s="262" t="s">
        <v>1069</v>
      </c>
      <c r="B1141" s="263">
        <v>2</v>
      </c>
      <c r="C1141" s="275" t="s">
        <v>141</v>
      </c>
      <c r="D1141" s="264" t="s">
        <v>1147</v>
      </c>
      <c r="E1141" s="269">
        <v>240</v>
      </c>
      <c r="F1141" s="268" t="s">
        <v>1148</v>
      </c>
      <c r="G1141" s="270" t="s">
        <v>14</v>
      </c>
      <c r="H1141" s="271" t="s">
        <v>4</v>
      </c>
      <c r="I1141" s="267" t="s">
        <v>1387</v>
      </c>
    </row>
    <row r="1142" spans="1:9" x14ac:dyDescent="0.2">
      <c r="A1142" s="262" t="s">
        <v>5</v>
      </c>
      <c r="B1142" s="263">
        <v>2</v>
      </c>
      <c r="C1142" s="275" t="s">
        <v>141</v>
      </c>
      <c r="D1142" s="264" t="s">
        <v>1147</v>
      </c>
      <c r="E1142" s="269">
        <v>242</v>
      </c>
      <c r="F1142" s="270" t="s">
        <v>1150</v>
      </c>
      <c r="G1142" s="270" t="s">
        <v>15</v>
      </c>
      <c r="H1142" s="271" t="s">
        <v>4</v>
      </c>
      <c r="I1142" s="267" t="s">
        <v>1387</v>
      </c>
    </row>
    <row r="1143" spans="1:9" x14ac:dyDescent="0.2">
      <c r="A1143" s="262" t="s">
        <v>6</v>
      </c>
      <c r="B1143" s="263">
        <v>2</v>
      </c>
      <c r="C1143" s="275" t="s">
        <v>141</v>
      </c>
      <c r="D1143" s="264" t="s">
        <v>1147</v>
      </c>
      <c r="E1143" s="269">
        <v>242</v>
      </c>
      <c r="F1143" s="270" t="s">
        <v>1150</v>
      </c>
      <c r="G1143" s="270" t="s">
        <v>15</v>
      </c>
      <c r="H1143" s="271" t="s">
        <v>4</v>
      </c>
      <c r="I1143" s="267" t="s">
        <v>1387</v>
      </c>
    </row>
    <row r="1144" spans="1:9" x14ac:dyDescent="0.2">
      <c r="A1144" s="262" t="s">
        <v>7</v>
      </c>
      <c r="B1144" s="263">
        <v>2</v>
      </c>
      <c r="C1144" s="275" t="s">
        <v>141</v>
      </c>
      <c r="D1144" s="264" t="s">
        <v>1147</v>
      </c>
      <c r="E1144" s="269">
        <v>242</v>
      </c>
      <c r="F1144" s="270" t="s">
        <v>1150</v>
      </c>
      <c r="G1144" s="270" t="s">
        <v>15</v>
      </c>
      <c r="H1144" s="271" t="s">
        <v>4</v>
      </c>
      <c r="I1144" s="267" t="s">
        <v>1387</v>
      </c>
    </row>
    <row r="1145" spans="1:9" x14ac:dyDescent="0.2">
      <c r="A1145" s="262" t="s">
        <v>8</v>
      </c>
      <c r="B1145" s="263">
        <v>2</v>
      </c>
      <c r="C1145" s="275" t="s">
        <v>141</v>
      </c>
      <c r="D1145" s="264" t="s">
        <v>1147</v>
      </c>
      <c r="E1145" s="269">
        <v>242</v>
      </c>
      <c r="F1145" s="270" t="s">
        <v>1150</v>
      </c>
      <c r="G1145" s="270" t="s">
        <v>15</v>
      </c>
      <c r="H1145" s="271" t="s">
        <v>4</v>
      </c>
      <c r="I1145" s="267" t="s">
        <v>1387</v>
      </c>
    </row>
    <row r="1146" spans="1:9" x14ac:dyDescent="0.2">
      <c r="A1146" s="262" t="s">
        <v>34</v>
      </c>
      <c r="B1146" s="263">
        <v>2</v>
      </c>
      <c r="C1146" s="275" t="s">
        <v>141</v>
      </c>
      <c r="D1146" s="264" t="s">
        <v>1147</v>
      </c>
      <c r="E1146" s="269">
        <v>242</v>
      </c>
      <c r="F1146" s="270" t="s">
        <v>1150</v>
      </c>
      <c r="G1146" s="270" t="s">
        <v>15</v>
      </c>
      <c r="H1146" s="271" t="s">
        <v>4</v>
      </c>
      <c r="I1146" s="267" t="s">
        <v>1387</v>
      </c>
    </row>
    <row r="1147" spans="1:9" x14ac:dyDescent="0.2">
      <c r="A1147" s="262" t="s">
        <v>37</v>
      </c>
      <c r="B1147" s="263">
        <v>2</v>
      </c>
      <c r="C1147" s="275" t="s">
        <v>141</v>
      </c>
      <c r="D1147" s="264" t="s">
        <v>1147</v>
      </c>
      <c r="E1147" s="269">
        <v>242</v>
      </c>
      <c r="F1147" s="270" t="s">
        <v>1150</v>
      </c>
      <c r="G1147" s="270" t="s">
        <v>15</v>
      </c>
      <c r="H1147" s="271" t="s">
        <v>4</v>
      </c>
      <c r="I1147" s="267" t="s">
        <v>1387</v>
      </c>
    </row>
    <row r="1148" spans="1:9" x14ac:dyDescent="0.2">
      <c r="A1148" s="262" t="s">
        <v>39</v>
      </c>
      <c r="B1148" s="263">
        <v>2</v>
      </c>
      <c r="C1148" s="275" t="s">
        <v>141</v>
      </c>
      <c r="D1148" s="264" t="s">
        <v>1147</v>
      </c>
      <c r="E1148" s="269">
        <v>242</v>
      </c>
      <c r="F1148" s="270" t="s">
        <v>1150</v>
      </c>
      <c r="G1148" s="270" t="s">
        <v>15</v>
      </c>
      <c r="H1148" s="271" t="s">
        <v>4</v>
      </c>
      <c r="I1148" s="267" t="s">
        <v>1387</v>
      </c>
    </row>
    <row r="1149" spans="1:9" x14ac:dyDescent="0.2">
      <c r="A1149" s="262" t="s">
        <v>40</v>
      </c>
      <c r="B1149" s="263">
        <v>2</v>
      </c>
      <c r="C1149" s="275" t="s">
        <v>141</v>
      </c>
      <c r="D1149" s="264" t="s">
        <v>1147</v>
      </c>
      <c r="E1149" s="269">
        <v>242</v>
      </c>
      <c r="F1149" s="270" t="s">
        <v>1150</v>
      </c>
      <c r="G1149" s="270" t="s">
        <v>15</v>
      </c>
      <c r="H1149" s="271" t="s">
        <v>4</v>
      </c>
      <c r="I1149" s="267" t="s">
        <v>1387</v>
      </c>
    </row>
    <row r="1150" spans="1:9" x14ac:dyDescent="0.2">
      <c r="A1150" s="262" t="s">
        <v>44</v>
      </c>
      <c r="B1150" s="263">
        <v>2</v>
      </c>
      <c r="C1150" s="275" t="s">
        <v>141</v>
      </c>
      <c r="D1150" s="264" t="s">
        <v>1147</v>
      </c>
      <c r="E1150" s="269">
        <v>242</v>
      </c>
      <c r="F1150" s="270" t="s">
        <v>1150</v>
      </c>
      <c r="G1150" s="270" t="s">
        <v>15</v>
      </c>
      <c r="H1150" s="271" t="s">
        <v>4</v>
      </c>
      <c r="I1150" s="267" t="s">
        <v>1387</v>
      </c>
    </row>
    <row r="1151" spans="1:9" x14ac:dyDescent="0.2">
      <c r="A1151" s="262" t="s">
        <v>45</v>
      </c>
      <c r="B1151" s="263">
        <v>2</v>
      </c>
      <c r="C1151" s="275" t="s">
        <v>141</v>
      </c>
      <c r="D1151" s="264" t="s">
        <v>1147</v>
      </c>
      <c r="E1151" s="269">
        <v>242</v>
      </c>
      <c r="F1151" s="270" t="s">
        <v>1150</v>
      </c>
      <c r="G1151" s="270" t="s">
        <v>15</v>
      </c>
      <c r="H1151" s="271" t="s">
        <v>4</v>
      </c>
      <c r="I1151" s="267" t="s">
        <v>1387</v>
      </c>
    </row>
    <row r="1152" spans="1:9" x14ac:dyDescent="0.2">
      <c r="A1152" s="262" t="s">
        <v>46</v>
      </c>
      <c r="B1152" s="263">
        <v>2</v>
      </c>
      <c r="C1152" s="275" t="s">
        <v>141</v>
      </c>
      <c r="D1152" s="264" t="s">
        <v>1147</v>
      </c>
      <c r="E1152" s="269">
        <v>242</v>
      </c>
      <c r="F1152" s="270" t="s">
        <v>1150</v>
      </c>
      <c r="G1152" s="270" t="s">
        <v>15</v>
      </c>
      <c r="H1152" s="271" t="s">
        <v>4</v>
      </c>
      <c r="I1152" s="267" t="s">
        <v>1387</v>
      </c>
    </row>
    <row r="1153" spans="1:9" x14ac:dyDescent="0.2">
      <c r="A1153" s="262" t="s">
        <v>47</v>
      </c>
      <c r="B1153" s="263">
        <v>2</v>
      </c>
      <c r="C1153" s="275" t="s">
        <v>141</v>
      </c>
      <c r="D1153" s="264" t="s">
        <v>1147</v>
      </c>
      <c r="E1153" s="269">
        <v>242</v>
      </c>
      <c r="F1153" s="270" t="s">
        <v>1150</v>
      </c>
      <c r="G1153" s="270" t="s">
        <v>15</v>
      </c>
      <c r="H1153" s="271" t="s">
        <v>4</v>
      </c>
      <c r="I1153" s="267" t="s">
        <v>1387</v>
      </c>
    </row>
    <row r="1154" spans="1:9" x14ac:dyDescent="0.2">
      <c r="A1154" s="262" t="s">
        <v>55</v>
      </c>
      <c r="B1154" s="263">
        <v>2</v>
      </c>
      <c r="C1154" s="275" t="s">
        <v>141</v>
      </c>
      <c r="D1154" s="264" t="s">
        <v>1147</v>
      </c>
      <c r="E1154" s="265">
        <v>242</v>
      </c>
      <c r="F1154" s="276" t="s">
        <v>1150</v>
      </c>
      <c r="G1154" s="270" t="s">
        <v>15</v>
      </c>
      <c r="H1154" s="271" t="s">
        <v>4</v>
      </c>
      <c r="I1154" s="267" t="s">
        <v>1387</v>
      </c>
    </row>
    <row r="1155" spans="1:9" x14ac:dyDescent="0.2">
      <c r="A1155" s="262" t="s">
        <v>56</v>
      </c>
      <c r="B1155" s="263">
        <v>2</v>
      </c>
      <c r="C1155" s="275" t="s">
        <v>141</v>
      </c>
      <c r="D1155" s="264" t="s">
        <v>1147</v>
      </c>
      <c r="E1155" s="269">
        <v>242</v>
      </c>
      <c r="F1155" s="270" t="s">
        <v>1150</v>
      </c>
      <c r="G1155" s="270" t="s">
        <v>15</v>
      </c>
      <c r="H1155" s="271" t="s">
        <v>4</v>
      </c>
      <c r="I1155" s="267" t="s">
        <v>1387</v>
      </c>
    </row>
    <row r="1156" spans="1:9" x14ac:dyDescent="0.2">
      <c r="A1156" s="262" t="s">
        <v>64</v>
      </c>
      <c r="B1156" s="263">
        <v>2</v>
      </c>
      <c r="C1156" s="275" t="s">
        <v>141</v>
      </c>
      <c r="D1156" s="264" t="s">
        <v>1147</v>
      </c>
      <c r="E1156" s="265">
        <v>242</v>
      </c>
      <c r="F1156" s="270" t="s">
        <v>1150</v>
      </c>
      <c r="G1156" s="270" t="s">
        <v>15</v>
      </c>
      <c r="H1156" s="271" t="s">
        <v>4</v>
      </c>
      <c r="I1156" s="267" t="s">
        <v>1387</v>
      </c>
    </row>
    <row r="1157" spans="1:9" x14ac:dyDescent="0.2">
      <c r="A1157" s="262" t="s">
        <v>65</v>
      </c>
      <c r="B1157" s="263">
        <v>2</v>
      </c>
      <c r="C1157" s="275" t="s">
        <v>141</v>
      </c>
      <c r="D1157" s="264" t="s">
        <v>1147</v>
      </c>
      <c r="E1157" s="269">
        <v>242</v>
      </c>
      <c r="F1157" s="270" t="s">
        <v>1150</v>
      </c>
      <c r="G1157" s="270" t="s">
        <v>15</v>
      </c>
      <c r="H1157" s="271" t="s">
        <v>4</v>
      </c>
      <c r="I1157" s="267" t="s">
        <v>1387</v>
      </c>
    </row>
    <row r="1158" spans="1:9" x14ac:dyDescent="0.2">
      <c r="A1158" s="262" t="s">
        <v>78</v>
      </c>
      <c r="B1158" s="263">
        <v>2</v>
      </c>
      <c r="C1158" s="275" t="s">
        <v>141</v>
      </c>
      <c r="D1158" s="264" t="s">
        <v>1147</v>
      </c>
      <c r="E1158" s="269">
        <v>242</v>
      </c>
      <c r="F1158" s="270" t="s">
        <v>1150</v>
      </c>
      <c r="G1158" s="270" t="s">
        <v>15</v>
      </c>
      <c r="H1158" s="271" t="s">
        <v>4</v>
      </c>
      <c r="I1158" s="267" t="s">
        <v>1387</v>
      </c>
    </row>
    <row r="1159" spans="1:9" x14ac:dyDescent="0.2">
      <c r="A1159" s="262" t="s">
        <v>79</v>
      </c>
      <c r="B1159" s="263">
        <v>2</v>
      </c>
      <c r="C1159" s="275" t="s">
        <v>141</v>
      </c>
      <c r="D1159" s="264" t="s">
        <v>1147</v>
      </c>
      <c r="E1159" s="269">
        <v>242</v>
      </c>
      <c r="F1159" s="270" t="s">
        <v>1150</v>
      </c>
      <c r="G1159" s="270" t="s">
        <v>15</v>
      </c>
      <c r="H1159" s="271" t="s">
        <v>4</v>
      </c>
      <c r="I1159" s="267" t="s">
        <v>1387</v>
      </c>
    </row>
    <row r="1160" spans="1:9" x14ac:dyDescent="0.2">
      <c r="A1160" s="262" t="s">
        <v>81</v>
      </c>
      <c r="B1160" s="263">
        <v>2</v>
      </c>
      <c r="C1160" s="275" t="s">
        <v>141</v>
      </c>
      <c r="D1160" s="264" t="s">
        <v>1147</v>
      </c>
      <c r="E1160" s="269">
        <v>242</v>
      </c>
      <c r="F1160" s="270" t="s">
        <v>1150</v>
      </c>
      <c r="G1160" s="270" t="s">
        <v>15</v>
      </c>
      <c r="H1160" s="271" t="s">
        <v>4</v>
      </c>
      <c r="I1160" s="267" t="s">
        <v>1387</v>
      </c>
    </row>
    <row r="1161" spans="1:9" x14ac:dyDescent="0.2">
      <c r="A1161" s="262" t="s">
        <v>82</v>
      </c>
      <c r="B1161" s="263">
        <v>2</v>
      </c>
      <c r="C1161" s="275" t="s">
        <v>141</v>
      </c>
      <c r="D1161" s="264" t="s">
        <v>1147</v>
      </c>
      <c r="E1161" s="269">
        <v>242</v>
      </c>
      <c r="F1161" s="270" t="s">
        <v>1150</v>
      </c>
      <c r="G1161" s="270" t="s">
        <v>15</v>
      </c>
      <c r="H1161" s="271" t="s">
        <v>4</v>
      </c>
      <c r="I1161" s="267" t="s">
        <v>1387</v>
      </c>
    </row>
    <row r="1162" spans="1:9" x14ac:dyDescent="0.2">
      <c r="A1162" s="262" t="s">
        <v>87</v>
      </c>
      <c r="B1162" s="263">
        <v>2</v>
      </c>
      <c r="C1162" s="275" t="s">
        <v>141</v>
      </c>
      <c r="D1162" s="264" t="s">
        <v>1147</v>
      </c>
      <c r="E1162" s="269">
        <v>242</v>
      </c>
      <c r="F1162" s="270" t="s">
        <v>1150</v>
      </c>
      <c r="G1162" s="270" t="s">
        <v>15</v>
      </c>
      <c r="H1162" s="271" t="s">
        <v>4</v>
      </c>
      <c r="I1162" s="267" t="s">
        <v>1387</v>
      </c>
    </row>
    <row r="1163" spans="1:9" x14ac:dyDescent="0.2">
      <c r="A1163" s="262" t="s">
        <v>88</v>
      </c>
      <c r="B1163" s="263">
        <v>2</v>
      </c>
      <c r="C1163" s="275" t="s">
        <v>141</v>
      </c>
      <c r="D1163" s="264" t="s">
        <v>1147</v>
      </c>
      <c r="E1163" s="269">
        <v>242</v>
      </c>
      <c r="F1163" s="270" t="s">
        <v>1150</v>
      </c>
      <c r="G1163" s="270" t="s">
        <v>15</v>
      </c>
      <c r="H1163" s="271" t="s">
        <v>4</v>
      </c>
      <c r="I1163" s="267" t="s">
        <v>1387</v>
      </c>
    </row>
    <row r="1164" spans="1:9" x14ac:dyDescent="0.2">
      <c r="A1164" s="262" t="s">
        <v>148</v>
      </c>
      <c r="B1164" s="263">
        <v>2</v>
      </c>
      <c r="C1164" s="275" t="s">
        <v>141</v>
      </c>
      <c r="D1164" s="264" t="s">
        <v>1147</v>
      </c>
      <c r="E1164" s="269">
        <v>242</v>
      </c>
      <c r="F1164" s="270" t="s">
        <v>1150</v>
      </c>
      <c r="G1164" s="270" t="s">
        <v>15</v>
      </c>
      <c r="H1164" s="271" t="s">
        <v>4</v>
      </c>
      <c r="I1164" s="267" t="s">
        <v>1387</v>
      </c>
    </row>
    <row r="1165" spans="1:9" x14ac:dyDescent="0.2">
      <c r="A1165" s="274" t="s">
        <v>527</v>
      </c>
      <c r="B1165" s="263">
        <v>2</v>
      </c>
      <c r="C1165" s="275" t="s">
        <v>141</v>
      </c>
      <c r="D1165" s="264" t="s">
        <v>1147</v>
      </c>
      <c r="E1165" s="269">
        <v>242</v>
      </c>
      <c r="F1165" s="270" t="s">
        <v>1150</v>
      </c>
      <c r="G1165" s="270" t="s">
        <v>15</v>
      </c>
      <c r="H1165" s="271" t="s">
        <v>4</v>
      </c>
      <c r="I1165" s="267" t="s">
        <v>1387</v>
      </c>
    </row>
    <row r="1166" spans="1:9" s="53" customFormat="1" x14ac:dyDescent="0.2">
      <c r="A1166" s="262" t="s">
        <v>588</v>
      </c>
      <c r="B1166" s="263">
        <v>2</v>
      </c>
      <c r="C1166" s="275" t="s">
        <v>141</v>
      </c>
      <c r="D1166" s="264" t="s">
        <v>1147</v>
      </c>
      <c r="E1166" s="269">
        <v>242</v>
      </c>
      <c r="F1166" s="270" t="s">
        <v>1150</v>
      </c>
      <c r="G1166" s="270" t="s">
        <v>15</v>
      </c>
      <c r="H1166" s="271" t="s">
        <v>4</v>
      </c>
      <c r="I1166" s="267" t="s">
        <v>1387</v>
      </c>
    </row>
    <row r="1167" spans="1:9" s="53" customFormat="1" x14ac:dyDescent="0.2">
      <c r="A1167" s="262" t="s">
        <v>1069</v>
      </c>
      <c r="B1167" s="263">
        <v>2</v>
      </c>
      <c r="C1167" s="275" t="s">
        <v>141</v>
      </c>
      <c r="D1167" s="264" t="s">
        <v>1147</v>
      </c>
      <c r="E1167" s="269">
        <v>242</v>
      </c>
      <c r="F1167" s="270" t="s">
        <v>1150</v>
      </c>
      <c r="G1167" s="270" t="s">
        <v>15</v>
      </c>
      <c r="H1167" s="271" t="s">
        <v>4</v>
      </c>
      <c r="I1167" s="267" t="s">
        <v>1387</v>
      </c>
    </row>
    <row r="1168" spans="1:9" x14ac:dyDescent="0.2">
      <c r="A1168" s="262" t="s">
        <v>5</v>
      </c>
      <c r="B1168" s="263">
        <v>2</v>
      </c>
      <c r="C1168" s="275" t="s">
        <v>141</v>
      </c>
      <c r="D1168" s="264" t="s">
        <v>1147</v>
      </c>
      <c r="E1168" s="269">
        <v>243</v>
      </c>
      <c r="F1168" s="270" t="s">
        <v>1149</v>
      </c>
      <c r="G1168" s="270" t="s">
        <v>17</v>
      </c>
      <c r="H1168" s="271" t="s">
        <v>4</v>
      </c>
      <c r="I1168" s="267" t="s">
        <v>1387</v>
      </c>
    </row>
    <row r="1169" spans="1:9" x14ac:dyDescent="0.2">
      <c r="A1169" s="262" t="s">
        <v>6</v>
      </c>
      <c r="B1169" s="263">
        <v>2</v>
      </c>
      <c r="C1169" s="275" t="s">
        <v>141</v>
      </c>
      <c r="D1169" s="264" t="s">
        <v>1147</v>
      </c>
      <c r="E1169" s="269">
        <v>243</v>
      </c>
      <c r="F1169" s="270" t="s">
        <v>1149</v>
      </c>
      <c r="G1169" s="270" t="s">
        <v>17</v>
      </c>
      <c r="H1169" s="271" t="s">
        <v>4</v>
      </c>
      <c r="I1169" s="267" t="s">
        <v>1387</v>
      </c>
    </row>
    <row r="1170" spans="1:9" x14ac:dyDescent="0.2">
      <c r="A1170" s="262" t="s">
        <v>7</v>
      </c>
      <c r="B1170" s="263">
        <v>2</v>
      </c>
      <c r="C1170" s="275" t="s">
        <v>141</v>
      </c>
      <c r="D1170" s="264" t="s">
        <v>1147</v>
      </c>
      <c r="E1170" s="269">
        <v>243</v>
      </c>
      <c r="F1170" s="270" t="s">
        <v>1149</v>
      </c>
      <c r="G1170" s="270" t="s">
        <v>17</v>
      </c>
      <c r="H1170" s="271" t="s">
        <v>4</v>
      </c>
      <c r="I1170" s="267" t="s">
        <v>1387</v>
      </c>
    </row>
    <row r="1171" spans="1:9" x14ac:dyDescent="0.2">
      <c r="A1171" s="262" t="s">
        <v>8</v>
      </c>
      <c r="B1171" s="263">
        <v>2</v>
      </c>
      <c r="C1171" s="275" t="s">
        <v>141</v>
      </c>
      <c r="D1171" s="264" t="s">
        <v>1147</v>
      </c>
      <c r="E1171" s="269">
        <v>243</v>
      </c>
      <c r="F1171" s="270" t="s">
        <v>1149</v>
      </c>
      <c r="G1171" s="270" t="s">
        <v>17</v>
      </c>
      <c r="H1171" s="271" t="s">
        <v>4</v>
      </c>
      <c r="I1171" s="267" t="s">
        <v>1387</v>
      </c>
    </row>
    <row r="1172" spans="1:9" x14ac:dyDescent="0.2">
      <c r="A1172" s="262" t="s">
        <v>34</v>
      </c>
      <c r="B1172" s="263">
        <v>2</v>
      </c>
      <c r="C1172" s="275" t="s">
        <v>141</v>
      </c>
      <c r="D1172" s="264" t="s">
        <v>1147</v>
      </c>
      <c r="E1172" s="269">
        <v>243</v>
      </c>
      <c r="F1172" s="270" t="s">
        <v>1149</v>
      </c>
      <c r="G1172" s="270" t="s">
        <v>17</v>
      </c>
      <c r="H1172" s="271" t="s">
        <v>4</v>
      </c>
      <c r="I1172" s="267" t="s">
        <v>1387</v>
      </c>
    </row>
    <row r="1173" spans="1:9" x14ac:dyDescent="0.2">
      <c r="A1173" s="262" t="s">
        <v>37</v>
      </c>
      <c r="B1173" s="263">
        <v>2</v>
      </c>
      <c r="C1173" s="275" t="s">
        <v>141</v>
      </c>
      <c r="D1173" s="264" t="s">
        <v>1147</v>
      </c>
      <c r="E1173" s="269">
        <v>243</v>
      </c>
      <c r="F1173" s="270" t="s">
        <v>1149</v>
      </c>
      <c r="G1173" s="270" t="s">
        <v>17</v>
      </c>
      <c r="H1173" s="271" t="s">
        <v>4</v>
      </c>
      <c r="I1173" s="267" t="s">
        <v>1387</v>
      </c>
    </row>
    <row r="1174" spans="1:9" x14ac:dyDescent="0.2">
      <c r="A1174" s="262" t="s">
        <v>39</v>
      </c>
      <c r="B1174" s="263">
        <v>2</v>
      </c>
      <c r="C1174" s="275" t="s">
        <v>141</v>
      </c>
      <c r="D1174" s="264" t="s">
        <v>1147</v>
      </c>
      <c r="E1174" s="269">
        <v>243</v>
      </c>
      <c r="F1174" s="270" t="s">
        <v>1149</v>
      </c>
      <c r="G1174" s="270" t="s">
        <v>17</v>
      </c>
      <c r="H1174" s="271" t="s">
        <v>4</v>
      </c>
      <c r="I1174" s="267" t="s">
        <v>1387</v>
      </c>
    </row>
    <row r="1175" spans="1:9" x14ac:dyDescent="0.2">
      <c r="A1175" s="262" t="s">
        <v>40</v>
      </c>
      <c r="B1175" s="263">
        <v>2</v>
      </c>
      <c r="C1175" s="275" t="s">
        <v>141</v>
      </c>
      <c r="D1175" s="264" t="s">
        <v>1147</v>
      </c>
      <c r="E1175" s="269">
        <v>243</v>
      </c>
      <c r="F1175" s="270" t="s">
        <v>1149</v>
      </c>
      <c r="G1175" s="270" t="s">
        <v>17</v>
      </c>
      <c r="H1175" s="271" t="s">
        <v>4</v>
      </c>
      <c r="I1175" s="267" t="s">
        <v>1387</v>
      </c>
    </row>
    <row r="1176" spans="1:9" x14ac:dyDescent="0.2">
      <c r="A1176" s="262" t="s">
        <v>44</v>
      </c>
      <c r="B1176" s="263">
        <v>2</v>
      </c>
      <c r="C1176" s="275" t="s">
        <v>141</v>
      </c>
      <c r="D1176" s="264" t="s">
        <v>1147</v>
      </c>
      <c r="E1176" s="269">
        <v>243</v>
      </c>
      <c r="F1176" s="270" t="s">
        <v>1149</v>
      </c>
      <c r="G1176" s="270" t="s">
        <v>17</v>
      </c>
      <c r="H1176" s="271" t="s">
        <v>4</v>
      </c>
      <c r="I1176" s="267" t="s">
        <v>1387</v>
      </c>
    </row>
    <row r="1177" spans="1:9" x14ac:dyDescent="0.2">
      <c r="A1177" s="262" t="s">
        <v>45</v>
      </c>
      <c r="B1177" s="263">
        <v>2</v>
      </c>
      <c r="C1177" s="275" t="s">
        <v>141</v>
      </c>
      <c r="D1177" s="264" t="s">
        <v>1147</v>
      </c>
      <c r="E1177" s="269">
        <v>243</v>
      </c>
      <c r="F1177" s="270" t="s">
        <v>1149</v>
      </c>
      <c r="G1177" s="270" t="s">
        <v>17</v>
      </c>
      <c r="H1177" s="271" t="s">
        <v>4</v>
      </c>
      <c r="I1177" s="267" t="s">
        <v>1387</v>
      </c>
    </row>
    <row r="1178" spans="1:9" x14ac:dyDescent="0.2">
      <c r="A1178" s="262" t="s">
        <v>46</v>
      </c>
      <c r="B1178" s="263">
        <v>2</v>
      </c>
      <c r="C1178" s="275" t="s">
        <v>141</v>
      </c>
      <c r="D1178" s="264" t="s">
        <v>1147</v>
      </c>
      <c r="E1178" s="269">
        <v>243</v>
      </c>
      <c r="F1178" s="270" t="s">
        <v>1149</v>
      </c>
      <c r="G1178" s="270" t="s">
        <v>17</v>
      </c>
      <c r="H1178" s="271" t="s">
        <v>4</v>
      </c>
      <c r="I1178" s="267" t="s">
        <v>1387</v>
      </c>
    </row>
    <row r="1179" spans="1:9" x14ac:dyDescent="0.2">
      <c r="A1179" s="262" t="s">
        <v>47</v>
      </c>
      <c r="B1179" s="263">
        <v>2</v>
      </c>
      <c r="C1179" s="275" t="s">
        <v>141</v>
      </c>
      <c r="D1179" s="264" t="s">
        <v>1147</v>
      </c>
      <c r="E1179" s="269">
        <v>243</v>
      </c>
      <c r="F1179" s="270" t="s">
        <v>1149</v>
      </c>
      <c r="G1179" s="270" t="s">
        <v>17</v>
      </c>
      <c r="H1179" s="271" t="s">
        <v>4</v>
      </c>
      <c r="I1179" s="267" t="s">
        <v>1387</v>
      </c>
    </row>
    <row r="1180" spans="1:9" x14ac:dyDescent="0.2">
      <c r="A1180" s="262" t="s">
        <v>55</v>
      </c>
      <c r="B1180" s="263">
        <v>2</v>
      </c>
      <c r="C1180" s="275" t="s">
        <v>141</v>
      </c>
      <c r="D1180" s="264" t="s">
        <v>1147</v>
      </c>
      <c r="E1180" s="269">
        <v>243</v>
      </c>
      <c r="F1180" s="270" t="s">
        <v>1149</v>
      </c>
      <c r="G1180" s="270" t="s">
        <v>17</v>
      </c>
      <c r="H1180" s="271" t="s">
        <v>4</v>
      </c>
      <c r="I1180" s="267" t="s">
        <v>1387</v>
      </c>
    </row>
    <row r="1181" spans="1:9" x14ac:dyDescent="0.2">
      <c r="A1181" s="262" t="s">
        <v>56</v>
      </c>
      <c r="B1181" s="263">
        <v>2</v>
      </c>
      <c r="C1181" s="275" t="s">
        <v>141</v>
      </c>
      <c r="D1181" s="264" t="s">
        <v>1147</v>
      </c>
      <c r="E1181" s="269">
        <v>243</v>
      </c>
      <c r="F1181" s="270" t="s">
        <v>1149</v>
      </c>
      <c r="G1181" s="270" t="s">
        <v>17</v>
      </c>
      <c r="H1181" s="271" t="s">
        <v>4</v>
      </c>
      <c r="I1181" s="267" t="s">
        <v>1387</v>
      </c>
    </row>
    <row r="1182" spans="1:9" x14ac:dyDescent="0.2">
      <c r="A1182" s="262" t="s">
        <v>64</v>
      </c>
      <c r="B1182" s="263">
        <v>2</v>
      </c>
      <c r="C1182" s="275" t="s">
        <v>141</v>
      </c>
      <c r="D1182" s="264" t="s">
        <v>1147</v>
      </c>
      <c r="E1182" s="269">
        <v>243</v>
      </c>
      <c r="F1182" s="270" t="s">
        <v>1149</v>
      </c>
      <c r="G1182" s="270" t="s">
        <v>17</v>
      </c>
      <c r="H1182" s="271" t="s">
        <v>4</v>
      </c>
      <c r="I1182" s="267" t="s">
        <v>1387</v>
      </c>
    </row>
    <row r="1183" spans="1:9" x14ac:dyDescent="0.2">
      <c r="A1183" s="262" t="s">
        <v>65</v>
      </c>
      <c r="B1183" s="263">
        <v>2</v>
      </c>
      <c r="C1183" s="275" t="s">
        <v>141</v>
      </c>
      <c r="D1183" s="264" t="s">
        <v>1147</v>
      </c>
      <c r="E1183" s="269">
        <v>243</v>
      </c>
      <c r="F1183" s="270" t="s">
        <v>1149</v>
      </c>
      <c r="G1183" s="270" t="s">
        <v>17</v>
      </c>
      <c r="H1183" s="271" t="s">
        <v>4</v>
      </c>
      <c r="I1183" s="267" t="s">
        <v>1387</v>
      </c>
    </row>
    <row r="1184" spans="1:9" x14ac:dyDescent="0.2">
      <c r="A1184" s="262" t="s">
        <v>78</v>
      </c>
      <c r="B1184" s="263">
        <v>2</v>
      </c>
      <c r="C1184" s="275" t="s">
        <v>141</v>
      </c>
      <c r="D1184" s="264" t="s">
        <v>1147</v>
      </c>
      <c r="E1184" s="269">
        <v>243</v>
      </c>
      <c r="F1184" s="270" t="s">
        <v>1149</v>
      </c>
      <c r="G1184" s="270" t="s">
        <v>17</v>
      </c>
      <c r="H1184" s="271" t="s">
        <v>4</v>
      </c>
      <c r="I1184" s="267" t="s">
        <v>1387</v>
      </c>
    </row>
    <row r="1185" spans="1:9" x14ac:dyDescent="0.2">
      <c r="A1185" s="262" t="s">
        <v>79</v>
      </c>
      <c r="B1185" s="263">
        <v>2</v>
      </c>
      <c r="C1185" s="275" t="s">
        <v>141</v>
      </c>
      <c r="D1185" s="264" t="s">
        <v>1147</v>
      </c>
      <c r="E1185" s="269">
        <v>243</v>
      </c>
      <c r="F1185" s="270" t="s">
        <v>1149</v>
      </c>
      <c r="G1185" s="270" t="s">
        <v>17</v>
      </c>
      <c r="H1185" s="271" t="s">
        <v>4</v>
      </c>
      <c r="I1185" s="267" t="s">
        <v>1387</v>
      </c>
    </row>
    <row r="1186" spans="1:9" x14ac:dyDescent="0.2">
      <c r="A1186" s="262" t="s">
        <v>81</v>
      </c>
      <c r="B1186" s="263">
        <v>2</v>
      </c>
      <c r="C1186" s="275" t="s">
        <v>141</v>
      </c>
      <c r="D1186" s="264" t="s">
        <v>1147</v>
      </c>
      <c r="E1186" s="269">
        <v>243</v>
      </c>
      <c r="F1186" s="270" t="s">
        <v>1149</v>
      </c>
      <c r="G1186" s="270" t="s">
        <v>17</v>
      </c>
      <c r="H1186" s="271" t="s">
        <v>4</v>
      </c>
      <c r="I1186" s="267" t="s">
        <v>1387</v>
      </c>
    </row>
    <row r="1187" spans="1:9" x14ac:dyDescent="0.2">
      <c r="A1187" s="262" t="s">
        <v>82</v>
      </c>
      <c r="B1187" s="263">
        <v>2</v>
      </c>
      <c r="C1187" s="275" t="s">
        <v>141</v>
      </c>
      <c r="D1187" s="264" t="s">
        <v>1147</v>
      </c>
      <c r="E1187" s="269">
        <v>243</v>
      </c>
      <c r="F1187" s="270" t="s">
        <v>1149</v>
      </c>
      <c r="G1187" s="270" t="s">
        <v>17</v>
      </c>
      <c r="H1187" s="271" t="s">
        <v>4</v>
      </c>
      <c r="I1187" s="267" t="s">
        <v>1387</v>
      </c>
    </row>
    <row r="1188" spans="1:9" x14ac:dyDescent="0.2">
      <c r="A1188" s="262" t="s">
        <v>87</v>
      </c>
      <c r="B1188" s="263">
        <v>2</v>
      </c>
      <c r="C1188" s="275" t="s">
        <v>141</v>
      </c>
      <c r="D1188" s="264" t="s">
        <v>1147</v>
      </c>
      <c r="E1188" s="269">
        <v>243</v>
      </c>
      <c r="F1188" s="270" t="s">
        <v>1149</v>
      </c>
      <c r="G1188" s="270" t="s">
        <v>17</v>
      </c>
      <c r="H1188" s="271" t="s">
        <v>4</v>
      </c>
      <c r="I1188" s="267" t="s">
        <v>1387</v>
      </c>
    </row>
    <row r="1189" spans="1:9" x14ac:dyDescent="0.2">
      <c r="A1189" s="262" t="s">
        <v>88</v>
      </c>
      <c r="B1189" s="263">
        <v>2</v>
      </c>
      <c r="C1189" s="275" t="s">
        <v>141</v>
      </c>
      <c r="D1189" s="264" t="s">
        <v>1147</v>
      </c>
      <c r="E1189" s="265">
        <v>243</v>
      </c>
      <c r="F1189" s="276" t="s">
        <v>1149</v>
      </c>
      <c r="G1189" s="270" t="s">
        <v>17</v>
      </c>
      <c r="H1189" s="271" t="s">
        <v>4</v>
      </c>
      <c r="I1189" s="267" t="s">
        <v>1387</v>
      </c>
    </row>
    <row r="1190" spans="1:9" x14ac:dyDescent="0.2">
      <c r="A1190" s="262" t="s">
        <v>148</v>
      </c>
      <c r="B1190" s="263">
        <v>2</v>
      </c>
      <c r="C1190" s="275" t="s">
        <v>141</v>
      </c>
      <c r="D1190" s="264" t="s">
        <v>1147</v>
      </c>
      <c r="E1190" s="269">
        <v>243</v>
      </c>
      <c r="F1190" s="270" t="s">
        <v>1149</v>
      </c>
      <c r="G1190" s="270" t="s">
        <v>17</v>
      </c>
      <c r="H1190" s="271" t="s">
        <v>4</v>
      </c>
      <c r="I1190" s="267" t="s">
        <v>1387</v>
      </c>
    </row>
    <row r="1191" spans="1:9" x14ac:dyDescent="0.2">
      <c r="A1191" s="274" t="s">
        <v>527</v>
      </c>
      <c r="B1191" s="263">
        <v>2</v>
      </c>
      <c r="C1191" s="275" t="s">
        <v>141</v>
      </c>
      <c r="D1191" s="264" t="s">
        <v>1147</v>
      </c>
      <c r="E1191" s="269">
        <v>243</v>
      </c>
      <c r="F1191" s="270" t="s">
        <v>1149</v>
      </c>
      <c r="G1191" s="270" t="s">
        <v>17</v>
      </c>
      <c r="H1191" s="271" t="s">
        <v>4</v>
      </c>
      <c r="I1191" s="267" t="s">
        <v>1387</v>
      </c>
    </row>
    <row r="1192" spans="1:9" s="53" customFormat="1" x14ac:dyDescent="0.2">
      <c r="A1192" s="262" t="s">
        <v>588</v>
      </c>
      <c r="B1192" s="263">
        <v>2</v>
      </c>
      <c r="C1192" s="275" t="s">
        <v>141</v>
      </c>
      <c r="D1192" s="264" t="s">
        <v>1147</v>
      </c>
      <c r="E1192" s="265">
        <v>243</v>
      </c>
      <c r="F1192" s="276" t="s">
        <v>1149</v>
      </c>
      <c r="G1192" s="270" t="s">
        <v>17</v>
      </c>
      <c r="H1192" s="271" t="s">
        <v>4</v>
      </c>
      <c r="I1192" s="267" t="s">
        <v>1387</v>
      </c>
    </row>
    <row r="1193" spans="1:9" s="53" customFormat="1" x14ac:dyDescent="0.2">
      <c r="A1193" s="262" t="s">
        <v>1069</v>
      </c>
      <c r="B1193" s="263">
        <v>2</v>
      </c>
      <c r="C1193" s="275" t="s">
        <v>141</v>
      </c>
      <c r="D1193" s="264" t="s">
        <v>1147</v>
      </c>
      <c r="E1193" s="269">
        <v>243</v>
      </c>
      <c r="F1193" s="270" t="s">
        <v>1149</v>
      </c>
      <c r="G1193" s="270" t="s">
        <v>17</v>
      </c>
      <c r="H1193" s="271" t="s">
        <v>4</v>
      </c>
      <c r="I1193" s="267" t="s">
        <v>1387</v>
      </c>
    </row>
    <row r="1194" spans="1:9" x14ac:dyDescent="0.2">
      <c r="A1194" s="132" t="s">
        <v>5</v>
      </c>
      <c r="B1194" s="213">
        <v>2</v>
      </c>
      <c r="C1194" s="151" t="s">
        <v>141</v>
      </c>
      <c r="D1194" s="127" t="s">
        <v>1116</v>
      </c>
      <c r="E1194" s="149">
        <v>245</v>
      </c>
      <c r="F1194" s="148" t="s">
        <v>1117</v>
      </c>
      <c r="G1194" s="148" t="s">
        <v>15</v>
      </c>
      <c r="H1194" s="152" t="s">
        <v>4</v>
      </c>
      <c r="I1194" s="267"/>
    </row>
    <row r="1195" spans="1:9" x14ac:dyDescent="0.2">
      <c r="A1195" s="132" t="s">
        <v>6</v>
      </c>
      <c r="B1195" s="213">
        <v>2</v>
      </c>
      <c r="C1195" s="151" t="s">
        <v>141</v>
      </c>
      <c r="D1195" s="148" t="s">
        <v>1116</v>
      </c>
      <c r="E1195" s="149">
        <v>245</v>
      </c>
      <c r="F1195" s="148" t="s">
        <v>1117</v>
      </c>
      <c r="G1195" s="148" t="s">
        <v>15</v>
      </c>
      <c r="H1195" s="152">
        <v>8000</v>
      </c>
      <c r="I1195" s="267"/>
    </row>
    <row r="1196" spans="1:9" x14ac:dyDescent="0.2">
      <c r="A1196" s="132" t="s">
        <v>7</v>
      </c>
      <c r="B1196" s="213">
        <v>2</v>
      </c>
      <c r="C1196" s="151" t="s">
        <v>141</v>
      </c>
      <c r="D1196" s="148" t="s">
        <v>1116</v>
      </c>
      <c r="E1196" s="149">
        <v>245</v>
      </c>
      <c r="F1196" s="148" t="s">
        <v>1117</v>
      </c>
      <c r="G1196" s="148" t="s">
        <v>15</v>
      </c>
      <c r="H1196" s="152" t="s">
        <v>11</v>
      </c>
      <c r="I1196" s="267"/>
    </row>
    <row r="1197" spans="1:9" x14ac:dyDescent="0.2">
      <c r="A1197" s="132" t="s">
        <v>8</v>
      </c>
      <c r="B1197" s="213">
        <v>2</v>
      </c>
      <c r="C1197" s="151" t="s">
        <v>141</v>
      </c>
      <c r="D1197" s="148" t="s">
        <v>1116</v>
      </c>
      <c r="E1197" s="149">
        <v>245</v>
      </c>
      <c r="F1197" s="148" t="s">
        <v>1117</v>
      </c>
      <c r="G1197" s="148" t="s">
        <v>15</v>
      </c>
      <c r="H1197" s="152" t="s">
        <v>11</v>
      </c>
      <c r="I1197" s="267"/>
    </row>
    <row r="1198" spans="1:9" x14ac:dyDescent="0.2">
      <c r="A1198" s="132" t="s">
        <v>34</v>
      </c>
      <c r="B1198" s="213">
        <v>2</v>
      </c>
      <c r="C1198" s="151" t="s">
        <v>141</v>
      </c>
      <c r="D1198" s="148" t="s">
        <v>1116</v>
      </c>
      <c r="E1198" s="149">
        <v>245</v>
      </c>
      <c r="F1198" s="148" t="s">
        <v>1117</v>
      </c>
      <c r="G1198" s="148" t="s">
        <v>15</v>
      </c>
      <c r="H1198" s="152" t="s">
        <v>11</v>
      </c>
      <c r="I1198" s="267"/>
    </row>
    <row r="1199" spans="1:9" x14ac:dyDescent="0.2">
      <c r="A1199" s="132" t="s">
        <v>37</v>
      </c>
      <c r="B1199" s="213">
        <v>2</v>
      </c>
      <c r="C1199" s="151" t="s">
        <v>141</v>
      </c>
      <c r="D1199" s="148" t="s">
        <v>1116</v>
      </c>
      <c r="E1199" s="149">
        <v>245</v>
      </c>
      <c r="F1199" s="148" t="s">
        <v>1117</v>
      </c>
      <c r="G1199" s="148" t="s">
        <v>15</v>
      </c>
      <c r="H1199" s="152" t="s">
        <v>11</v>
      </c>
      <c r="I1199" s="267"/>
    </row>
    <row r="1200" spans="1:9" x14ac:dyDescent="0.2">
      <c r="A1200" s="132" t="s">
        <v>39</v>
      </c>
      <c r="B1200" s="213">
        <v>2</v>
      </c>
      <c r="C1200" s="151" t="s">
        <v>141</v>
      </c>
      <c r="D1200" s="148" t="s">
        <v>1116</v>
      </c>
      <c r="E1200" s="149">
        <v>245</v>
      </c>
      <c r="F1200" s="148" t="s">
        <v>1117</v>
      </c>
      <c r="G1200" s="148" t="s">
        <v>15</v>
      </c>
      <c r="H1200" s="152" t="s">
        <v>11</v>
      </c>
      <c r="I1200" s="267"/>
    </row>
    <row r="1201" spans="1:9" x14ac:dyDescent="0.2">
      <c r="A1201" s="132" t="s">
        <v>40</v>
      </c>
      <c r="B1201" s="213">
        <v>2</v>
      </c>
      <c r="C1201" s="151" t="s">
        <v>141</v>
      </c>
      <c r="D1201" s="148" t="s">
        <v>1116</v>
      </c>
      <c r="E1201" s="149">
        <v>245</v>
      </c>
      <c r="F1201" s="148" t="s">
        <v>1117</v>
      </c>
      <c r="G1201" s="148" t="s">
        <v>15</v>
      </c>
      <c r="H1201" s="152" t="s">
        <v>11</v>
      </c>
      <c r="I1201" s="267"/>
    </row>
    <row r="1202" spans="1:9" x14ac:dyDescent="0.2">
      <c r="A1202" s="132" t="s">
        <v>44</v>
      </c>
      <c r="B1202" s="213">
        <v>2</v>
      </c>
      <c r="C1202" s="151" t="s">
        <v>141</v>
      </c>
      <c r="D1202" s="148" t="s">
        <v>1116</v>
      </c>
      <c r="E1202" s="149">
        <v>245</v>
      </c>
      <c r="F1202" s="148" t="s">
        <v>1117</v>
      </c>
      <c r="G1202" s="148" t="s">
        <v>15</v>
      </c>
      <c r="H1202" s="153" t="s">
        <v>11</v>
      </c>
      <c r="I1202" s="267"/>
    </row>
    <row r="1203" spans="1:9" x14ac:dyDescent="0.2">
      <c r="A1203" s="132" t="s">
        <v>45</v>
      </c>
      <c r="B1203" s="213">
        <v>2</v>
      </c>
      <c r="C1203" s="151" t="s">
        <v>141</v>
      </c>
      <c r="D1203" s="148" t="s">
        <v>1116</v>
      </c>
      <c r="E1203" s="149">
        <v>245</v>
      </c>
      <c r="F1203" s="148" t="s">
        <v>1117</v>
      </c>
      <c r="G1203" s="148" t="s">
        <v>15</v>
      </c>
      <c r="H1203" s="152" t="s">
        <v>11</v>
      </c>
      <c r="I1203" s="267"/>
    </row>
    <row r="1204" spans="1:9" x14ac:dyDescent="0.2">
      <c r="A1204" s="132" t="s">
        <v>46</v>
      </c>
      <c r="B1204" s="213">
        <v>2</v>
      </c>
      <c r="C1204" s="151" t="s">
        <v>141</v>
      </c>
      <c r="D1204" s="148" t="s">
        <v>1116</v>
      </c>
      <c r="E1204" s="149">
        <v>245</v>
      </c>
      <c r="F1204" s="148" t="s">
        <v>1117</v>
      </c>
      <c r="G1204" s="148" t="s">
        <v>15</v>
      </c>
      <c r="H1204" s="152" t="s">
        <v>11</v>
      </c>
      <c r="I1204" s="267"/>
    </row>
    <row r="1205" spans="1:9" x14ac:dyDescent="0.2">
      <c r="A1205" s="132" t="s">
        <v>47</v>
      </c>
      <c r="B1205" s="213">
        <v>2</v>
      </c>
      <c r="C1205" s="151" t="s">
        <v>141</v>
      </c>
      <c r="D1205" s="148" t="s">
        <v>1116</v>
      </c>
      <c r="E1205" s="149">
        <v>245</v>
      </c>
      <c r="F1205" s="148" t="s">
        <v>1117</v>
      </c>
      <c r="G1205" s="148" t="s">
        <v>15</v>
      </c>
      <c r="H1205" s="152" t="s">
        <v>11</v>
      </c>
      <c r="I1205" s="267"/>
    </row>
    <row r="1206" spans="1:9" x14ac:dyDescent="0.2">
      <c r="A1206" s="132" t="s">
        <v>55</v>
      </c>
      <c r="B1206" s="213">
        <v>2</v>
      </c>
      <c r="C1206" s="151" t="s">
        <v>141</v>
      </c>
      <c r="D1206" s="148" t="s">
        <v>1116</v>
      </c>
      <c r="E1206" s="149">
        <v>245</v>
      </c>
      <c r="F1206" s="148" t="s">
        <v>1117</v>
      </c>
      <c r="G1206" s="148" t="s">
        <v>15</v>
      </c>
      <c r="H1206" s="152" t="s">
        <v>11</v>
      </c>
      <c r="I1206" s="267"/>
    </row>
    <row r="1207" spans="1:9" x14ac:dyDescent="0.2">
      <c r="A1207" s="132" t="s">
        <v>56</v>
      </c>
      <c r="B1207" s="213">
        <v>2</v>
      </c>
      <c r="C1207" s="151" t="s">
        <v>141</v>
      </c>
      <c r="D1207" s="148" t="s">
        <v>1116</v>
      </c>
      <c r="E1207" s="149">
        <v>245</v>
      </c>
      <c r="F1207" s="148" t="s">
        <v>1117</v>
      </c>
      <c r="G1207" s="148" t="s">
        <v>15</v>
      </c>
      <c r="H1207" s="152" t="s">
        <v>11</v>
      </c>
      <c r="I1207" s="267"/>
    </row>
    <row r="1208" spans="1:9" x14ac:dyDescent="0.2">
      <c r="A1208" s="132" t="s">
        <v>64</v>
      </c>
      <c r="B1208" s="213">
        <v>2</v>
      </c>
      <c r="C1208" s="151" t="s">
        <v>141</v>
      </c>
      <c r="D1208" s="148" t="s">
        <v>1116</v>
      </c>
      <c r="E1208" s="149">
        <v>245</v>
      </c>
      <c r="F1208" s="148" t="s">
        <v>1117</v>
      </c>
      <c r="G1208" s="148" t="s">
        <v>15</v>
      </c>
      <c r="H1208" s="152" t="s">
        <v>11</v>
      </c>
      <c r="I1208" s="267"/>
    </row>
    <row r="1209" spans="1:9" x14ac:dyDescent="0.2">
      <c r="A1209" s="132" t="s">
        <v>65</v>
      </c>
      <c r="B1209" s="213">
        <v>2</v>
      </c>
      <c r="C1209" s="151" t="s">
        <v>141</v>
      </c>
      <c r="D1209" s="148" t="s">
        <v>1116</v>
      </c>
      <c r="E1209" s="149">
        <v>245</v>
      </c>
      <c r="F1209" s="148" t="s">
        <v>1117</v>
      </c>
      <c r="G1209" s="148" t="s">
        <v>15</v>
      </c>
      <c r="H1209" s="152" t="s">
        <v>11</v>
      </c>
      <c r="I1209" s="267"/>
    </row>
    <row r="1210" spans="1:9" x14ac:dyDescent="0.2">
      <c r="A1210" s="132" t="s">
        <v>78</v>
      </c>
      <c r="B1210" s="213">
        <v>2</v>
      </c>
      <c r="C1210" s="151" t="s">
        <v>141</v>
      </c>
      <c r="D1210" s="148" t="s">
        <v>1116</v>
      </c>
      <c r="E1210" s="149">
        <v>245</v>
      </c>
      <c r="F1210" s="148" t="s">
        <v>1117</v>
      </c>
      <c r="G1210" s="148" t="s">
        <v>15</v>
      </c>
      <c r="H1210" s="152" t="s">
        <v>11</v>
      </c>
      <c r="I1210" s="267"/>
    </row>
    <row r="1211" spans="1:9" x14ac:dyDescent="0.2">
      <c r="A1211" s="132" t="s">
        <v>79</v>
      </c>
      <c r="B1211" s="213">
        <v>2</v>
      </c>
      <c r="C1211" s="151" t="s">
        <v>141</v>
      </c>
      <c r="D1211" s="148" t="s">
        <v>1116</v>
      </c>
      <c r="E1211" s="149">
        <v>245</v>
      </c>
      <c r="F1211" s="148" t="s">
        <v>1117</v>
      </c>
      <c r="G1211" s="148" t="s">
        <v>15</v>
      </c>
      <c r="H1211" s="143" t="s">
        <v>11</v>
      </c>
      <c r="I1211" s="267"/>
    </row>
    <row r="1212" spans="1:9" x14ac:dyDescent="0.2">
      <c r="A1212" s="132" t="s">
        <v>81</v>
      </c>
      <c r="B1212" s="213">
        <v>2</v>
      </c>
      <c r="C1212" s="151" t="s">
        <v>141</v>
      </c>
      <c r="D1212" s="148" t="s">
        <v>1116</v>
      </c>
      <c r="E1212" s="149">
        <v>245</v>
      </c>
      <c r="F1212" s="148" t="s">
        <v>1117</v>
      </c>
      <c r="G1212" s="148" t="s">
        <v>15</v>
      </c>
      <c r="H1212" s="152" t="s">
        <v>11</v>
      </c>
      <c r="I1212" s="267"/>
    </row>
    <row r="1213" spans="1:9" x14ac:dyDescent="0.2">
      <c r="A1213" s="132" t="s">
        <v>82</v>
      </c>
      <c r="B1213" s="213">
        <v>2</v>
      </c>
      <c r="C1213" s="151" t="s">
        <v>141</v>
      </c>
      <c r="D1213" s="148" t="s">
        <v>1116</v>
      </c>
      <c r="E1213" s="149">
        <v>245</v>
      </c>
      <c r="F1213" s="148" t="s">
        <v>1117</v>
      </c>
      <c r="G1213" s="148" t="s">
        <v>15</v>
      </c>
      <c r="H1213" s="152" t="s">
        <v>11</v>
      </c>
      <c r="I1213" s="267"/>
    </row>
    <row r="1214" spans="1:9" x14ac:dyDescent="0.2">
      <c r="A1214" s="132" t="s">
        <v>87</v>
      </c>
      <c r="B1214" s="213">
        <v>2</v>
      </c>
      <c r="C1214" s="151" t="s">
        <v>141</v>
      </c>
      <c r="D1214" s="148" t="s">
        <v>1116</v>
      </c>
      <c r="E1214" s="149">
        <v>245</v>
      </c>
      <c r="F1214" s="148" t="s">
        <v>1117</v>
      </c>
      <c r="G1214" s="148" t="s">
        <v>15</v>
      </c>
      <c r="H1214" s="152" t="s">
        <v>11</v>
      </c>
      <c r="I1214" s="267"/>
    </row>
    <row r="1215" spans="1:9" x14ac:dyDescent="0.2">
      <c r="A1215" s="132" t="s">
        <v>88</v>
      </c>
      <c r="B1215" s="213">
        <v>2</v>
      </c>
      <c r="C1215" s="151" t="s">
        <v>141</v>
      </c>
      <c r="D1215" s="148" t="s">
        <v>1116</v>
      </c>
      <c r="E1215" s="149">
        <v>245</v>
      </c>
      <c r="F1215" s="148" t="s">
        <v>1117</v>
      </c>
      <c r="G1215" s="148" t="s">
        <v>15</v>
      </c>
      <c r="H1215" s="152" t="s">
        <v>11</v>
      </c>
      <c r="I1215" s="267"/>
    </row>
    <row r="1216" spans="1:9" x14ac:dyDescent="0.2">
      <c r="A1216" s="132" t="s">
        <v>148</v>
      </c>
      <c r="B1216" s="213">
        <v>2</v>
      </c>
      <c r="C1216" s="151" t="s">
        <v>141</v>
      </c>
      <c r="D1216" s="148" t="s">
        <v>1116</v>
      </c>
      <c r="E1216" s="149">
        <v>245</v>
      </c>
      <c r="F1216" s="148" t="s">
        <v>1117</v>
      </c>
      <c r="G1216" s="148" t="s">
        <v>15</v>
      </c>
      <c r="H1216" s="139" t="s">
        <v>11</v>
      </c>
      <c r="I1216" s="267"/>
    </row>
    <row r="1217" spans="1:9" x14ac:dyDescent="0.2">
      <c r="A1217" s="132" t="s">
        <v>527</v>
      </c>
      <c r="B1217" s="213">
        <v>2</v>
      </c>
      <c r="C1217" s="151" t="s">
        <v>141</v>
      </c>
      <c r="D1217" s="148" t="s">
        <v>1116</v>
      </c>
      <c r="E1217" s="149">
        <v>245</v>
      </c>
      <c r="F1217" s="148" t="s">
        <v>1117</v>
      </c>
      <c r="G1217" s="148" t="s">
        <v>15</v>
      </c>
      <c r="H1217" s="139" t="s">
        <v>11</v>
      </c>
      <c r="I1217" s="267"/>
    </row>
    <row r="1218" spans="1:9" s="53" customFormat="1" x14ac:dyDescent="0.2">
      <c r="A1218" s="132" t="s">
        <v>588</v>
      </c>
      <c r="B1218" s="213">
        <v>2</v>
      </c>
      <c r="C1218" s="151" t="s">
        <v>141</v>
      </c>
      <c r="D1218" s="148" t="s">
        <v>1116</v>
      </c>
      <c r="E1218" s="149">
        <v>245</v>
      </c>
      <c r="F1218" s="148" t="s">
        <v>1117</v>
      </c>
      <c r="G1218" s="148" t="s">
        <v>15</v>
      </c>
      <c r="H1218" s="139" t="s">
        <v>11</v>
      </c>
      <c r="I1218" s="267"/>
    </row>
    <row r="1219" spans="1:9" s="53" customFormat="1" x14ac:dyDescent="0.2">
      <c r="A1219" s="132" t="s">
        <v>1069</v>
      </c>
      <c r="B1219" s="213">
        <v>2</v>
      </c>
      <c r="C1219" s="151" t="s">
        <v>141</v>
      </c>
      <c r="D1219" s="148" t="s">
        <v>1116</v>
      </c>
      <c r="E1219" s="149">
        <v>245</v>
      </c>
      <c r="F1219" s="148" t="s">
        <v>1117</v>
      </c>
      <c r="G1219" s="148" t="s">
        <v>15</v>
      </c>
      <c r="H1219" s="139" t="s">
        <v>11</v>
      </c>
      <c r="I1219" s="267"/>
    </row>
    <row r="1220" spans="1:9" x14ac:dyDescent="0.2">
      <c r="A1220" s="262" t="s">
        <v>5</v>
      </c>
      <c r="B1220" s="263">
        <v>2</v>
      </c>
      <c r="C1220" s="275" t="s">
        <v>141</v>
      </c>
      <c r="D1220" s="268" t="s">
        <v>1116</v>
      </c>
      <c r="E1220" s="269">
        <v>246</v>
      </c>
      <c r="F1220" s="270" t="s">
        <v>1158</v>
      </c>
      <c r="G1220" s="270" t="s">
        <v>15</v>
      </c>
      <c r="H1220" s="271" t="s">
        <v>11</v>
      </c>
      <c r="I1220" s="267" t="s">
        <v>1387</v>
      </c>
    </row>
    <row r="1221" spans="1:9" x14ac:dyDescent="0.2">
      <c r="A1221" s="262" t="s">
        <v>6</v>
      </c>
      <c r="B1221" s="263">
        <v>2</v>
      </c>
      <c r="C1221" s="275" t="s">
        <v>141</v>
      </c>
      <c r="D1221" s="264" t="s">
        <v>1116</v>
      </c>
      <c r="E1221" s="269">
        <v>246</v>
      </c>
      <c r="F1221" s="276" t="s">
        <v>1158</v>
      </c>
      <c r="G1221" s="270" t="s">
        <v>15</v>
      </c>
      <c r="H1221" s="271" t="s">
        <v>11</v>
      </c>
      <c r="I1221" s="267" t="s">
        <v>1387</v>
      </c>
    </row>
    <row r="1222" spans="1:9" x14ac:dyDescent="0.2">
      <c r="A1222" s="262" t="s">
        <v>7</v>
      </c>
      <c r="B1222" s="263">
        <v>2</v>
      </c>
      <c r="C1222" s="275" t="s">
        <v>141</v>
      </c>
      <c r="D1222" s="264" t="s">
        <v>1116</v>
      </c>
      <c r="E1222" s="269">
        <v>246</v>
      </c>
      <c r="F1222" s="276" t="s">
        <v>1158</v>
      </c>
      <c r="G1222" s="270" t="s">
        <v>15</v>
      </c>
      <c r="H1222" s="271" t="s">
        <v>11</v>
      </c>
      <c r="I1222" s="267" t="s">
        <v>1387</v>
      </c>
    </row>
    <row r="1223" spans="1:9" x14ac:dyDescent="0.2">
      <c r="A1223" s="262" t="s">
        <v>8</v>
      </c>
      <c r="B1223" s="263">
        <v>2</v>
      </c>
      <c r="C1223" s="275" t="s">
        <v>141</v>
      </c>
      <c r="D1223" s="264" t="s">
        <v>1116</v>
      </c>
      <c r="E1223" s="269">
        <v>246</v>
      </c>
      <c r="F1223" s="276" t="s">
        <v>1158</v>
      </c>
      <c r="G1223" s="270" t="s">
        <v>15</v>
      </c>
      <c r="H1223" s="271" t="s">
        <v>11</v>
      </c>
      <c r="I1223" s="267" t="s">
        <v>1387</v>
      </c>
    </row>
    <row r="1224" spans="1:9" x14ac:dyDescent="0.2">
      <c r="A1224" s="262" t="s">
        <v>34</v>
      </c>
      <c r="B1224" s="263">
        <v>2</v>
      </c>
      <c r="C1224" s="275" t="s">
        <v>141</v>
      </c>
      <c r="D1224" s="264" t="s">
        <v>1116</v>
      </c>
      <c r="E1224" s="269">
        <v>246</v>
      </c>
      <c r="F1224" s="276" t="s">
        <v>1158</v>
      </c>
      <c r="G1224" s="270" t="s">
        <v>15</v>
      </c>
      <c r="H1224" s="271" t="s">
        <v>11</v>
      </c>
      <c r="I1224" s="267" t="s">
        <v>1387</v>
      </c>
    </row>
    <row r="1225" spans="1:9" x14ac:dyDescent="0.2">
      <c r="A1225" s="262" t="s">
        <v>37</v>
      </c>
      <c r="B1225" s="263">
        <v>2</v>
      </c>
      <c r="C1225" s="275" t="s">
        <v>141</v>
      </c>
      <c r="D1225" s="264" t="s">
        <v>1116</v>
      </c>
      <c r="E1225" s="269">
        <v>246</v>
      </c>
      <c r="F1225" s="276" t="s">
        <v>1158</v>
      </c>
      <c r="G1225" s="270" t="s">
        <v>15</v>
      </c>
      <c r="H1225" s="271" t="s">
        <v>11</v>
      </c>
      <c r="I1225" s="267" t="s">
        <v>1387</v>
      </c>
    </row>
    <row r="1226" spans="1:9" x14ac:dyDescent="0.2">
      <c r="A1226" s="262" t="s">
        <v>39</v>
      </c>
      <c r="B1226" s="263">
        <v>2</v>
      </c>
      <c r="C1226" s="275" t="s">
        <v>141</v>
      </c>
      <c r="D1226" s="264" t="s">
        <v>1116</v>
      </c>
      <c r="E1226" s="269">
        <v>246</v>
      </c>
      <c r="F1226" s="276" t="s">
        <v>1158</v>
      </c>
      <c r="G1226" s="270" t="s">
        <v>15</v>
      </c>
      <c r="H1226" s="271" t="s">
        <v>11</v>
      </c>
      <c r="I1226" s="267" t="s">
        <v>1387</v>
      </c>
    </row>
    <row r="1227" spans="1:9" x14ac:dyDescent="0.2">
      <c r="A1227" s="262" t="s">
        <v>40</v>
      </c>
      <c r="B1227" s="263">
        <v>2</v>
      </c>
      <c r="C1227" s="275" t="s">
        <v>141</v>
      </c>
      <c r="D1227" s="264" t="s">
        <v>1116</v>
      </c>
      <c r="E1227" s="269">
        <v>246</v>
      </c>
      <c r="F1227" s="276" t="s">
        <v>1158</v>
      </c>
      <c r="G1227" s="270" t="s">
        <v>15</v>
      </c>
      <c r="H1227" s="271" t="s">
        <v>11</v>
      </c>
      <c r="I1227" s="267" t="s">
        <v>1387</v>
      </c>
    </row>
    <row r="1228" spans="1:9" x14ac:dyDescent="0.2">
      <c r="A1228" s="262" t="s">
        <v>44</v>
      </c>
      <c r="B1228" s="263">
        <v>2</v>
      </c>
      <c r="C1228" s="275" t="s">
        <v>141</v>
      </c>
      <c r="D1228" s="264" t="s">
        <v>1116</v>
      </c>
      <c r="E1228" s="269">
        <v>246</v>
      </c>
      <c r="F1228" s="276" t="s">
        <v>1158</v>
      </c>
      <c r="G1228" s="270" t="s">
        <v>15</v>
      </c>
      <c r="H1228" s="271" t="s">
        <v>11</v>
      </c>
      <c r="I1228" s="267" t="s">
        <v>1387</v>
      </c>
    </row>
    <row r="1229" spans="1:9" x14ac:dyDescent="0.2">
      <c r="A1229" s="262" t="s">
        <v>45</v>
      </c>
      <c r="B1229" s="263">
        <v>2</v>
      </c>
      <c r="C1229" s="275" t="s">
        <v>141</v>
      </c>
      <c r="D1229" s="264" t="s">
        <v>1116</v>
      </c>
      <c r="E1229" s="269">
        <v>246</v>
      </c>
      <c r="F1229" s="276" t="s">
        <v>1158</v>
      </c>
      <c r="G1229" s="270" t="s">
        <v>15</v>
      </c>
      <c r="H1229" s="271" t="s">
        <v>11</v>
      </c>
      <c r="I1229" s="267" t="s">
        <v>1387</v>
      </c>
    </row>
    <row r="1230" spans="1:9" x14ac:dyDescent="0.2">
      <c r="A1230" s="262" t="s">
        <v>46</v>
      </c>
      <c r="B1230" s="263">
        <v>2</v>
      </c>
      <c r="C1230" s="275" t="s">
        <v>141</v>
      </c>
      <c r="D1230" s="264" t="s">
        <v>1116</v>
      </c>
      <c r="E1230" s="269">
        <v>246</v>
      </c>
      <c r="F1230" s="276" t="s">
        <v>1158</v>
      </c>
      <c r="G1230" s="270" t="s">
        <v>15</v>
      </c>
      <c r="H1230" s="271" t="s">
        <v>11</v>
      </c>
      <c r="I1230" s="267" t="s">
        <v>1387</v>
      </c>
    </row>
    <row r="1231" spans="1:9" x14ac:dyDescent="0.2">
      <c r="A1231" s="262" t="s">
        <v>47</v>
      </c>
      <c r="B1231" s="263">
        <v>2</v>
      </c>
      <c r="C1231" s="275" t="s">
        <v>141</v>
      </c>
      <c r="D1231" s="264" t="s">
        <v>1116</v>
      </c>
      <c r="E1231" s="269">
        <v>246</v>
      </c>
      <c r="F1231" s="276" t="s">
        <v>1158</v>
      </c>
      <c r="G1231" s="270" t="s">
        <v>15</v>
      </c>
      <c r="H1231" s="271" t="s">
        <v>11</v>
      </c>
      <c r="I1231" s="267" t="s">
        <v>1387</v>
      </c>
    </row>
    <row r="1232" spans="1:9" x14ac:dyDescent="0.2">
      <c r="A1232" s="262" t="s">
        <v>55</v>
      </c>
      <c r="B1232" s="263">
        <v>2</v>
      </c>
      <c r="C1232" s="275" t="s">
        <v>141</v>
      </c>
      <c r="D1232" s="264" t="s">
        <v>1116</v>
      </c>
      <c r="E1232" s="269">
        <v>246</v>
      </c>
      <c r="F1232" s="276" t="s">
        <v>1158</v>
      </c>
      <c r="G1232" s="270" t="s">
        <v>15</v>
      </c>
      <c r="H1232" s="271" t="s">
        <v>11</v>
      </c>
      <c r="I1232" s="267" t="s">
        <v>1387</v>
      </c>
    </row>
    <row r="1233" spans="1:9" x14ac:dyDescent="0.2">
      <c r="A1233" s="262" t="s">
        <v>56</v>
      </c>
      <c r="B1233" s="263">
        <v>2</v>
      </c>
      <c r="C1233" s="275" t="s">
        <v>141</v>
      </c>
      <c r="D1233" s="264" t="s">
        <v>1116</v>
      </c>
      <c r="E1233" s="269">
        <v>246</v>
      </c>
      <c r="F1233" s="276" t="s">
        <v>1158</v>
      </c>
      <c r="G1233" s="270" t="s">
        <v>15</v>
      </c>
      <c r="H1233" s="271" t="s">
        <v>11</v>
      </c>
      <c r="I1233" s="267" t="s">
        <v>1387</v>
      </c>
    </row>
    <row r="1234" spans="1:9" x14ac:dyDescent="0.2">
      <c r="A1234" s="262" t="s">
        <v>64</v>
      </c>
      <c r="B1234" s="263">
        <v>2</v>
      </c>
      <c r="C1234" s="275" t="s">
        <v>141</v>
      </c>
      <c r="D1234" s="264" t="s">
        <v>1116</v>
      </c>
      <c r="E1234" s="269">
        <v>246</v>
      </c>
      <c r="F1234" s="276" t="s">
        <v>1158</v>
      </c>
      <c r="G1234" s="270" t="s">
        <v>15</v>
      </c>
      <c r="H1234" s="271" t="s">
        <v>11</v>
      </c>
      <c r="I1234" s="267" t="s">
        <v>1387</v>
      </c>
    </row>
    <row r="1235" spans="1:9" x14ac:dyDescent="0.2">
      <c r="A1235" s="262" t="s">
        <v>65</v>
      </c>
      <c r="B1235" s="263">
        <v>2</v>
      </c>
      <c r="C1235" s="275" t="s">
        <v>141</v>
      </c>
      <c r="D1235" s="264" t="s">
        <v>1116</v>
      </c>
      <c r="E1235" s="269">
        <v>246</v>
      </c>
      <c r="F1235" s="276" t="s">
        <v>1158</v>
      </c>
      <c r="G1235" s="270" t="s">
        <v>15</v>
      </c>
      <c r="H1235" s="271" t="s">
        <v>11</v>
      </c>
      <c r="I1235" s="267" t="s">
        <v>1387</v>
      </c>
    </row>
    <row r="1236" spans="1:9" x14ac:dyDescent="0.2">
      <c r="A1236" s="262" t="s">
        <v>78</v>
      </c>
      <c r="B1236" s="263">
        <v>2</v>
      </c>
      <c r="C1236" s="275" t="s">
        <v>141</v>
      </c>
      <c r="D1236" s="264" t="s">
        <v>1116</v>
      </c>
      <c r="E1236" s="269">
        <v>246</v>
      </c>
      <c r="F1236" s="276" t="s">
        <v>1158</v>
      </c>
      <c r="G1236" s="270" t="s">
        <v>15</v>
      </c>
      <c r="H1236" s="271" t="s">
        <v>11</v>
      </c>
      <c r="I1236" s="267" t="s">
        <v>1387</v>
      </c>
    </row>
    <row r="1237" spans="1:9" x14ac:dyDescent="0.2">
      <c r="A1237" s="262" t="s">
        <v>79</v>
      </c>
      <c r="B1237" s="263">
        <v>2</v>
      </c>
      <c r="C1237" s="275" t="s">
        <v>141</v>
      </c>
      <c r="D1237" s="264" t="s">
        <v>1116</v>
      </c>
      <c r="E1237" s="269">
        <v>246</v>
      </c>
      <c r="F1237" s="276" t="s">
        <v>1158</v>
      </c>
      <c r="G1237" s="270" t="s">
        <v>15</v>
      </c>
      <c r="H1237" s="271" t="s">
        <v>11</v>
      </c>
      <c r="I1237" s="267" t="s">
        <v>1387</v>
      </c>
    </row>
    <row r="1238" spans="1:9" x14ac:dyDescent="0.2">
      <c r="A1238" s="262" t="s">
        <v>81</v>
      </c>
      <c r="B1238" s="263">
        <v>2</v>
      </c>
      <c r="C1238" s="275" t="s">
        <v>141</v>
      </c>
      <c r="D1238" s="264" t="s">
        <v>1116</v>
      </c>
      <c r="E1238" s="269">
        <v>246</v>
      </c>
      <c r="F1238" s="276" t="s">
        <v>1158</v>
      </c>
      <c r="G1238" s="270" t="s">
        <v>15</v>
      </c>
      <c r="H1238" s="271" t="s">
        <v>11</v>
      </c>
      <c r="I1238" s="267" t="s">
        <v>1387</v>
      </c>
    </row>
    <row r="1239" spans="1:9" x14ac:dyDescent="0.2">
      <c r="A1239" s="262" t="s">
        <v>82</v>
      </c>
      <c r="B1239" s="263">
        <v>2</v>
      </c>
      <c r="C1239" s="275" t="s">
        <v>141</v>
      </c>
      <c r="D1239" s="264" t="s">
        <v>1116</v>
      </c>
      <c r="E1239" s="269">
        <v>246</v>
      </c>
      <c r="F1239" s="276" t="s">
        <v>1158</v>
      </c>
      <c r="G1239" s="270" t="s">
        <v>15</v>
      </c>
      <c r="H1239" s="271" t="s">
        <v>11</v>
      </c>
      <c r="I1239" s="267" t="s">
        <v>1387</v>
      </c>
    </row>
    <row r="1240" spans="1:9" x14ac:dyDescent="0.2">
      <c r="A1240" s="262" t="s">
        <v>87</v>
      </c>
      <c r="B1240" s="263">
        <v>2</v>
      </c>
      <c r="C1240" s="275" t="s">
        <v>141</v>
      </c>
      <c r="D1240" s="264" t="s">
        <v>1116</v>
      </c>
      <c r="E1240" s="269">
        <v>246</v>
      </c>
      <c r="F1240" s="276" t="s">
        <v>1158</v>
      </c>
      <c r="G1240" s="270" t="s">
        <v>15</v>
      </c>
      <c r="H1240" s="271" t="s">
        <v>11</v>
      </c>
      <c r="I1240" s="267" t="s">
        <v>1387</v>
      </c>
    </row>
    <row r="1241" spans="1:9" x14ac:dyDescent="0.2">
      <c r="A1241" s="262" t="s">
        <v>88</v>
      </c>
      <c r="B1241" s="263">
        <v>2</v>
      </c>
      <c r="C1241" s="275" t="s">
        <v>141</v>
      </c>
      <c r="D1241" s="264" t="s">
        <v>1116</v>
      </c>
      <c r="E1241" s="269">
        <v>246</v>
      </c>
      <c r="F1241" s="276" t="s">
        <v>1158</v>
      </c>
      <c r="G1241" s="270" t="s">
        <v>15</v>
      </c>
      <c r="H1241" s="271" t="s">
        <v>11</v>
      </c>
      <c r="I1241" s="267" t="s">
        <v>1387</v>
      </c>
    </row>
    <row r="1242" spans="1:9" x14ac:dyDescent="0.2">
      <c r="A1242" s="262" t="s">
        <v>148</v>
      </c>
      <c r="B1242" s="263">
        <v>2</v>
      </c>
      <c r="C1242" s="275" t="s">
        <v>141</v>
      </c>
      <c r="D1242" s="264" t="s">
        <v>1116</v>
      </c>
      <c r="E1242" s="269">
        <v>246</v>
      </c>
      <c r="F1242" s="276" t="s">
        <v>1158</v>
      </c>
      <c r="G1242" s="270" t="s">
        <v>15</v>
      </c>
      <c r="H1242" s="271" t="s">
        <v>11</v>
      </c>
      <c r="I1242" s="267" t="s">
        <v>1387</v>
      </c>
    </row>
    <row r="1243" spans="1:9" x14ac:dyDescent="0.2">
      <c r="A1243" s="262" t="s">
        <v>527</v>
      </c>
      <c r="B1243" s="263">
        <v>2</v>
      </c>
      <c r="C1243" s="275" t="s">
        <v>141</v>
      </c>
      <c r="D1243" s="264" t="s">
        <v>1116</v>
      </c>
      <c r="E1243" s="269">
        <v>246</v>
      </c>
      <c r="F1243" s="276" t="s">
        <v>1158</v>
      </c>
      <c r="G1243" s="270" t="s">
        <v>15</v>
      </c>
      <c r="H1243" s="271" t="s">
        <v>11</v>
      </c>
      <c r="I1243" s="267" t="s">
        <v>1387</v>
      </c>
    </row>
    <row r="1244" spans="1:9" s="53" customFormat="1" x14ac:dyDescent="0.2">
      <c r="A1244" s="262" t="s">
        <v>588</v>
      </c>
      <c r="B1244" s="263">
        <v>2</v>
      </c>
      <c r="C1244" s="275" t="s">
        <v>141</v>
      </c>
      <c r="D1244" s="264" t="s">
        <v>1116</v>
      </c>
      <c r="E1244" s="269">
        <v>246</v>
      </c>
      <c r="F1244" s="276" t="s">
        <v>1158</v>
      </c>
      <c r="G1244" s="270" t="s">
        <v>15</v>
      </c>
      <c r="H1244" s="271" t="s">
        <v>11</v>
      </c>
      <c r="I1244" s="267" t="s">
        <v>1387</v>
      </c>
    </row>
    <row r="1245" spans="1:9" s="53" customFormat="1" x14ac:dyDescent="0.2">
      <c r="A1245" s="262" t="s">
        <v>1069</v>
      </c>
      <c r="B1245" s="263">
        <v>2</v>
      </c>
      <c r="C1245" s="275" t="s">
        <v>141</v>
      </c>
      <c r="D1245" s="264" t="s">
        <v>1116</v>
      </c>
      <c r="E1245" s="269">
        <v>246</v>
      </c>
      <c r="F1245" s="276" t="s">
        <v>1158</v>
      </c>
      <c r="G1245" s="270" t="s">
        <v>15</v>
      </c>
      <c r="H1245" s="271" t="s">
        <v>11</v>
      </c>
      <c r="I1245" s="267" t="s">
        <v>1387</v>
      </c>
    </row>
    <row r="1246" spans="1:9" x14ac:dyDescent="0.2">
      <c r="A1246" s="262" t="s">
        <v>5</v>
      </c>
      <c r="B1246" s="263">
        <v>2</v>
      </c>
      <c r="C1246" s="275" t="s">
        <v>141</v>
      </c>
      <c r="D1246" s="278" t="s">
        <v>1142</v>
      </c>
      <c r="E1246" s="269">
        <v>247</v>
      </c>
      <c r="F1246" s="276" t="s">
        <v>1143</v>
      </c>
      <c r="G1246" s="270" t="s">
        <v>14</v>
      </c>
      <c r="H1246" s="271" t="s">
        <v>11</v>
      </c>
      <c r="I1246" s="267" t="s">
        <v>1387</v>
      </c>
    </row>
    <row r="1247" spans="1:9" x14ac:dyDescent="0.2">
      <c r="A1247" s="262" t="s">
        <v>6</v>
      </c>
      <c r="B1247" s="263">
        <v>2</v>
      </c>
      <c r="C1247" s="275" t="s">
        <v>141</v>
      </c>
      <c r="D1247" s="278" t="s">
        <v>1142</v>
      </c>
      <c r="E1247" s="265">
        <v>247</v>
      </c>
      <c r="F1247" s="276" t="s">
        <v>1143</v>
      </c>
      <c r="G1247" s="270" t="s">
        <v>14</v>
      </c>
      <c r="H1247" s="271" t="s">
        <v>11</v>
      </c>
      <c r="I1247" s="267" t="s">
        <v>1387</v>
      </c>
    </row>
    <row r="1248" spans="1:9" x14ac:dyDescent="0.2">
      <c r="A1248" s="262" t="s">
        <v>7</v>
      </c>
      <c r="B1248" s="263">
        <v>2</v>
      </c>
      <c r="C1248" s="275" t="s">
        <v>141</v>
      </c>
      <c r="D1248" s="278" t="s">
        <v>1142</v>
      </c>
      <c r="E1248" s="265">
        <v>247</v>
      </c>
      <c r="F1248" s="276" t="s">
        <v>1143</v>
      </c>
      <c r="G1248" s="270" t="s">
        <v>14</v>
      </c>
      <c r="H1248" s="271" t="s">
        <v>11</v>
      </c>
      <c r="I1248" s="267" t="s">
        <v>1387</v>
      </c>
    </row>
    <row r="1249" spans="1:9" x14ac:dyDescent="0.2">
      <c r="A1249" s="262" t="s">
        <v>8</v>
      </c>
      <c r="B1249" s="263">
        <v>2</v>
      </c>
      <c r="C1249" s="275" t="s">
        <v>141</v>
      </c>
      <c r="D1249" s="278" t="s">
        <v>1142</v>
      </c>
      <c r="E1249" s="265">
        <v>247</v>
      </c>
      <c r="F1249" s="276" t="s">
        <v>1143</v>
      </c>
      <c r="G1249" s="270" t="s">
        <v>14</v>
      </c>
      <c r="H1249" s="271" t="s">
        <v>11</v>
      </c>
      <c r="I1249" s="267" t="s">
        <v>1387</v>
      </c>
    </row>
    <row r="1250" spans="1:9" x14ac:dyDescent="0.2">
      <c r="A1250" s="262" t="s">
        <v>34</v>
      </c>
      <c r="B1250" s="263">
        <v>2</v>
      </c>
      <c r="C1250" s="275" t="s">
        <v>141</v>
      </c>
      <c r="D1250" s="278" t="s">
        <v>1142</v>
      </c>
      <c r="E1250" s="265">
        <v>247</v>
      </c>
      <c r="F1250" s="276" t="s">
        <v>1143</v>
      </c>
      <c r="G1250" s="270" t="s">
        <v>14</v>
      </c>
      <c r="H1250" s="271" t="s">
        <v>11</v>
      </c>
      <c r="I1250" s="267" t="s">
        <v>1387</v>
      </c>
    </row>
    <row r="1251" spans="1:9" x14ac:dyDescent="0.2">
      <c r="A1251" s="262" t="s">
        <v>37</v>
      </c>
      <c r="B1251" s="263">
        <v>2</v>
      </c>
      <c r="C1251" s="275" t="s">
        <v>141</v>
      </c>
      <c r="D1251" s="278" t="s">
        <v>1142</v>
      </c>
      <c r="E1251" s="265">
        <v>247</v>
      </c>
      <c r="F1251" s="276" t="s">
        <v>1143</v>
      </c>
      <c r="G1251" s="270" t="s">
        <v>14</v>
      </c>
      <c r="H1251" s="271" t="s">
        <v>11</v>
      </c>
      <c r="I1251" s="267" t="s">
        <v>1387</v>
      </c>
    </row>
    <row r="1252" spans="1:9" x14ac:dyDescent="0.2">
      <c r="A1252" s="262" t="s">
        <v>39</v>
      </c>
      <c r="B1252" s="263">
        <v>2</v>
      </c>
      <c r="C1252" s="275" t="s">
        <v>141</v>
      </c>
      <c r="D1252" s="278" t="s">
        <v>1142</v>
      </c>
      <c r="E1252" s="265">
        <v>247</v>
      </c>
      <c r="F1252" s="276" t="s">
        <v>1143</v>
      </c>
      <c r="G1252" s="270" t="s">
        <v>14</v>
      </c>
      <c r="H1252" s="271" t="s">
        <v>11</v>
      </c>
      <c r="I1252" s="267" t="s">
        <v>1387</v>
      </c>
    </row>
    <row r="1253" spans="1:9" x14ac:dyDescent="0.2">
      <c r="A1253" s="262" t="s">
        <v>40</v>
      </c>
      <c r="B1253" s="263">
        <v>2</v>
      </c>
      <c r="C1253" s="275" t="s">
        <v>141</v>
      </c>
      <c r="D1253" s="278" t="s">
        <v>1142</v>
      </c>
      <c r="E1253" s="265">
        <v>247</v>
      </c>
      <c r="F1253" s="276" t="s">
        <v>1143</v>
      </c>
      <c r="G1253" s="270" t="s">
        <v>14</v>
      </c>
      <c r="H1253" s="271" t="s">
        <v>11</v>
      </c>
      <c r="I1253" s="267" t="s">
        <v>1387</v>
      </c>
    </row>
    <row r="1254" spans="1:9" x14ac:dyDescent="0.2">
      <c r="A1254" s="262" t="s">
        <v>44</v>
      </c>
      <c r="B1254" s="263">
        <v>2</v>
      </c>
      <c r="C1254" s="275" t="s">
        <v>141</v>
      </c>
      <c r="D1254" s="278" t="s">
        <v>1142</v>
      </c>
      <c r="E1254" s="265">
        <v>247</v>
      </c>
      <c r="F1254" s="276" t="s">
        <v>1143</v>
      </c>
      <c r="G1254" s="270" t="s">
        <v>14</v>
      </c>
      <c r="H1254" s="271" t="s">
        <v>11</v>
      </c>
      <c r="I1254" s="267" t="s">
        <v>1387</v>
      </c>
    </row>
    <row r="1255" spans="1:9" x14ac:dyDescent="0.2">
      <c r="A1255" s="262" t="s">
        <v>45</v>
      </c>
      <c r="B1255" s="263">
        <v>2</v>
      </c>
      <c r="C1255" s="275" t="s">
        <v>141</v>
      </c>
      <c r="D1255" s="278" t="s">
        <v>1142</v>
      </c>
      <c r="E1255" s="265">
        <v>247</v>
      </c>
      <c r="F1255" s="276" t="s">
        <v>1143</v>
      </c>
      <c r="G1255" s="270" t="s">
        <v>14</v>
      </c>
      <c r="H1255" s="271" t="s">
        <v>11</v>
      </c>
      <c r="I1255" s="267" t="s">
        <v>1387</v>
      </c>
    </row>
    <row r="1256" spans="1:9" x14ac:dyDescent="0.2">
      <c r="A1256" s="262" t="s">
        <v>46</v>
      </c>
      <c r="B1256" s="263">
        <v>2</v>
      </c>
      <c r="C1256" s="275" t="s">
        <v>141</v>
      </c>
      <c r="D1256" s="278" t="s">
        <v>1142</v>
      </c>
      <c r="E1256" s="265">
        <v>247</v>
      </c>
      <c r="F1256" s="276" t="s">
        <v>1143</v>
      </c>
      <c r="G1256" s="270" t="s">
        <v>14</v>
      </c>
      <c r="H1256" s="271" t="s">
        <v>11</v>
      </c>
      <c r="I1256" s="267" t="s">
        <v>1387</v>
      </c>
    </row>
    <row r="1257" spans="1:9" x14ac:dyDescent="0.2">
      <c r="A1257" s="262" t="s">
        <v>47</v>
      </c>
      <c r="B1257" s="263">
        <v>2</v>
      </c>
      <c r="C1257" s="275" t="s">
        <v>141</v>
      </c>
      <c r="D1257" s="278" t="s">
        <v>1142</v>
      </c>
      <c r="E1257" s="265">
        <v>247</v>
      </c>
      <c r="F1257" s="276" t="s">
        <v>1143</v>
      </c>
      <c r="G1257" s="270" t="s">
        <v>14</v>
      </c>
      <c r="H1257" s="271" t="s">
        <v>11</v>
      </c>
      <c r="I1257" s="267" t="s">
        <v>1387</v>
      </c>
    </row>
    <row r="1258" spans="1:9" x14ac:dyDescent="0.2">
      <c r="A1258" s="262" t="s">
        <v>55</v>
      </c>
      <c r="B1258" s="263">
        <v>2</v>
      </c>
      <c r="C1258" s="275" t="s">
        <v>141</v>
      </c>
      <c r="D1258" s="278" t="s">
        <v>1142</v>
      </c>
      <c r="E1258" s="265">
        <v>247</v>
      </c>
      <c r="F1258" s="276" t="s">
        <v>1143</v>
      </c>
      <c r="G1258" s="270" t="s">
        <v>14</v>
      </c>
      <c r="H1258" s="271" t="s">
        <v>11</v>
      </c>
      <c r="I1258" s="267" t="s">
        <v>1387</v>
      </c>
    </row>
    <row r="1259" spans="1:9" x14ac:dyDescent="0.2">
      <c r="A1259" s="262" t="s">
        <v>56</v>
      </c>
      <c r="B1259" s="263">
        <v>2</v>
      </c>
      <c r="C1259" s="275" t="s">
        <v>141</v>
      </c>
      <c r="D1259" s="278" t="s">
        <v>1142</v>
      </c>
      <c r="E1259" s="265">
        <v>247</v>
      </c>
      <c r="F1259" s="276" t="s">
        <v>1143</v>
      </c>
      <c r="G1259" s="270" t="s">
        <v>14</v>
      </c>
      <c r="H1259" s="271" t="s">
        <v>11</v>
      </c>
      <c r="I1259" s="267" t="s">
        <v>1387</v>
      </c>
    </row>
    <row r="1260" spans="1:9" x14ac:dyDescent="0.2">
      <c r="A1260" s="262" t="s">
        <v>64</v>
      </c>
      <c r="B1260" s="263">
        <v>2</v>
      </c>
      <c r="C1260" s="275" t="s">
        <v>141</v>
      </c>
      <c r="D1260" s="278" t="s">
        <v>1142</v>
      </c>
      <c r="E1260" s="265">
        <v>247</v>
      </c>
      <c r="F1260" s="276" t="s">
        <v>1143</v>
      </c>
      <c r="G1260" s="270" t="s">
        <v>14</v>
      </c>
      <c r="H1260" s="271" t="s">
        <v>11</v>
      </c>
      <c r="I1260" s="267" t="s">
        <v>1387</v>
      </c>
    </row>
    <row r="1261" spans="1:9" x14ac:dyDescent="0.2">
      <c r="A1261" s="262" t="s">
        <v>65</v>
      </c>
      <c r="B1261" s="263">
        <v>2</v>
      </c>
      <c r="C1261" s="275" t="s">
        <v>141</v>
      </c>
      <c r="D1261" s="278" t="s">
        <v>1142</v>
      </c>
      <c r="E1261" s="265">
        <v>247</v>
      </c>
      <c r="F1261" s="276" t="s">
        <v>1143</v>
      </c>
      <c r="G1261" s="270" t="s">
        <v>14</v>
      </c>
      <c r="H1261" s="271" t="s">
        <v>11</v>
      </c>
      <c r="I1261" s="267" t="s">
        <v>1387</v>
      </c>
    </row>
    <row r="1262" spans="1:9" x14ac:dyDescent="0.2">
      <c r="A1262" s="262" t="s">
        <v>78</v>
      </c>
      <c r="B1262" s="263">
        <v>2</v>
      </c>
      <c r="C1262" s="275" t="s">
        <v>141</v>
      </c>
      <c r="D1262" s="278" t="s">
        <v>1142</v>
      </c>
      <c r="E1262" s="265">
        <v>247</v>
      </c>
      <c r="F1262" s="276" t="s">
        <v>1143</v>
      </c>
      <c r="G1262" s="270" t="s">
        <v>14</v>
      </c>
      <c r="H1262" s="271" t="s">
        <v>11</v>
      </c>
      <c r="I1262" s="267" t="s">
        <v>1387</v>
      </c>
    </row>
    <row r="1263" spans="1:9" x14ac:dyDescent="0.2">
      <c r="A1263" s="262" t="s">
        <v>79</v>
      </c>
      <c r="B1263" s="263">
        <v>2</v>
      </c>
      <c r="C1263" s="275" t="s">
        <v>141</v>
      </c>
      <c r="D1263" s="278" t="s">
        <v>1142</v>
      </c>
      <c r="E1263" s="265">
        <v>247</v>
      </c>
      <c r="F1263" s="276" t="s">
        <v>1143</v>
      </c>
      <c r="G1263" s="270" t="s">
        <v>14</v>
      </c>
      <c r="H1263" s="271" t="s">
        <v>11</v>
      </c>
      <c r="I1263" s="267" t="s">
        <v>1387</v>
      </c>
    </row>
    <row r="1264" spans="1:9" x14ac:dyDescent="0.2">
      <c r="A1264" s="262" t="s">
        <v>81</v>
      </c>
      <c r="B1264" s="263">
        <v>2</v>
      </c>
      <c r="C1264" s="275" t="s">
        <v>141</v>
      </c>
      <c r="D1264" s="278" t="s">
        <v>1142</v>
      </c>
      <c r="E1264" s="265">
        <v>247</v>
      </c>
      <c r="F1264" s="276" t="s">
        <v>1143</v>
      </c>
      <c r="G1264" s="270" t="s">
        <v>14</v>
      </c>
      <c r="H1264" s="271" t="s">
        <v>11</v>
      </c>
      <c r="I1264" s="267" t="s">
        <v>1387</v>
      </c>
    </row>
    <row r="1265" spans="1:9" x14ac:dyDescent="0.2">
      <c r="A1265" s="262" t="s">
        <v>82</v>
      </c>
      <c r="B1265" s="263">
        <v>2</v>
      </c>
      <c r="C1265" s="275" t="s">
        <v>141</v>
      </c>
      <c r="D1265" s="278" t="s">
        <v>1142</v>
      </c>
      <c r="E1265" s="265">
        <v>247</v>
      </c>
      <c r="F1265" s="276" t="s">
        <v>1143</v>
      </c>
      <c r="G1265" s="270" t="s">
        <v>14</v>
      </c>
      <c r="H1265" s="271" t="s">
        <v>11</v>
      </c>
      <c r="I1265" s="267" t="s">
        <v>1387</v>
      </c>
    </row>
    <row r="1266" spans="1:9" x14ac:dyDescent="0.2">
      <c r="A1266" s="262" t="s">
        <v>87</v>
      </c>
      <c r="B1266" s="263">
        <v>2</v>
      </c>
      <c r="C1266" s="275" t="s">
        <v>141</v>
      </c>
      <c r="D1266" s="278" t="s">
        <v>1142</v>
      </c>
      <c r="E1266" s="265">
        <v>247</v>
      </c>
      <c r="F1266" s="276" t="s">
        <v>1143</v>
      </c>
      <c r="G1266" s="270" t="s">
        <v>14</v>
      </c>
      <c r="H1266" s="271" t="s">
        <v>11</v>
      </c>
      <c r="I1266" s="267" t="s">
        <v>1387</v>
      </c>
    </row>
    <row r="1267" spans="1:9" x14ac:dyDescent="0.2">
      <c r="A1267" s="262" t="s">
        <v>88</v>
      </c>
      <c r="B1267" s="263">
        <v>2</v>
      </c>
      <c r="C1267" s="275" t="s">
        <v>141</v>
      </c>
      <c r="D1267" s="278" t="s">
        <v>1142</v>
      </c>
      <c r="E1267" s="265">
        <v>247</v>
      </c>
      <c r="F1267" s="276" t="s">
        <v>1143</v>
      </c>
      <c r="G1267" s="270" t="s">
        <v>14</v>
      </c>
      <c r="H1267" s="271" t="s">
        <v>11</v>
      </c>
      <c r="I1267" s="267" t="s">
        <v>1387</v>
      </c>
    </row>
    <row r="1268" spans="1:9" x14ac:dyDescent="0.2">
      <c r="A1268" s="262" t="s">
        <v>148</v>
      </c>
      <c r="B1268" s="263">
        <v>2</v>
      </c>
      <c r="C1268" s="275" t="s">
        <v>141</v>
      </c>
      <c r="D1268" s="278" t="s">
        <v>1142</v>
      </c>
      <c r="E1268" s="265">
        <v>247</v>
      </c>
      <c r="F1268" s="276" t="s">
        <v>1143</v>
      </c>
      <c r="G1268" s="270" t="s">
        <v>14</v>
      </c>
      <c r="H1268" s="271" t="s">
        <v>11</v>
      </c>
      <c r="I1268" s="267" t="s">
        <v>1387</v>
      </c>
    </row>
    <row r="1269" spans="1:9" x14ac:dyDescent="0.2">
      <c r="A1269" s="262" t="s">
        <v>527</v>
      </c>
      <c r="B1269" s="263">
        <v>2</v>
      </c>
      <c r="C1269" s="275" t="s">
        <v>141</v>
      </c>
      <c r="D1269" s="278" t="s">
        <v>1142</v>
      </c>
      <c r="E1269" s="265">
        <v>247</v>
      </c>
      <c r="F1269" s="276" t="s">
        <v>1143</v>
      </c>
      <c r="G1269" s="270" t="s">
        <v>14</v>
      </c>
      <c r="H1269" s="271" t="s">
        <v>11</v>
      </c>
      <c r="I1269" s="267" t="s">
        <v>1387</v>
      </c>
    </row>
    <row r="1270" spans="1:9" s="53" customFormat="1" x14ac:dyDescent="0.2">
      <c r="A1270" s="262" t="s">
        <v>588</v>
      </c>
      <c r="B1270" s="263">
        <v>2</v>
      </c>
      <c r="C1270" s="275" t="s">
        <v>141</v>
      </c>
      <c r="D1270" s="278" t="s">
        <v>1142</v>
      </c>
      <c r="E1270" s="265">
        <v>247</v>
      </c>
      <c r="F1270" s="276" t="s">
        <v>1143</v>
      </c>
      <c r="G1270" s="270" t="s">
        <v>14</v>
      </c>
      <c r="H1270" s="271" t="s">
        <v>11</v>
      </c>
      <c r="I1270" s="267" t="s">
        <v>1387</v>
      </c>
    </row>
    <row r="1271" spans="1:9" s="53" customFormat="1" x14ac:dyDescent="0.2">
      <c r="A1271" s="262" t="s">
        <v>1069</v>
      </c>
      <c r="B1271" s="263">
        <v>2</v>
      </c>
      <c r="C1271" s="275" t="s">
        <v>141</v>
      </c>
      <c r="D1271" s="278" t="s">
        <v>1142</v>
      </c>
      <c r="E1271" s="265">
        <v>247</v>
      </c>
      <c r="F1271" s="276" t="s">
        <v>1143</v>
      </c>
      <c r="G1271" s="270" t="s">
        <v>14</v>
      </c>
      <c r="H1271" s="271" t="s">
        <v>11</v>
      </c>
      <c r="I1271" s="267" t="s">
        <v>1387</v>
      </c>
    </row>
    <row r="1272" spans="1:9" x14ac:dyDescent="0.2">
      <c r="A1272" s="262" t="s">
        <v>5</v>
      </c>
      <c r="B1272" s="283">
        <v>2</v>
      </c>
      <c r="C1272" s="275" t="s">
        <v>141</v>
      </c>
      <c r="D1272" s="278" t="s">
        <v>1129</v>
      </c>
      <c r="E1272" s="265">
        <v>248</v>
      </c>
      <c r="F1272" s="276" t="s">
        <v>1232</v>
      </c>
      <c r="G1272" s="268" t="s">
        <v>17</v>
      </c>
      <c r="H1272" s="271" t="s">
        <v>11</v>
      </c>
      <c r="I1272" s="267" t="s">
        <v>1387</v>
      </c>
    </row>
    <row r="1273" spans="1:9" x14ac:dyDescent="0.2">
      <c r="A1273" s="262" t="s">
        <v>6</v>
      </c>
      <c r="B1273" s="283">
        <v>2</v>
      </c>
      <c r="C1273" s="275" t="s">
        <v>141</v>
      </c>
      <c r="D1273" s="275" t="s">
        <v>1129</v>
      </c>
      <c r="E1273" s="269">
        <v>248</v>
      </c>
      <c r="F1273" s="270" t="s">
        <v>1232</v>
      </c>
      <c r="G1273" s="268" t="s">
        <v>17</v>
      </c>
      <c r="H1273" s="271" t="s">
        <v>11</v>
      </c>
      <c r="I1273" s="267" t="s">
        <v>1387</v>
      </c>
    </row>
    <row r="1274" spans="1:9" x14ac:dyDescent="0.2">
      <c r="A1274" s="262" t="s">
        <v>7</v>
      </c>
      <c r="B1274" s="283">
        <v>2</v>
      </c>
      <c r="C1274" s="275" t="s">
        <v>141</v>
      </c>
      <c r="D1274" s="275" t="s">
        <v>1129</v>
      </c>
      <c r="E1274" s="269">
        <v>248</v>
      </c>
      <c r="F1274" s="270" t="s">
        <v>1232</v>
      </c>
      <c r="G1274" s="268" t="s">
        <v>17</v>
      </c>
      <c r="H1274" s="271" t="s">
        <v>11</v>
      </c>
      <c r="I1274" s="267" t="s">
        <v>1387</v>
      </c>
    </row>
    <row r="1275" spans="1:9" x14ac:dyDescent="0.2">
      <c r="A1275" s="262" t="s">
        <v>8</v>
      </c>
      <c r="B1275" s="283">
        <v>2</v>
      </c>
      <c r="C1275" s="275" t="s">
        <v>141</v>
      </c>
      <c r="D1275" s="275" t="s">
        <v>1129</v>
      </c>
      <c r="E1275" s="269">
        <v>248</v>
      </c>
      <c r="F1275" s="270" t="s">
        <v>1232</v>
      </c>
      <c r="G1275" s="268" t="s">
        <v>17</v>
      </c>
      <c r="H1275" s="271" t="s">
        <v>11</v>
      </c>
      <c r="I1275" s="267" t="s">
        <v>1387</v>
      </c>
    </row>
    <row r="1276" spans="1:9" x14ac:dyDescent="0.2">
      <c r="A1276" s="262" t="s">
        <v>34</v>
      </c>
      <c r="B1276" s="283">
        <v>2</v>
      </c>
      <c r="C1276" s="275" t="s">
        <v>141</v>
      </c>
      <c r="D1276" s="275" t="s">
        <v>1129</v>
      </c>
      <c r="E1276" s="269">
        <v>248</v>
      </c>
      <c r="F1276" s="270" t="s">
        <v>1232</v>
      </c>
      <c r="G1276" s="268" t="s">
        <v>17</v>
      </c>
      <c r="H1276" s="271" t="s">
        <v>11</v>
      </c>
      <c r="I1276" s="267" t="s">
        <v>1387</v>
      </c>
    </row>
    <row r="1277" spans="1:9" x14ac:dyDescent="0.2">
      <c r="A1277" s="262" t="s">
        <v>37</v>
      </c>
      <c r="B1277" s="283">
        <v>2</v>
      </c>
      <c r="C1277" s="275" t="s">
        <v>141</v>
      </c>
      <c r="D1277" s="275" t="s">
        <v>1129</v>
      </c>
      <c r="E1277" s="269">
        <v>248</v>
      </c>
      <c r="F1277" s="270" t="s">
        <v>1232</v>
      </c>
      <c r="G1277" s="268" t="s">
        <v>17</v>
      </c>
      <c r="H1277" s="271" t="s">
        <v>11</v>
      </c>
      <c r="I1277" s="267" t="s">
        <v>1387</v>
      </c>
    </row>
    <row r="1278" spans="1:9" x14ac:dyDescent="0.2">
      <c r="A1278" s="262" t="s">
        <v>39</v>
      </c>
      <c r="B1278" s="283">
        <v>2</v>
      </c>
      <c r="C1278" s="275" t="s">
        <v>141</v>
      </c>
      <c r="D1278" s="275" t="s">
        <v>1129</v>
      </c>
      <c r="E1278" s="269">
        <v>248</v>
      </c>
      <c r="F1278" s="270" t="s">
        <v>1232</v>
      </c>
      <c r="G1278" s="268" t="s">
        <v>17</v>
      </c>
      <c r="H1278" s="271" t="s">
        <v>11</v>
      </c>
      <c r="I1278" s="267" t="s">
        <v>1387</v>
      </c>
    </row>
    <row r="1279" spans="1:9" x14ac:dyDescent="0.2">
      <c r="A1279" s="262" t="s">
        <v>40</v>
      </c>
      <c r="B1279" s="283">
        <v>2</v>
      </c>
      <c r="C1279" s="275" t="s">
        <v>141</v>
      </c>
      <c r="D1279" s="275" t="s">
        <v>1129</v>
      </c>
      <c r="E1279" s="269">
        <v>248</v>
      </c>
      <c r="F1279" s="270" t="s">
        <v>1232</v>
      </c>
      <c r="G1279" s="268" t="s">
        <v>17</v>
      </c>
      <c r="H1279" s="271" t="s">
        <v>11</v>
      </c>
      <c r="I1279" s="267" t="s">
        <v>1387</v>
      </c>
    </row>
    <row r="1280" spans="1:9" x14ac:dyDescent="0.2">
      <c r="A1280" s="262" t="s">
        <v>44</v>
      </c>
      <c r="B1280" s="283">
        <v>2</v>
      </c>
      <c r="C1280" s="275" t="s">
        <v>141</v>
      </c>
      <c r="D1280" s="275" t="s">
        <v>1129</v>
      </c>
      <c r="E1280" s="265">
        <v>248</v>
      </c>
      <c r="F1280" s="270" t="s">
        <v>1232</v>
      </c>
      <c r="G1280" s="268" t="s">
        <v>17</v>
      </c>
      <c r="H1280" s="271" t="s">
        <v>11</v>
      </c>
      <c r="I1280" s="267" t="s">
        <v>1387</v>
      </c>
    </row>
    <row r="1281" spans="1:9" x14ac:dyDescent="0.2">
      <c r="A1281" s="262" t="s">
        <v>45</v>
      </c>
      <c r="B1281" s="283">
        <v>2</v>
      </c>
      <c r="C1281" s="275" t="s">
        <v>141</v>
      </c>
      <c r="D1281" s="275" t="s">
        <v>1129</v>
      </c>
      <c r="E1281" s="269">
        <v>248</v>
      </c>
      <c r="F1281" s="270" t="s">
        <v>1232</v>
      </c>
      <c r="G1281" s="268" t="s">
        <v>17</v>
      </c>
      <c r="H1281" s="271" t="s">
        <v>11</v>
      </c>
      <c r="I1281" s="267" t="s">
        <v>1387</v>
      </c>
    </row>
    <row r="1282" spans="1:9" x14ac:dyDescent="0.2">
      <c r="A1282" s="262" t="s">
        <v>46</v>
      </c>
      <c r="B1282" s="283">
        <v>2</v>
      </c>
      <c r="C1282" s="275" t="s">
        <v>141</v>
      </c>
      <c r="D1282" s="275" t="s">
        <v>1129</v>
      </c>
      <c r="E1282" s="269">
        <v>248</v>
      </c>
      <c r="F1282" s="270" t="s">
        <v>1232</v>
      </c>
      <c r="G1282" s="268" t="s">
        <v>17</v>
      </c>
      <c r="H1282" s="271" t="s">
        <v>11</v>
      </c>
      <c r="I1282" s="267" t="s">
        <v>1387</v>
      </c>
    </row>
    <row r="1283" spans="1:9" x14ac:dyDescent="0.2">
      <c r="A1283" s="262" t="s">
        <v>47</v>
      </c>
      <c r="B1283" s="283">
        <v>2</v>
      </c>
      <c r="C1283" s="275" t="s">
        <v>141</v>
      </c>
      <c r="D1283" s="275" t="s">
        <v>1129</v>
      </c>
      <c r="E1283" s="269">
        <v>248</v>
      </c>
      <c r="F1283" s="270" t="s">
        <v>1232</v>
      </c>
      <c r="G1283" s="268" t="s">
        <v>17</v>
      </c>
      <c r="H1283" s="271" t="s">
        <v>11</v>
      </c>
      <c r="I1283" s="267" t="s">
        <v>1387</v>
      </c>
    </row>
    <row r="1284" spans="1:9" x14ac:dyDescent="0.2">
      <c r="A1284" s="262" t="s">
        <v>55</v>
      </c>
      <c r="B1284" s="283">
        <v>2</v>
      </c>
      <c r="C1284" s="275" t="s">
        <v>141</v>
      </c>
      <c r="D1284" s="275" t="s">
        <v>1129</v>
      </c>
      <c r="E1284" s="269">
        <v>248</v>
      </c>
      <c r="F1284" s="270" t="s">
        <v>1232</v>
      </c>
      <c r="G1284" s="268" t="s">
        <v>17</v>
      </c>
      <c r="H1284" s="271" t="s">
        <v>11</v>
      </c>
      <c r="I1284" s="267" t="s">
        <v>1387</v>
      </c>
    </row>
    <row r="1285" spans="1:9" x14ac:dyDescent="0.2">
      <c r="A1285" s="262" t="s">
        <v>56</v>
      </c>
      <c r="B1285" s="283">
        <v>2</v>
      </c>
      <c r="C1285" s="275" t="s">
        <v>141</v>
      </c>
      <c r="D1285" s="275" t="s">
        <v>1129</v>
      </c>
      <c r="E1285" s="269">
        <v>248</v>
      </c>
      <c r="F1285" s="270" t="s">
        <v>1232</v>
      </c>
      <c r="G1285" s="268" t="s">
        <v>17</v>
      </c>
      <c r="H1285" s="271" t="s">
        <v>11</v>
      </c>
      <c r="I1285" s="267" t="s">
        <v>1387</v>
      </c>
    </row>
    <row r="1286" spans="1:9" x14ac:dyDescent="0.2">
      <c r="A1286" s="262" t="s">
        <v>64</v>
      </c>
      <c r="B1286" s="283">
        <v>2</v>
      </c>
      <c r="C1286" s="275" t="s">
        <v>141</v>
      </c>
      <c r="D1286" s="275" t="s">
        <v>1129</v>
      </c>
      <c r="E1286" s="269">
        <v>248</v>
      </c>
      <c r="F1286" s="270" t="s">
        <v>1232</v>
      </c>
      <c r="G1286" s="268" t="s">
        <v>17</v>
      </c>
      <c r="H1286" s="271" t="s">
        <v>11</v>
      </c>
      <c r="I1286" s="267" t="s">
        <v>1387</v>
      </c>
    </row>
    <row r="1287" spans="1:9" x14ac:dyDescent="0.2">
      <c r="A1287" s="262" t="s">
        <v>65</v>
      </c>
      <c r="B1287" s="283">
        <v>2</v>
      </c>
      <c r="C1287" s="275" t="s">
        <v>141</v>
      </c>
      <c r="D1287" s="275" t="s">
        <v>1129</v>
      </c>
      <c r="E1287" s="269">
        <v>248</v>
      </c>
      <c r="F1287" s="270" t="s">
        <v>1232</v>
      </c>
      <c r="G1287" s="268" t="s">
        <v>17</v>
      </c>
      <c r="H1287" s="271" t="s">
        <v>11</v>
      </c>
      <c r="I1287" s="267" t="s">
        <v>1387</v>
      </c>
    </row>
    <row r="1288" spans="1:9" x14ac:dyDescent="0.2">
      <c r="A1288" s="262" t="s">
        <v>78</v>
      </c>
      <c r="B1288" s="283">
        <v>2</v>
      </c>
      <c r="C1288" s="275" t="s">
        <v>141</v>
      </c>
      <c r="D1288" s="275" t="s">
        <v>1129</v>
      </c>
      <c r="E1288" s="269">
        <v>248</v>
      </c>
      <c r="F1288" s="270" t="s">
        <v>1232</v>
      </c>
      <c r="G1288" s="268" t="s">
        <v>17</v>
      </c>
      <c r="H1288" s="271" t="s">
        <v>11</v>
      </c>
      <c r="I1288" s="267" t="s">
        <v>1387</v>
      </c>
    </row>
    <row r="1289" spans="1:9" x14ac:dyDescent="0.2">
      <c r="A1289" s="262" t="s">
        <v>79</v>
      </c>
      <c r="B1289" s="283">
        <v>2</v>
      </c>
      <c r="C1289" s="275" t="s">
        <v>141</v>
      </c>
      <c r="D1289" s="275" t="s">
        <v>1129</v>
      </c>
      <c r="E1289" s="269">
        <v>248</v>
      </c>
      <c r="F1289" s="270" t="s">
        <v>1232</v>
      </c>
      <c r="G1289" s="268" t="s">
        <v>17</v>
      </c>
      <c r="H1289" s="271" t="s">
        <v>11</v>
      </c>
      <c r="I1289" s="267" t="s">
        <v>1387</v>
      </c>
    </row>
    <row r="1290" spans="1:9" x14ac:dyDescent="0.2">
      <c r="A1290" s="262" t="s">
        <v>81</v>
      </c>
      <c r="B1290" s="283">
        <v>2</v>
      </c>
      <c r="C1290" s="275" t="s">
        <v>141</v>
      </c>
      <c r="D1290" s="275" t="s">
        <v>1129</v>
      </c>
      <c r="E1290" s="269">
        <v>248</v>
      </c>
      <c r="F1290" s="270" t="s">
        <v>1232</v>
      </c>
      <c r="G1290" s="268" t="s">
        <v>17</v>
      </c>
      <c r="H1290" s="271" t="s">
        <v>11</v>
      </c>
      <c r="I1290" s="267" t="s">
        <v>1387</v>
      </c>
    </row>
    <row r="1291" spans="1:9" x14ac:dyDescent="0.2">
      <c r="A1291" s="262" t="s">
        <v>82</v>
      </c>
      <c r="B1291" s="283">
        <v>2</v>
      </c>
      <c r="C1291" s="275" t="s">
        <v>141</v>
      </c>
      <c r="D1291" s="275" t="s">
        <v>1129</v>
      </c>
      <c r="E1291" s="269">
        <v>248</v>
      </c>
      <c r="F1291" s="270" t="s">
        <v>1232</v>
      </c>
      <c r="G1291" s="268" t="s">
        <v>17</v>
      </c>
      <c r="H1291" s="271" t="s">
        <v>11</v>
      </c>
      <c r="I1291" s="267" t="s">
        <v>1387</v>
      </c>
    </row>
    <row r="1292" spans="1:9" x14ac:dyDescent="0.2">
      <c r="A1292" s="262" t="s">
        <v>87</v>
      </c>
      <c r="B1292" s="283">
        <v>2</v>
      </c>
      <c r="C1292" s="275" t="s">
        <v>141</v>
      </c>
      <c r="D1292" s="275" t="s">
        <v>1129</v>
      </c>
      <c r="E1292" s="269">
        <v>248</v>
      </c>
      <c r="F1292" s="270" t="s">
        <v>1232</v>
      </c>
      <c r="G1292" s="268" t="s">
        <v>17</v>
      </c>
      <c r="H1292" s="271" t="s">
        <v>11</v>
      </c>
      <c r="I1292" s="267" t="s">
        <v>1387</v>
      </c>
    </row>
    <row r="1293" spans="1:9" x14ac:dyDescent="0.2">
      <c r="A1293" s="262" t="s">
        <v>88</v>
      </c>
      <c r="B1293" s="283">
        <v>2</v>
      </c>
      <c r="C1293" s="275" t="s">
        <v>141</v>
      </c>
      <c r="D1293" s="275" t="s">
        <v>1129</v>
      </c>
      <c r="E1293" s="269">
        <v>248</v>
      </c>
      <c r="F1293" s="270" t="s">
        <v>1232</v>
      </c>
      <c r="G1293" s="268" t="s">
        <v>17</v>
      </c>
      <c r="H1293" s="271" t="s">
        <v>11</v>
      </c>
      <c r="I1293" s="267" t="s">
        <v>1387</v>
      </c>
    </row>
    <row r="1294" spans="1:9" x14ac:dyDescent="0.2">
      <c r="A1294" s="262" t="s">
        <v>148</v>
      </c>
      <c r="B1294" s="283">
        <v>2</v>
      </c>
      <c r="C1294" s="275" t="s">
        <v>141</v>
      </c>
      <c r="D1294" s="275" t="s">
        <v>1129</v>
      </c>
      <c r="E1294" s="269">
        <v>248</v>
      </c>
      <c r="F1294" s="270" t="s">
        <v>1232</v>
      </c>
      <c r="G1294" s="268" t="s">
        <v>17</v>
      </c>
      <c r="H1294" s="271" t="s">
        <v>11</v>
      </c>
      <c r="I1294" s="267" t="s">
        <v>1387</v>
      </c>
    </row>
    <row r="1295" spans="1:9" x14ac:dyDescent="0.2">
      <c r="A1295" s="274" t="s">
        <v>527</v>
      </c>
      <c r="B1295" s="284">
        <v>2</v>
      </c>
      <c r="C1295" s="275" t="s">
        <v>141</v>
      </c>
      <c r="D1295" s="275" t="s">
        <v>1129</v>
      </c>
      <c r="E1295" s="269">
        <v>248</v>
      </c>
      <c r="F1295" s="270" t="s">
        <v>1232</v>
      </c>
      <c r="G1295" s="268" t="s">
        <v>17</v>
      </c>
      <c r="H1295" s="271" t="s">
        <v>11</v>
      </c>
      <c r="I1295" s="267" t="s">
        <v>1387</v>
      </c>
    </row>
    <row r="1296" spans="1:9" s="53" customFormat="1" x14ac:dyDescent="0.2">
      <c r="A1296" s="262" t="s">
        <v>588</v>
      </c>
      <c r="B1296" s="283">
        <v>2</v>
      </c>
      <c r="C1296" s="275" t="s">
        <v>141</v>
      </c>
      <c r="D1296" s="275" t="s">
        <v>1129</v>
      </c>
      <c r="E1296" s="269">
        <v>248</v>
      </c>
      <c r="F1296" s="270" t="s">
        <v>1232</v>
      </c>
      <c r="G1296" s="268" t="s">
        <v>17</v>
      </c>
      <c r="H1296" s="271" t="s">
        <v>11</v>
      </c>
      <c r="I1296" s="267" t="s">
        <v>1387</v>
      </c>
    </row>
    <row r="1297" spans="1:9" s="53" customFormat="1" x14ac:dyDescent="0.2">
      <c r="A1297" s="262" t="s">
        <v>1069</v>
      </c>
      <c r="B1297" s="283">
        <v>2</v>
      </c>
      <c r="C1297" s="275" t="s">
        <v>141</v>
      </c>
      <c r="D1297" s="275" t="s">
        <v>1129</v>
      </c>
      <c r="E1297" s="269">
        <v>248</v>
      </c>
      <c r="F1297" s="270" t="s">
        <v>1232</v>
      </c>
      <c r="G1297" s="268" t="s">
        <v>17</v>
      </c>
      <c r="H1297" s="271" t="s">
        <v>11</v>
      </c>
      <c r="I1297" s="267" t="s">
        <v>1387</v>
      </c>
    </row>
    <row r="1298" spans="1:9" x14ac:dyDescent="0.2">
      <c r="A1298" s="262" t="s">
        <v>5</v>
      </c>
      <c r="B1298" s="283">
        <v>2</v>
      </c>
      <c r="C1298" s="275" t="s">
        <v>141</v>
      </c>
      <c r="D1298" s="275" t="s">
        <v>1129</v>
      </c>
      <c r="E1298" s="269">
        <v>249</v>
      </c>
      <c r="F1298" s="270" t="s">
        <v>1233</v>
      </c>
      <c r="G1298" s="270" t="s">
        <v>14</v>
      </c>
      <c r="H1298" s="271" t="s">
        <v>11</v>
      </c>
      <c r="I1298" s="267" t="s">
        <v>1387</v>
      </c>
    </row>
    <row r="1299" spans="1:9" x14ac:dyDescent="0.2">
      <c r="A1299" s="262" t="s">
        <v>6</v>
      </c>
      <c r="B1299" s="283">
        <v>2</v>
      </c>
      <c r="C1299" s="275" t="s">
        <v>141</v>
      </c>
      <c r="D1299" s="275" t="s">
        <v>1129</v>
      </c>
      <c r="E1299" s="269">
        <v>249</v>
      </c>
      <c r="F1299" s="270" t="s">
        <v>1233</v>
      </c>
      <c r="G1299" s="270" t="s">
        <v>14</v>
      </c>
      <c r="H1299" s="271" t="s">
        <v>11</v>
      </c>
      <c r="I1299" s="267" t="s">
        <v>1387</v>
      </c>
    </row>
    <row r="1300" spans="1:9" x14ac:dyDescent="0.2">
      <c r="A1300" s="262" t="s">
        <v>7</v>
      </c>
      <c r="B1300" s="283">
        <v>2</v>
      </c>
      <c r="C1300" s="275" t="s">
        <v>141</v>
      </c>
      <c r="D1300" s="275" t="s">
        <v>1129</v>
      </c>
      <c r="E1300" s="269">
        <v>249</v>
      </c>
      <c r="F1300" s="270" t="s">
        <v>1233</v>
      </c>
      <c r="G1300" s="270" t="s">
        <v>14</v>
      </c>
      <c r="H1300" s="271" t="s">
        <v>11</v>
      </c>
      <c r="I1300" s="267" t="s">
        <v>1387</v>
      </c>
    </row>
    <row r="1301" spans="1:9" x14ac:dyDescent="0.2">
      <c r="A1301" s="262" t="s">
        <v>8</v>
      </c>
      <c r="B1301" s="283">
        <v>2</v>
      </c>
      <c r="C1301" s="275" t="s">
        <v>141</v>
      </c>
      <c r="D1301" s="275" t="s">
        <v>1129</v>
      </c>
      <c r="E1301" s="269">
        <v>249</v>
      </c>
      <c r="F1301" s="270" t="s">
        <v>1233</v>
      </c>
      <c r="G1301" s="270" t="s">
        <v>14</v>
      </c>
      <c r="H1301" s="271" t="s">
        <v>11</v>
      </c>
      <c r="I1301" s="267" t="s">
        <v>1387</v>
      </c>
    </row>
    <row r="1302" spans="1:9" x14ac:dyDescent="0.2">
      <c r="A1302" s="262" t="s">
        <v>34</v>
      </c>
      <c r="B1302" s="283">
        <v>2</v>
      </c>
      <c r="C1302" s="275" t="s">
        <v>141</v>
      </c>
      <c r="D1302" s="275" t="s">
        <v>1129</v>
      </c>
      <c r="E1302" s="269">
        <v>249</v>
      </c>
      <c r="F1302" s="270" t="s">
        <v>1233</v>
      </c>
      <c r="G1302" s="270" t="s">
        <v>14</v>
      </c>
      <c r="H1302" s="271" t="s">
        <v>11</v>
      </c>
      <c r="I1302" s="267" t="s">
        <v>1387</v>
      </c>
    </row>
    <row r="1303" spans="1:9" x14ac:dyDescent="0.2">
      <c r="A1303" s="262" t="s">
        <v>37</v>
      </c>
      <c r="B1303" s="283">
        <v>2</v>
      </c>
      <c r="C1303" s="275" t="s">
        <v>141</v>
      </c>
      <c r="D1303" s="275" t="s">
        <v>1129</v>
      </c>
      <c r="E1303" s="269">
        <v>249</v>
      </c>
      <c r="F1303" s="270" t="s">
        <v>1233</v>
      </c>
      <c r="G1303" s="270" t="s">
        <v>14</v>
      </c>
      <c r="H1303" s="271" t="s">
        <v>11</v>
      </c>
      <c r="I1303" s="267" t="s">
        <v>1387</v>
      </c>
    </row>
    <row r="1304" spans="1:9" x14ac:dyDescent="0.2">
      <c r="A1304" s="262" t="s">
        <v>39</v>
      </c>
      <c r="B1304" s="283">
        <v>2</v>
      </c>
      <c r="C1304" s="275" t="s">
        <v>141</v>
      </c>
      <c r="D1304" s="275" t="s">
        <v>1129</v>
      </c>
      <c r="E1304" s="269">
        <v>249</v>
      </c>
      <c r="F1304" s="270" t="s">
        <v>1233</v>
      </c>
      <c r="G1304" s="270" t="s">
        <v>14</v>
      </c>
      <c r="H1304" s="271" t="s">
        <v>11</v>
      </c>
      <c r="I1304" s="267" t="s">
        <v>1387</v>
      </c>
    </row>
    <row r="1305" spans="1:9" x14ac:dyDescent="0.2">
      <c r="A1305" s="262" t="s">
        <v>40</v>
      </c>
      <c r="B1305" s="283">
        <v>2</v>
      </c>
      <c r="C1305" s="275" t="s">
        <v>141</v>
      </c>
      <c r="D1305" s="275" t="s">
        <v>1129</v>
      </c>
      <c r="E1305" s="269">
        <v>249</v>
      </c>
      <c r="F1305" s="270" t="s">
        <v>1233</v>
      </c>
      <c r="G1305" s="270" t="s">
        <v>14</v>
      </c>
      <c r="H1305" s="271" t="s">
        <v>11</v>
      </c>
      <c r="I1305" s="267" t="s">
        <v>1387</v>
      </c>
    </row>
    <row r="1306" spans="1:9" x14ac:dyDescent="0.2">
      <c r="A1306" s="262" t="s">
        <v>44</v>
      </c>
      <c r="B1306" s="283">
        <v>2</v>
      </c>
      <c r="C1306" s="275" t="s">
        <v>141</v>
      </c>
      <c r="D1306" s="275" t="s">
        <v>1129</v>
      </c>
      <c r="E1306" s="269">
        <v>249</v>
      </c>
      <c r="F1306" s="270" t="s">
        <v>1233</v>
      </c>
      <c r="G1306" s="270" t="s">
        <v>14</v>
      </c>
      <c r="H1306" s="271" t="s">
        <v>11</v>
      </c>
      <c r="I1306" s="267" t="s">
        <v>1387</v>
      </c>
    </row>
    <row r="1307" spans="1:9" x14ac:dyDescent="0.2">
      <c r="A1307" s="262" t="s">
        <v>45</v>
      </c>
      <c r="B1307" s="283">
        <v>2</v>
      </c>
      <c r="C1307" s="275" t="s">
        <v>141</v>
      </c>
      <c r="D1307" s="275" t="s">
        <v>1129</v>
      </c>
      <c r="E1307" s="269">
        <v>249</v>
      </c>
      <c r="F1307" s="270" t="s">
        <v>1233</v>
      </c>
      <c r="G1307" s="270" t="s">
        <v>14</v>
      </c>
      <c r="H1307" s="271" t="s">
        <v>11</v>
      </c>
      <c r="I1307" s="267" t="s">
        <v>1387</v>
      </c>
    </row>
    <row r="1308" spans="1:9" x14ac:dyDescent="0.2">
      <c r="A1308" s="262" t="s">
        <v>46</v>
      </c>
      <c r="B1308" s="283">
        <v>2</v>
      </c>
      <c r="C1308" s="275" t="s">
        <v>141</v>
      </c>
      <c r="D1308" s="275" t="s">
        <v>1129</v>
      </c>
      <c r="E1308" s="269">
        <v>249</v>
      </c>
      <c r="F1308" s="270" t="s">
        <v>1233</v>
      </c>
      <c r="G1308" s="270" t="s">
        <v>14</v>
      </c>
      <c r="H1308" s="271" t="s">
        <v>11</v>
      </c>
      <c r="I1308" s="267" t="s">
        <v>1387</v>
      </c>
    </row>
    <row r="1309" spans="1:9" x14ac:dyDescent="0.2">
      <c r="A1309" s="262" t="s">
        <v>47</v>
      </c>
      <c r="B1309" s="283">
        <v>2</v>
      </c>
      <c r="C1309" s="275" t="s">
        <v>141</v>
      </c>
      <c r="D1309" s="275" t="s">
        <v>1129</v>
      </c>
      <c r="E1309" s="269">
        <v>249</v>
      </c>
      <c r="F1309" s="270" t="s">
        <v>1233</v>
      </c>
      <c r="G1309" s="270" t="s">
        <v>14</v>
      </c>
      <c r="H1309" s="271" t="s">
        <v>11</v>
      </c>
      <c r="I1309" s="267" t="s">
        <v>1387</v>
      </c>
    </row>
    <row r="1310" spans="1:9" x14ac:dyDescent="0.2">
      <c r="A1310" s="262" t="s">
        <v>55</v>
      </c>
      <c r="B1310" s="283">
        <v>2</v>
      </c>
      <c r="C1310" s="275" t="s">
        <v>141</v>
      </c>
      <c r="D1310" s="275" t="s">
        <v>1129</v>
      </c>
      <c r="E1310" s="269">
        <v>249</v>
      </c>
      <c r="F1310" s="270" t="s">
        <v>1233</v>
      </c>
      <c r="G1310" s="270" t="s">
        <v>14</v>
      </c>
      <c r="H1310" s="271" t="s">
        <v>11</v>
      </c>
      <c r="I1310" s="267" t="s">
        <v>1387</v>
      </c>
    </row>
    <row r="1311" spans="1:9" x14ac:dyDescent="0.2">
      <c r="A1311" s="262" t="s">
        <v>56</v>
      </c>
      <c r="B1311" s="283">
        <v>2</v>
      </c>
      <c r="C1311" s="275" t="s">
        <v>141</v>
      </c>
      <c r="D1311" s="275" t="s">
        <v>1129</v>
      </c>
      <c r="E1311" s="269">
        <v>249</v>
      </c>
      <c r="F1311" s="270" t="s">
        <v>1233</v>
      </c>
      <c r="G1311" s="270" t="s">
        <v>14</v>
      </c>
      <c r="H1311" s="271" t="s">
        <v>11</v>
      </c>
      <c r="I1311" s="267" t="s">
        <v>1387</v>
      </c>
    </row>
    <row r="1312" spans="1:9" x14ac:dyDescent="0.2">
      <c r="A1312" s="262" t="s">
        <v>64</v>
      </c>
      <c r="B1312" s="283">
        <v>2</v>
      </c>
      <c r="C1312" s="275" t="s">
        <v>141</v>
      </c>
      <c r="D1312" s="275" t="s">
        <v>1129</v>
      </c>
      <c r="E1312" s="269">
        <v>249</v>
      </c>
      <c r="F1312" s="270" t="s">
        <v>1233</v>
      </c>
      <c r="G1312" s="270" t="s">
        <v>14</v>
      </c>
      <c r="H1312" s="271" t="s">
        <v>11</v>
      </c>
      <c r="I1312" s="267" t="s">
        <v>1387</v>
      </c>
    </row>
    <row r="1313" spans="1:9" x14ac:dyDescent="0.2">
      <c r="A1313" s="262" t="s">
        <v>65</v>
      </c>
      <c r="B1313" s="283">
        <v>2</v>
      </c>
      <c r="C1313" s="275" t="s">
        <v>141</v>
      </c>
      <c r="D1313" s="275" t="s">
        <v>1129</v>
      </c>
      <c r="E1313" s="265">
        <v>249</v>
      </c>
      <c r="F1313" s="270" t="s">
        <v>1233</v>
      </c>
      <c r="G1313" s="270" t="s">
        <v>14</v>
      </c>
      <c r="H1313" s="271" t="s">
        <v>11</v>
      </c>
      <c r="I1313" s="267" t="s">
        <v>1387</v>
      </c>
    </row>
    <row r="1314" spans="1:9" x14ac:dyDescent="0.2">
      <c r="A1314" s="262" t="s">
        <v>78</v>
      </c>
      <c r="B1314" s="283">
        <v>2</v>
      </c>
      <c r="C1314" s="275" t="s">
        <v>141</v>
      </c>
      <c r="D1314" s="275" t="s">
        <v>1129</v>
      </c>
      <c r="E1314" s="269">
        <v>249</v>
      </c>
      <c r="F1314" s="270" t="s">
        <v>1233</v>
      </c>
      <c r="G1314" s="270" t="s">
        <v>14</v>
      </c>
      <c r="H1314" s="271" t="s">
        <v>11</v>
      </c>
      <c r="I1314" s="267" t="s">
        <v>1387</v>
      </c>
    </row>
    <row r="1315" spans="1:9" x14ac:dyDescent="0.2">
      <c r="A1315" s="262" t="s">
        <v>79</v>
      </c>
      <c r="B1315" s="283">
        <v>2</v>
      </c>
      <c r="C1315" s="275" t="s">
        <v>141</v>
      </c>
      <c r="D1315" s="275" t="s">
        <v>1129</v>
      </c>
      <c r="E1315" s="265">
        <v>249</v>
      </c>
      <c r="F1315" s="270" t="s">
        <v>1233</v>
      </c>
      <c r="G1315" s="270" t="s">
        <v>14</v>
      </c>
      <c r="H1315" s="271" t="s">
        <v>11</v>
      </c>
      <c r="I1315" s="267" t="s">
        <v>1387</v>
      </c>
    </row>
    <row r="1316" spans="1:9" s="53" customFormat="1" x14ac:dyDescent="0.2">
      <c r="A1316" s="262" t="s">
        <v>81</v>
      </c>
      <c r="B1316" s="283">
        <v>2</v>
      </c>
      <c r="C1316" s="275" t="s">
        <v>141</v>
      </c>
      <c r="D1316" s="275" t="s">
        <v>1129</v>
      </c>
      <c r="E1316" s="265">
        <v>249</v>
      </c>
      <c r="F1316" s="270" t="s">
        <v>1233</v>
      </c>
      <c r="G1316" s="270" t="s">
        <v>14</v>
      </c>
      <c r="H1316" s="271" t="s">
        <v>11</v>
      </c>
      <c r="I1316" s="267" t="s">
        <v>1387</v>
      </c>
    </row>
    <row r="1317" spans="1:9" s="53" customFormat="1" x14ac:dyDescent="0.2">
      <c r="A1317" s="262" t="s">
        <v>82</v>
      </c>
      <c r="B1317" s="283">
        <v>2</v>
      </c>
      <c r="C1317" s="275" t="s">
        <v>141</v>
      </c>
      <c r="D1317" s="275" t="s">
        <v>1129</v>
      </c>
      <c r="E1317" s="265">
        <v>249</v>
      </c>
      <c r="F1317" s="270" t="s">
        <v>1233</v>
      </c>
      <c r="G1317" s="270" t="s">
        <v>14</v>
      </c>
      <c r="H1317" s="271" t="s">
        <v>11</v>
      </c>
      <c r="I1317" s="267" t="s">
        <v>1387</v>
      </c>
    </row>
    <row r="1318" spans="1:9" s="53" customFormat="1" x14ac:dyDescent="0.2">
      <c r="A1318" s="262" t="s">
        <v>87</v>
      </c>
      <c r="B1318" s="283">
        <v>2</v>
      </c>
      <c r="C1318" s="275" t="s">
        <v>141</v>
      </c>
      <c r="D1318" s="275" t="s">
        <v>1129</v>
      </c>
      <c r="E1318" s="269">
        <v>249</v>
      </c>
      <c r="F1318" s="270" t="s">
        <v>1233</v>
      </c>
      <c r="G1318" s="270" t="s">
        <v>14</v>
      </c>
      <c r="H1318" s="271" t="s">
        <v>11</v>
      </c>
      <c r="I1318" s="267" t="s">
        <v>1387</v>
      </c>
    </row>
    <row r="1319" spans="1:9" s="53" customFormat="1" x14ac:dyDescent="0.2">
      <c r="A1319" s="262" t="s">
        <v>88</v>
      </c>
      <c r="B1319" s="283">
        <v>2</v>
      </c>
      <c r="C1319" s="275" t="s">
        <v>141</v>
      </c>
      <c r="D1319" s="275" t="s">
        <v>1129</v>
      </c>
      <c r="E1319" s="269">
        <v>249</v>
      </c>
      <c r="F1319" s="270" t="s">
        <v>1233</v>
      </c>
      <c r="G1319" s="270" t="s">
        <v>14</v>
      </c>
      <c r="H1319" s="271" t="s">
        <v>11</v>
      </c>
      <c r="I1319" s="267" t="s">
        <v>1387</v>
      </c>
    </row>
    <row r="1320" spans="1:9" s="53" customFormat="1" x14ac:dyDescent="0.2">
      <c r="A1320" s="262" t="s">
        <v>148</v>
      </c>
      <c r="B1320" s="283">
        <v>2</v>
      </c>
      <c r="C1320" s="275" t="s">
        <v>141</v>
      </c>
      <c r="D1320" s="275" t="s">
        <v>1129</v>
      </c>
      <c r="E1320" s="269">
        <v>249</v>
      </c>
      <c r="F1320" s="270" t="s">
        <v>1233</v>
      </c>
      <c r="G1320" s="270" t="s">
        <v>14</v>
      </c>
      <c r="H1320" s="271" t="s">
        <v>11</v>
      </c>
      <c r="I1320" s="267" t="s">
        <v>1387</v>
      </c>
    </row>
    <row r="1321" spans="1:9" s="53" customFormat="1" x14ac:dyDescent="0.2">
      <c r="A1321" s="274" t="s">
        <v>527</v>
      </c>
      <c r="B1321" s="284">
        <v>2</v>
      </c>
      <c r="C1321" s="275" t="s">
        <v>141</v>
      </c>
      <c r="D1321" s="275" t="s">
        <v>1129</v>
      </c>
      <c r="E1321" s="269">
        <v>249</v>
      </c>
      <c r="F1321" s="270" t="s">
        <v>1233</v>
      </c>
      <c r="G1321" s="270" t="s">
        <v>14</v>
      </c>
      <c r="H1321" s="271" t="s">
        <v>11</v>
      </c>
      <c r="I1321" s="267" t="s">
        <v>1387</v>
      </c>
    </row>
    <row r="1322" spans="1:9" s="53" customFormat="1" x14ac:dyDescent="0.2">
      <c r="A1322" s="262" t="s">
        <v>588</v>
      </c>
      <c r="B1322" s="283">
        <v>2</v>
      </c>
      <c r="C1322" s="275" t="s">
        <v>141</v>
      </c>
      <c r="D1322" s="275" t="s">
        <v>1129</v>
      </c>
      <c r="E1322" s="269">
        <v>249</v>
      </c>
      <c r="F1322" s="270" t="s">
        <v>1233</v>
      </c>
      <c r="G1322" s="270" t="s">
        <v>14</v>
      </c>
      <c r="H1322" s="271" t="s">
        <v>11</v>
      </c>
      <c r="I1322" s="267" t="s">
        <v>1387</v>
      </c>
    </row>
    <row r="1323" spans="1:9" s="53" customFormat="1" x14ac:dyDescent="0.2">
      <c r="A1323" s="262" t="s">
        <v>1069</v>
      </c>
      <c r="B1323" s="283">
        <v>2</v>
      </c>
      <c r="C1323" s="275" t="s">
        <v>141</v>
      </c>
      <c r="D1323" s="275" t="s">
        <v>1129</v>
      </c>
      <c r="E1323" s="269">
        <v>249</v>
      </c>
      <c r="F1323" s="270" t="s">
        <v>1233</v>
      </c>
      <c r="G1323" s="270" t="s">
        <v>14</v>
      </c>
      <c r="H1323" s="271" t="s">
        <v>11</v>
      </c>
      <c r="I1323" s="267" t="s">
        <v>1387</v>
      </c>
    </row>
    <row r="1324" spans="1:9" s="53" customFormat="1" x14ac:dyDescent="0.2">
      <c r="A1324" s="262" t="s">
        <v>5</v>
      </c>
      <c r="B1324" s="283">
        <v>2</v>
      </c>
      <c r="C1324" s="275" t="s">
        <v>141</v>
      </c>
      <c r="D1324" s="275" t="s">
        <v>1129</v>
      </c>
      <c r="E1324" s="269">
        <v>250</v>
      </c>
      <c r="F1324" s="270" t="s">
        <v>1234</v>
      </c>
      <c r="G1324" s="270" t="s">
        <v>14</v>
      </c>
      <c r="H1324" s="271" t="s">
        <v>11</v>
      </c>
      <c r="I1324" s="267" t="s">
        <v>1387</v>
      </c>
    </row>
    <row r="1325" spans="1:9" s="53" customFormat="1" x14ac:dyDescent="0.2">
      <c r="A1325" s="262" t="s">
        <v>6</v>
      </c>
      <c r="B1325" s="283">
        <v>2</v>
      </c>
      <c r="C1325" s="275" t="s">
        <v>141</v>
      </c>
      <c r="D1325" s="278" t="s">
        <v>1129</v>
      </c>
      <c r="E1325" s="269">
        <v>250</v>
      </c>
      <c r="F1325" s="270" t="s">
        <v>1234</v>
      </c>
      <c r="G1325" s="270" t="s">
        <v>14</v>
      </c>
      <c r="H1325" s="271" t="s">
        <v>11</v>
      </c>
      <c r="I1325" s="267" t="s">
        <v>1387</v>
      </c>
    </row>
    <row r="1326" spans="1:9" s="53" customFormat="1" x14ac:dyDescent="0.2">
      <c r="A1326" s="262" t="s">
        <v>7</v>
      </c>
      <c r="B1326" s="283">
        <v>2</v>
      </c>
      <c r="C1326" s="275" t="s">
        <v>141</v>
      </c>
      <c r="D1326" s="278" t="s">
        <v>1129</v>
      </c>
      <c r="E1326" s="269">
        <v>250</v>
      </c>
      <c r="F1326" s="270" t="s">
        <v>1234</v>
      </c>
      <c r="G1326" s="270" t="s">
        <v>14</v>
      </c>
      <c r="H1326" s="271" t="s">
        <v>11</v>
      </c>
      <c r="I1326" s="267" t="s">
        <v>1387</v>
      </c>
    </row>
    <row r="1327" spans="1:9" s="53" customFormat="1" x14ac:dyDescent="0.2">
      <c r="A1327" s="262" t="s">
        <v>8</v>
      </c>
      <c r="B1327" s="283">
        <v>2</v>
      </c>
      <c r="C1327" s="275" t="s">
        <v>141</v>
      </c>
      <c r="D1327" s="278" t="s">
        <v>1129</v>
      </c>
      <c r="E1327" s="269">
        <v>250</v>
      </c>
      <c r="F1327" s="270" t="s">
        <v>1234</v>
      </c>
      <c r="G1327" s="270" t="s">
        <v>14</v>
      </c>
      <c r="H1327" s="271" t="s">
        <v>11</v>
      </c>
      <c r="I1327" s="267" t="s">
        <v>1387</v>
      </c>
    </row>
    <row r="1328" spans="1:9" s="53" customFormat="1" x14ac:dyDescent="0.2">
      <c r="A1328" s="262" t="s">
        <v>34</v>
      </c>
      <c r="B1328" s="283">
        <v>2</v>
      </c>
      <c r="C1328" s="275" t="s">
        <v>141</v>
      </c>
      <c r="D1328" s="278" t="s">
        <v>1129</v>
      </c>
      <c r="E1328" s="269">
        <v>250</v>
      </c>
      <c r="F1328" s="270" t="s">
        <v>1234</v>
      </c>
      <c r="G1328" s="270" t="s">
        <v>14</v>
      </c>
      <c r="H1328" s="271" t="s">
        <v>11</v>
      </c>
      <c r="I1328" s="267" t="s">
        <v>1387</v>
      </c>
    </row>
    <row r="1329" spans="1:9" s="53" customFormat="1" x14ac:dyDescent="0.2">
      <c r="A1329" s="262" t="s">
        <v>37</v>
      </c>
      <c r="B1329" s="283">
        <v>2</v>
      </c>
      <c r="C1329" s="275" t="s">
        <v>141</v>
      </c>
      <c r="D1329" s="278" t="s">
        <v>1129</v>
      </c>
      <c r="E1329" s="269">
        <v>250</v>
      </c>
      <c r="F1329" s="270" t="s">
        <v>1234</v>
      </c>
      <c r="G1329" s="270" t="s">
        <v>14</v>
      </c>
      <c r="H1329" s="271" t="s">
        <v>11</v>
      </c>
      <c r="I1329" s="267" t="s">
        <v>1387</v>
      </c>
    </row>
    <row r="1330" spans="1:9" s="53" customFormat="1" x14ac:dyDescent="0.2">
      <c r="A1330" s="262" t="s">
        <v>39</v>
      </c>
      <c r="B1330" s="283">
        <v>2</v>
      </c>
      <c r="C1330" s="275" t="s">
        <v>141</v>
      </c>
      <c r="D1330" s="278" t="s">
        <v>1129</v>
      </c>
      <c r="E1330" s="269">
        <v>250</v>
      </c>
      <c r="F1330" s="270" t="s">
        <v>1234</v>
      </c>
      <c r="G1330" s="270" t="s">
        <v>14</v>
      </c>
      <c r="H1330" s="271" t="s">
        <v>11</v>
      </c>
      <c r="I1330" s="267" t="s">
        <v>1387</v>
      </c>
    </row>
    <row r="1331" spans="1:9" s="53" customFormat="1" x14ac:dyDescent="0.2">
      <c r="A1331" s="262" t="s">
        <v>40</v>
      </c>
      <c r="B1331" s="283">
        <v>2</v>
      </c>
      <c r="C1331" s="275" t="s">
        <v>141</v>
      </c>
      <c r="D1331" s="278" t="s">
        <v>1129</v>
      </c>
      <c r="E1331" s="269">
        <v>250</v>
      </c>
      <c r="F1331" s="270" t="s">
        <v>1234</v>
      </c>
      <c r="G1331" s="270" t="s">
        <v>14</v>
      </c>
      <c r="H1331" s="271" t="s">
        <v>11</v>
      </c>
      <c r="I1331" s="267" t="s">
        <v>1387</v>
      </c>
    </row>
    <row r="1332" spans="1:9" s="53" customFormat="1" x14ac:dyDescent="0.2">
      <c r="A1332" s="262" t="s">
        <v>44</v>
      </c>
      <c r="B1332" s="283">
        <v>2</v>
      </c>
      <c r="C1332" s="275" t="s">
        <v>141</v>
      </c>
      <c r="D1332" s="278" t="s">
        <v>1129</v>
      </c>
      <c r="E1332" s="269">
        <v>250</v>
      </c>
      <c r="F1332" s="270" t="s">
        <v>1234</v>
      </c>
      <c r="G1332" s="270" t="s">
        <v>14</v>
      </c>
      <c r="H1332" s="271" t="s">
        <v>11</v>
      </c>
      <c r="I1332" s="267" t="s">
        <v>1387</v>
      </c>
    </row>
    <row r="1333" spans="1:9" s="53" customFormat="1" x14ac:dyDescent="0.2">
      <c r="A1333" s="262" t="s">
        <v>45</v>
      </c>
      <c r="B1333" s="283">
        <v>2</v>
      </c>
      <c r="C1333" s="275" t="s">
        <v>141</v>
      </c>
      <c r="D1333" s="278" t="s">
        <v>1129</v>
      </c>
      <c r="E1333" s="269">
        <v>250</v>
      </c>
      <c r="F1333" s="270" t="s">
        <v>1234</v>
      </c>
      <c r="G1333" s="270" t="s">
        <v>14</v>
      </c>
      <c r="H1333" s="271" t="s">
        <v>11</v>
      </c>
      <c r="I1333" s="267" t="s">
        <v>1387</v>
      </c>
    </row>
    <row r="1334" spans="1:9" s="53" customFormat="1" x14ac:dyDescent="0.2">
      <c r="A1334" s="262" t="s">
        <v>46</v>
      </c>
      <c r="B1334" s="283">
        <v>2</v>
      </c>
      <c r="C1334" s="275" t="s">
        <v>141</v>
      </c>
      <c r="D1334" s="278" t="s">
        <v>1129</v>
      </c>
      <c r="E1334" s="269">
        <v>250</v>
      </c>
      <c r="F1334" s="270" t="s">
        <v>1234</v>
      </c>
      <c r="G1334" s="270" t="s">
        <v>14</v>
      </c>
      <c r="H1334" s="271" t="s">
        <v>11</v>
      </c>
      <c r="I1334" s="267" t="s">
        <v>1387</v>
      </c>
    </row>
    <row r="1335" spans="1:9" s="53" customFormat="1" x14ac:dyDescent="0.2">
      <c r="A1335" s="262" t="s">
        <v>47</v>
      </c>
      <c r="B1335" s="283">
        <v>2</v>
      </c>
      <c r="C1335" s="275" t="s">
        <v>141</v>
      </c>
      <c r="D1335" s="278" t="s">
        <v>1129</v>
      </c>
      <c r="E1335" s="265">
        <v>250</v>
      </c>
      <c r="F1335" s="276" t="s">
        <v>1234</v>
      </c>
      <c r="G1335" s="270" t="s">
        <v>14</v>
      </c>
      <c r="H1335" s="271" t="s">
        <v>11</v>
      </c>
      <c r="I1335" s="267" t="s">
        <v>1387</v>
      </c>
    </row>
    <row r="1336" spans="1:9" s="53" customFormat="1" x14ac:dyDescent="0.2">
      <c r="A1336" s="262" t="s">
        <v>55</v>
      </c>
      <c r="B1336" s="283">
        <v>2</v>
      </c>
      <c r="C1336" s="275" t="s">
        <v>141</v>
      </c>
      <c r="D1336" s="278" t="s">
        <v>1129</v>
      </c>
      <c r="E1336" s="269">
        <v>250</v>
      </c>
      <c r="F1336" s="270" t="s">
        <v>1234</v>
      </c>
      <c r="G1336" s="270" t="s">
        <v>14</v>
      </c>
      <c r="H1336" s="271" t="s">
        <v>11</v>
      </c>
      <c r="I1336" s="267" t="s">
        <v>1387</v>
      </c>
    </row>
    <row r="1337" spans="1:9" s="53" customFormat="1" x14ac:dyDescent="0.2">
      <c r="A1337" s="262" t="s">
        <v>56</v>
      </c>
      <c r="B1337" s="283">
        <v>2</v>
      </c>
      <c r="C1337" s="275" t="s">
        <v>141</v>
      </c>
      <c r="D1337" s="278" t="s">
        <v>1129</v>
      </c>
      <c r="E1337" s="265">
        <v>250</v>
      </c>
      <c r="F1337" s="270" t="s">
        <v>1234</v>
      </c>
      <c r="G1337" s="270" t="s">
        <v>14</v>
      </c>
      <c r="H1337" s="271" t="s">
        <v>11</v>
      </c>
      <c r="I1337" s="267" t="s">
        <v>1387</v>
      </c>
    </row>
    <row r="1338" spans="1:9" s="53" customFormat="1" x14ac:dyDescent="0.2">
      <c r="A1338" s="262" t="s">
        <v>64</v>
      </c>
      <c r="B1338" s="283">
        <v>2</v>
      </c>
      <c r="C1338" s="275" t="s">
        <v>141</v>
      </c>
      <c r="D1338" s="278" t="s">
        <v>1129</v>
      </c>
      <c r="E1338" s="269">
        <v>250</v>
      </c>
      <c r="F1338" s="270" t="s">
        <v>1234</v>
      </c>
      <c r="G1338" s="270" t="s">
        <v>14</v>
      </c>
      <c r="H1338" s="271" t="s">
        <v>11</v>
      </c>
      <c r="I1338" s="267" t="s">
        <v>1387</v>
      </c>
    </row>
    <row r="1339" spans="1:9" s="53" customFormat="1" x14ac:dyDescent="0.2">
      <c r="A1339" s="262" t="s">
        <v>65</v>
      </c>
      <c r="B1339" s="283">
        <v>2</v>
      </c>
      <c r="C1339" s="275" t="s">
        <v>141</v>
      </c>
      <c r="D1339" s="278" t="s">
        <v>1129</v>
      </c>
      <c r="E1339" s="269">
        <v>250</v>
      </c>
      <c r="F1339" s="270" t="s">
        <v>1234</v>
      </c>
      <c r="G1339" s="270" t="s">
        <v>14</v>
      </c>
      <c r="H1339" s="271" t="s">
        <v>11</v>
      </c>
      <c r="I1339" s="267" t="s">
        <v>1387</v>
      </c>
    </row>
    <row r="1340" spans="1:9" s="53" customFormat="1" x14ac:dyDescent="0.2">
      <c r="A1340" s="262" t="s">
        <v>78</v>
      </c>
      <c r="B1340" s="283">
        <v>2</v>
      </c>
      <c r="C1340" s="275" t="s">
        <v>141</v>
      </c>
      <c r="D1340" s="278" t="s">
        <v>1129</v>
      </c>
      <c r="E1340" s="269">
        <v>250</v>
      </c>
      <c r="F1340" s="270" t="s">
        <v>1234</v>
      </c>
      <c r="G1340" s="270" t="s">
        <v>14</v>
      </c>
      <c r="H1340" s="271" t="s">
        <v>11</v>
      </c>
      <c r="I1340" s="267" t="s">
        <v>1387</v>
      </c>
    </row>
    <row r="1341" spans="1:9" s="53" customFormat="1" x14ac:dyDescent="0.2">
      <c r="A1341" s="262" t="s">
        <v>79</v>
      </c>
      <c r="B1341" s="283">
        <v>2</v>
      </c>
      <c r="C1341" s="275" t="s">
        <v>141</v>
      </c>
      <c r="D1341" s="278" t="s">
        <v>1129</v>
      </c>
      <c r="E1341" s="269">
        <v>250</v>
      </c>
      <c r="F1341" s="270" t="s">
        <v>1234</v>
      </c>
      <c r="G1341" s="270" t="s">
        <v>14</v>
      </c>
      <c r="H1341" s="271" t="s">
        <v>11</v>
      </c>
      <c r="I1341" s="267" t="s">
        <v>1387</v>
      </c>
    </row>
    <row r="1342" spans="1:9" s="53" customFormat="1" x14ac:dyDescent="0.2">
      <c r="A1342" s="262" t="s">
        <v>81</v>
      </c>
      <c r="B1342" s="283">
        <v>2</v>
      </c>
      <c r="C1342" s="275" t="s">
        <v>141</v>
      </c>
      <c r="D1342" s="278" t="s">
        <v>1129</v>
      </c>
      <c r="E1342" s="269">
        <v>250</v>
      </c>
      <c r="F1342" s="270" t="s">
        <v>1234</v>
      </c>
      <c r="G1342" s="270" t="s">
        <v>14</v>
      </c>
      <c r="H1342" s="271" t="s">
        <v>11</v>
      </c>
      <c r="I1342" s="267" t="s">
        <v>1387</v>
      </c>
    </row>
    <row r="1343" spans="1:9" s="53" customFormat="1" x14ac:dyDescent="0.2">
      <c r="A1343" s="262" t="s">
        <v>82</v>
      </c>
      <c r="B1343" s="283">
        <v>2</v>
      </c>
      <c r="C1343" s="275" t="s">
        <v>141</v>
      </c>
      <c r="D1343" s="278" t="s">
        <v>1129</v>
      </c>
      <c r="E1343" s="269">
        <v>250</v>
      </c>
      <c r="F1343" s="270" t="s">
        <v>1234</v>
      </c>
      <c r="G1343" s="270" t="s">
        <v>14</v>
      </c>
      <c r="H1343" s="271" t="s">
        <v>11</v>
      </c>
      <c r="I1343" s="267" t="s">
        <v>1387</v>
      </c>
    </row>
    <row r="1344" spans="1:9" s="53" customFormat="1" x14ac:dyDescent="0.2">
      <c r="A1344" s="262" t="s">
        <v>87</v>
      </c>
      <c r="B1344" s="283">
        <v>2</v>
      </c>
      <c r="C1344" s="275" t="s">
        <v>141</v>
      </c>
      <c r="D1344" s="278" t="s">
        <v>1129</v>
      </c>
      <c r="E1344" s="269">
        <v>250</v>
      </c>
      <c r="F1344" s="270" t="s">
        <v>1234</v>
      </c>
      <c r="G1344" s="270" t="s">
        <v>14</v>
      </c>
      <c r="H1344" s="271" t="s">
        <v>11</v>
      </c>
      <c r="I1344" s="267" t="s">
        <v>1387</v>
      </c>
    </row>
    <row r="1345" spans="1:9" s="53" customFormat="1" x14ac:dyDescent="0.2">
      <c r="A1345" s="262" t="s">
        <v>88</v>
      </c>
      <c r="B1345" s="283">
        <v>2</v>
      </c>
      <c r="C1345" s="275" t="s">
        <v>141</v>
      </c>
      <c r="D1345" s="278" t="s">
        <v>1129</v>
      </c>
      <c r="E1345" s="269">
        <v>250</v>
      </c>
      <c r="F1345" s="270" t="s">
        <v>1234</v>
      </c>
      <c r="G1345" s="270" t="s">
        <v>14</v>
      </c>
      <c r="H1345" s="271" t="s">
        <v>11</v>
      </c>
      <c r="I1345" s="267" t="s">
        <v>1387</v>
      </c>
    </row>
    <row r="1346" spans="1:9" s="53" customFormat="1" x14ac:dyDescent="0.2">
      <c r="A1346" s="262" t="s">
        <v>148</v>
      </c>
      <c r="B1346" s="283">
        <v>2</v>
      </c>
      <c r="C1346" s="275" t="s">
        <v>141</v>
      </c>
      <c r="D1346" s="278" t="s">
        <v>1129</v>
      </c>
      <c r="E1346" s="269">
        <v>250</v>
      </c>
      <c r="F1346" s="270" t="s">
        <v>1234</v>
      </c>
      <c r="G1346" s="270" t="s">
        <v>14</v>
      </c>
      <c r="H1346" s="271" t="s">
        <v>11</v>
      </c>
      <c r="I1346" s="267" t="s">
        <v>1387</v>
      </c>
    </row>
    <row r="1347" spans="1:9" s="53" customFormat="1" x14ac:dyDescent="0.2">
      <c r="A1347" s="274" t="s">
        <v>527</v>
      </c>
      <c r="B1347" s="284">
        <v>2</v>
      </c>
      <c r="C1347" s="275" t="s">
        <v>141</v>
      </c>
      <c r="D1347" s="278" t="s">
        <v>1129</v>
      </c>
      <c r="E1347" s="269">
        <v>250</v>
      </c>
      <c r="F1347" s="270" t="s">
        <v>1234</v>
      </c>
      <c r="G1347" s="270" t="s">
        <v>14</v>
      </c>
      <c r="H1347" s="271" t="s">
        <v>11</v>
      </c>
      <c r="I1347" s="267" t="s">
        <v>1387</v>
      </c>
    </row>
    <row r="1348" spans="1:9" s="53" customFormat="1" x14ac:dyDescent="0.2">
      <c r="A1348" s="262" t="s">
        <v>588</v>
      </c>
      <c r="B1348" s="283">
        <v>2</v>
      </c>
      <c r="C1348" s="275" t="s">
        <v>141</v>
      </c>
      <c r="D1348" s="278" t="s">
        <v>1129</v>
      </c>
      <c r="E1348" s="269">
        <v>250</v>
      </c>
      <c r="F1348" s="270" t="s">
        <v>1234</v>
      </c>
      <c r="G1348" s="270" t="s">
        <v>14</v>
      </c>
      <c r="H1348" s="271" t="s">
        <v>11</v>
      </c>
      <c r="I1348" s="267" t="s">
        <v>1387</v>
      </c>
    </row>
    <row r="1349" spans="1:9" s="53" customFormat="1" x14ac:dyDescent="0.2">
      <c r="A1349" s="262" t="s">
        <v>1069</v>
      </c>
      <c r="B1349" s="283">
        <v>2</v>
      </c>
      <c r="C1349" s="275" t="s">
        <v>141</v>
      </c>
      <c r="D1349" s="278" t="s">
        <v>1129</v>
      </c>
      <c r="E1349" s="269">
        <v>250</v>
      </c>
      <c r="F1349" s="270" t="s">
        <v>1234</v>
      </c>
      <c r="G1349" s="270" t="s">
        <v>14</v>
      </c>
      <c r="H1349" s="271" t="s">
        <v>11</v>
      </c>
      <c r="I1349" s="267" t="s">
        <v>1387</v>
      </c>
    </row>
    <row r="1350" spans="1:9" s="53" customFormat="1" x14ac:dyDescent="0.2">
      <c r="A1350" s="132" t="s">
        <v>5</v>
      </c>
      <c r="B1350" s="213">
        <v>2</v>
      </c>
      <c r="C1350" s="151" t="s">
        <v>141</v>
      </c>
      <c r="D1350" s="141" t="s">
        <v>1129</v>
      </c>
      <c r="E1350" s="149">
        <v>251</v>
      </c>
      <c r="F1350" s="148" t="s">
        <v>535</v>
      </c>
      <c r="G1350" s="148" t="s">
        <v>14</v>
      </c>
      <c r="H1350" s="152" t="s">
        <v>11</v>
      </c>
      <c r="I1350" s="267"/>
    </row>
    <row r="1351" spans="1:9" s="53" customFormat="1" x14ac:dyDescent="0.2">
      <c r="A1351" s="132" t="s">
        <v>6</v>
      </c>
      <c r="B1351" s="213">
        <v>2</v>
      </c>
      <c r="C1351" s="151" t="s">
        <v>141</v>
      </c>
      <c r="D1351" s="151" t="s">
        <v>1129</v>
      </c>
      <c r="E1351" s="149">
        <v>251</v>
      </c>
      <c r="F1351" s="148" t="s">
        <v>535</v>
      </c>
      <c r="G1351" s="148" t="s">
        <v>14</v>
      </c>
      <c r="H1351" s="152" t="s">
        <v>11</v>
      </c>
      <c r="I1351" s="267"/>
    </row>
    <row r="1352" spans="1:9" s="53" customFormat="1" x14ac:dyDescent="0.2">
      <c r="A1352" s="132" t="s">
        <v>7</v>
      </c>
      <c r="B1352" s="213">
        <v>2</v>
      </c>
      <c r="C1352" s="151" t="s">
        <v>141</v>
      </c>
      <c r="D1352" s="151" t="s">
        <v>1129</v>
      </c>
      <c r="E1352" s="149">
        <v>251</v>
      </c>
      <c r="F1352" s="148" t="s">
        <v>535</v>
      </c>
      <c r="G1352" s="148" t="s">
        <v>14</v>
      </c>
      <c r="H1352" s="152" t="s">
        <v>11</v>
      </c>
      <c r="I1352" s="267"/>
    </row>
    <row r="1353" spans="1:9" s="53" customFormat="1" x14ac:dyDescent="0.2">
      <c r="A1353" s="132" t="s">
        <v>8</v>
      </c>
      <c r="B1353" s="213">
        <v>2</v>
      </c>
      <c r="C1353" s="151" t="s">
        <v>141</v>
      </c>
      <c r="D1353" s="151" t="s">
        <v>1129</v>
      </c>
      <c r="E1353" s="149">
        <v>251</v>
      </c>
      <c r="F1353" s="148" t="s">
        <v>535</v>
      </c>
      <c r="G1353" s="148" t="s">
        <v>14</v>
      </c>
      <c r="H1353" s="152" t="s">
        <v>11</v>
      </c>
      <c r="I1353" s="267"/>
    </row>
    <row r="1354" spans="1:9" s="53" customFormat="1" x14ac:dyDescent="0.2">
      <c r="A1354" s="132" t="s">
        <v>34</v>
      </c>
      <c r="B1354" s="213">
        <v>2</v>
      </c>
      <c r="C1354" s="151" t="s">
        <v>141</v>
      </c>
      <c r="D1354" s="151" t="s">
        <v>1129</v>
      </c>
      <c r="E1354" s="149">
        <v>251</v>
      </c>
      <c r="F1354" s="148" t="s">
        <v>535</v>
      </c>
      <c r="G1354" s="148" t="s">
        <v>14</v>
      </c>
      <c r="H1354" s="152">
        <v>176</v>
      </c>
      <c r="I1354" s="267"/>
    </row>
    <row r="1355" spans="1:9" s="53" customFormat="1" x14ac:dyDescent="0.2">
      <c r="A1355" s="132" t="s">
        <v>37</v>
      </c>
      <c r="B1355" s="213">
        <v>2</v>
      </c>
      <c r="C1355" s="151" t="s">
        <v>141</v>
      </c>
      <c r="D1355" s="151" t="s">
        <v>1129</v>
      </c>
      <c r="E1355" s="149">
        <v>251</v>
      </c>
      <c r="F1355" s="148" t="s">
        <v>535</v>
      </c>
      <c r="G1355" s="148" t="s">
        <v>14</v>
      </c>
      <c r="H1355" s="152">
        <v>5</v>
      </c>
      <c r="I1355" s="267"/>
    </row>
    <row r="1356" spans="1:9" s="53" customFormat="1" x14ac:dyDescent="0.2">
      <c r="A1356" s="132" t="s">
        <v>39</v>
      </c>
      <c r="B1356" s="213">
        <v>2</v>
      </c>
      <c r="C1356" s="151" t="s">
        <v>141</v>
      </c>
      <c r="D1356" s="151" t="s">
        <v>1129</v>
      </c>
      <c r="E1356" s="149">
        <v>251</v>
      </c>
      <c r="F1356" s="148" t="s">
        <v>535</v>
      </c>
      <c r="G1356" s="148" t="s">
        <v>14</v>
      </c>
      <c r="H1356" s="152">
        <v>5</v>
      </c>
      <c r="I1356" s="267"/>
    </row>
    <row r="1357" spans="1:9" s="53" customFormat="1" x14ac:dyDescent="0.2">
      <c r="A1357" s="132" t="s">
        <v>40</v>
      </c>
      <c r="B1357" s="213">
        <v>2</v>
      </c>
      <c r="C1357" s="151" t="s">
        <v>141</v>
      </c>
      <c r="D1357" s="151" t="s">
        <v>1129</v>
      </c>
      <c r="E1357" s="149">
        <v>251</v>
      </c>
      <c r="F1357" s="148" t="s">
        <v>535</v>
      </c>
      <c r="G1357" s="148" t="s">
        <v>14</v>
      </c>
      <c r="H1357" s="153">
        <v>5</v>
      </c>
      <c r="I1357" s="267"/>
    </row>
    <row r="1358" spans="1:9" s="53" customFormat="1" x14ac:dyDescent="0.2">
      <c r="A1358" s="132" t="s">
        <v>44</v>
      </c>
      <c r="B1358" s="213">
        <v>2</v>
      </c>
      <c r="C1358" s="151" t="s">
        <v>141</v>
      </c>
      <c r="D1358" s="151" t="s">
        <v>1129</v>
      </c>
      <c r="E1358" s="149">
        <v>251</v>
      </c>
      <c r="F1358" s="148" t="s">
        <v>535</v>
      </c>
      <c r="G1358" s="148" t="s">
        <v>14</v>
      </c>
      <c r="H1358" s="152">
        <v>5</v>
      </c>
      <c r="I1358" s="267"/>
    </row>
    <row r="1359" spans="1:9" s="53" customFormat="1" x14ac:dyDescent="0.2">
      <c r="A1359" s="132" t="s">
        <v>45</v>
      </c>
      <c r="B1359" s="213">
        <v>2</v>
      </c>
      <c r="C1359" s="151" t="s">
        <v>141</v>
      </c>
      <c r="D1359" s="151" t="s">
        <v>1129</v>
      </c>
      <c r="E1359" s="149">
        <v>251</v>
      </c>
      <c r="F1359" s="148" t="s">
        <v>535</v>
      </c>
      <c r="G1359" s="148" t="s">
        <v>14</v>
      </c>
      <c r="H1359" s="152">
        <v>5</v>
      </c>
      <c r="I1359" s="267"/>
    </row>
    <row r="1360" spans="1:9" s="53" customFormat="1" x14ac:dyDescent="0.2">
      <c r="A1360" s="132" t="s">
        <v>46</v>
      </c>
      <c r="B1360" s="213">
        <v>2</v>
      </c>
      <c r="C1360" s="151" t="s">
        <v>141</v>
      </c>
      <c r="D1360" s="151" t="s">
        <v>1129</v>
      </c>
      <c r="E1360" s="149">
        <v>251</v>
      </c>
      <c r="F1360" s="148" t="s">
        <v>535</v>
      </c>
      <c r="G1360" s="148" t="s">
        <v>14</v>
      </c>
      <c r="H1360" s="152">
        <v>4.5999999999999996</v>
      </c>
      <c r="I1360" s="267"/>
    </row>
    <row r="1361" spans="1:9" s="53" customFormat="1" x14ac:dyDescent="0.2">
      <c r="A1361" s="132" t="s">
        <v>47</v>
      </c>
      <c r="B1361" s="213">
        <v>2</v>
      </c>
      <c r="C1361" s="151" t="s">
        <v>141</v>
      </c>
      <c r="D1361" s="151" t="s">
        <v>1129</v>
      </c>
      <c r="E1361" s="149">
        <v>251</v>
      </c>
      <c r="F1361" s="148" t="s">
        <v>535</v>
      </c>
      <c r="G1361" s="148" t="s">
        <v>14</v>
      </c>
      <c r="H1361" s="152">
        <v>4.5999999999999996</v>
      </c>
      <c r="I1361" s="267"/>
    </row>
    <row r="1362" spans="1:9" s="53" customFormat="1" x14ac:dyDescent="0.2">
      <c r="A1362" s="132" t="s">
        <v>55</v>
      </c>
      <c r="B1362" s="213">
        <v>2</v>
      </c>
      <c r="C1362" s="151" t="s">
        <v>141</v>
      </c>
      <c r="D1362" s="151" t="s">
        <v>1129</v>
      </c>
      <c r="E1362" s="149">
        <v>251</v>
      </c>
      <c r="F1362" s="148" t="s">
        <v>535</v>
      </c>
      <c r="G1362" s="148" t="s">
        <v>14</v>
      </c>
      <c r="H1362" s="152">
        <v>4.5999999999999996</v>
      </c>
      <c r="I1362" s="267"/>
    </row>
    <row r="1363" spans="1:9" s="53" customFormat="1" x14ac:dyDescent="0.2">
      <c r="A1363" s="132" t="s">
        <v>56</v>
      </c>
      <c r="B1363" s="213">
        <v>2</v>
      </c>
      <c r="C1363" s="151" t="s">
        <v>141</v>
      </c>
      <c r="D1363" s="151" t="s">
        <v>1129</v>
      </c>
      <c r="E1363" s="149">
        <v>251</v>
      </c>
      <c r="F1363" s="148" t="s">
        <v>535</v>
      </c>
      <c r="G1363" s="148" t="s">
        <v>14</v>
      </c>
      <c r="H1363" s="152">
        <v>4.5999999999999996</v>
      </c>
      <c r="I1363" s="267"/>
    </row>
    <row r="1364" spans="1:9" s="53" customFormat="1" x14ac:dyDescent="0.2">
      <c r="A1364" s="132" t="s">
        <v>64</v>
      </c>
      <c r="B1364" s="213">
        <v>2</v>
      </c>
      <c r="C1364" s="151" t="s">
        <v>141</v>
      </c>
      <c r="D1364" s="151" t="s">
        <v>1129</v>
      </c>
      <c r="E1364" s="149">
        <v>251</v>
      </c>
      <c r="F1364" s="148" t="s">
        <v>535</v>
      </c>
      <c r="G1364" s="148" t="s">
        <v>14</v>
      </c>
      <c r="H1364" s="152">
        <v>4.5999999999999996</v>
      </c>
      <c r="I1364" s="267"/>
    </row>
    <row r="1365" spans="1:9" s="53" customFormat="1" x14ac:dyDescent="0.2">
      <c r="A1365" s="132" t="s">
        <v>65</v>
      </c>
      <c r="B1365" s="213">
        <v>2</v>
      </c>
      <c r="C1365" s="151" t="s">
        <v>141</v>
      </c>
      <c r="D1365" s="151" t="s">
        <v>1129</v>
      </c>
      <c r="E1365" s="149">
        <v>251</v>
      </c>
      <c r="F1365" s="148" t="s">
        <v>535</v>
      </c>
      <c r="G1365" s="148" t="s">
        <v>14</v>
      </c>
      <c r="H1365" s="152">
        <v>4.5999999999999996</v>
      </c>
      <c r="I1365" s="267"/>
    </row>
    <row r="1366" spans="1:9" s="53" customFormat="1" x14ac:dyDescent="0.2">
      <c r="A1366" s="132" t="s">
        <v>78</v>
      </c>
      <c r="B1366" s="213">
        <v>2</v>
      </c>
      <c r="C1366" s="151" t="s">
        <v>141</v>
      </c>
      <c r="D1366" s="151" t="s">
        <v>1129</v>
      </c>
      <c r="E1366" s="149">
        <v>251</v>
      </c>
      <c r="F1366" s="148" t="s">
        <v>535</v>
      </c>
      <c r="G1366" s="148" t="s">
        <v>14</v>
      </c>
      <c r="H1366" s="143">
        <v>4.5999999999999996</v>
      </c>
      <c r="I1366" s="267"/>
    </row>
    <row r="1367" spans="1:9" s="53" customFormat="1" x14ac:dyDescent="0.2">
      <c r="A1367" s="132" t="s">
        <v>79</v>
      </c>
      <c r="B1367" s="213">
        <v>2</v>
      </c>
      <c r="C1367" s="151" t="s">
        <v>141</v>
      </c>
      <c r="D1367" s="151" t="s">
        <v>1129</v>
      </c>
      <c r="E1367" s="149">
        <v>251</v>
      </c>
      <c r="F1367" s="148" t="s">
        <v>535</v>
      </c>
      <c r="G1367" s="148" t="s">
        <v>14</v>
      </c>
      <c r="H1367" s="143">
        <v>4.5999999999999996</v>
      </c>
      <c r="I1367" s="267"/>
    </row>
    <row r="1368" spans="1:9" s="53" customFormat="1" x14ac:dyDescent="0.2">
      <c r="A1368" s="132" t="s">
        <v>81</v>
      </c>
      <c r="B1368" s="213">
        <v>2</v>
      </c>
      <c r="C1368" s="151" t="s">
        <v>141</v>
      </c>
      <c r="D1368" s="151" t="s">
        <v>1129</v>
      </c>
      <c r="E1368" s="149">
        <v>251</v>
      </c>
      <c r="F1368" s="148" t="s">
        <v>535</v>
      </c>
      <c r="G1368" s="148" t="s">
        <v>14</v>
      </c>
      <c r="H1368" s="152">
        <v>4.5999999999999996</v>
      </c>
      <c r="I1368" s="267"/>
    </row>
    <row r="1369" spans="1:9" s="53" customFormat="1" x14ac:dyDescent="0.2">
      <c r="A1369" s="132" t="s">
        <v>82</v>
      </c>
      <c r="B1369" s="213">
        <v>2</v>
      </c>
      <c r="C1369" s="151" t="s">
        <v>141</v>
      </c>
      <c r="D1369" s="151" t="s">
        <v>1129</v>
      </c>
      <c r="E1369" s="149">
        <v>251</v>
      </c>
      <c r="F1369" s="148" t="s">
        <v>535</v>
      </c>
      <c r="G1369" s="148" t="s">
        <v>14</v>
      </c>
      <c r="H1369" s="152">
        <v>4.5999999999999996</v>
      </c>
      <c r="I1369" s="267"/>
    </row>
    <row r="1370" spans="1:9" s="53" customFormat="1" x14ac:dyDescent="0.2">
      <c r="A1370" s="132" t="s">
        <v>87</v>
      </c>
      <c r="B1370" s="213">
        <v>2</v>
      </c>
      <c r="C1370" s="151" t="s">
        <v>141</v>
      </c>
      <c r="D1370" s="151" t="s">
        <v>1129</v>
      </c>
      <c r="E1370" s="142">
        <v>251</v>
      </c>
      <c r="F1370" s="127" t="s">
        <v>535</v>
      </c>
      <c r="G1370" s="148" t="s">
        <v>14</v>
      </c>
      <c r="H1370" s="152">
        <v>4.5999999999999996</v>
      </c>
      <c r="I1370" s="267"/>
    </row>
    <row r="1371" spans="1:9" s="53" customFormat="1" x14ac:dyDescent="0.2">
      <c r="A1371" s="132" t="s">
        <v>88</v>
      </c>
      <c r="B1371" s="213">
        <v>2</v>
      </c>
      <c r="C1371" s="151" t="s">
        <v>141</v>
      </c>
      <c r="D1371" s="151" t="s">
        <v>1129</v>
      </c>
      <c r="E1371" s="149">
        <v>251</v>
      </c>
      <c r="F1371" s="148" t="s">
        <v>535</v>
      </c>
      <c r="G1371" s="148" t="s">
        <v>14</v>
      </c>
      <c r="H1371" s="152">
        <v>4.5999999999999996</v>
      </c>
      <c r="I1371" s="267"/>
    </row>
    <row r="1372" spans="1:9" s="53" customFormat="1" x14ac:dyDescent="0.2">
      <c r="A1372" s="132" t="s">
        <v>148</v>
      </c>
      <c r="B1372" s="213">
        <v>2</v>
      </c>
      <c r="C1372" s="151" t="s">
        <v>141</v>
      </c>
      <c r="D1372" s="151" t="s">
        <v>1129</v>
      </c>
      <c r="E1372" s="149">
        <v>251</v>
      </c>
      <c r="F1372" s="148" t="s">
        <v>535</v>
      </c>
      <c r="G1372" s="148" t="s">
        <v>14</v>
      </c>
      <c r="H1372" s="137">
        <v>4.5999999999999996</v>
      </c>
      <c r="I1372" s="267"/>
    </row>
    <row r="1373" spans="1:9" s="53" customFormat="1" x14ac:dyDescent="0.2">
      <c r="A1373" s="132" t="s">
        <v>527</v>
      </c>
      <c r="B1373" s="213">
        <v>2</v>
      </c>
      <c r="C1373" s="151" t="s">
        <v>141</v>
      </c>
      <c r="D1373" s="151" t="s">
        <v>1129</v>
      </c>
      <c r="E1373" s="149">
        <v>251</v>
      </c>
      <c r="F1373" s="148" t="s">
        <v>535</v>
      </c>
      <c r="G1373" s="148" t="s">
        <v>14</v>
      </c>
      <c r="H1373" s="137">
        <v>4.5999999999999996</v>
      </c>
      <c r="I1373" s="267"/>
    </row>
    <row r="1374" spans="1:9" s="53" customFormat="1" x14ac:dyDescent="0.2">
      <c r="A1374" s="132" t="s">
        <v>588</v>
      </c>
      <c r="B1374" s="213">
        <v>2</v>
      </c>
      <c r="C1374" s="151" t="s">
        <v>141</v>
      </c>
      <c r="D1374" s="151" t="s">
        <v>1129</v>
      </c>
      <c r="E1374" s="149">
        <v>251</v>
      </c>
      <c r="F1374" s="148" t="s">
        <v>535</v>
      </c>
      <c r="G1374" s="148" t="s">
        <v>14</v>
      </c>
      <c r="H1374" s="137">
        <v>4.5999999999999996</v>
      </c>
      <c r="I1374" s="267"/>
    </row>
    <row r="1375" spans="1:9" s="53" customFormat="1" x14ac:dyDescent="0.2">
      <c r="A1375" s="132" t="s">
        <v>1069</v>
      </c>
      <c r="B1375" s="213">
        <v>2</v>
      </c>
      <c r="C1375" s="151" t="s">
        <v>141</v>
      </c>
      <c r="D1375" s="151" t="s">
        <v>1129</v>
      </c>
      <c r="E1375" s="149">
        <v>251</v>
      </c>
      <c r="F1375" s="148" t="s">
        <v>535</v>
      </c>
      <c r="G1375" s="148" t="s">
        <v>14</v>
      </c>
      <c r="H1375" s="137">
        <v>4.5999999999999996</v>
      </c>
      <c r="I1375" s="267"/>
    </row>
    <row r="1376" spans="1:9" s="53" customFormat="1" x14ac:dyDescent="0.2">
      <c r="A1376" s="262" t="s">
        <v>5</v>
      </c>
      <c r="B1376" s="283">
        <v>2</v>
      </c>
      <c r="C1376" s="275" t="s">
        <v>141</v>
      </c>
      <c r="D1376" s="275" t="s">
        <v>1129</v>
      </c>
      <c r="E1376" s="269">
        <v>253</v>
      </c>
      <c r="F1376" s="270" t="s">
        <v>1235</v>
      </c>
      <c r="G1376" s="270" t="s">
        <v>15</v>
      </c>
      <c r="H1376" s="271" t="s">
        <v>11</v>
      </c>
      <c r="I1376" s="267" t="s">
        <v>1387</v>
      </c>
    </row>
    <row r="1377" spans="1:9" s="53" customFormat="1" x14ac:dyDescent="0.2">
      <c r="A1377" s="262" t="s">
        <v>6</v>
      </c>
      <c r="B1377" s="283">
        <v>2</v>
      </c>
      <c r="C1377" s="275" t="s">
        <v>141</v>
      </c>
      <c r="D1377" s="275" t="s">
        <v>1129</v>
      </c>
      <c r="E1377" s="269">
        <v>253</v>
      </c>
      <c r="F1377" s="270" t="s">
        <v>1235</v>
      </c>
      <c r="G1377" s="270" t="s">
        <v>15</v>
      </c>
      <c r="H1377" s="271" t="s">
        <v>11</v>
      </c>
      <c r="I1377" s="267" t="s">
        <v>1387</v>
      </c>
    </row>
    <row r="1378" spans="1:9" s="53" customFormat="1" x14ac:dyDescent="0.2">
      <c r="A1378" s="262" t="s">
        <v>7</v>
      </c>
      <c r="B1378" s="283">
        <v>2</v>
      </c>
      <c r="C1378" s="275" t="s">
        <v>141</v>
      </c>
      <c r="D1378" s="275" t="s">
        <v>1129</v>
      </c>
      <c r="E1378" s="269">
        <v>253</v>
      </c>
      <c r="F1378" s="270" t="s">
        <v>1235</v>
      </c>
      <c r="G1378" s="270" t="s">
        <v>15</v>
      </c>
      <c r="H1378" s="271" t="s">
        <v>11</v>
      </c>
      <c r="I1378" s="267" t="s">
        <v>1387</v>
      </c>
    </row>
    <row r="1379" spans="1:9" s="53" customFormat="1" x14ac:dyDescent="0.2">
      <c r="A1379" s="262" t="s">
        <v>8</v>
      </c>
      <c r="B1379" s="283">
        <v>2</v>
      </c>
      <c r="C1379" s="275" t="s">
        <v>141</v>
      </c>
      <c r="D1379" s="275" t="s">
        <v>1129</v>
      </c>
      <c r="E1379" s="269">
        <v>253</v>
      </c>
      <c r="F1379" s="270" t="s">
        <v>1235</v>
      </c>
      <c r="G1379" s="270" t="s">
        <v>15</v>
      </c>
      <c r="H1379" s="271" t="s">
        <v>11</v>
      </c>
      <c r="I1379" s="267" t="s">
        <v>1387</v>
      </c>
    </row>
    <row r="1380" spans="1:9" s="53" customFormat="1" x14ac:dyDescent="0.2">
      <c r="A1380" s="262" t="s">
        <v>34</v>
      </c>
      <c r="B1380" s="283">
        <v>2</v>
      </c>
      <c r="C1380" s="275" t="s">
        <v>141</v>
      </c>
      <c r="D1380" s="275" t="s">
        <v>1129</v>
      </c>
      <c r="E1380" s="269">
        <v>253</v>
      </c>
      <c r="F1380" s="270" t="s">
        <v>1235</v>
      </c>
      <c r="G1380" s="270" t="s">
        <v>15</v>
      </c>
      <c r="H1380" s="271" t="s">
        <v>11</v>
      </c>
      <c r="I1380" s="267" t="s">
        <v>1387</v>
      </c>
    </row>
    <row r="1381" spans="1:9" s="53" customFormat="1" x14ac:dyDescent="0.2">
      <c r="A1381" s="262" t="s">
        <v>37</v>
      </c>
      <c r="B1381" s="283">
        <v>2</v>
      </c>
      <c r="C1381" s="275" t="s">
        <v>141</v>
      </c>
      <c r="D1381" s="275" t="s">
        <v>1129</v>
      </c>
      <c r="E1381" s="269">
        <v>253</v>
      </c>
      <c r="F1381" s="270" t="s">
        <v>1235</v>
      </c>
      <c r="G1381" s="270" t="s">
        <v>15</v>
      </c>
      <c r="H1381" s="271" t="s">
        <v>11</v>
      </c>
      <c r="I1381" s="267" t="s">
        <v>1387</v>
      </c>
    </row>
    <row r="1382" spans="1:9" s="53" customFormat="1" x14ac:dyDescent="0.2">
      <c r="A1382" s="262" t="s">
        <v>39</v>
      </c>
      <c r="B1382" s="283">
        <v>2</v>
      </c>
      <c r="C1382" s="275" t="s">
        <v>141</v>
      </c>
      <c r="D1382" s="275" t="s">
        <v>1129</v>
      </c>
      <c r="E1382" s="269">
        <v>253</v>
      </c>
      <c r="F1382" s="270" t="s">
        <v>1235</v>
      </c>
      <c r="G1382" s="270" t="s">
        <v>15</v>
      </c>
      <c r="H1382" s="271" t="s">
        <v>11</v>
      </c>
      <c r="I1382" s="267" t="s">
        <v>1387</v>
      </c>
    </row>
    <row r="1383" spans="1:9" s="53" customFormat="1" x14ac:dyDescent="0.2">
      <c r="A1383" s="262" t="s">
        <v>40</v>
      </c>
      <c r="B1383" s="283">
        <v>2</v>
      </c>
      <c r="C1383" s="275" t="s">
        <v>141</v>
      </c>
      <c r="D1383" s="275" t="s">
        <v>1129</v>
      </c>
      <c r="E1383" s="269">
        <v>253</v>
      </c>
      <c r="F1383" s="270" t="s">
        <v>1235</v>
      </c>
      <c r="G1383" s="270" t="s">
        <v>15</v>
      </c>
      <c r="H1383" s="271" t="s">
        <v>11</v>
      </c>
      <c r="I1383" s="267" t="s">
        <v>1387</v>
      </c>
    </row>
    <row r="1384" spans="1:9" s="53" customFormat="1" x14ac:dyDescent="0.2">
      <c r="A1384" s="262" t="s">
        <v>44</v>
      </c>
      <c r="B1384" s="283">
        <v>2</v>
      </c>
      <c r="C1384" s="275" t="s">
        <v>141</v>
      </c>
      <c r="D1384" s="275" t="s">
        <v>1129</v>
      </c>
      <c r="E1384" s="269">
        <v>253</v>
      </c>
      <c r="F1384" s="270" t="s">
        <v>1235</v>
      </c>
      <c r="G1384" s="270" t="s">
        <v>15</v>
      </c>
      <c r="H1384" s="271" t="s">
        <v>11</v>
      </c>
      <c r="I1384" s="267" t="s">
        <v>1387</v>
      </c>
    </row>
    <row r="1385" spans="1:9" s="53" customFormat="1" x14ac:dyDescent="0.2">
      <c r="A1385" s="262" t="s">
        <v>45</v>
      </c>
      <c r="B1385" s="283">
        <v>2</v>
      </c>
      <c r="C1385" s="275" t="s">
        <v>141</v>
      </c>
      <c r="D1385" s="275" t="s">
        <v>1129</v>
      </c>
      <c r="E1385" s="269">
        <v>253</v>
      </c>
      <c r="F1385" s="270" t="s">
        <v>1235</v>
      </c>
      <c r="G1385" s="270" t="s">
        <v>15</v>
      </c>
      <c r="H1385" s="271" t="s">
        <v>11</v>
      </c>
      <c r="I1385" s="267" t="s">
        <v>1387</v>
      </c>
    </row>
    <row r="1386" spans="1:9" s="53" customFormat="1" x14ac:dyDescent="0.2">
      <c r="A1386" s="262" t="s">
        <v>46</v>
      </c>
      <c r="B1386" s="283">
        <v>2</v>
      </c>
      <c r="C1386" s="275" t="s">
        <v>141</v>
      </c>
      <c r="D1386" s="275" t="s">
        <v>1129</v>
      </c>
      <c r="E1386" s="269">
        <v>253</v>
      </c>
      <c r="F1386" s="270" t="s">
        <v>1235</v>
      </c>
      <c r="G1386" s="270" t="s">
        <v>15</v>
      </c>
      <c r="H1386" s="271" t="s">
        <v>11</v>
      </c>
      <c r="I1386" s="267" t="s">
        <v>1387</v>
      </c>
    </row>
    <row r="1387" spans="1:9" s="53" customFormat="1" x14ac:dyDescent="0.2">
      <c r="A1387" s="262" t="s">
        <v>47</v>
      </c>
      <c r="B1387" s="283">
        <v>2</v>
      </c>
      <c r="C1387" s="275" t="s">
        <v>141</v>
      </c>
      <c r="D1387" s="275" t="s">
        <v>1129</v>
      </c>
      <c r="E1387" s="269">
        <v>253</v>
      </c>
      <c r="F1387" s="270" t="s">
        <v>1235</v>
      </c>
      <c r="G1387" s="270" t="s">
        <v>15</v>
      </c>
      <c r="H1387" s="271" t="s">
        <v>11</v>
      </c>
      <c r="I1387" s="267" t="s">
        <v>1387</v>
      </c>
    </row>
    <row r="1388" spans="1:9" s="53" customFormat="1" x14ac:dyDescent="0.2">
      <c r="A1388" s="262" t="s">
        <v>55</v>
      </c>
      <c r="B1388" s="283">
        <v>2</v>
      </c>
      <c r="C1388" s="275" t="s">
        <v>141</v>
      </c>
      <c r="D1388" s="275" t="s">
        <v>1129</v>
      </c>
      <c r="E1388" s="269">
        <v>253</v>
      </c>
      <c r="F1388" s="270" t="s">
        <v>1235</v>
      </c>
      <c r="G1388" s="270" t="s">
        <v>15</v>
      </c>
      <c r="H1388" s="271" t="s">
        <v>11</v>
      </c>
      <c r="I1388" s="267" t="s">
        <v>1387</v>
      </c>
    </row>
    <row r="1389" spans="1:9" s="53" customFormat="1" x14ac:dyDescent="0.2">
      <c r="A1389" s="262" t="s">
        <v>56</v>
      </c>
      <c r="B1389" s="283">
        <v>2</v>
      </c>
      <c r="C1389" s="275" t="s">
        <v>141</v>
      </c>
      <c r="D1389" s="275" t="s">
        <v>1129</v>
      </c>
      <c r="E1389" s="269">
        <v>253</v>
      </c>
      <c r="F1389" s="270" t="s">
        <v>1235</v>
      </c>
      <c r="G1389" s="270" t="s">
        <v>15</v>
      </c>
      <c r="H1389" s="271" t="s">
        <v>11</v>
      </c>
      <c r="I1389" s="267" t="s">
        <v>1387</v>
      </c>
    </row>
    <row r="1390" spans="1:9" s="53" customFormat="1" x14ac:dyDescent="0.2">
      <c r="A1390" s="262" t="s">
        <v>64</v>
      </c>
      <c r="B1390" s="283">
        <v>2</v>
      </c>
      <c r="C1390" s="275" t="s">
        <v>141</v>
      </c>
      <c r="D1390" s="275" t="s">
        <v>1129</v>
      </c>
      <c r="E1390" s="269">
        <v>253</v>
      </c>
      <c r="F1390" s="270" t="s">
        <v>1235</v>
      </c>
      <c r="G1390" s="270" t="s">
        <v>15</v>
      </c>
      <c r="H1390" s="271" t="s">
        <v>11</v>
      </c>
      <c r="I1390" s="267" t="s">
        <v>1387</v>
      </c>
    </row>
    <row r="1391" spans="1:9" s="53" customFormat="1" x14ac:dyDescent="0.2">
      <c r="A1391" s="262" t="s">
        <v>65</v>
      </c>
      <c r="B1391" s="283">
        <v>2</v>
      </c>
      <c r="C1391" s="275" t="s">
        <v>141</v>
      </c>
      <c r="D1391" s="275" t="s">
        <v>1129</v>
      </c>
      <c r="E1391" s="269">
        <v>253</v>
      </c>
      <c r="F1391" s="270" t="s">
        <v>1235</v>
      </c>
      <c r="G1391" s="270" t="s">
        <v>15</v>
      </c>
      <c r="H1391" s="271" t="s">
        <v>11</v>
      </c>
      <c r="I1391" s="267" t="s">
        <v>1387</v>
      </c>
    </row>
    <row r="1392" spans="1:9" s="53" customFormat="1" x14ac:dyDescent="0.2">
      <c r="A1392" s="262" t="s">
        <v>78</v>
      </c>
      <c r="B1392" s="283">
        <v>2</v>
      </c>
      <c r="C1392" s="275" t="s">
        <v>141</v>
      </c>
      <c r="D1392" s="275" t="s">
        <v>1129</v>
      </c>
      <c r="E1392" s="269">
        <v>253</v>
      </c>
      <c r="F1392" s="270" t="s">
        <v>1235</v>
      </c>
      <c r="G1392" s="270" t="s">
        <v>15</v>
      </c>
      <c r="H1392" s="271" t="s">
        <v>11</v>
      </c>
      <c r="I1392" s="267" t="s">
        <v>1387</v>
      </c>
    </row>
    <row r="1393" spans="1:9" s="53" customFormat="1" x14ac:dyDescent="0.2">
      <c r="A1393" s="262" t="s">
        <v>79</v>
      </c>
      <c r="B1393" s="283">
        <v>2</v>
      </c>
      <c r="C1393" s="275" t="s">
        <v>141</v>
      </c>
      <c r="D1393" s="275" t="s">
        <v>1129</v>
      </c>
      <c r="E1393" s="269">
        <v>253</v>
      </c>
      <c r="F1393" s="270" t="s">
        <v>1235</v>
      </c>
      <c r="G1393" s="270" t="s">
        <v>15</v>
      </c>
      <c r="H1393" s="271" t="s">
        <v>11</v>
      </c>
      <c r="I1393" s="267" t="s">
        <v>1387</v>
      </c>
    </row>
    <row r="1394" spans="1:9" s="53" customFormat="1" x14ac:dyDescent="0.2">
      <c r="A1394" s="262" t="s">
        <v>81</v>
      </c>
      <c r="B1394" s="283">
        <v>2</v>
      </c>
      <c r="C1394" s="275" t="s">
        <v>141</v>
      </c>
      <c r="D1394" s="275" t="s">
        <v>1129</v>
      </c>
      <c r="E1394" s="269">
        <v>253</v>
      </c>
      <c r="F1394" s="270" t="s">
        <v>1235</v>
      </c>
      <c r="G1394" s="270" t="s">
        <v>15</v>
      </c>
      <c r="H1394" s="271" t="s">
        <v>11</v>
      </c>
      <c r="I1394" s="267" t="s">
        <v>1387</v>
      </c>
    </row>
    <row r="1395" spans="1:9" s="53" customFormat="1" x14ac:dyDescent="0.2">
      <c r="A1395" s="262" t="s">
        <v>82</v>
      </c>
      <c r="B1395" s="283">
        <v>2</v>
      </c>
      <c r="C1395" s="275" t="s">
        <v>141</v>
      </c>
      <c r="D1395" s="275" t="s">
        <v>1129</v>
      </c>
      <c r="E1395" s="269">
        <v>253</v>
      </c>
      <c r="F1395" s="270" t="s">
        <v>1235</v>
      </c>
      <c r="G1395" s="270" t="s">
        <v>15</v>
      </c>
      <c r="H1395" s="271" t="s">
        <v>11</v>
      </c>
      <c r="I1395" s="267" t="s">
        <v>1387</v>
      </c>
    </row>
    <row r="1396" spans="1:9" s="53" customFormat="1" x14ac:dyDescent="0.2">
      <c r="A1396" s="262" t="s">
        <v>87</v>
      </c>
      <c r="B1396" s="283">
        <v>2</v>
      </c>
      <c r="C1396" s="275" t="s">
        <v>141</v>
      </c>
      <c r="D1396" s="275" t="s">
        <v>1129</v>
      </c>
      <c r="E1396" s="269">
        <v>253</v>
      </c>
      <c r="F1396" s="270" t="s">
        <v>1235</v>
      </c>
      <c r="G1396" s="270" t="s">
        <v>15</v>
      </c>
      <c r="H1396" s="271" t="s">
        <v>11</v>
      </c>
      <c r="I1396" s="267" t="s">
        <v>1387</v>
      </c>
    </row>
    <row r="1397" spans="1:9" s="53" customFormat="1" x14ac:dyDescent="0.2">
      <c r="A1397" s="262" t="s">
        <v>88</v>
      </c>
      <c r="B1397" s="283">
        <v>2</v>
      </c>
      <c r="C1397" s="275" t="s">
        <v>141</v>
      </c>
      <c r="D1397" s="275" t="s">
        <v>1129</v>
      </c>
      <c r="E1397" s="269">
        <v>253</v>
      </c>
      <c r="F1397" s="270" t="s">
        <v>1235</v>
      </c>
      <c r="G1397" s="270" t="s">
        <v>15</v>
      </c>
      <c r="H1397" s="271" t="s">
        <v>11</v>
      </c>
      <c r="I1397" s="267" t="s">
        <v>1387</v>
      </c>
    </row>
    <row r="1398" spans="1:9" s="53" customFormat="1" x14ac:dyDescent="0.2">
      <c r="A1398" s="262" t="s">
        <v>148</v>
      </c>
      <c r="B1398" s="283">
        <v>2</v>
      </c>
      <c r="C1398" s="275" t="s">
        <v>141</v>
      </c>
      <c r="D1398" s="275" t="s">
        <v>1129</v>
      </c>
      <c r="E1398" s="269">
        <v>253</v>
      </c>
      <c r="F1398" s="270" t="s">
        <v>1235</v>
      </c>
      <c r="G1398" s="270" t="s">
        <v>15</v>
      </c>
      <c r="H1398" s="271" t="s">
        <v>11</v>
      </c>
      <c r="I1398" s="267" t="s">
        <v>1387</v>
      </c>
    </row>
    <row r="1399" spans="1:9" s="53" customFormat="1" x14ac:dyDescent="0.2">
      <c r="A1399" s="274" t="s">
        <v>527</v>
      </c>
      <c r="B1399" s="284">
        <v>2</v>
      </c>
      <c r="C1399" s="275" t="s">
        <v>141</v>
      </c>
      <c r="D1399" s="275" t="s">
        <v>1129</v>
      </c>
      <c r="E1399" s="269">
        <v>253</v>
      </c>
      <c r="F1399" s="270" t="s">
        <v>1235</v>
      </c>
      <c r="G1399" s="270" t="s">
        <v>15</v>
      </c>
      <c r="H1399" s="271" t="s">
        <v>11</v>
      </c>
      <c r="I1399" s="267" t="s">
        <v>1387</v>
      </c>
    </row>
    <row r="1400" spans="1:9" s="53" customFormat="1" x14ac:dyDescent="0.2">
      <c r="A1400" s="262" t="s">
        <v>588</v>
      </c>
      <c r="B1400" s="283">
        <v>2</v>
      </c>
      <c r="C1400" s="275" t="s">
        <v>141</v>
      </c>
      <c r="D1400" s="275" t="s">
        <v>1129</v>
      </c>
      <c r="E1400" s="269">
        <v>253</v>
      </c>
      <c r="F1400" s="270" t="s">
        <v>1235</v>
      </c>
      <c r="G1400" s="270" t="s">
        <v>15</v>
      </c>
      <c r="H1400" s="271" t="s">
        <v>11</v>
      </c>
      <c r="I1400" s="267" t="s">
        <v>1387</v>
      </c>
    </row>
    <row r="1401" spans="1:9" s="53" customFormat="1" x14ac:dyDescent="0.2">
      <c r="A1401" s="262" t="s">
        <v>1069</v>
      </c>
      <c r="B1401" s="283">
        <v>2</v>
      </c>
      <c r="C1401" s="275" t="s">
        <v>141</v>
      </c>
      <c r="D1401" s="275" t="s">
        <v>1129</v>
      </c>
      <c r="E1401" s="269">
        <v>253</v>
      </c>
      <c r="F1401" s="270" t="s">
        <v>1235</v>
      </c>
      <c r="G1401" s="270" t="s">
        <v>15</v>
      </c>
      <c r="H1401" s="271" t="s">
        <v>11</v>
      </c>
      <c r="I1401" s="267" t="s">
        <v>1387</v>
      </c>
    </row>
    <row r="1402" spans="1:9" s="53" customFormat="1" x14ac:dyDescent="0.2">
      <c r="A1402" s="262" t="s">
        <v>5</v>
      </c>
      <c r="B1402" s="263">
        <v>2</v>
      </c>
      <c r="C1402" s="275" t="s">
        <v>141</v>
      </c>
      <c r="D1402" s="268" t="s">
        <v>1121</v>
      </c>
      <c r="E1402" s="269">
        <v>256</v>
      </c>
      <c r="F1402" s="270" t="s">
        <v>1157</v>
      </c>
      <c r="G1402" s="270" t="s">
        <v>17</v>
      </c>
      <c r="H1402" s="271" t="s">
        <v>11</v>
      </c>
      <c r="I1402" s="267" t="s">
        <v>1387</v>
      </c>
    </row>
    <row r="1403" spans="1:9" s="53" customFormat="1" x14ac:dyDescent="0.2">
      <c r="A1403" s="262" t="s">
        <v>6</v>
      </c>
      <c r="B1403" s="263">
        <v>2</v>
      </c>
      <c r="C1403" s="275" t="s">
        <v>141</v>
      </c>
      <c r="D1403" s="268" t="s">
        <v>1121</v>
      </c>
      <c r="E1403" s="269">
        <v>256</v>
      </c>
      <c r="F1403" s="270" t="s">
        <v>1157</v>
      </c>
      <c r="G1403" s="270" t="s">
        <v>17</v>
      </c>
      <c r="H1403" s="271" t="s">
        <v>11</v>
      </c>
      <c r="I1403" s="267" t="s">
        <v>1387</v>
      </c>
    </row>
    <row r="1404" spans="1:9" s="53" customFormat="1" x14ac:dyDescent="0.2">
      <c r="A1404" s="262" t="s">
        <v>7</v>
      </c>
      <c r="B1404" s="263">
        <v>2</v>
      </c>
      <c r="C1404" s="275" t="s">
        <v>141</v>
      </c>
      <c r="D1404" s="268" t="s">
        <v>1121</v>
      </c>
      <c r="E1404" s="269">
        <v>256</v>
      </c>
      <c r="F1404" s="270" t="s">
        <v>1157</v>
      </c>
      <c r="G1404" s="270" t="s">
        <v>17</v>
      </c>
      <c r="H1404" s="271" t="s">
        <v>11</v>
      </c>
      <c r="I1404" s="267" t="s">
        <v>1387</v>
      </c>
    </row>
    <row r="1405" spans="1:9" s="53" customFormat="1" x14ac:dyDescent="0.2">
      <c r="A1405" s="262" t="s">
        <v>8</v>
      </c>
      <c r="B1405" s="263">
        <v>2</v>
      </c>
      <c r="C1405" s="275" t="s">
        <v>141</v>
      </c>
      <c r="D1405" s="264" t="s">
        <v>1121</v>
      </c>
      <c r="E1405" s="269">
        <v>256</v>
      </c>
      <c r="F1405" s="270" t="s">
        <v>1157</v>
      </c>
      <c r="G1405" s="270" t="s">
        <v>17</v>
      </c>
      <c r="H1405" s="271" t="s">
        <v>11</v>
      </c>
      <c r="I1405" s="267" t="s">
        <v>1387</v>
      </c>
    </row>
    <row r="1406" spans="1:9" s="53" customFormat="1" x14ac:dyDescent="0.2">
      <c r="A1406" s="262" t="s">
        <v>34</v>
      </c>
      <c r="B1406" s="263">
        <v>2</v>
      </c>
      <c r="C1406" s="275" t="s">
        <v>141</v>
      </c>
      <c r="D1406" s="264" t="s">
        <v>1121</v>
      </c>
      <c r="E1406" s="269">
        <v>256</v>
      </c>
      <c r="F1406" s="270" t="s">
        <v>1157</v>
      </c>
      <c r="G1406" s="270" t="s">
        <v>17</v>
      </c>
      <c r="H1406" s="271" t="s">
        <v>11</v>
      </c>
      <c r="I1406" s="267" t="s">
        <v>1387</v>
      </c>
    </row>
    <row r="1407" spans="1:9" s="53" customFormat="1" x14ac:dyDescent="0.2">
      <c r="A1407" s="262" t="s">
        <v>37</v>
      </c>
      <c r="B1407" s="263">
        <v>2</v>
      </c>
      <c r="C1407" s="275" t="s">
        <v>141</v>
      </c>
      <c r="D1407" s="264" t="s">
        <v>1121</v>
      </c>
      <c r="E1407" s="269">
        <v>256</v>
      </c>
      <c r="F1407" s="270" t="s">
        <v>1157</v>
      </c>
      <c r="G1407" s="270" t="s">
        <v>17</v>
      </c>
      <c r="H1407" s="271" t="s">
        <v>11</v>
      </c>
      <c r="I1407" s="267" t="s">
        <v>1387</v>
      </c>
    </row>
    <row r="1408" spans="1:9" s="53" customFormat="1" x14ac:dyDescent="0.2">
      <c r="A1408" s="262" t="s">
        <v>39</v>
      </c>
      <c r="B1408" s="263">
        <v>2</v>
      </c>
      <c r="C1408" s="275" t="s">
        <v>141</v>
      </c>
      <c r="D1408" s="264" t="s">
        <v>1121</v>
      </c>
      <c r="E1408" s="269">
        <v>256</v>
      </c>
      <c r="F1408" s="270" t="s">
        <v>1157</v>
      </c>
      <c r="G1408" s="270" t="s">
        <v>17</v>
      </c>
      <c r="H1408" s="271" t="s">
        <v>11</v>
      </c>
      <c r="I1408" s="267" t="s">
        <v>1387</v>
      </c>
    </row>
    <row r="1409" spans="1:9" s="53" customFormat="1" x14ac:dyDescent="0.2">
      <c r="A1409" s="262" t="s">
        <v>40</v>
      </c>
      <c r="B1409" s="263">
        <v>2</v>
      </c>
      <c r="C1409" s="275" t="s">
        <v>141</v>
      </c>
      <c r="D1409" s="264" t="s">
        <v>1121</v>
      </c>
      <c r="E1409" s="269">
        <v>256</v>
      </c>
      <c r="F1409" s="270" t="s">
        <v>1157</v>
      </c>
      <c r="G1409" s="270" t="s">
        <v>17</v>
      </c>
      <c r="H1409" s="271" t="s">
        <v>11</v>
      </c>
      <c r="I1409" s="267" t="s">
        <v>1387</v>
      </c>
    </row>
    <row r="1410" spans="1:9" s="53" customFormat="1" x14ac:dyDescent="0.2">
      <c r="A1410" s="262" t="s">
        <v>44</v>
      </c>
      <c r="B1410" s="263">
        <v>2</v>
      </c>
      <c r="C1410" s="275" t="s">
        <v>141</v>
      </c>
      <c r="D1410" s="264" t="s">
        <v>1121</v>
      </c>
      <c r="E1410" s="269">
        <v>256</v>
      </c>
      <c r="F1410" s="270" t="s">
        <v>1157</v>
      </c>
      <c r="G1410" s="270" t="s">
        <v>17</v>
      </c>
      <c r="H1410" s="271" t="s">
        <v>11</v>
      </c>
      <c r="I1410" s="267" t="s">
        <v>1387</v>
      </c>
    </row>
    <row r="1411" spans="1:9" s="53" customFormat="1" x14ac:dyDescent="0.2">
      <c r="A1411" s="262" t="s">
        <v>45</v>
      </c>
      <c r="B1411" s="263">
        <v>2</v>
      </c>
      <c r="C1411" s="275" t="s">
        <v>141</v>
      </c>
      <c r="D1411" s="264" t="s">
        <v>1121</v>
      </c>
      <c r="E1411" s="269">
        <v>256</v>
      </c>
      <c r="F1411" s="270" t="s">
        <v>1157</v>
      </c>
      <c r="G1411" s="270" t="s">
        <v>17</v>
      </c>
      <c r="H1411" s="271" t="s">
        <v>11</v>
      </c>
      <c r="I1411" s="267" t="s">
        <v>1387</v>
      </c>
    </row>
    <row r="1412" spans="1:9" s="53" customFormat="1" x14ac:dyDescent="0.2">
      <c r="A1412" s="262" t="s">
        <v>46</v>
      </c>
      <c r="B1412" s="263">
        <v>2</v>
      </c>
      <c r="C1412" s="275" t="s">
        <v>141</v>
      </c>
      <c r="D1412" s="264" t="s">
        <v>1121</v>
      </c>
      <c r="E1412" s="269">
        <v>256</v>
      </c>
      <c r="F1412" s="270" t="s">
        <v>1157</v>
      </c>
      <c r="G1412" s="270" t="s">
        <v>17</v>
      </c>
      <c r="H1412" s="271" t="s">
        <v>11</v>
      </c>
      <c r="I1412" s="267" t="s">
        <v>1387</v>
      </c>
    </row>
    <row r="1413" spans="1:9" s="53" customFormat="1" x14ac:dyDescent="0.2">
      <c r="A1413" s="262" t="s">
        <v>47</v>
      </c>
      <c r="B1413" s="263">
        <v>2</v>
      </c>
      <c r="C1413" s="275" t="s">
        <v>141</v>
      </c>
      <c r="D1413" s="264" t="s">
        <v>1121</v>
      </c>
      <c r="E1413" s="269">
        <v>256</v>
      </c>
      <c r="F1413" s="270" t="s">
        <v>1157</v>
      </c>
      <c r="G1413" s="270" t="s">
        <v>17</v>
      </c>
      <c r="H1413" s="271" t="s">
        <v>11</v>
      </c>
      <c r="I1413" s="267" t="s">
        <v>1387</v>
      </c>
    </row>
    <row r="1414" spans="1:9" s="53" customFormat="1" x14ac:dyDescent="0.2">
      <c r="A1414" s="262" t="s">
        <v>55</v>
      </c>
      <c r="B1414" s="263">
        <v>2</v>
      </c>
      <c r="C1414" s="275" t="s">
        <v>141</v>
      </c>
      <c r="D1414" s="264" t="s">
        <v>1121</v>
      </c>
      <c r="E1414" s="269">
        <v>256</v>
      </c>
      <c r="F1414" s="270" t="s">
        <v>1157</v>
      </c>
      <c r="G1414" s="270" t="s">
        <v>17</v>
      </c>
      <c r="H1414" s="271" t="s">
        <v>11</v>
      </c>
      <c r="I1414" s="267" t="s">
        <v>1387</v>
      </c>
    </row>
    <row r="1415" spans="1:9" s="53" customFormat="1" x14ac:dyDescent="0.2">
      <c r="A1415" s="262" t="s">
        <v>56</v>
      </c>
      <c r="B1415" s="263">
        <v>2</v>
      </c>
      <c r="C1415" s="275" t="s">
        <v>141</v>
      </c>
      <c r="D1415" s="264" t="s">
        <v>1121</v>
      </c>
      <c r="E1415" s="269">
        <v>256</v>
      </c>
      <c r="F1415" s="270" t="s">
        <v>1157</v>
      </c>
      <c r="G1415" s="270" t="s">
        <v>17</v>
      </c>
      <c r="H1415" s="271" t="s">
        <v>11</v>
      </c>
      <c r="I1415" s="267" t="s">
        <v>1387</v>
      </c>
    </row>
    <row r="1416" spans="1:9" s="53" customFormat="1" x14ac:dyDescent="0.2">
      <c r="A1416" s="262" t="s">
        <v>64</v>
      </c>
      <c r="B1416" s="263">
        <v>2</v>
      </c>
      <c r="C1416" s="275" t="s">
        <v>141</v>
      </c>
      <c r="D1416" s="264" t="s">
        <v>1121</v>
      </c>
      <c r="E1416" s="269">
        <v>256</v>
      </c>
      <c r="F1416" s="270" t="s">
        <v>1157</v>
      </c>
      <c r="G1416" s="270" t="s">
        <v>17</v>
      </c>
      <c r="H1416" s="271" t="s">
        <v>11</v>
      </c>
      <c r="I1416" s="267" t="s">
        <v>1387</v>
      </c>
    </row>
    <row r="1417" spans="1:9" s="53" customFormat="1" x14ac:dyDescent="0.2">
      <c r="A1417" s="262" t="s">
        <v>65</v>
      </c>
      <c r="B1417" s="263">
        <v>2</v>
      </c>
      <c r="C1417" s="275" t="s">
        <v>141</v>
      </c>
      <c r="D1417" s="264" t="s">
        <v>1121</v>
      </c>
      <c r="E1417" s="269">
        <v>256</v>
      </c>
      <c r="F1417" s="270" t="s">
        <v>1157</v>
      </c>
      <c r="G1417" s="270" t="s">
        <v>17</v>
      </c>
      <c r="H1417" s="271" t="s">
        <v>11</v>
      </c>
      <c r="I1417" s="267" t="s">
        <v>1387</v>
      </c>
    </row>
    <row r="1418" spans="1:9" s="53" customFormat="1" x14ac:dyDescent="0.2">
      <c r="A1418" s="262" t="s">
        <v>78</v>
      </c>
      <c r="B1418" s="263">
        <v>2</v>
      </c>
      <c r="C1418" s="275" t="s">
        <v>141</v>
      </c>
      <c r="D1418" s="264" t="s">
        <v>1121</v>
      </c>
      <c r="E1418" s="269">
        <v>256</v>
      </c>
      <c r="F1418" s="270" t="s">
        <v>1157</v>
      </c>
      <c r="G1418" s="270" t="s">
        <v>17</v>
      </c>
      <c r="H1418" s="271" t="s">
        <v>11</v>
      </c>
      <c r="I1418" s="267" t="s">
        <v>1387</v>
      </c>
    </row>
    <row r="1419" spans="1:9" s="53" customFormat="1" x14ac:dyDescent="0.2">
      <c r="A1419" s="262" t="s">
        <v>79</v>
      </c>
      <c r="B1419" s="263">
        <v>2</v>
      </c>
      <c r="C1419" s="275" t="s">
        <v>141</v>
      </c>
      <c r="D1419" s="264" t="s">
        <v>1121</v>
      </c>
      <c r="E1419" s="269">
        <v>256</v>
      </c>
      <c r="F1419" s="270" t="s">
        <v>1157</v>
      </c>
      <c r="G1419" s="270" t="s">
        <v>17</v>
      </c>
      <c r="H1419" s="271" t="s">
        <v>11</v>
      </c>
      <c r="I1419" s="267" t="s">
        <v>1387</v>
      </c>
    </row>
    <row r="1420" spans="1:9" s="53" customFormat="1" x14ac:dyDescent="0.2">
      <c r="A1420" s="262" t="s">
        <v>81</v>
      </c>
      <c r="B1420" s="263">
        <v>2</v>
      </c>
      <c r="C1420" s="275" t="s">
        <v>141</v>
      </c>
      <c r="D1420" s="264" t="s">
        <v>1121</v>
      </c>
      <c r="E1420" s="265">
        <v>256</v>
      </c>
      <c r="F1420" s="270" t="s">
        <v>1157</v>
      </c>
      <c r="G1420" s="270" t="s">
        <v>17</v>
      </c>
      <c r="H1420" s="271" t="s">
        <v>11</v>
      </c>
      <c r="I1420" s="267" t="s">
        <v>1387</v>
      </c>
    </row>
    <row r="1421" spans="1:9" s="53" customFormat="1" x14ac:dyDescent="0.2">
      <c r="A1421" s="262" t="s">
        <v>82</v>
      </c>
      <c r="B1421" s="263">
        <v>2</v>
      </c>
      <c r="C1421" s="275" t="s">
        <v>141</v>
      </c>
      <c r="D1421" s="264" t="s">
        <v>1121</v>
      </c>
      <c r="E1421" s="265">
        <v>256</v>
      </c>
      <c r="F1421" s="270" t="s">
        <v>1157</v>
      </c>
      <c r="G1421" s="270" t="s">
        <v>17</v>
      </c>
      <c r="H1421" s="271" t="s">
        <v>11</v>
      </c>
      <c r="I1421" s="267" t="s">
        <v>1387</v>
      </c>
    </row>
    <row r="1422" spans="1:9" s="53" customFormat="1" x14ac:dyDescent="0.2">
      <c r="A1422" s="262" t="s">
        <v>87</v>
      </c>
      <c r="B1422" s="263">
        <v>2</v>
      </c>
      <c r="C1422" s="275" t="s">
        <v>141</v>
      </c>
      <c r="D1422" s="264" t="s">
        <v>1121</v>
      </c>
      <c r="E1422" s="269">
        <v>256</v>
      </c>
      <c r="F1422" s="270" t="s">
        <v>1157</v>
      </c>
      <c r="G1422" s="270" t="s">
        <v>17</v>
      </c>
      <c r="H1422" s="271" t="s">
        <v>11</v>
      </c>
      <c r="I1422" s="267" t="s">
        <v>1387</v>
      </c>
    </row>
    <row r="1423" spans="1:9" s="53" customFormat="1" x14ac:dyDescent="0.2">
      <c r="A1423" s="262" t="s">
        <v>88</v>
      </c>
      <c r="B1423" s="263">
        <v>2</v>
      </c>
      <c r="C1423" s="275" t="s">
        <v>141</v>
      </c>
      <c r="D1423" s="264" t="s">
        <v>1121</v>
      </c>
      <c r="E1423" s="269">
        <v>256</v>
      </c>
      <c r="F1423" s="270" t="s">
        <v>1157</v>
      </c>
      <c r="G1423" s="270" t="s">
        <v>17</v>
      </c>
      <c r="H1423" s="271" t="s">
        <v>11</v>
      </c>
      <c r="I1423" s="267" t="s">
        <v>1387</v>
      </c>
    </row>
    <row r="1424" spans="1:9" s="53" customFormat="1" x14ac:dyDescent="0.2">
      <c r="A1424" s="262" t="s">
        <v>148</v>
      </c>
      <c r="B1424" s="263">
        <v>2</v>
      </c>
      <c r="C1424" s="275" t="s">
        <v>141</v>
      </c>
      <c r="D1424" s="264" t="s">
        <v>1121</v>
      </c>
      <c r="E1424" s="269">
        <v>256</v>
      </c>
      <c r="F1424" s="270" t="s">
        <v>1157</v>
      </c>
      <c r="G1424" s="270" t="s">
        <v>17</v>
      </c>
      <c r="H1424" s="271" t="s">
        <v>11</v>
      </c>
      <c r="I1424" s="267" t="s">
        <v>1387</v>
      </c>
    </row>
    <row r="1425" spans="1:9" s="53" customFormat="1" x14ac:dyDescent="0.2">
      <c r="A1425" s="274" t="s">
        <v>527</v>
      </c>
      <c r="B1425" s="263">
        <v>2</v>
      </c>
      <c r="C1425" s="275" t="s">
        <v>141</v>
      </c>
      <c r="D1425" s="264" t="s">
        <v>1121</v>
      </c>
      <c r="E1425" s="269">
        <v>256</v>
      </c>
      <c r="F1425" s="270" t="s">
        <v>1157</v>
      </c>
      <c r="G1425" s="270" t="s">
        <v>17</v>
      </c>
      <c r="H1425" s="271" t="s">
        <v>11</v>
      </c>
      <c r="I1425" s="267" t="s">
        <v>1387</v>
      </c>
    </row>
    <row r="1426" spans="1:9" s="53" customFormat="1" x14ac:dyDescent="0.2">
      <c r="A1426" s="262" t="s">
        <v>588</v>
      </c>
      <c r="B1426" s="263">
        <v>2</v>
      </c>
      <c r="C1426" s="275" t="s">
        <v>141</v>
      </c>
      <c r="D1426" s="264" t="s">
        <v>1121</v>
      </c>
      <c r="E1426" s="269">
        <v>256</v>
      </c>
      <c r="F1426" s="270" t="s">
        <v>1157</v>
      </c>
      <c r="G1426" s="270" t="s">
        <v>17</v>
      </c>
      <c r="H1426" s="271" t="s">
        <v>11</v>
      </c>
      <c r="I1426" s="267" t="s">
        <v>1387</v>
      </c>
    </row>
    <row r="1427" spans="1:9" s="53" customFormat="1" x14ac:dyDescent="0.2">
      <c r="A1427" s="262" t="s">
        <v>1069</v>
      </c>
      <c r="B1427" s="263">
        <v>2</v>
      </c>
      <c r="C1427" s="275" t="s">
        <v>141</v>
      </c>
      <c r="D1427" s="264" t="s">
        <v>1121</v>
      </c>
      <c r="E1427" s="269">
        <v>256</v>
      </c>
      <c r="F1427" s="270" t="s">
        <v>1157</v>
      </c>
      <c r="G1427" s="270" t="s">
        <v>17</v>
      </c>
      <c r="H1427" s="271" t="s">
        <v>11</v>
      </c>
      <c r="I1427" s="267" t="s">
        <v>1387</v>
      </c>
    </row>
    <row r="1428" spans="1:9" s="53" customFormat="1" x14ac:dyDescent="0.2">
      <c r="A1428" s="132" t="s">
        <v>5</v>
      </c>
      <c r="B1428" s="213">
        <v>2</v>
      </c>
      <c r="C1428" s="151" t="s">
        <v>141</v>
      </c>
      <c r="D1428" s="141" t="s">
        <v>1121</v>
      </c>
      <c r="E1428" s="142">
        <v>257</v>
      </c>
      <c r="F1428" s="127" t="s">
        <v>559</v>
      </c>
      <c r="G1428" s="148" t="s">
        <v>15</v>
      </c>
      <c r="H1428" s="150">
        <v>3470</v>
      </c>
      <c r="I1428" s="267"/>
    </row>
    <row r="1429" spans="1:9" s="53" customFormat="1" x14ac:dyDescent="0.2">
      <c r="A1429" s="132" t="s">
        <v>6</v>
      </c>
      <c r="B1429" s="213">
        <v>2</v>
      </c>
      <c r="C1429" s="151" t="s">
        <v>141</v>
      </c>
      <c r="D1429" s="141" t="s">
        <v>1121</v>
      </c>
      <c r="E1429" s="149">
        <v>257</v>
      </c>
      <c r="F1429" s="127" t="s">
        <v>559</v>
      </c>
      <c r="G1429" s="148" t="s">
        <v>15</v>
      </c>
      <c r="H1429" s="150">
        <v>4175.3999999999996</v>
      </c>
      <c r="I1429" s="267"/>
    </row>
    <row r="1430" spans="1:9" s="53" customFormat="1" x14ac:dyDescent="0.2">
      <c r="A1430" s="132" t="s">
        <v>7</v>
      </c>
      <c r="B1430" s="213">
        <v>2</v>
      </c>
      <c r="C1430" s="151" t="s">
        <v>141</v>
      </c>
      <c r="D1430" s="141" t="s">
        <v>1121</v>
      </c>
      <c r="E1430" s="149">
        <v>257</v>
      </c>
      <c r="F1430" s="127" t="s">
        <v>559</v>
      </c>
      <c r="G1430" s="148" t="s">
        <v>15</v>
      </c>
      <c r="H1430" s="150">
        <v>3473.9</v>
      </c>
      <c r="I1430" s="267"/>
    </row>
    <row r="1431" spans="1:9" s="53" customFormat="1" x14ac:dyDescent="0.2">
      <c r="A1431" s="132" t="s">
        <v>8</v>
      </c>
      <c r="B1431" s="213">
        <v>2</v>
      </c>
      <c r="C1431" s="151" t="s">
        <v>141</v>
      </c>
      <c r="D1431" s="141" t="s">
        <v>1121</v>
      </c>
      <c r="E1431" s="149">
        <v>257</v>
      </c>
      <c r="F1431" s="148" t="s">
        <v>559</v>
      </c>
      <c r="G1431" s="148" t="s">
        <v>15</v>
      </c>
      <c r="H1431" s="150">
        <v>3180.6</v>
      </c>
      <c r="I1431" s="267"/>
    </row>
    <row r="1432" spans="1:9" s="53" customFormat="1" x14ac:dyDescent="0.2">
      <c r="A1432" s="132" t="s">
        <v>34</v>
      </c>
      <c r="B1432" s="213">
        <v>2</v>
      </c>
      <c r="C1432" s="151" t="s">
        <v>141</v>
      </c>
      <c r="D1432" s="141" t="s">
        <v>1121</v>
      </c>
      <c r="E1432" s="149">
        <v>257</v>
      </c>
      <c r="F1432" s="148" t="s">
        <v>559</v>
      </c>
      <c r="G1432" s="148" t="s">
        <v>15</v>
      </c>
      <c r="H1432" s="150">
        <v>4060.6</v>
      </c>
      <c r="I1432" s="267"/>
    </row>
    <row r="1433" spans="1:9" s="53" customFormat="1" x14ac:dyDescent="0.2">
      <c r="A1433" s="132" t="s">
        <v>37</v>
      </c>
      <c r="B1433" s="213">
        <v>2</v>
      </c>
      <c r="C1433" s="151" t="s">
        <v>141</v>
      </c>
      <c r="D1433" s="141" t="s">
        <v>1121</v>
      </c>
      <c r="E1433" s="149">
        <v>257</v>
      </c>
      <c r="F1433" s="148" t="s">
        <v>559</v>
      </c>
      <c r="G1433" s="148" t="s">
        <v>15</v>
      </c>
      <c r="H1433" s="150">
        <v>4572.6000000000004</v>
      </c>
      <c r="I1433" s="267"/>
    </row>
    <row r="1434" spans="1:9" s="53" customFormat="1" x14ac:dyDescent="0.2">
      <c r="A1434" s="132" t="s">
        <v>39</v>
      </c>
      <c r="B1434" s="213">
        <v>2</v>
      </c>
      <c r="C1434" s="151" t="s">
        <v>141</v>
      </c>
      <c r="D1434" s="141" t="s">
        <v>1121</v>
      </c>
      <c r="E1434" s="149">
        <v>257</v>
      </c>
      <c r="F1434" s="148" t="s">
        <v>559</v>
      </c>
      <c r="G1434" s="148" t="s">
        <v>15</v>
      </c>
      <c r="H1434" s="150">
        <v>4581.3999999999996</v>
      </c>
      <c r="I1434" s="267"/>
    </row>
    <row r="1435" spans="1:9" s="53" customFormat="1" x14ac:dyDescent="0.2">
      <c r="A1435" s="132" t="s">
        <v>40</v>
      </c>
      <c r="B1435" s="213">
        <v>2</v>
      </c>
      <c r="C1435" s="151" t="s">
        <v>141</v>
      </c>
      <c r="D1435" s="141" t="s">
        <v>1121</v>
      </c>
      <c r="E1435" s="149">
        <v>257</v>
      </c>
      <c r="F1435" s="148" t="s">
        <v>559</v>
      </c>
      <c r="G1435" s="148" t="s">
        <v>15</v>
      </c>
      <c r="H1435" s="150">
        <v>5658.3</v>
      </c>
      <c r="I1435" s="267"/>
    </row>
    <row r="1436" spans="1:9" s="53" customFormat="1" x14ac:dyDescent="0.2">
      <c r="A1436" s="132" t="s">
        <v>44</v>
      </c>
      <c r="B1436" s="213">
        <v>2</v>
      </c>
      <c r="C1436" s="151" t="s">
        <v>141</v>
      </c>
      <c r="D1436" s="141" t="s">
        <v>1121</v>
      </c>
      <c r="E1436" s="149">
        <v>257</v>
      </c>
      <c r="F1436" s="148" t="s">
        <v>559</v>
      </c>
      <c r="G1436" s="148" t="s">
        <v>15</v>
      </c>
      <c r="H1436" s="150">
        <v>5076.2</v>
      </c>
      <c r="I1436" s="267"/>
    </row>
    <row r="1437" spans="1:9" s="53" customFormat="1" x14ac:dyDescent="0.2">
      <c r="A1437" s="132" t="s">
        <v>45</v>
      </c>
      <c r="B1437" s="213">
        <v>2</v>
      </c>
      <c r="C1437" s="151" t="s">
        <v>141</v>
      </c>
      <c r="D1437" s="141" t="s">
        <v>1121</v>
      </c>
      <c r="E1437" s="149">
        <v>257</v>
      </c>
      <c r="F1437" s="148" t="s">
        <v>559</v>
      </c>
      <c r="G1437" s="148" t="s">
        <v>15</v>
      </c>
      <c r="H1437" s="150">
        <v>6643.2</v>
      </c>
      <c r="I1437" s="267"/>
    </row>
    <row r="1438" spans="1:9" s="53" customFormat="1" x14ac:dyDescent="0.2">
      <c r="A1438" s="132" t="s">
        <v>46</v>
      </c>
      <c r="B1438" s="213">
        <v>2</v>
      </c>
      <c r="C1438" s="151" t="s">
        <v>141</v>
      </c>
      <c r="D1438" s="141" t="s">
        <v>1121</v>
      </c>
      <c r="E1438" s="149">
        <v>257</v>
      </c>
      <c r="F1438" s="148" t="s">
        <v>559</v>
      </c>
      <c r="G1438" s="148" t="s">
        <v>15</v>
      </c>
      <c r="H1438" s="150">
        <v>47218.199999999953</v>
      </c>
      <c r="I1438" s="267"/>
    </row>
    <row r="1439" spans="1:9" s="53" customFormat="1" x14ac:dyDescent="0.2">
      <c r="A1439" s="132" t="s">
        <v>47</v>
      </c>
      <c r="B1439" s="213">
        <v>2</v>
      </c>
      <c r="C1439" s="151" t="s">
        <v>141</v>
      </c>
      <c r="D1439" s="141" t="s">
        <v>1121</v>
      </c>
      <c r="E1439" s="149">
        <v>257</v>
      </c>
      <c r="F1439" s="148" t="s">
        <v>559</v>
      </c>
      <c r="G1439" s="148" t="s">
        <v>15</v>
      </c>
      <c r="H1439" s="150">
        <v>5218.2</v>
      </c>
      <c r="I1439" s="267"/>
    </row>
    <row r="1440" spans="1:9" s="53" customFormat="1" x14ac:dyDescent="0.2">
      <c r="A1440" s="132" t="s">
        <v>55</v>
      </c>
      <c r="B1440" s="213">
        <v>2</v>
      </c>
      <c r="C1440" s="151" t="s">
        <v>141</v>
      </c>
      <c r="D1440" s="141" t="s">
        <v>1121</v>
      </c>
      <c r="E1440" s="149">
        <v>257</v>
      </c>
      <c r="F1440" s="148" t="s">
        <v>559</v>
      </c>
      <c r="G1440" s="148" t="s">
        <v>15</v>
      </c>
      <c r="H1440" s="150">
        <v>4300</v>
      </c>
      <c r="I1440" s="267"/>
    </row>
    <row r="1441" spans="1:9" s="53" customFormat="1" x14ac:dyDescent="0.2">
      <c r="A1441" s="132" t="s">
        <v>56</v>
      </c>
      <c r="B1441" s="213">
        <v>2</v>
      </c>
      <c r="C1441" s="151" t="s">
        <v>141</v>
      </c>
      <c r="D1441" s="141" t="s">
        <v>1121</v>
      </c>
      <c r="E1441" s="149">
        <v>257</v>
      </c>
      <c r="F1441" s="148" t="s">
        <v>559</v>
      </c>
      <c r="G1441" s="148" t="s">
        <v>15</v>
      </c>
      <c r="H1441" s="150">
        <v>4488.7</v>
      </c>
      <c r="I1441" s="267"/>
    </row>
    <row r="1442" spans="1:9" s="53" customFormat="1" x14ac:dyDescent="0.2">
      <c r="A1442" s="132" t="s">
        <v>64</v>
      </c>
      <c r="B1442" s="213">
        <v>2</v>
      </c>
      <c r="C1442" s="151" t="s">
        <v>141</v>
      </c>
      <c r="D1442" s="141" t="s">
        <v>1121</v>
      </c>
      <c r="E1442" s="149">
        <v>257</v>
      </c>
      <c r="F1442" s="148" t="s">
        <v>559</v>
      </c>
      <c r="G1442" s="148" t="s">
        <v>15</v>
      </c>
      <c r="H1442" s="152" t="s">
        <v>11</v>
      </c>
      <c r="I1442" s="267"/>
    </row>
    <row r="1443" spans="1:9" s="53" customFormat="1" x14ac:dyDescent="0.2">
      <c r="A1443" s="132" t="s">
        <v>65</v>
      </c>
      <c r="B1443" s="213">
        <v>2</v>
      </c>
      <c r="C1443" s="151" t="s">
        <v>141</v>
      </c>
      <c r="D1443" s="141" t="s">
        <v>1121</v>
      </c>
      <c r="E1443" s="149">
        <v>257</v>
      </c>
      <c r="F1443" s="148" t="s">
        <v>559</v>
      </c>
      <c r="G1443" s="148" t="s">
        <v>15</v>
      </c>
      <c r="H1443" s="143" t="s">
        <v>11</v>
      </c>
      <c r="I1443" s="267"/>
    </row>
    <row r="1444" spans="1:9" s="53" customFormat="1" x14ac:dyDescent="0.2">
      <c r="A1444" s="132" t="s">
        <v>78</v>
      </c>
      <c r="B1444" s="213">
        <v>2</v>
      </c>
      <c r="C1444" s="151" t="s">
        <v>141</v>
      </c>
      <c r="D1444" s="141" t="s">
        <v>1121</v>
      </c>
      <c r="E1444" s="149">
        <v>257</v>
      </c>
      <c r="F1444" s="148" t="s">
        <v>559</v>
      </c>
      <c r="G1444" s="148" t="s">
        <v>15</v>
      </c>
      <c r="H1444" s="143" t="s">
        <v>11</v>
      </c>
      <c r="I1444" s="267"/>
    </row>
    <row r="1445" spans="1:9" s="53" customFormat="1" x14ac:dyDescent="0.2">
      <c r="A1445" s="132" t="s">
        <v>79</v>
      </c>
      <c r="B1445" s="213">
        <v>2</v>
      </c>
      <c r="C1445" s="151" t="s">
        <v>141</v>
      </c>
      <c r="D1445" s="141" t="s">
        <v>1121</v>
      </c>
      <c r="E1445" s="149">
        <v>257</v>
      </c>
      <c r="F1445" s="148" t="s">
        <v>559</v>
      </c>
      <c r="G1445" s="148" t="s">
        <v>15</v>
      </c>
      <c r="H1445" s="152" t="s">
        <v>11</v>
      </c>
      <c r="I1445" s="267"/>
    </row>
    <row r="1446" spans="1:9" s="53" customFormat="1" x14ac:dyDescent="0.2">
      <c r="A1446" s="132" t="s">
        <v>81</v>
      </c>
      <c r="B1446" s="213">
        <v>2</v>
      </c>
      <c r="C1446" s="151" t="s">
        <v>141</v>
      </c>
      <c r="D1446" s="141" t="s">
        <v>1121</v>
      </c>
      <c r="E1446" s="149">
        <v>257</v>
      </c>
      <c r="F1446" s="148" t="s">
        <v>559</v>
      </c>
      <c r="G1446" s="148" t="s">
        <v>15</v>
      </c>
      <c r="H1446" s="152" t="s">
        <v>11</v>
      </c>
      <c r="I1446" s="267"/>
    </row>
    <row r="1447" spans="1:9" s="53" customFormat="1" x14ac:dyDescent="0.2">
      <c r="A1447" s="132" t="s">
        <v>82</v>
      </c>
      <c r="B1447" s="213">
        <v>2</v>
      </c>
      <c r="C1447" s="151" t="s">
        <v>141</v>
      </c>
      <c r="D1447" s="141" t="s">
        <v>1121</v>
      </c>
      <c r="E1447" s="149">
        <v>257</v>
      </c>
      <c r="F1447" s="148" t="s">
        <v>559</v>
      </c>
      <c r="G1447" s="148" t="s">
        <v>15</v>
      </c>
      <c r="H1447" s="152" t="s">
        <v>11</v>
      </c>
      <c r="I1447" s="267"/>
    </row>
    <row r="1448" spans="1:9" s="53" customFormat="1" x14ac:dyDescent="0.2">
      <c r="A1448" s="132" t="s">
        <v>87</v>
      </c>
      <c r="B1448" s="213">
        <v>2</v>
      </c>
      <c r="C1448" s="151" t="s">
        <v>141</v>
      </c>
      <c r="D1448" s="141" t="s">
        <v>1121</v>
      </c>
      <c r="E1448" s="149">
        <v>257</v>
      </c>
      <c r="F1448" s="148" t="s">
        <v>559</v>
      </c>
      <c r="G1448" s="148" t="s">
        <v>15</v>
      </c>
      <c r="H1448" s="152" t="s">
        <v>11</v>
      </c>
      <c r="I1448" s="267"/>
    </row>
    <row r="1449" spans="1:9" s="53" customFormat="1" x14ac:dyDescent="0.2">
      <c r="A1449" s="132" t="s">
        <v>88</v>
      </c>
      <c r="B1449" s="213">
        <v>2</v>
      </c>
      <c r="C1449" s="151" t="s">
        <v>141</v>
      </c>
      <c r="D1449" s="141" t="s">
        <v>1121</v>
      </c>
      <c r="E1449" s="149">
        <v>257</v>
      </c>
      <c r="F1449" s="148" t="s">
        <v>559</v>
      </c>
      <c r="G1449" s="148" t="s">
        <v>15</v>
      </c>
      <c r="H1449" s="152" t="s">
        <v>11</v>
      </c>
      <c r="I1449" s="267"/>
    </row>
    <row r="1450" spans="1:9" s="53" customFormat="1" x14ac:dyDescent="0.2">
      <c r="A1450" s="132" t="s">
        <v>148</v>
      </c>
      <c r="B1450" s="213">
        <v>2</v>
      </c>
      <c r="C1450" s="151" t="s">
        <v>141</v>
      </c>
      <c r="D1450" s="141" t="s">
        <v>1121</v>
      </c>
      <c r="E1450" s="149">
        <v>257</v>
      </c>
      <c r="F1450" s="148" t="s">
        <v>559</v>
      </c>
      <c r="G1450" s="148" t="s">
        <v>15</v>
      </c>
      <c r="H1450" s="139" t="s">
        <v>11</v>
      </c>
      <c r="I1450" s="267"/>
    </row>
    <row r="1451" spans="1:9" s="53" customFormat="1" x14ac:dyDescent="0.2">
      <c r="A1451" s="132" t="s">
        <v>527</v>
      </c>
      <c r="B1451" s="213">
        <v>2</v>
      </c>
      <c r="C1451" s="151" t="s">
        <v>141</v>
      </c>
      <c r="D1451" s="141" t="s">
        <v>1121</v>
      </c>
      <c r="E1451" s="149">
        <v>257</v>
      </c>
      <c r="F1451" s="148" t="s">
        <v>559</v>
      </c>
      <c r="G1451" s="148" t="s">
        <v>15</v>
      </c>
      <c r="H1451" s="139" t="s">
        <v>11</v>
      </c>
      <c r="I1451" s="267"/>
    </row>
    <row r="1452" spans="1:9" s="53" customFormat="1" x14ac:dyDescent="0.2">
      <c r="A1452" s="132" t="s">
        <v>588</v>
      </c>
      <c r="B1452" s="213">
        <v>2</v>
      </c>
      <c r="C1452" s="151" t="s">
        <v>141</v>
      </c>
      <c r="D1452" s="141" t="s">
        <v>1121</v>
      </c>
      <c r="E1452" s="149">
        <v>257</v>
      </c>
      <c r="F1452" s="148" t="s">
        <v>559</v>
      </c>
      <c r="G1452" s="148" t="s">
        <v>15</v>
      </c>
      <c r="H1452" s="139" t="s">
        <v>11</v>
      </c>
      <c r="I1452" s="267"/>
    </row>
    <row r="1453" spans="1:9" s="53" customFormat="1" x14ac:dyDescent="0.2">
      <c r="A1453" s="132" t="s">
        <v>1069</v>
      </c>
      <c r="B1453" s="213">
        <v>2</v>
      </c>
      <c r="C1453" s="151" t="s">
        <v>141</v>
      </c>
      <c r="D1453" s="141" t="s">
        <v>1121</v>
      </c>
      <c r="E1453" s="149">
        <v>257</v>
      </c>
      <c r="F1453" s="148" t="s">
        <v>559</v>
      </c>
      <c r="G1453" s="148" t="s">
        <v>15</v>
      </c>
      <c r="H1453" s="139" t="s">
        <v>11</v>
      </c>
      <c r="I1453" s="267"/>
    </row>
    <row r="1454" spans="1:9" s="53" customFormat="1" x14ac:dyDescent="0.2">
      <c r="A1454" s="132" t="s">
        <v>5</v>
      </c>
      <c r="B1454" s="213">
        <v>2</v>
      </c>
      <c r="C1454" s="77" t="s">
        <v>141</v>
      </c>
      <c r="D1454" s="49" t="s">
        <v>1138</v>
      </c>
      <c r="E1454" s="135">
        <v>258</v>
      </c>
      <c r="F1454" s="78" t="s">
        <v>1139</v>
      </c>
      <c r="G1454" s="78" t="s">
        <v>17</v>
      </c>
      <c r="H1454" s="292">
        <v>1562</v>
      </c>
      <c r="I1454" s="267"/>
    </row>
    <row r="1455" spans="1:9" s="53" customFormat="1" x14ac:dyDescent="0.2">
      <c r="A1455" s="132" t="s">
        <v>6</v>
      </c>
      <c r="B1455" s="213">
        <v>2</v>
      </c>
      <c r="C1455" s="77" t="s">
        <v>141</v>
      </c>
      <c r="D1455" s="49" t="s">
        <v>1138</v>
      </c>
      <c r="E1455" s="135">
        <v>258</v>
      </c>
      <c r="F1455" s="78" t="s">
        <v>1139</v>
      </c>
      <c r="G1455" s="78" t="s">
        <v>17</v>
      </c>
      <c r="H1455" s="292">
        <v>1682.6</v>
      </c>
      <c r="I1455" s="267"/>
    </row>
    <row r="1456" spans="1:9" s="53" customFormat="1" x14ac:dyDescent="0.2">
      <c r="A1456" s="132" t="s">
        <v>7</v>
      </c>
      <c r="B1456" s="213">
        <v>2</v>
      </c>
      <c r="C1456" s="77" t="s">
        <v>141</v>
      </c>
      <c r="D1456" s="49" t="s">
        <v>1138</v>
      </c>
      <c r="E1456" s="135">
        <v>258</v>
      </c>
      <c r="F1456" s="78" t="s">
        <v>1139</v>
      </c>
      <c r="G1456" s="78" t="s">
        <v>17</v>
      </c>
      <c r="H1456" s="292">
        <v>1682.6</v>
      </c>
      <c r="I1456" s="267"/>
    </row>
    <row r="1457" spans="1:9" s="53" customFormat="1" x14ac:dyDescent="0.2">
      <c r="A1457" s="132" t="s">
        <v>8</v>
      </c>
      <c r="B1457" s="213">
        <v>2</v>
      </c>
      <c r="C1457" s="77" t="s">
        <v>141</v>
      </c>
      <c r="D1457" s="49" t="s">
        <v>1138</v>
      </c>
      <c r="E1457" s="135">
        <v>258</v>
      </c>
      <c r="F1457" s="78" t="s">
        <v>1139</v>
      </c>
      <c r="G1457" s="78" t="s">
        <v>17</v>
      </c>
      <c r="H1457" s="292">
        <v>1682.6</v>
      </c>
      <c r="I1457" s="267"/>
    </row>
    <row r="1458" spans="1:9" s="53" customFormat="1" x14ac:dyDescent="0.2">
      <c r="A1458" s="132" t="s">
        <v>34</v>
      </c>
      <c r="B1458" s="213">
        <v>2</v>
      </c>
      <c r="C1458" s="77" t="s">
        <v>141</v>
      </c>
      <c r="D1458" s="49" t="s">
        <v>1138</v>
      </c>
      <c r="E1458" s="135">
        <v>258</v>
      </c>
      <c r="F1458" s="78" t="s">
        <v>1139</v>
      </c>
      <c r="G1458" s="78" t="s">
        <v>17</v>
      </c>
      <c r="H1458" s="292">
        <v>1682.6</v>
      </c>
      <c r="I1458" s="267"/>
    </row>
    <row r="1459" spans="1:9" s="53" customFormat="1" x14ac:dyDescent="0.2">
      <c r="A1459" s="132" t="s">
        <v>37</v>
      </c>
      <c r="B1459" s="213">
        <v>2</v>
      </c>
      <c r="C1459" s="77" t="s">
        <v>141</v>
      </c>
      <c r="D1459" s="49" t="s">
        <v>1138</v>
      </c>
      <c r="E1459" s="135">
        <v>258</v>
      </c>
      <c r="F1459" s="78" t="s">
        <v>1139</v>
      </c>
      <c r="G1459" s="78" t="s">
        <v>17</v>
      </c>
      <c r="H1459" s="292">
        <v>1682.6</v>
      </c>
      <c r="I1459" s="267"/>
    </row>
    <row r="1460" spans="1:9" s="53" customFormat="1" x14ac:dyDescent="0.2">
      <c r="A1460" s="132" t="s">
        <v>39</v>
      </c>
      <c r="B1460" s="213">
        <v>2</v>
      </c>
      <c r="C1460" s="77" t="s">
        <v>141</v>
      </c>
      <c r="D1460" s="49" t="s">
        <v>1138</v>
      </c>
      <c r="E1460" s="135">
        <v>258</v>
      </c>
      <c r="F1460" s="78" t="s">
        <v>1139</v>
      </c>
      <c r="G1460" s="78" t="s">
        <v>17</v>
      </c>
      <c r="H1460" s="292">
        <v>1682.6</v>
      </c>
      <c r="I1460" s="267"/>
    </row>
    <row r="1461" spans="1:9" s="53" customFormat="1" x14ac:dyDescent="0.2">
      <c r="A1461" s="132" t="s">
        <v>40</v>
      </c>
      <c r="B1461" s="213">
        <v>2</v>
      </c>
      <c r="C1461" s="77" t="s">
        <v>141</v>
      </c>
      <c r="D1461" s="49" t="s">
        <v>1138</v>
      </c>
      <c r="E1461" s="44">
        <v>258</v>
      </c>
      <c r="F1461" s="78" t="s">
        <v>1139</v>
      </c>
      <c r="G1461" s="78" t="s">
        <v>17</v>
      </c>
      <c r="H1461" s="292">
        <v>1892</v>
      </c>
      <c r="I1461" s="267"/>
    </row>
    <row r="1462" spans="1:9" s="53" customFormat="1" x14ac:dyDescent="0.2">
      <c r="A1462" s="132" t="s">
        <v>44</v>
      </c>
      <c r="B1462" s="213">
        <v>2</v>
      </c>
      <c r="C1462" s="77" t="s">
        <v>141</v>
      </c>
      <c r="D1462" s="49" t="s">
        <v>1138</v>
      </c>
      <c r="E1462" s="135">
        <v>258</v>
      </c>
      <c r="F1462" s="78" t="s">
        <v>1139</v>
      </c>
      <c r="G1462" s="78" t="s">
        <v>17</v>
      </c>
      <c r="H1462" s="292">
        <v>1682.6</v>
      </c>
      <c r="I1462" s="267"/>
    </row>
    <row r="1463" spans="1:9" s="53" customFormat="1" x14ac:dyDescent="0.2">
      <c r="A1463" s="132" t="s">
        <v>45</v>
      </c>
      <c r="B1463" s="213">
        <v>2</v>
      </c>
      <c r="C1463" s="77" t="s">
        <v>141</v>
      </c>
      <c r="D1463" s="49" t="s">
        <v>1138</v>
      </c>
      <c r="E1463" s="135">
        <v>258</v>
      </c>
      <c r="F1463" s="78" t="s">
        <v>1139</v>
      </c>
      <c r="G1463" s="78" t="s">
        <v>17</v>
      </c>
      <c r="H1463" s="292">
        <v>1920.1</v>
      </c>
      <c r="I1463" s="267"/>
    </row>
    <row r="1464" spans="1:9" s="53" customFormat="1" x14ac:dyDescent="0.2">
      <c r="A1464" s="132" t="s">
        <v>46</v>
      </c>
      <c r="B1464" s="213">
        <v>2</v>
      </c>
      <c r="C1464" s="77" t="s">
        <v>141</v>
      </c>
      <c r="D1464" s="49" t="s">
        <v>1138</v>
      </c>
      <c r="E1464" s="135">
        <v>258</v>
      </c>
      <c r="F1464" s="78" t="s">
        <v>1139</v>
      </c>
      <c r="G1464" s="78" t="s">
        <v>17</v>
      </c>
      <c r="H1464" s="292">
        <v>1682.6</v>
      </c>
      <c r="I1464" s="267"/>
    </row>
    <row r="1465" spans="1:9" s="53" customFormat="1" x14ac:dyDescent="0.2">
      <c r="A1465" s="132" t="s">
        <v>47</v>
      </c>
      <c r="B1465" s="213">
        <v>2</v>
      </c>
      <c r="C1465" s="77" t="s">
        <v>141</v>
      </c>
      <c r="D1465" s="49" t="s">
        <v>1138</v>
      </c>
      <c r="E1465" s="135">
        <v>258</v>
      </c>
      <c r="F1465" s="78" t="s">
        <v>1139</v>
      </c>
      <c r="G1465" s="78" t="s">
        <v>17</v>
      </c>
      <c r="H1465" s="292">
        <v>1682.6</v>
      </c>
      <c r="I1465" s="267"/>
    </row>
    <row r="1466" spans="1:9" s="53" customFormat="1" x14ac:dyDescent="0.2">
      <c r="A1466" s="132" t="s">
        <v>55</v>
      </c>
      <c r="B1466" s="213">
        <v>2</v>
      </c>
      <c r="C1466" s="77" t="s">
        <v>141</v>
      </c>
      <c r="D1466" s="49" t="s">
        <v>1138</v>
      </c>
      <c r="E1466" s="135">
        <v>258</v>
      </c>
      <c r="F1466" s="78" t="s">
        <v>1139</v>
      </c>
      <c r="G1466" s="78" t="s">
        <v>17</v>
      </c>
      <c r="H1466" s="292">
        <v>1682.6</v>
      </c>
      <c r="I1466" s="267"/>
    </row>
    <row r="1467" spans="1:9" s="53" customFormat="1" x14ac:dyDescent="0.2">
      <c r="A1467" s="132" t="s">
        <v>56</v>
      </c>
      <c r="B1467" s="213">
        <v>2</v>
      </c>
      <c r="C1467" s="77" t="s">
        <v>141</v>
      </c>
      <c r="D1467" s="49" t="s">
        <v>1138</v>
      </c>
      <c r="E1467" s="135">
        <v>258</v>
      </c>
      <c r="F1467" s="78" t="s">
        <v>1139</v>
      </c>
      <c r="G1467" s="78" t="s">
        <v>17</v>
      </c>
      <c r="H1467" s="292">
        <v>1682.6</v>
      </c>
      <c r="I1467" s="267"/>
    </row>
    <row r="1468" spans="1:9" s="53" customFormat="1" x14ac:dyDescent="0.2">
      <c r="A1468" s="132" t="s">
        <v>64</v>
      </c>
      <c r="B1468" s="213">
        <v>2</v>
      </c>
      <c r="C1468" s="77" t="s">
        <v>141</v>
      </c>
      <c r="D1468" s="49" t="s">
        <v>1138</v>
      </c>
      <c r="E1468" s="135">
        <v>258</v>
      </c>
      <c r="F1468" s="78" t="s">
        <v>1139</v>
      </c>
      <c r="G1468" s="78" t="s">
        <v>17</v>
      </c>
      <c r="H1468" s="292" t="s">
        <v>4</v>
      </c>
      <c r="I1468" s="267"/>
    </row>
    <row r="1469" spans="1:9" s="53" customFormat="1" x14ac:dyDescent="0.2">
      <c r="A1469" s="132" t="s">
        <v>65</v>
      </c>
      <c r="B1469" s="213">
        <v>2</v>
      </c>
      <c r="C1469" s="77" t="s">
        <v>141</v>
      </c>
      <c r="D1469" s="49" t="s">
        <v>1138</v>
      </c>
      <c r="E1469" s="135">
        <v>258</v>
      </c>
      <c r="F1469" s="78" t="s">
        <v>1139</v>
      </c>
      <c r="G1469" s="78" t="s">
        <v>17</v>
      </c>
      <c r="H1469" s="272" t="s">
        <v>4</v>
      </c>
      <c r="I1469" s="267"/>
    </row>
    <row r="1470" spans="1:9" s="53" customFormat="1" x14ac:dyDescent="0.2">
      <c r="A1470" s="132" t="s">
        <v>78</v>
      </c>
      <c r="B1470" s="213">
        <v>2</v>
      </c>
      <c r="C1470" s="77" t="s">
        <v>141</v>
      </c>
      <c r="D1470" s="49" t="s">
        <v>1138</v>
      </c>
      <c r="E1470" s="135">
        <v>258</v>
      </c>
      <c r="F1470" s="78" t="s">
        <v>1139</v>
      </c>
      <c r="G1470" s="78" t="s">
        <v>17</v>
      </c>
      <c r="H1470" s="272" t="s">
        <v>4</v>
      </c>
      <c r="I1470" s="267"/>
    </row>
    <row r="1471" spans="1:9" s="53" customFormat="1" x14ac:dyDescent="0.2">
      <c r="A1471" s="132" t="s">
        <v>79</v>
      </c>
      <c r="B1471" s="213">
        <v>2</v>
      </c>
      <c r="C1471" s="77" t="s">
        <v>141</v>
      </c>
      <c r="D1471" s="49" t="s">
        <v>1138</v>
      </c>
      <c r="E1471" s="135">
        <v>258</v>
      </c>
      <c r="F1471" s="78" t="s">
        <v>1139</v>
      </c>
      <c r="G1471" s="78" t="s">
        <v>17</v>
      </c>
      <c r="H1471" s="292" t="s">
        <v>4</v>
      </c>
      <c r="I1471" s="267"/>
    </row>
    <row r="1472" spans="1:9" s="53" customFormat="1" x14ac:dyDescent="0.2">
      <c r="A1472" s="132" t="s">
        <v>81</v>
      </c>
      <c r="B1472" s="213">
        <v>2</v>
      </c>
      <c r="C1472" s="77" t="s">
        <v>141</v>
      </c>
      <c r="D1472" s="49" t="s">
        <v>1138</v>
      </c>
      <c r="E1472" s="135">
        <v>258</v>
      </c>
      <c r="F1472" s="78" t="s">
        <v>1139</v>
      </c>
      <c r="G1472" s="78" t="s">
        <v>17</v>
      </c>
      <c r="H1472" s="292" t="s">
        <v>4</v>
      </c>
      <c r="I1472" s="267"/>
    </row>
    <row r="1473" spans="1:9" s="53" customFormat="1" x14ac:dyDescent="0.2">
      <c r="A1473" s="132" t="s">
        <v>82</v>
      </c>
      <c r="B1473" s="213">
        <v>2</v>
      </c>
      <c r="C1473" s="77" t="s">
        <v>141</v>
      </c>
      <c r="D1473" s="49" t="s">
        <v>1138</v>
      </c>
      <c r="E1473" s="135">
        <v>258</v>
      </c>
      <c r="F1473" s="78" t="s">
        <v>1139</v>
      </c>
      <c r="G1473" s="78" t="s">
        <v>17</v>
      </c>
      <c r="H1473" s="292" t="s">
        <v>4</v>
      </c>
      <c r="I1473" s="267"/>
    </row>
    <row r="1474" spans="1:9" s="53" customFormat="1" x14ac:dyDescent="0.2">
      <c r="A1474" s="132" t="s">
        <v>87</v>
      </c>
      <c r="B1474" s="213">
        <v>2</v>
      </c>
      <c r="C1474" s="77" t="s">
        <v>141</v>
      </c>
      <c r="D1474" s="49" t="s">
        <v>1138</v>
      </c>
      <c r="E1474" s="135">
        <v>258</v>
      </c>
      <c r="F1474" s="78" t="s">
        <v>1139</v>
      </c>
      <c r="G1474" s="78" t="s">
        <v>17</v>
      </c>
      <c r="H1474" s="292" t="s">
        <v>4</v>
      </c>
      <c r="I1474" s="267"/>
    </row>
    <row r="1475" spans="1:9" s="53" customFormat="1" x14ac:dyDescent="0.2">
      <c r="A1475" s="132" t="s">
        <v>88</v>
      </c>
      <c r="B1475" s="213">
        <v>2</v>
      </c>
      <c r="C1475" s="77" t="s">
        <v>141</v>
      </c>
      <c r="D1475" s="49" t="s">
        <v>1138</v>
      </c>
      <c r="E1475" s="135">
        <v>258</v>
      </c>
      <c r="F1475" s="78" t="s">
        <v>1139</v>
      </c>
      <c r="G1475" s="78" t="s">
        <v>17</v>
      </c>
      <c r="H1475" s="292" t="s">
        <v>4</v>
      </c>
      <c r="I1475" s="267"/>
    </row>
    <row r="1476" spans="1:9" s="53" customFormat="1" x14ac:dyDescent="0.2">
      <c r="A1476" s="132" t="s">
        <v>148</v>
      </c>
      <c r="B1476" s="213">
        <v>2</v>
      </c>
      <c r="C1476" s="77" t="s">
        <v>141</v>
      </c>
      <c r="D1476" s="49" t="s">
        <v>1138</v>
      </c>
      <c r="E1476" s="135">
        <v>258</v>
      </c>
      <c r="F1476" s="78" t="s">
        <v>1139</v>
      </c>
      <c r="G1476" s="78" t="s">
        <v>17</v>
      </c>
      <c r="H1476" s="292" t="s">
        <v>4</v>
      </c>
      <c r="I1476" s="267"/>
    </row>
    <row r="1477" spans="1:9" s="53" customFormat="1" x14ac:dyDescent="0.2">
      <c r="A1477" s="132" t="s">
        <v>527</v>
      </c>
      <c r="B1477" s="213">
        <v>2</v>
      </c>
      <c r="C1477" s="77" t="s">
        <v>141</v>
      </c>
      <c r="D1477" s="49" t="s">
        <v>1138</v>
      </c>
      <c r="E1477" s="135">
        <v>258</v>
      </c>
      <c r="F1477" s="78" t="s">
        <v>1139</v>
      </c>
      <c r="G1477" s="78" t="s">
        <v>17</v>
      </c>
      <c r="H1477" s="292" t="s">
        <v>4</v>
      </c>
      <c r="I1477" s="267"/>
    </row>
    <row r="1478" spans="1:9" s="53" customFormat="1" x14ac:dyDescent="0.2">
      <c r="A1478" s="132" t="s">
        <v>588</v>
      </c>
      <c r="B1478" s="213">
        <v>2</v>
      </c>
      <c r="C1478" s="77" t="s">
        <v>141</v>
      </c>
      <c r="D1478" s="49" t="s">
        <v>1138</v>
      </c>
      <c r="E1478" s="135">
        <v>258</v>
      </c>
      <c r="F1478" s="78" t="s">
        <v>1139</v>
      </c>
      <c r="G1478" s="78" t="s">
        <v>17</v>
      </c>
      <c r="H1478" s="292" t="s">
        <v>4</v>
      </c>
      <c r="I1478" s="267"/>
    </row>
    <row r="1479" spans="1:9" s="53" customFormat="1" x14ac:dyDescent="0.2">
      <c r="A1479" s="132" t="s">
        <v>1069</v>
      </c>
      <c r="B1479" s="213">
        <v>2</v>
      </c>
      <c r="C1479" s="77" t="s">
        <v>141</v>
      </c>
      <c r="D1479" s="49" t="s">
        <v>1138</v>
      </c>
      <c r="E1479" s="135">
        <v>258</v>
      </c>
      <c r="F1479" s="78" t="s">
        <v>1139</v>
      </c>
      <c r="G1479" s="78" t="s">
        <v>17</v>
      </c>
      <c r="H1479" s="292" t="s">
        <v>4</v>
      </c>
      <c r="I1479" s="267"/>
    </row>
    <row r="1480" spans="1:9" s="53" customFormat="1" x14ac:dyDescent="0.2">
      <c r="A1480" s="132" t="s">
        <v>5</v>
      </c>
      <c r="B1480" s="213">
        <v>2</v>
      </c>
      <c r="C1480" s="77" t="s">
        <v>141</v>
      </c>
      <c r="D1480" s="49" t="s">
        <v>1138</v>
      </c>
      <c r="E1480" s="135">
        <v>259</v>
      </c>
      <c r="F1480" s="78" t="s">
        <v>1140</v>
      </c>
      <c r="G1480" s="78" t="s">
        <v>15</v>
      </c>
      <c r="H1480" s="292">
        <v>6248</v>
      </c>
      <c r="I1480" s="267"/>
    </row>
    <row r="1481" spans="1:9" s="53" customFormat="1" x14ac:dyDescent="0.2">
      <c r="A1481" s="132" t="s">
        <v>6</v>
      </c>
      <c r="B1481" s="213">
        <v>2</v>
      </c>
      <c r="C1481" s="77" t="s">
        <v>141</v>
      </c>
      <c r="D1481" s="49" t="s">
        <v>1138</v>
      </c>
      <c r="E1481" s="135">
        <v>259</v>
      </c>
      <c r="F1481" s="78" t="s">
        <v>1140</v>
      </c>
      <c r="G1481" s="78" t="s">
        <v>15</v>
      </c>
      <c r="H1481" s="292">
        <v>6730.2</v>
      </c>
      <c r="I1481" s="267"/>
    </row>
    <row r="1482" spans="1:9" s="53" customFormat="1" x14ac:dyDescent="0.2">
      <c r="A1482" s="132" t="s">
        <v>7</v>
      </c>
      <c r="B1482" s="213">
        <v>2</v>
      </c>
      <c r="C1482" s="77" t="s">
        <v>141</v>
      </c>
      <c r="D1482" s="49" t="s">
        <v>1138</v>
      </c>
      <c r="E1482" s="135">
        <v>259</v>
      </c>
      <c r="F1482" s="78" t="s">
        <v>1140</v>
      </c>
      <c r="G1482" s="78" t="s">
        <v>15</v>
      </c>
      <c r="H1482" s="292">
        <v>6730.2</v>
      </c>
      <c r="I1482" s="267"/>
    </row>
    <row r="1483" spans="1:9" s="53" customFormat="1" x14ac:dyDescent="0.2">
      <c r="A1483" s="132" t="s">
        <v>8</v>
      </c>
      <c r="B1483" s="213">
        <v>2</v>
      </c>
      <c r="C1483" s="49" t="s">
        <v>141</v>
      </c>
      <c r="D1483" s="77" t="s">
        <v>1138</v>
      </c>
      <c r="E1483" s="135">
        <v>259</v>
      </c>
      <c r="F1483" s="78" t="s">
        <v>1140</v>
      </c>
      <c r="G1483" s="78" t="s">
        <v>15</v>
      </c>
      <c r="H1483" s="292">
        <v>6730.2</v>
      </c>
      <c r="I1483" s="267"/>
    </row>
    <row r="1484" spans="1:9" s="53" customFormat="1" x14ac:dyDescent="0.2">
      <c r="A1484" s="132" t="s">
        <v>34</v>
      </c>
      <c r="B1484" s="213">
        <v>2</v>
      </c>
      <c r="C1484" s="49" t="s">
        <v>141</v>
      </c>
      <c r="D1484" s="77" t="s">
        <v>1138</v>
      </c>
      <c r="E1484" s="135">
        <v>259</v>
      </c>
      <c r="F1484" s="78" t="s">
        <v>1140</v>
      </c>
      <c r="G1484" s="78" t="s">
        <v>15</v>
      </c>
      <c r="H1484" s="292">
        <v>5956.3</v>
      </c>
      <c r="I1484" s="267"/>
    </row>
    <row r="1485" spans="1:9" s="53" customFormat="1" x14ac:dyDescent="0.2">
      <c r="A1485" s="132" t="s">
        <v>37</v>
      </c>
      <c r="B1485" s="213">
        <v>2</v>
      </c>
      <c r="C1485" s="49" t="s">
        <v>141</v>
      </c>
      <c r="D1485" s="77" t="s">
        <v>1138</v>
      </c>
      <c r="E1485" s="135">
        <v>259</v>
      </c>
      <c r="F1485" s="78" t="s">
        <v>1140</v>
      </c>
      <c r="G1485" s="78" t="s">
        <v>15</v>
      </c>
      <c r="H1485" s="292">
        <v>8240.6</v>
      </c>
      <c r="I1485" s="267"/>
    </row>
    <row r="1486" spans="1:9" s="53" customFormat="1" x14ac:dyDescent="0.2">
      <c r="A1486" s="132" t="s">
        <v>39</v>
      </c>
      <c r="B1486" s="213">
        <v>2</v>
      </c>
      <c r="C1486" s="49" t="s">
        <v>141</v>
      </c>
      <c r="D1486" s="77" t="s">
        <v>1138</v>
      </c>
      <c r="E1486" s="135">
        <v>259</v>
      </c>
      <c r="F1486" s="78" t="s">
        <v>1140</v>
      </c>
      <c r="G1486" s="78" t="s">
        <v>15</v>
      </c>
      <c r="H1486" s="292">
        <v>6256.6</v>
      </c>
      <c r="I1486" s="267"/>
    </row>
    <row r="1487" spans="1:9" s="53" customFormat="1" x14ac:dyDescent="0.2">
      <c r="A1487" s="132" t="s">
        <v>40</v>
      </c>
      <c r="B1487" s="213">
        <v>2</v>
      </c>
      <c r="C1487" s="49" t="s">
        <v>141</v>
      </c>
      <c r="D1487" s="77" t="s">
        <v>1138</v>
      </c>
      <c r="E1487" s="135">
        <v>259</v>
      </c>
      <c r="F1487" s="78" t="s">
        <v>1140</v>
      </c>
      <c r="G1487" s="78" t="s">
        <v>15</v>
      </c>
      <c r="H1487" s="292">
        <v>7094.1</v>
      </c>
      <c r="I1487" s="267"/>
    </row>
    <row r="1488" spans="1:9" s="53" customFormat="1" x14ac:dyDescent="0.2">
      <c r="A1488" s="132" t="s">
        <v>44</v>
      </c>
      <c r="B1488" s="213">
        <v>2</v>
      </c>
      <c r="C1488" s="49" t="s">
        <v>141</v>
      </c>
      <c r="D1488" s="77" t="s">
        <v>1138</v>
      </c>
      <c r="E1488" s="135">
        <v>259</v>
      </c>
      <c r="F1488" s="78" t="s">
        <v>1140</v>
      </c>
      <c r="G1488" s="78" t="s">
        <v>15</v>
      </c>
      <c r="H1488" s="292">
        <v>6251.6</v>
      </c>
      <c r="I1488" s="267"/>
    </row>
    <row r="1489" spans="1:9" s="53" customFormat="1" x14ac:dyDescent="0.2">
      <c r="A1489" s="132" t="s">
        <v>45</v>
      </c>
      <c r="B1489" s="213">
        <v>2</v>
      </c>
      <c r="C1489" s="49" t="s">
        <v>141</v>
      </c>
      <c r="D1489" s="77" t="s">
        <v>1138</v>
      </c>
      <c r="E1489" s="135">
        <v>259</v>
      </c>
      <c r="F1489" s="78" t="s">
        <v>1140</v>
      </c>
      <c r="G1489" s="78" t="s">
        <v>15</v>
      </c>
      <c r="H1489" s="292">
        <v>10566.880000000001</v>
      </c>
      <c r="I1489" s="267"/>
    </row>
    <row r="1490" spans="1:9" s="53" customFormat="1" x14ac:dyDescent="0.2">
      <c r="A1490" s="132" t="s">
        <v>46</v>
      </c>
      <c r="B1490" s="213">
        <v>2</v>
      </c>
      <c r="C1490" s="49" t="s">
        <v>141</v>
      </c>
      <c r="D1490" s="77" t="s">
        <v>1138</v>
      </c>
      <c r="E1490" s="135">
        <v>259</v>
      </c>
      <c r="F1490" s="78" t="s">
        <v>1140</v>
      </c>
      <c r="G1490" s="78" t="s">
        <v>15</v>
      </c>
      <c r="H1490" s="292">
        <v>23827.200000000001</v>
      </c>
      <c r="I1490" s="267"/>
    </row>
    <row r="1491" spans="1:9" s="53" customFormat="1" x14ac:dyDescent="0.2">
      <c r="A1491" s="132" t="s">
        <v>47</v>
      </c>
      <c r="B1491" s="213">
        <v>2</v>
      </c>
      <c r="C1491" s="49" t="s">
        <v>141</v>
      </c>
      <c r="D1491" s="77" t="s">
        <v>1138</v>
      </c>
      <c r="E1491" s="135">
        <v>259</v>
      </c>
      <c r="F1491" s="78" t="s">
        <v>1140</v>
      </c>
      <c r="G1491" s="78" t="s">
        <v>15</v>
      </c>
      <c r="H1491" s="292">
        <v>6251.6</v>
      </c>
      <c r="I1491" s="267"/>
    </row>
    <row r="1492" spans="1:9" s="53" customFormat="1" x14ac:dyDescent="0.2">
      <c r="A1492" s="132" t="s">
        <v>55</v>
      </c>
      <c r="B1492" s="213">
        <v>2</v>
      </c>
      <c r="C1492" s="49" t="s">
        <v>141</v>
      </c>
      <c r="D1492" s="77" t="s">
        <v>1138</v>
      </c>
      <c r="E1492" s="135">
        <v>259</v>
      </c>
      <c r="F1492" s="78" t="s">
        <v>1140</v>
      </c>
      <c r="G1492" s="78" t="s">
        <v>15</v>
      </c>
      <c r="H1492" s="292">
        <v>6251.6</v>
      </c>
      <c r="I1492" s="267"/>
    </row>
    <row r="1493" spans="1:9" s="53" customFormat="1" x14ac:dyDescent="0.2">
      <c r="A1493" s="132" t="s">
        <v>56</v>
      </c>
      <c r="B1493" s="213">
        <v>2</v>
      </c>
      <c r="C1493" s="49" t="s">
        <v>141</v>
      </c>
      <c r="D1493" s="77" t="s">
        <v>1138</v>
      </c>
      <c r="E1493" s="135">
        <v>259</v>
      </c>
      <c r="F1493" s="78" t="s">
        <v>1140</v>
      </c>
      <c r="G1493" s="78" t="s">
        <v>15</v>
      </c>
      <c r="H1493" s="272">
        <v>6251.6</v>
      </c>
      <c r="I1493" s="267"/>
    </row>
    <row r="1494" spans="1:9" s="53" customFormat="1" x14ac:dyDescent="0.2">
      <c r="A1494" s="132" t="s">
        <v>64</v>
      </c>
      <c r="B1494" s="213">
        <v>2</v>
      </c>
      <c r="C1494" s="49" t="s">
        <v>141</v>
      </c>
      <c r="D1494" s="77" t="s">
        <v>1138</v>
      </c>
      <c r="E1494" s="135">
        <v>259</v>
      </c>
      <c r="F1494" s="78" t="s">
        <v>1140</v>
      </c>
      <c r="G1494" s="78" t="s">
        <v>15</v>
      </c>
      <c r="H1494" s="272" t="s">
        <v>4</v>
      </c>
      <c r="I1494" s="267"/>
    </row>
    <row r="1495" spans="1:9" s="53" customFormat="1" x14ac:dyDescent="0.2">
      <c r="A1495" s="132" t="s">
        <v>65</v>
      </c>
      <c r="B1495" s="213">
        <v>2</v>
      </c>
      <c r="C1495" s="49" t="s">
        <v>141</v>
      </c>
      <c r="D1495" s="77" t="s">
        <v>1138</v>
      </c>
      <c r="E1495" s="135">
        <v>259</v>
      </c>
      <c r="F1495" s="78" t="s">
        <v>1140</v>
      </c>
      <c r="G1495" s="78" t="s">
        <v>15</v>
      </c>
      <c r="H1495" s="292" t="s">
        <v>4</v>
      </c>
      <c r="I1495" s="267"/>
    </row>
    <row r="1496" spans="1:9" s="53" customFormat="1" x14ac:dyDescent="0.2">
      <c r="A1496" s="132" t="s">
        <v>78</v>
      </c>
      <c r="B1496" s="213">
        <v>2</v>
      </c>
      <c r="C1496" s="49" t="s">
        <v>141</v>
      </c>
      <c r="D1496" s="77" t="s">
        <v>1138</v>
      </c>
      <c r="E1496" s="135">
        <v>259</v>
      </c>
      <c r="F1496" s="78" t="s">
        <v>1140</v>
      </c>
      <c r="G1496" s="78" t="s">
        <v>15</v>
      </c>
      <c r="H1496" s="292" t="s">
        <v>4</v>
      </c>
      <c r="I1496" s="267"/>
    </row>
    <row r="1497" spans="1:9" s="53" customFormat="1" x14ac:dyDescent="0.2">
      <c r="A1497" s="132" t="s">
        <v>79</v>
      </c>
      <c r="B1497" s="213">
        <v>2</v>
      </c>
      <c r="C1497" s="49" t="s">
        <v>141</v>
      </c>
      <c r="D1497" s="77" t="s">
        <v>1138</v>
      </c>
      <c r="E1497" s="135">
        <v>259</v>
      </c>
      <c r="F1497" s="78" t="s">
        <v>1140</v>
      </c>
      <c r="G1497" s="78" t="s">
        <v>15</v>
      </c>
      <c r="H1497" s="292" t="s">
        <v>4</v>
      </c>
      <c r="I1497" s="267"/>
    </row>
    <row r="1498" spans="1:9" s="53" customFormat="1" x14ac:dyDescent="0.2">
      <c r="A1498" s="132" t="s">
        <v>81</v>
      </c>
      <c r="B1498" s="213">
        <v>2</v>
      </c>
      <c r="C1498" s="49" t="s">
        <v>141</v>
      </c>
      <c r="D1498" s="77" t="s">
        <v>1138</v>
      </c>
      <c r="E1498" s="135">
        <v>259</v>
      </c>
      <c r="F1498" s="78" t="s">
        <v>1140</v>
      </c>
      <c r="G1498" s="78" t="s">
        <v>15</v>
      </c>
      <c r="H1498" s="292" t="s">
        <v>4</v>
      </c>
      <c r="I1498" s="267"/>
    </row>
    <row r="1499" spans="1:9" s="53" customFormat="1" x14ac:dyDescent="0.2">
      <c r="A1499" s="132" t="s">
        <v>82</v>
      </c>
      <c r="B1499" s="213">
        <v>2</v>
      </c>
      <c r="C1499" s="49" t="s">
        <v>141</v>
      </c>
      <c r="D1499" s="77" t="s">
        <v>1138</v>
      </c>
      <c r="E1499" s="135">
        <v>259</v>
      </c>
      <c r="F1499" s="78" t="s">
        <v>1140</v>
      </c>
      <c r="G1499" s="78" t="s">
        <v>15</v>
      </c>
      <c r="H1499" s="292" t="s">
        <v>4</v>
      </c>
      <c r="I1499" s="267"/>
    </row>
    <row r="1500" spans="1:9" s="53" customFormat="1" x14ac:dyDescent="0.2">
      <c r="A1500" s="132" t="s">
        <v>87</v>
      </c>
      <c r="B1500" s="213">
        <v>2</v>
      </c>
      <c r="C1500" s="49" t="s">
        <v>141</v>
      </c>
      <c r="D1500" s="77" t="s">
        <v>1138</v>
      </c>
      <c r="E1500" s="135">
        <v>259</v>
      </c>
      <c r="F1500" s="78" t="s">
        <v>1140</v>
      </c>
      <c r="G1500" s="78" t="s">
        <v>15</v>
      </c>
      <c r="H1500" s="292" t="s">
        <v>4</v>
      </c>
      <c r="I1500" s="267"/>
    </row>
    <row r="1501" spans="1:9" s="53" customFormat="1" x14ac:dyDescent="0.2">
      <c r="A1501" s="132" t="s">
        <v>88</v>
      </c>
      <c r="B1501" s="213">
        <v>2</v>
      </c>
      <c r="C1501" s="49" t="s">
        <v>141</v>
      </c>
      <c r="D1501" s="77" t="s">
        <v>1138</v>
      </c>
      <c r="E1501" s="135">
        <v>259</v>
      </c>
      <c r="F1501" s="78" t="s">
        <v>1140</v>
      </c>
      <c r="G1501" s="78" t="s">
        <v>15</v>
      </c>
      <c r="H1501" s="292" t="s">
        <v>4</v>
      </c>
      <c r="I1501" s="267"/>
    </row>
    <row r="1502" spans="1:9" s="53" customFormat="1" x14ac:dyDescent="0.2">
      <c r="A1502" s="132" t="s">
        <v>148</v>
      </c>
      <c r="B1502" s="213">
        <v>2</v>
      </c>
      <c r="C1502" s="49" t="s">
        <v>141</v>
      </c>
      <c r="D1502" s="77" t="s">
        <v>1138</v>
      </c>
      <c r="E1502" s="135">
        <v>259</v>
      </c>
      <c r="F1502" s="78" t="s">
        <v>1140</v>
      </c>
      <c r="G1502" s="78" t="s">
        <v>15</v>
      </c>
      <c r="H1502" s="292" t="s">
        <v>4</v>
      </c>
      <c r="I1502" s="267"/>
    </row>
    <row r="1503" spans="1:9" s="53" customFormat="1" x14ac:dyDescent="0.2">
      <c r="A1503" s="132" t="s">
        <v>527</v>
      </c>
      <c r="B1503" s="213">
        <v>2</v>
      </c>
      <c r="C1503" s="49" t="s">
        <v>141</v>
      </c>
      <c r="D1503" s="77" t="s">
        <v>1138</v>
      </c>
      <c r="E1503" s="135">
        <v>259</v>
      </c>
      <c r="F1503" s="78" t="s">
        <v>1140</v>
      </c>
      <c r="G1503" s="78" t="s">
        <v>15</v>
      </c>
      <c r="H1503" s="292" t="s">
        <v>4</v>
      </c>
      <c r="I1503" s="267"/>
    </row>
    <row r="1504" spans="1:9" s="53" customFormat="1" x14ac:dyDescent="0.2">
      <c r="A1504" s="132" t="s">
        <v>588</v>
      </c>
      <c r="B1504" s="213">
        <v>2</v>
      </c>
      <c r="C1504" s="49" t="s">
        <v>141</v>
      </c>
      <c r="D1504" s="77" t="s">
        <v>1138</v>
      </c>
      <c r="E1504" s="135">
        <v>259</v>
      </c>
      <c r="F1504" s="78" t="s">
        <v>1140</v>
      </c>
      <c r="G1504" s="78" t="s">
        <v>15</v>
      </c>
      <c r="H1504" s="292" t="s">
        <v>4</v>
      </c>
      <c r="I1504" s="267"/>
    </row>
    <row r="1505" spans="1:9" s="53" customFormat="1" x14ac:dyDescent="0.2">
      <c r="A1505" s="132" t="s">
        <v>1069</v>
      </c>
      <c r="B1505" s="213">
        <v>2</v>
      </c>
      <c r="C1505" s="49" t="s">
        <v>141</v>
      </c>
      <c r="D1505" s="77" t="s">
        <v>1138</v>
      </c>
      <c r="E1505" s="135">
        <v>259</v>
      </c>
      <c r="F1505" s="78" t="s">
        <v>1140</v>
      </c>
      <c r="G1505" s="78" t="s">
        <v>15</v>
      </c>
      <c r="H1505" s="292" t="s">
        <v>4</v>
      </c>
      <c r="I1505" s="267"/>
    </row>
    <row r="1506" spans="1:9" s="53" customFormat="1" x14ac:dyDescent="0.2">
      <c r="A1506" s="132" t="s">
        <v>5</v>
      </c>
      <c r="B1506" s="213">
        <v>2</v>
      </c>
      <c r="C1506" s="141" t="s">
        <v>141</v>
      </c>
      <c r="D1506" s="151" t="s">
        <v>1130</v>
      </c>
      <c r="E1506" s="149">
        <v>260</v>
      </c>
      <c r="F1506" s="148" t="s">
        <v>1236</v>
      </c>
      <c r="G1506" s="148" t="s">
        <v>14</v>
      </c>
      <c r="H1506" s="148">
        <v>3500</v>
      </c>
      <c r="I1506" s="267"/>
    </row>
    <row r="1507" spans="1:9" s="53" customFormat="1" x14ac:dyDescent="0.2">
      <c r="A1507" s="132" t="s">
        <v>6</v>
      </c>
      <c r="B1507" s="213">
        <v>2</v>
      </c>
      <c r="C1507" s="141" t="s">
        <v>141</v>
      </c>
      <c r="D1507" s="151" t="s">
        <v>1130</v>
      </c>
      <c r="E1507" s="149">
        <v>260</v>
      </c>
      <c r="F1507" s="148" t="s">
        <v>1236</v>
      </c>
      <c r="G1507" s="148" t="s">
        <v>14</v>
      </c>
      <c r="H1507" s="148">
        <v>3500</v>
      </c>
      <c r="I1507" s="267"/>
    </row>
    <row r="1508" spans="1:9" s="53" customFormat="1" x14ac:dyDescent="0.2">
      <c r="A1508" s="132" t="s">
        <v>7</v>
      </c>
      <c r="B1508" s="213">
        <v>2</v>
      </c>
      <c r="C1508" s="141" t="s">
        <v>141</v>
      </c>
      <c r="D1508" s="151" t="s">
        <v>1130</v>
      </c>
      <c r="E1508" s="149">
        <v>260</v>
      </c>
      <c r="F1508" s="148" t="s">
        <v>1236</v>
      </c>
      <c r="G1508" s="148" t="s">
        <v>14</v>
      </c>
      <c r="H1508" s="148">
        <v>3625</v>
      </c>
      <c r="I1508" s="267"/>
    </row>
    <row r="1509" spans="1:9" s="53" customFormat="1" x14ac:dyDescent="0.2">
      <c r="A1509" s="132" t="s">
        <v>8</v>
      </c>
      <c r="B1509" s="213">
        <v>2</v>
      </c>
      <c r="C1509" s="141" t="s">
        <v>141</v>
      </c>
      <c r="D1509" s="151" t="s">
        <v>1130</v>
      </c>
      <c r="E1509" s="149">
        <v>260</v>
      </c>
      <c r="F1509" s="148" t="s">
        <v>1236</v>
      </c>
      <c r="G1509" s="148" t="s">
        <v>14</v>
      </c>
      <c r="H1509" s="148">
        <v>3625</v>
      </c>
      <c r="I1509" s="267"/>
    </row>
    <row r="1510" spans="1:9" s="53" customFormat="1" x14ac:dyDescent="0.2">
      <c r="A1510" s="132" t="s">
        <v>34</v>
      </c>
      <c r="B1510" s="213">
        <v>2</v>
      </c>
      <c r="C1510" s="141" t="s">
        <v>141</v>
      </c>
      <c r="D1510" s="151" t="s">
        <v>1130</v>
      </c>
      <c r="E1510" s="149">
        <v>260</v>
      </c>
      <c r="F1510" s="148" t="s">
        <v>1236</v>
      </c>
      <c r="G1510" s="148" t="s">
        <v>14</v>
      </c>
      <c r="H1510" s="148">
        <v>3625</v>
      </c>
      <c r="I1510" s="267"/>
    </row>
    <row r="1511" spans="1:9" s="53" customFormat="1" x14ac:dyDescent="0.2">
      <c r="A1511" s="132" t="s">
        <v>37</v>
      </c>
      <c r="B1511" s="213">
        <v>2</v>
      </c>
      <c r="C1511" s="141" t="s">
        <v>141</v>
      </c>
      <c r="D1511" s="151" t="s">
        <v>1130</v>
      </c>
      <c r="E1511" s="149">
        <v>260</v>
      </c>
      <c r="F1511" s="148" t="s">
        <v>1236</v>
      </c>
      <c r="G1511" s="148" t="s">
        <v>14</v>
      </c>
      <c r="H1511" s="148">
        <v>3625</v>
      </c>
      <c r="I1511" s="267"/>
    </row>
    <row r="1512" spans="1:9" s="53" customFormat="1" x14ac:dyDescent="0.2">
      <c r="A1512" s="132" t="s">
        <v>39</v>
      </c>
      <c r="B1512" s="213">
        <v>2</v>
      </c>
      <c r="C1512" s="141" t="s">
        <v>141</v>
      </c>
      <c r="D1512" s="151" t="s">
        <v>1130</v>
      </c>
      <c r="E1512" s="149">
        <v>260</v>
      </c>
      <c r="F1512" s="148" t="s">
        <v>1236</v>
      </c>
      <c r="G1512" s="148" t="s">
        <v>14</v>
      </c>
      <c r="H1512" s="148">
        <v>4825</v>
      </c>
      <c r="I1512" s="267"/>
    </row>
    <row r="1513" spans="1:9" s="53" customFormat="1" x14ac:dyDescent="0.2">
      <c r="A1513" s="132" t="s">
        <v>40</v>
      </c>
      <c r="B1513" s="213">
        <v>2</v>
      </c>
      <c r="C1513" s="141" t="s">
        <v>141</v>
      </c>
      <c r="D1513" s="151" t="s">
        <v>1130</v>
      </c>
      <c r="E1513" s="149">
        <v>260</v>
      </c>
      <c r="F1513" s="148" t="s">
        <v>1236</v>
      </c>
      <c r="G1513" s="148" t="s">
        <v>14</v>
      </c>
      <c r="H1513" s="148">
        <v>3625</v>
      </c>
      <c r="I1513" s="267"/>
    </row>
    <row r="1514" spans="1:9" s="53" customFormat="1" x14ac:dyDescent="0.2">
      <c r="A1514" s="132" t="s">
        <v>44</v>
      </c>
      <c r="B1514" s="213">
        <v>2</v>
      </c>
      <c r="C1514" s="141" t="s">
        <v>141</v>
      </c>
      <c r="D1514" s="151" t="s">
        <v>1130</v>
      </c>
      <c r="E1514" s="149">
        <v>260</v>
      </c>
      <c r="F1514" s="148" t="s">
        <v>1236</v>
      </c>
      <c r="G1514" s="148" t="s">
        <v>14</v>
      </c>
      <c r="H1514" s="148">
        <v>3625</v>
      </c>
      <c r="I1514" s="267"/>
    </row>
    <row r="1515" spans="1:9" s="53" customFormat="1" x14ac:dyDescent="0.2">
      <c r="A1515" s="132" t="s">
        <v>45</v>
      </c>
      <c r="B1515" s="213">
        <v>2</v>
      </c>
      <c r="C1515" s="141" t="s">
        <v>141</v>
      </c>
      <c r="D1515" s="151" t="s">
        <v>1130</v>
      </c>
      <c r="E1515" s="149">
        <v>260</v>
      </c>
      <c r="F1515" s="148" t="s">
        <v>1236</v>
      </c>
      <c r="G1515" s="148" t="s">
        <v>14</v>
      </c>
      <c r="H1515" s="148">
        <v>3262.5</v>
      </c>
      <c r="I1515" s="267"/>
    </row>
    <row r="1516" spans="1:9" s="53" customFormat="1" x14ac:dyDescent="0.2">
      <c r="A1516" s="132" t="s">
        <v>46</v>
      </c>
      <c r="B1516" s="213">
        <v>2</v>
      </c>
      <c r="C1516" s="141" t="s">
        <v>141</v>
      </c>
      <c r="D1516" s="151" t="s">
        <v>1130</v>
      </c>
      <c r="E1516" s="149">
        <v>260</v>
      </c>
      <c r="F1516" s="148" t="s">
        <v>1236</v>
      </c>
      <c r="G1516" s="148" t="s">
        <v>14</v>
      </c>
      <c r="H1516" s="148">
        <v>3402.6</v>
      </c>
      <c r="I1516" s="267"/>
    </row>
    <row r="1517" spans="1:9" s="53" customFormat="1" x14ac:dyDescent="0.2">
      <c r="A1517" s="132" t="s">
        <v>47</v>
      </c>
      <c r="B1517" s="213">
        <v>2</v>
      </c>
      <c r="C1517" s="141" t="s">
        <v>141</v>
      </c>
      <c r="D1517" s="151" t="s">
        <v>1130</v>
      </c>
      <c r="E1517" s="149">
        <v>260</v>
      </c>
      <c r="F1517" s="148" t="s">
        <v>1236</v>
      </c>
      <c r="G1517" s="148" t="s">
        <v>14</v>
      </c>
      <c r="H1517" s="148">
        <v>3402.6</v>
      </c>
      <c r="I1517" s="267"/>
    </row>
    <row r="1518" spans="1:9" s="53" customFormat="1" x14ac:dyDescent="0.2">
      <c r="A1518" s="132" t="s">
        <v>55</v>
      </c>
      <c r="B1518" s="213">
        <v>2</v>
      </c>
      <c r="C1518" s="141" t="s">
        <v>141</v>
      </c>
      <c r="D1518" s="151" t="s">
        <v>1130</v>
      </c>
      <c r="E1518" s="149">
        <v>260</v>
      </c>
      <c r="F1518" s="148" t="s">
        <v>1236</v>
      </c>
      <c r="G1518" s="148" t="s">
        <v>14</v>
      </c>
      <c r="H1518" s="148">
        <v>3402.6</v>
      </c>
      <c r="I1518" s="267"/>
    </row>
    <row r="1519" spans="1:9" s="53" customFormat="1" x14ac:dyDescent="0.2">
      <c r="A1519" s="132" t="s">
        <v>56</v>
      </c>
      <c r="B1519" s="213">
        <v>2</v>
      </c>
      <c r="C1519" s="141" t="s">
        <v>141</v>
      </c>
      <c r="D1519" s="151" t="s">
        <v>1130</v>
      </c>
      <c r="E1519" s="149">
        <v>260</v>
      </c>
      <c r="F1519" s="148" t="s">
        <v>1236</v>
      </c>
      <c r="G1519" s="148" t="s">
        <v>14</v>
      </c>
      <c r="H1519" s="127">
        <v>3402.6</v>
      </c>
      <c r="I1519" s="267"/>
    </row>
    <row r="1520" spans="1:9" s="53" customFormat="1" x14ac:dyDescent="0.2">
      <c r="A1520" s="132" t="s">
        <v>64</v>
      </c>
      <c r="B1520" s="213">
        <v>2</v>
      </c>
      <c r="C1520" s="141" t="s">
        <v>141</v>
      </c>
      <c r="D1520" s="151" t="s">
        <v>1130</v>
      </c>
      <c r="E1520" s="149">
        <v>260</v>
      </c>
      <c r="F1520" s="148" t="s">
        <v>1236</v>
      </c>
      <c r="G1520" s="148" t="s">
        <v>14</v>
      </c>
      <c r="H1520" s="127">
        <v>3402.6</v>
      </c>
      <c r="I1520" s="267"/>
    </row>
    <row r="1521" spans="1:9" s="53" customFormat="1" x14ac:dyDescent="0.2">
      <c r="A1521" s="132" t="s">
        <v>65</v>
      </c>
      <c r="B1521" s="213">
        <v>2</v>
      </c>
      <c r="C1521" s="141" t="s">
        <v>141</v>
      </c>
      <c r="D1521" s="151" t="s">
        <v>1130</v>
      </c>
      <c r="E1521" s="149">
        <v>260</v>
      </c>
      <c r="F1521" s="148" t="s">
        <v>1236</v>
      </c>
      <c r="G1521" s="148" t="s">
        <v>14</v>
      </c>
      <c r="H1521" s="148">
        <v>3402.6</v>
      </c>
      <c r="I1521" s="267"/>
    </row>
    <row r="1522" spans="1:9" s="53" customFormat="1" x14ac:dyDescent="0.2">
      <c r="A1522" s="132" t="s">
        <v>78</v>
      </c>
      <c r="B1522" s="213">
        <v>2</v>
      </c>
      <c r="C1522" s="141" t="s">
        <v>141</v>
      </c>
      <c r="D1522" s="151" t="s">
        <v>1130</v>
      </c>
      <c r="E1522" s="149">
        <v>260</v>
      </c>
      <c r="F1522" s="148" t="s">
        <v>1236</v>
      </c>
      <c r="G1522" s="148" t="s">
        <v>14</v>
      </c>
      <c r="H1522" s="148">
        <v>3402.6</v>
      </c>
      <c r="I1522" s="267"/>
    </row>
    <row r="1523" spans="1:9" s="53" customFormat="1" x14ac:dyDescent="0.2">
      <c r="A1523" s="132" t="s">
        <v>79</v>
      </c>
      <c r="B1523" s="213">
        <v>2</v>
      </c>
      <c r="C1523" s="141" t="s">
        <v>141</v>
      </c>
      <c r="D1523" s="151" t="s">
        <v>1130</v>
      </c>
      <c r="E1523" s="149">
        <v>260</v>
      </c>
      <c r="F1523" s="148" t="s">
        <v>1236</v>
      </c>
      <c r="G1523" s="148" t="s">
        <v>14</v>
      </c>
      <c r="H1523" s="148">
        <v>3402.6</v>
      </c>
      <c r="I1523" s="267"/>
    </row>
    <row r="1524" spans="1:9" s="53" customFormat="1" x14ac:dyDescent="0.2">
      <c r="A1524" s="132" t="s">
        <v>81</v>
      </c>
      <c r="B1524" s="213">
        <v>2</v>
      </c>
      <c r="C1524" s="141" t="s">
        <v>141</v>
      </c>
      <c r="D1524" s="151" t="s">
        <v>1130</v>
      </c>
      <c r="E1524" s="149">
        <v>260</v>
      </c>
      <c r="F1524" s="148" t="s">
        <v>1236</v>
      </c>
      <c r="G1524" s="148" t="s">
        <v>14</v>
      </c>
      <c r="H1524" s="148">
        <v>3402.6</v>
      </c>
      <c r="I1524" s="267"/>
    </row>
    <row r="1525" spans="1:9" s="53" customFormat="1" x14ac:dyDescent="0.2">
      <c r="A1525" s="132" t="s">
        <v>82</v>
      </c>
      <c r="B1525" s="213">
        <v>2</v>
      </c>
      <c r="C1525" s="141" t="s">
        <v>141</v>
      </c>
      <c r="D1525" s="151" t="s">
        <v>1130</v>
      </c>
      <c r="E1525" s="149">
        <v>260</v>
      </c>
      <c r="F1525" s="148" t="s">
        <v>1236</v>
      </c>
      <c r="G1525" s="148" t="s">
        <v>14</v>
      </c>
      <c r="H1525" s="148">
        <v>3402.6</v>
      </c>
      <c r="I1525" s="267"/>
    </row>
    <row r="1526" spans="1:9" s="53" customFormat="1" x14ac:dyDescent="0.2">
      <c r="A1526" s="132" t="s">
        <v>87</v>
      </c>
      <c r="B1526" s="213">
        <v>2</v>
      </c>
      <c r="C1526" s="141" t="s">
        <v>141</v>
      </c>
      <c r="D1526" s="151" t="s">
        <v>1130</v>
      </c>
      <c r="E1526" s="149">
        <v>260</v>
      </c>
      <c r="F1526" s="148" t="s">
        <v>1236</v>
      </c>
      <c r="G1526" s="148" t="s">
        <v>14</v>
      </c>
      <c r="H1526" s="148">
        <v>3402.6</v>
      </c>
      <c r="I1526" s="267"/>
    </row>
    <row r="1527" spans="1:9" s="53" customFormat="1" x14ac:dyDescent="0.2">
      <c r="A1527" s="132" t="s">
        <v>88</v>
      </c>
      <c r="B1527" s="213">
        <v>2</v>
      </c>
      <c r="C1527" s="141" t="s">
        <v>141</v>
      </c>
      <c r="D1527" s="151" t="s">
        <v>1130</v>
      </c>
      <c r="E1527" s="149">
        <v>260</v>
      </c>
      <c r="F1527" s="148" t="s">
        <v>1236</v>
      </c>
      <c r="G1527" s="148" t="s">
        <v>14</v>
      </c>
      <c r="H1527" s="148">
        <v>3402.6</v>
      </c>
      <c r="I1527" s="267"/>
    </row>
    <row r="1528" spans="1:9" s="53" customFormat="1" x14ac:dyDescent="0.2">
      <c r="A1528" s="132" t="s">
        <v>148</v>
      </c>
      <c r="B1528" s="213">
        <v>2</v>
      </c>
      <c r="C1528" s="141" t="s">
        <v>141</v>
      </c>
      <c r="D1528" s="151" t="s">
        <v>1130</v>
      </c>
      <c r="E1528" s="149">
        <v>260</v>
      </c>
      <c r="F1528" s="148" t="s">
        <v>1236</v>
      </c>
      <c r="G1528" s="148" t="s">
        <v>14</v>
      </c>
      <c r="H1528" s="137">
        <v>3402.6</v>
      </c>
      <c r="I1528" s="267"/>
    </row>
    <row r="1529" spans="1:9" s="53" customFormat="1" x14ac:dyDescent="0.2">
      <c r="A1529" s="132" t="s">
        <v>527</v>
      </c>
      <c r="B1529" s="213">
        <v>2</v>
      </c>
      <c r="C1529" s="141" t="s">
        <v>141</v>
      </c>
      <c r="D1529" s="151" t="s">
        <v>1130</v>
      </c>
      <c r="E1529" s="149">
        <v>260</v>
      </c>
      <c r="F1529" s="148" t="s">
        <v>1236</v>
      </c>
      <c r="G1529" s="148" t="s">
        <v>14</v>
      </c>
      <c r="H1529" s="137">
        <v>3402.6</v>
      </c>
      <c r="I1529" s="267"/>
    </row>
    <row r="1530" spans="1:9" s="53" customFormat="1" x14ac:dyDescent="0.2">
      <c r="A1530" s="132" t="s">
        <v>588</v>
      </c>
      <c r="B1530" s="213">
        <v>2</v>
      </c>
      <c r="C1530" s="141" t="s">
        <v>141</v>
      </c>
      <c r="D1530" s="151" t="s">
        <v>1130</v>
      </c>
      <c r="E1530" s="149">
        <v>260</v>
      </c>
      <c r="F1530" s="148" t="s">
        <v>1236</v>
      </c>
      <c r="G1530" s="148" t="s">
        <v>14</v>
      </c>
      <c r="H1530" s="137">
        <v>3402.6</v>
      </c>
      <c r="I1530" s="267"/>
    </row>
    <row r="1531" spans="1:9" s="53" customFormat="1" x14ac:dyDescent="0.2">
      <c r="A1531" s="132" t="s">
        <v>1069</v>
      </c>
      <c r="B1531" s="213">
        <v>2</v>
      </c>
      <c r="C1531" s="141" t="s">
        <v>141</v>
      </c>
      <c r="D1531" s="151" t="s">
        <v>1130</v>
      </c>
      <c r="E1531" s="149">
        <v>260</v>
      </c>
      <c r="F1531" s="148" t="s">
        <v>1236</v>
      </c>
      <c r="G1531" s="148" t="s">
        <v>14</v>
      </c>
      <c r="H1531" s="137">
        <v>3402.6</v>
      </c>
      <c r="I1531" s="267"/>
    </row>
    <row r="1532" spans="1:9" s="53" customFormat="1" x14ac:dyDescent="0.2">
      <c r="A1532" s="132" t="s">
        <v>5</v>
      </c>
      <c r="B1532" s="213">
        <v>2</v>
      </c>
      <c r="C1532" s="141" t="s">
        <v>141</v>
      </c>
      <c r="D1532" s="148" t="s">
        <v>1118</v>
      </c>
      <c r="E1532" s="149">
        <v>261</v>
      </c>
      <c r="F1532" s="148" t="s">
        <v>553</v>
      </c>
      <c r="G1532" s="148" t="s">
        <v>14</v>
      </c>
      <c r="H1532" s="152">
        <v>6500</v>
      </c>
      <c r="I1532" s="267"/>
    </row>
    <row r="1533" spans="1:9" s="53" customFormat="1" x14ac:dyDescent="0.2">
      <c r="A1533" s="132" t="s">
        <v>6</v>
      </c>
      <c r="B1533" s="213">
        <v>2</v>
      </c>
      <c r="C1533" s="141" t="s">
        <v>141</v>
      </c>
      <c r="D1533" s="148" t="s">
        <v>1118</v>
      </c>
      <c r="E1533" s="149">
        <v>261</v>
      </c>
      <c r="F1533" s="148" t="s">
        <v>553</v>
      </c>
      <c r="G1533" s="148" t="s">
        <v>14</v>
      </c>
      <c r="H1533" s="152" t="s">
        <v>11</v>
      </c>
      <c r="I1533" s="267"/>
    </row>
    <row r="1534" spans="1:9" s="53" customFormat="1" x14ac:dyDescent="0.2">
      <c r="A1534" s="132" t="s">
        <v>7</v>
      </c>
      <c r="B1534" s="213">
        <v>2</v>
      </c>
      <c r="C1534" s="141" t="s">
        <v>141</v>
      </c>
      <c r="D1534" s="148" t="s">
        <v>1118</v>
      </c>
      <c r="E1534" s="149">
        <v>261</v>
      </c>
      <c r="F1534" s="148" t="s">
        <v>553</v>
      </c>
      <c r="G1534" s="148" t="s">
        <v>14</v>
      </c>
      <c r="H1534" s="152" t="s">
        <v>11</v>
      </c>
      <c r="I1534" s="267"/>
    </row>
    <row r="1535" spans="1:9" s="53" customFormat="1" x14ac:dyDescent="0.2">
      <c r="A1535" s="132" t="s">
        <v>8</v>
      </c>
      <c r="B1535" s="213">
        <v>2</v>
      </c>
      <c r="C1535" s="141" t="s">
        <v>141</v>
      </c>
      <c r="D1535" s="148" t="s">
        <v>1118</v>
      </c>
      <c r="E1535" s="149">
        <v>261</v>
      </c>
      <c r="F1535" s="148" t="s">
        <v>553</v>
      </c>
      <c r="G1535" s="148" t="s">
        <v>14</v>
      </c>
      <c r="H1535" s="152" t="s">
        <v>11</v>
      </c>
      <c r="I1535" s="267"/>
    </row>
    <row r="1536" spans="1:9" s="53" customFormat="1" x14ac:dyDescent="0.2">
      <c r="A1536" s="132" t="s">
        <v>34</v>
      </c>
      <c r="B1536" s="213">
        <v>2</v>
      </c>
      <c r="C1536" s="141" t="s">
        <v>141</v>
      </c>
      <c r="D1536" s="148" t="s">
        <v>1118</v>
      </c>
      <c r="E1536" s="149">
        <v>261</v>
      </c>
      <c r="F1536" s="148" t="s">
        <v>553</v>
      </c>
      <c r="G1536" s="148" t="s">
        <v>14</v>
      </c>
      <c r="H1536" s="152" t="s">
        <v>11</v>
      </c>
      <c r="I1536" s="267"/>
    </row>
    <row r="1537" spans="1:9" s="53" customFormat="1" x14ac:dyDescent="0.2">
      <c r="A1537" s="132" t="s">
        <v>37</v>
      </c>
      <c r="B1537" s="213">
        <v>2</v>
      </c>
      <c r="C1537" s="141" t="s">
        <v>141</v>
      </c>
      <c r="D1537" s="148" t="s">
        <v>1118</v>
      </c>
      <c r="E1537" s="149">
        <v>261</v>
      </c>
      <c r="F1537" s="148" t="s">
        <v>553</v>
      </c>
      <c r="G1537" s="148" t="s">
        <v>14</v>
      </c>
      <c r="H1537" s="152" t="s">
        <v>11</v>
      </c>
      <c r="I1537" s="267"/>
    </row>
    <row r="1538" spans="1:9" s="53" customFormat="1" x14ac:dyDescent="0.2">
      <c r="A1538" s="132" t="s">
        <v>39</v>
      </c>
      <c r="B1538" s="213">
        <v>2</v>
      </c>
      <c r="C1538" s="141" t="s">
        <v>141</v>
      </c>
      <c r="D1538" s="148" t="s">
        <v>1118</v>
      </c>
      <c r="E1538" s="149">
        <v>261</v>
      </c>
      <c r="F1538" s="148" t="s">
        <v>553</v>
      </c>
      <c r="G1538" s="148" t="s">
        <v>14</v>
      </c>
      <c r="H1538" s="152" t="s">
        <v>11</v>
      </c>
      <c r="I1538" s="267"/>
    </row>
    <row r="1539" spans="1:9" s="53" customFormat="1" x14ac:dyDescent="0.2">
      <c r="A1539" s="132" t="s">
        <v>40</v>
      </c>
      <c r="B1539" s="213">
        <v>2</v>
      </c>
      <c r="C1539" s="141" t="s">
        <v>141</v>
      </c>
      <c r="D1539" s="148" t="s">
        <v>1118</v>
      </c>
      <c r="E1539" s="149">
        <v>261</v>
      </c>
      <c r="F1539" s="148" t="s">
        <v>553</v>
      </c>
      <c r="G1539" s="148" t="s">
        <v>14</v>
      </c>
      <c r="H1539" s="152" t="s">
        <v>11</v>
      </c>
      <c r="I1539" s="267"/>
    </row>
    <row r="1540" spans="1:9" s="53" customFormat="1" x14ac:dyDescent="0.2">
      <c r="A1540" s="132" t="s">
        <v>44</v>
      </c>
      <c r="B1540" s="213">
        <v>2</v>
      </c>
      <c r="C1540" s="141" t="s">
        <v>141</v>
      </c>
      <c r="D1540" s="148" t="s">
        <v>1118</v>
      </c>
      <c r="E1540" s="149">
        <v>261</v>
      </c>
      <c r="F1540" s="148" t="s">
        <v>553</v>
      </c>
      <c r="G1540" s="148" t="s">
        <v>14</v>
      </c>
      <c r="H1540" s="152" t="s">
        <v>11</v>
      </c>
      <c r="I1540" s="267"/>
    </row>
    <row r="1541" spans="1:9" s="53" customFormat="1" x14ac:dyDescent="0.2">
      <c r="A1541" s="132" t="s">
        <v>45</v>
      </c>
      <c r="B1541" s="213">
        <v>2</v>
      </c>
      <c r="C1541" s="141" t="s">
        <v>141</v>
      </c>
      <c r="D1541" s="148" t="s">
        <v>1118</v>
      </c>
      <c r="E1541" s="149">
        <v>261</v>
      </c>
      <c r="F1541" s="148" t="s">
        <v>553</v>
      </c>
      <c r="G1541" s="148" t="s">
        <v>14</v>
      </c>
      <c r="H1541" s="152" t="s">
        <v>11</v>
      </c>
      <c r="I1541" s="267"/>
    </row>
    <row r="1542" spans="1:9" s="53" customFormat="1" x14ac:dyDescent="0.2">
      <c r="A1542" s="132" t="s">
        <v>46</v>
      </c>
      <c r="B1542" s="213">
        <v>2</v>
      </c>
      <c r="C1542" s="141" t="s">
        <v>141</v>
      </c>
      <c r="D1542" s="148" t="s">
        <v>1118</v>
      </c>
      <c r="E1542" s="149">
        <v>261</v>
      </c>
      <c r="F1542" s="148" t="s">
        <v>553</v>
      </c>
      <c r="G1542" s="148" t="s">
        <v>14</v>
      </c>
      <c r="H1542" s="152" t="s">
        <v>11</v>
      </c>
      <c r="I1542" s="267"/>
    </row>
    <row r="1543" spans="1:9" s="53" customFormat="1" x14ac:dyDescent="0.2">
      <c r="A1543" s="132" t="s">
        <v>47</v>
      </c>
      <c r="B1543" s="213">
        <v>2</v>
      </c>
      <c r="C1543" s="141" t="s">
        <v>141</v>
      </c>
      <c r="D1543" s="148" t="s">
        <v>1118</v>
      </c>
      <c r="E1543" s="149">
        <v>261</v>
      </c>
      <c r="F1543" s="148" t="s">
        <v>553</v>
      </c>
      <c r="G1543" s="148" t="s">
        <v>14</v>
      </c>
      <c r="H1543" s="152" t="s">
        <v>11</v>
      </c>
      <c r="I1543" s="267"/>
    </row>
    <row r="1544" spans="1:9" s="53" customFormat="1" x14ac:dyDescent="0.2">
      <c r="A1544" s="132" t="s">
        <v>55</v>
      </c>
      <c r="B1544" s="213">
        <v>2</v>
      </c>
      <c r="C1544" s="141" t="s">
        <v>141</v>
      </c>
      <c r="D1544" s="148" t="s">
        <v>1118</v>
      </c>
      <c r="E1544" s="149">
        <v>261</v>
      </c>
      <c r="F1544" s="148" t="s">
        <v>553</v>
      </c>
      <c r="G1544" s="148" t="s">
        <v>14</v>
      </c>
      <c r="H1544" s="152" t="s">
        <v>11</v>
      </c>
      <c r="I1544" s="267"/>
    </row>
    <row r="1545" spans="1:9" s="53" customFormat="1" x14ac:dyDescent="0.2">
      <c r="A1545" s="132" t="s">
        <v>56</v>
      </c>
      <c r="B1545" s="213">
        <v>2</v>
      </c>
      <c r="C1545" s="141" t="s">
        <v>141</v>
      </c>
      <c r="D1545" s="148" t="s">
        <v>1118</v>
      </c>
      <c r="E1545" s="149">
        <v>261</v>
      </c>
      <c r="F1545" s="148" t="s">
        <v>553</v>
      </c>
      <c r="G1545" s="148" t="s">
        <v>14</v>
      </c>
      <c r="H1545" s="143" t="s">
        <v>11</v>
      </c>
      <c r="I1545" s="267"/>
    </row>
    <row r="1546" spans="1:9" s="53" customFormat="1" x14ac:dyDescent="0.2">
      <c r="A1546" s="132" t="s">
        <v>64</v>
      </c>
      <c r="B1546" s="213">
        <v>2</v>
      </c>
      <c r="C1546" s="141" t="s">
        <v>141</v>
      </c>
      <c r="D1546" s="148" t="s">
        <v>1118</v>
      </c>
      <c r="E1546" s="149">
        <v>261</v>
      </c>
      <c r="F1546" s="148" t="s">
        <v>553</v>
      </c>
      <c r="G1546" s="148" t="s">
        <v>14</v>
      </c>
      <c r="H1546" s="143" t="s">
        <v>11</v>
      </c>
      <c r="I1546" s="267"/>
    </row>
    <row r="1547" spans="1:9" s="53" customFormat="1" x14ac:dyDescent="0.2">
      <c r="A1547" s="132" t="s">
        <v>65</v>
      </c>
      <c r="B1547" s="213">
        <v>2</v>
      </c>
      <c r="C1547" s="141" t="s">
        <v>141</v>
      </c>
      <c r="D1547" s="148" t="s">
        <v>1118</v>
      </c>
      <c r="E1547" s="149">
        <v>261</v>
      </c>
      <c r="F1547" s="148" t="s">
        <v>553</v>
      </c>
      <c r="G1547" s="148" t="s">
        <v>14</v>
      </c>
      <c r="H1547" s="152" t="s">
        <v>11</v>
      </c>
      <c r="I1547" s="267"/>
    </row>
    <row r="1548" spans="1:9" s="53" customFormat="1" x14ac:dyDescent="0.2">
      <c r="A1548" s="132" t="s">
        <v>78</v>
      </c>
      <c r="B1548" s="213">
        <v>2</v>
      </c>
      <c r="C1548" s="141" t="s">
        <v>141</v>
      </c>
      <c r="D1548" s="148" t="s">
        <v>1118</v>
      </c>
      <c r="E1548" s="149">
        <v>261</v>
      </c>
      <c r="F1548" s="148" t="s">
        <v>553</v>
      </c>
      <c r="G1548" s="148" t="s">
        <v>14</v>
      </c>
      <c r="H1548" s="152" t="s">
        <v>11</v>
      </c>
      <c r="I1548" s="267"/>
    </row>
    <row r="1549" spans="1:9" s="53" customFormat="1" x14ac:dyDescent="0.2">
      <c r="A1549" s="132" t="s">
        <v>79</v>
      </c>
      <c r="B1549" s="213">
        <v>2</v>
      </c>
      <c r="C1549" s="141" t="s">
        <v>141</v>
      </c>
      <c r="D1549" s="148" t="s">
        <v>1118</v>
      </c>
      <c r="E1549" s="149">
        <v>261</v>
      </c>
      <c r="F1549" s="148" t="s">
        <v>553</v>
      </c>
      <c r="G1549" s="148" t="s">
        <v>14</v>
      </c>
      <c r="H1549" s="152" t="s">
        <v>11</v>
      </c>
      <c r="I1549" s="267"/>
    </row>
    <row r="1550" spans="1:9" s="53" customFormat="1" x14ac:dyDescent="0.2">
      <c r="A1550" s="132" t="s">
        <v>81</v>
      </c>
      <c r="B1550" s="213">
        <v>2</v>
      </c>
      <c r="C1550" s="141" t="s">
        <v>141</v>
      </c>
      <c r="D1550" s="148" t="s">
        <v>1118</v>
      </c>
      <c r="E1550" s="149">
        <v>261</v>
      </c>
      <c r="F1550" s="148" t="s">
        <v>553</v>
      </c>
      <c r="G1550" s="148" t="s">
        <v>14</v>
      </c>
      <c r="H1550" s="152" t="s">
        <v>11</v>
      </c>
      <c r="I1550" s="267"/>
    </row>
    <row r="1551" spans="1:9" s="53" customFormat="1" x14ac:dyDescent="0.2">
      <c r="A1551" s="132" t="s">
        <v>82</v>
      </c>
      <c r="B1551" s="213">
        <v>2</v>
      </c>
      <c r="C1551" s="141" t="s">
        <v>141</v>
      </c>
      <c r="D1551" s="148" t="s">
        <v>1118</v>
      </c>
      <c r="E1551" s="149">
        <v>261</v>
      </c>
      <c r="F1551" s="148" t="s">
        <v>553</v>
      </c>
      <c r="G1551" s="148" t="s">
        <v>14</v>
      </c>
      <c r="H1551" s="152" t="s">
        <v>11</v>
      </c>
      <c r="I1551" s="267"/>
    </row>
    <row r="1552" spans="1:9" s="53" customFormat="1" x14ac:dyDescent="0.2">
      <c r="A1552" s="132" t="s">
        <v>87</v>
      </c>
      <c r="B1552" s="213">
        <v>2</v>
      </c>
      <c r="C1552" s="141" t="s">
        <v>141</v>
      </c>
      <c r="D1552" s="148" t="s">
        <v>1118</v>
      </c>
      <c r="E1552" s="149">
        <v>261</v>
      </c>
      <c r="F1552" s="148" t="s">
        <v>553</v>
      </c>
      <c r="G1552" s="148" t="s">
        <v>14</v>
      </c>
      <c r="H1552" s="152" t="s">
        <v>11</v>
      </c>
      <c r="I1552" s="267"/>
    </row>
    <row r="1553" spans="1:9" s="53" customFormat="1" x14ac:dyDescent="0.2">
      <c r="A1553" s="132" t="s">
        <v>88</v>
      </c>
      <c r="B1553" s="213">
        <v>2</v>
      </c>
      <c r="C1553" s="141" t="s">
        <v>141</v>
      </c>
      <c r="D1553" s="148" t="s">
        <v>1118</v>
      </c>
      <c r="E1553" s="149">
        <v>261</v>
      </c>
      <c r="F1553" s="148" t="s">
        <v>553</v>
      </c>
      <c r="G1553" s="148" t="s">
        <v>14</v>
      </c>
      <c r="H1553" s="152" t="s">
        <v>11</v>
      </c>
      <c r="I1553" s="267"/>
    </row>
    <row r="1554" spans="1:9" s="53" customFormat="1" x14ac:dyDescent="0.2">
      <c r="A1554" s="132" t="s">
        <v>148</v>
      </c>
      <c r="B1554" s="213">
        <v>2</v>
      </c>
      <c r="C1554" s="141" t="s">
        <v>141</v>
      </c>
      <c r="D1554" s="148" t="s">
        <v>1118</v>
      </c>
      <c r="E1554" s="149">
        <v>261</v>
      </c>
      <c r="F1554" s="148" t="s">
        <v>553</v>
      </c>
      <c r="G1554" s="148" t="s">
        <v>14</v>
      </c>
      <c r="H1554" s="139" t="s">
        <v>11</v>
      </c>
      <c r="I1554" s="267"/>
    </row>
    <row r="1555" spans="1:9" s="53" customFormat="1" x14ac:dyDescent="0.2">
      <c r="A1555" s="132" t="s">
        <v>527</v>
      </c>
      <c r="B1555" s="213">
        <v>2</v>
      </c>
      <c r="C1555" s="141" t="s">
        <v>141</v>
      </c>
      <c r="D1555" s="148" t="s">
        <v>1118</v>
      </c>
      <c r="E1555" s="149">
        <v>261</v>
      </c>
      <c r="F1555" s="148" t="s">
        <v>553</v>
      </c>
      <c r="G1555" s="148" t="s">
        <v>14</v>
      </c>
      <c r="H1555" s="139" t="s">
        <v>11</v>
      </c>
      <c r="I1555" s="267"/>
    </row>
    <row r="1556" spans="1:9" s="53" customFormat="1" x14ac:dyDescent="0.2">
      <c r="A1556" s="132" t="s">
        <v>588</v>
      </c>
      <c r="B1556" s="213">
        <v>2</v>
      </c>
      <c r="C1556" s="141" t="s">
        <v>141</v>
      </c>
      <c r="D1556" s="148" t="s">
        <v>1118</v>
      </c>
      <c r="E1556" s="149">
        <v>261</v>
      </c>
      <c r="F1556" s="148" t="s">
        <v>553</v>
      </c>
      <c r="G1556" s="148" t="s">
        <v>14</v>
      </c>
      <c r="H1556" s="139">
        <v>50000</v>
      </c>
      <c r="I1556" s="267"/>
    </row>
    <row r="1557" spans="1:9" s="53" customFormat="1" x14ac:dyDescent="0.2">
      <c r="A1557" s="132" t="s">
        <v>1069</v>
      </c>
      <c r="B1557" s="213">
        <v>2</v>
      </c>
      <c r="C1557" s="141" t="s">
        <v>141</v>
      </c>
      <c r="D1557" s="148" t="s">
        <v>1118</v>
      </c>
      <c r="E1557" s="149">
        <v>261</v>
      </c>
      <c r="F1557" s="148" t="s">
        <v>553</v>
      </c>
      <c r="G1557" s="148" t="s">
        <v>14</v>
      </c>
      <c r="H1557" s="139" t="s">
        <v>11</v>
      </c>
      <c r="I1557" s="267"/>
    </row>
    <row r="1558" spans="1:9" s="53" customFormat="1" x14ac:dyDescent="0.2">
      <c r="A1558" s="132" t="s">
        <v>5</v>
      </c>
      <c r="B1558" s="213">
        <v>2</v>
      </c>
      <c r="C1558" s="141" t="s">
        <v>141</v>
      </c>
      <c r="D1558" s="151" t="s">
        <v>1120</v>
      </c>
      <c r="E1558" s="149">
        <v>262</v>
      </c>
      <c r="F1558" s="148" t="s">
        <v>563</v>
      </c>
      <c r="G1558" s="148" t="s">
        <v>14</v>
      </c>
      <c r="H1558" s="148">
        <v>666.8</v>
      </c>
      <c r="I1558" s="267"/>
    </row>
    <row r="1559" spans="1:9" s="53" customFormat="1" x14ac:dyDescent="0.2">
      <c r="A1559" s="132" t="s">
        <v>6</v>
      </c>
      <c r="B1559" s="213">
        <v>2</v>
      </c>
      <c r="C1559" s="141" t="s">
        <v>141</v>
      </c>
      <c r="D1559" s="151" t="s">
        <v>1120</v>
      </c>
      <c r="E1559" s="149">
        <v>262</v>
      </c>
      <c r="F1559" s="148" t="s">
        <v>563</v>
      </c>
      <c r="G1559" s="148" t="s">
        <v>14</v>
      </c>
      <c r="H1559" s="148">
        <v>681.6</v>
      </c>
      <c r="I1559" s="267"/>
    </row>
    <row r="1560" spans="1:9" s="53" customFormat="1" x14ac:dyDescent="0.2">
      <c r="A1560" s="132" t="s">
        <v>7</v>
      </c>
      <c r="B1560" s="213">
        <v>2</v>
      </c>
      <c r="C1560" s="141" t="s">
        <v>141</v>
      </c>
      <c r="D1560" s="151" t="s">
        <v>1120</v>
      </c>
      <c r="E1560" s="149">
        <v>262</v>
      </c>
      <c r="F1560" s="148" t="s">
        <v>563</v>
      </c>
      <c r="G1560" s="148" t="s">
        <v>14</v>
      </c>
      <c r="H1560" s="148">
        <v>721.6</v>
      </c>
      <c r="I1560" s="267"/>
    </row>
    <row r="1561" spans="1:9" s="53" customFormat="1" x14ac:dyDescent="0.2">
      <c r="A1561" s="132" t="s">
        <v>8</v>
      </c>
      <c r="B1561" s="213">
        <v>2</v>
      </c>
      <c r="C1561" s="151" t="s">
        <v>141</v>
      </c>
      <c r="D1561" s="151" t="s">
        <v>1120</v>
      </c>
      <c r="E1561" s="149">
        <v>262</v>
      </c>
      <c r="F1561" s="148" t="s">
        <v>563</v>
      </c>
      <c r="G1561" s="148" t="s">
        <v>14</v>
      </c>
      <c r="H1561" s="148">
        <v>705.9</v>
      </c>
      <c r="I1561" s="267"/>
    </row>
    <row r="1562" spans="1:9" s="53" customFormat="1" x14ac:dyDescent="0.2">
      <c r="A1562" s="132" t="s">
        <v>34</v>
      </c>
      <c r="B1562" s="213">
        <v>2</v>
      </c>
      <c r="C1562" s="151" t="s">
        <v>141</v>
      </c>
      <c r="D1562" s="151" t="s">
        <v>1120</v>
      </c>
      <c r="E1562" s="149">
        <v>262</v>
      </c>
      <c r="F1562" s="148" t="s">
        <v>563</v>
      </c>
      <c r="G1562" s="148" t="s">
        <v>14</v>
      </c>
      <c r="H1562" s="156">
        <v>725.2</v>
      </c>
      <c r="I1562" s="267"/>
    </row>
    <row r="1563" spans="1:9" s="53" customFormat="1" x14ac:dyDescent="0.2">
      <c r="A1563" s="132" t="s">
        <v>37</v>
      </c>
      <c r="B1563" s="213">
        <v>2</v>
      </c>
      <c r="C1563" s="151" t="s">
        <v>141</v>
      </c>
      <c r="D1563" s="151" t="s">
        <v>1120</v>
      </c>
      <c r="E1563" s="149">
        <v>262</v>
      </c>
      <c r="F1563" s="148" t="s">
        <v>563</v>
      </c>
      <c r="G1563" s="148" t="s">
        <v>14</v>
      </c>
      <c r="H1563" s="148">
        <v>725.2</v>
      </c>
      <c r="I1563" s="267"/>
    </row>
    <row r="1564" spans="1:9" s="53" customFormat="1" x14ac:dyDescent="0.2">
      <c r="A1564" s="132" t="s">
        <v>39</v>
      </c>
      <c r="B1564" s="213">
        <v>2</v>
      </c>
      <c r="C1564" s="151" t="s">
        <v>141</v>
      </c>
      <c r="D1564" s="151" t="s">
        <v>1120</v>
      </c>
      <c r="E1564" s="149">
        <v>262</v>
      </c>
      <c r="F1564" s="148" t="s">
        <v>563</v>
      </c>
      <c r="G1564" s="148" t="s">
        <v>14</v>
      </c>
      <c r="H1564" s="148">
        <v>765.6</v>
      </c>
      <c r="I1564" s="267"/>
    </row>
    <row r="1565" spans="1:9" s="53" customFormat="1" x14ac:dyDescent="0.2">
      <c r="A1565" s="132" t="s">
        <v>40</v>
      </c>
      <c r="B1565" s="213">
        <v>2</v>
      </c>
      <c r="C1565" s="151" t="s">
        <v>141</v>
      </c>
      <c r="D1565" s="151" t="s">
        <v>1120</v>
      </c>
      <c r="E1565" s="149">
        <v>262</v>
      </c>
      <c r="F1565" s="148" t="s">
        <v>563</v>
      </c>
      <c r="G1565" s="148" t="s">
        <v>14</v>
      </c>
      <c r="H1565" s="148">
        <v>765.6</v>
      </c>
      <c r="I1565" s="267"/>
    </row>
    <row r="1566" spans="1:9" s="53" customFormat="1" x14ac:dyDescent="0.2">
      <c r="A1566" s="132" t="s">
        <v>44</v>
      </c>
      <c r="B1566" s="213">
        <v>2</v>
      </c>
      <c r="C1566" s="151" t="s">
        <v>141</v>
      </c>
      <c r="D1566" s="151" t="s">
        <v>1120</v>
      </c>
      <c r="E1566" s="149">
        <v>262</v>
      </c>
      <c r="F1566" s="148" t="s">
        <v>563</v>
      </c>
      <c r="G1566" s="148" t="s">
        <v>14</v>
      </c>
      <c r="H1566" s="148">
        <v>786.6</v>
      </c>
      <c r="I1566" s="267"/>
    </row>
    <row r="1567" spans="1:9" s="53" customFormat="1" x14ac:dyDescent="0.2">
      <c r="A1567" s="132" t="s">
        <v>45</v>
      </c>
      <c r="B1567" s="213">
        <v>2</v>
      </c>
      <c r="C1567" s="151" t="s">
        <v>141</v>
      </c>
      <c r="D1567" s="151" t="s">
        <v>1120</v>
      </c>
      <c r="E1567" s="149">
        <v>262</v>
      </c>
      <c r="F1567" s="148" t="s">
        <v>563</v>
      </c>
      <c r="G1567" s="148" t="s">
        <v>14</v>
      </c>
      <c r="H1567" s="148">
        <v>786.6</v>
      </c>
      <c r="I1567" s="267"/>
    </row>
    <row r="1568" spans="1:9" s="53" customFormat="1" x14ac:dyDescent="0.2">
      <c r="A1568" s="132" t="s">
        <v>46</v>
      </c>
      <c r="B1568" s="213">
        <v>2</v>
      </c>
      <c r="C1568" s="151" t="s">
        <v>141</v>
      </c>
      <c r="D1568" s="151" t="s">
        <v>1120</v>
      </c>
      <c r="E1568" s="149">
        <v>262</v>
      </c>
      <c r="F1568" s="148" t="s">
        <v>563</v>
      </c>
      <c r="G1568" s="148" t="s">
        <v>14</v>
      </c>
      <c r="H1568" s="148">
        <v>752.3</v>
      </c>
      <c r="I1568" s="267"/>
    </row>
    <row r="1569" spans="1:9" s="53" customFormat="1" x14ac:dyDescent="0.2">
      <c r="A1569" s="132" t="s">
        <v>47</v>
      </c>
      <c r="B1569" s="213">
        <v>2</v>
      </c>
      <c r="C1569" s="151" t="s">
        <v>141</v>
      </c>
      <c r="D1569" s="151" t="s">
        <v>1120</v>
      </c>
      <c r="E1569" s="149">
        <v>262</v>
      </c>
      <c r="F1569" s="148" t="s">
        <v>563</v>
      </c>
      <c r="G1569" s="148" t="s">
        <v>14</v>
      </c>
      <c r="H1569" s="148">
        <v>732.59999999999991</v>
      </c>
      <c r="I1569" s="267"/>
    </row>
    <row r="1570" spans="1:9" s="53" customFormat="1" x14ac:dyDescent="0.2">
      <c r="A1570" s="132" t="s">
        <v>55</v>
      </c>
      <c r="B1570" s="213">
        <v>2</v>
      </c>
      <c r="C1570" s="151" t="s">
        <v>141</v>
      </c>
      <c r="D1570" s="151" t="s">
        <v>1120</v>
      </c>
      <c r="E1570" s="149">
        <v>262</v>
      </c>
      <c r="F1570" s="148" t="s">
        <v>563</v>
      </c>
      <c r="G1570" s="148" t="s">
        <v>14</v>
      </c>
      <c r="H1570" s="148">
        <v>608.20000000000005</v>
      </c>
      <c r="I1570" s="267"/>
    </row>
    <row r="1571" spans="1:9" s="53" customFormat="1" x14ac:dyDescent="0.2">
      <c r="A1571" s="132" t="s">
        <v>56</v>
      </c>
      <c r="B1571" s="213">
        <v>2</v>
      </c>
      <c r="C1571" s="151" t="s">
        <v>141</v>
      </c>
      <c r="D1571" s="151" t="s">
        <v>1120</v>
      </c>
      <c r="E1571" s="149">
        <v>262</v>
      </c>
      <c r="F1571" s="148" t="s">
        <v>563</v>
      </c>
      <c r="G1571" s="148" t="s">
        <v>14</v>
      </c>
      <c r="H1571" s="127">
        <v>646.20000000000005</v>
      </c>
      <c r="I1571" s="267"/>
    </row>
    <row r="1572" spans="1:9" s="53" customFormat="1" x14ac:dyDescent="0.2">
      <c r="A1572" s="132" t="s">
        <v>64</v>
      </c>
      <c r="B1572" s="213">
        <v>2</v>
      </c>
      <c r="C1572" s="151" t="s">
        <v>141</v>
      </c>
      <c r="D1572" s="151" t="s">
        <v>1120</v>
      </c>
      <c r="E1572" s="149">
        <v>262</v>
      </c>
      <c r="F1572" s="148" t="s">
        <v>563</v>
      </c>
      <c r="G1572" s="148" t="s">
        <v>14</v>
      </c>
      <c r="H1572" s="148">
        <v>1205.0999999999999</v>
      </c>
      <c r="I1572" s="267"/>
    </row>
    <row r="1573" spans="1:9" s="53" customFormat="1" x14ac:dyDescent="0.2">
      <c r="A1573" s="132" t="s">
        <v>65</v>
      </c>
      <c r="B1573" s="213">
        <v>2</v>
      </c>
      <c r="C1573" s="151" t="s">
        <v>141</v>
      </c>
      <c r="D1573" s="151" t="s">
        <v>1120</v>
      </c>
      <c r="E1573" s="149">
        <v>262</v>
      </c>
      <c r="F1573" s="148" t="s">
        <v>563</v>
      </c>
      <c r="G1573" s="148" t="s">
        <v>14</v>
      </c>
      <c r="H1573" s="148">
        <v>1205.0999999999999</v>
      </c>
      <c r="I1573" s="267"/>
    </row>
    <row r="1574" spans="1:9" s="53" customFormat="1" x14ac:dyDescent="0.2">
      <c r="A1574" s="132" t="s">
        <v>78</v>
      </c>
      <c r="B1574" s="213">
        <v>2</v>
      </c>
      <c r="C1574" s="151" t="s">
        <v>141</v>
      </c>
      <c r="D1574" s="151" t="s">
        <v>1120</v>
      </c>
      <c r="E1574" s="149">
        <v>262</v>
      </c>
      <c r="F1574" s="148" t="s">
        <v>563</v>
      </c>
      <c r="G1574" s="148" t="s">
        <v>14</v>
      </c>
      <c r="H1574" s="148">
        <v>1269.8</v>
      </c>
      <c r="I1574" s="267"/>
    </row>
    <row r="1575" spans="1:9" s="53" customFormat="1" x14ac:dyDescent="0.2">
      <c r="A1575" s="132" t="s">
        <v>79</v>
      </c>
      <c r="B1575" s="213">
        <v>2</v>
      </c>
      <c r="C1575" s="151" t="s">
        <v>141</v>
      </c>
      <c r="D1575" s="151" t="s">
        <v>1120</v>
      </c>
      <c r="E1575" s="149">
        <v>262</v>
      </c>
      <c r="F1575" s="148" t="s">
        <v>563</v>
      </c>
      <c r="G1575" s="148" t="s">
        <v>14</v>
      </c>
      <c r="H1575" s="148">
        <v>1269.8</v>
      </c>
      <c r="I1575" s="267"/>
    </row>
    <row r="1576" spans="1:9" s="53" customFormat="1" x14ac:dyDescent="0.2">
      <c r="A1576" s="132" t="s">
        <v>81</v>
      </c>
      <c r="B1576" s="213">
        <v>2</v>
      </c>
      <c r="C1576" s="151" t="s">
        <v>141</v>
      </c>
      <c r="D1576" s="151" t="s">
        <v>1120</v>
      </c>
      <c r="E1576" s="149">
        <v>262</v>
      </c>
      <c r="F1576" s="148" t="s">
        <v>563</v>
      </c>
      <c r="G1576" s="148" t="s">
        <v>14</v>
      </c>
      <c r="H1576" s="148">
        <v>1262.5999999999999</v>
      </c>
      <c r="I1576" s="267"/>
    </row>
    <row r="1577" spans="1:9" s="53" customFormat="1" x14ac:dyDescent="0.2">
      <c r="A1577" s="132" t="s">
        <v>82</v>
      </c>
      <c r="B1577" s="213">
        <v>2</v>
      </c>
      <c r="C1577" s="151" t="s">
        <v>141</v>
      </c>
      <c r="D1577" s="151" t="s">
        <v>1120</v>
      </c>
      <c r="E1577" s="149">
        <v>262</v>
      </c>
      <c r="F1577" s="148" t="s">
        <v>563</v>
      </c>
      <c r="G1577" s="148" t="s">
        <v>14</v>
      </c>
      <c r="H1577" s="148">
        <v>1262.5999999999999</v>
      </c>
      <c r="I1577" s="267"/>
    </row>
    <row r="1578" spans="1:9" s="53" customFormat="1" x14ac:dyDescent="0.2">
      <c r="A1578" s="132" t="s">
        <v>87</v>
      </c>
      <c r="B1578" s="213">
        <v>2</v>
      </c>
      <c r="C1578" s="151" t="s">
        <v>141</v>
      </c>
      <c r="D1578" s="151" t="s">
        <v>1120</v>
      </c>
      <c r="E1578" s="149">
        <v>262</v>
      </c>
      <c r="F1578" s="148" t="s">
        <v>563</v>
      </c>
      <c r="G1578" s="148" t="s">
        <v>14</v>
      </c>
      <c r="H1578" s="148">
        <v>1276</v>
      </c>
      <c r="I1578" s="267"/>
    </row>
    <row r="1579" spans="1:9" s="53" customFormat="1" x14ac:dyDescent="0.2">
      <c r="A1579" s="132" t="s">
        <v>88</v>
      </c>
      <c r="B1579" s="213">
        <v>2</v>
      </c>
      <c r="C1579" s="151" t="s">
        <v>141</v>
      </c>
      <c r="D1579" s="151" t="s">
        <v>1120</v>
      </c>
      <c r="E1579" s="149">
        <v>262</v>
      </c>
      <c r="F1579" s="148" t="s">
        <v>563</v>
      </c>
      <c r="G1579" s="148" t="s">
        <v>14</v>
      </c>
      <c r="H1579" s="148">
        <v>1276</v>
      </c>
      <c r="I1579" s="267"/>
    </row>
    <row r="1580" spans="1:9" s="53" customFormat="1" x14ac:dyDescent="0.2">
      <c r="A1580" s="132" t="s">
        <v>148</v>
      </c>
      <c r="B1580" s="213">
        <v>2</v>
      </c>
      <c r="C1580" s="151" t="s">
        <v>141</v>
      </c>
      <c r="D1580" s="151" t="s">
        <v>1120</v>
      </c>
      <c r="E1580" s="149">
        <v>262</v>
      </c>
      <c r="F1580" s="148" t="s">
        <v>563</v>
      </c>
      <c r="G1580" s="148" t="s">
        <v>14</v>
      </c>
      <c r="H1580" s="137">
        <v>1187.7</v>
      </c>
      <c r="I1580" s="267"/>
    </row>
    <row r="1581" spans="1:9" s="53" customFormat="1" x14ac:dyDescent="0.2">
      <c r="A1581" s="132" t="s">
        <v>527</v>
      </c>
      <c r="B1581" s="213">
        <v>2</v>
      </c>
      <c r="C1581" s="151" t="s">
        <v>141</v>
      </c>
      <c r="D1581" s="151" t="s">
        <v>1120</v>
      </c>
      <c r="E1581" s="149">
        <v>262</v>
      </c>
      <c r="F1581" s="148" t="s">
        <v>563</v>
      </c>
      <c r="G1581" s="148" t="s">
        <v>14</v>
      </c>
      <c r="H1581" s="137">
        <v>1187.7</v>
      </c>
      <c r="I1581" s="267"/>
    </row>
    <row r="1582" spans="1:9" s="53" customFormat="1" x14ac:dyDescent="0.2">
      <c r="A1582" s="132" t="s">
        <v>588</v>
      </c>
      <c r="B1582" s="213">
        <v>2</v>
      </c>
      <c r="C1582" s="151" t="s">
        <v>141</v>
      </c>
      <c r="D1582" s="151" t="s">
        <v>1120</v>
      </c>
      <c r="E1582" s="149">
        <v>262</v>
      </c>
      <c r="F1582" s="148" t="s">
        <v>563</v>
      </c>
      <c r="G1582" s="148" t="s">
        <v>14</v>
      </c>
      <c r="H1582" s="137">
        <v>1227.4000000000001</v>
      </c>
      <c r="I1582" s="267"/>
    </row>
    <row r="1583" spans="1:9" s="53" customFormat="1" x14ac:dyDescent="0.2">
      <c r="A1583" s="132" t="s">
        <v>1069</v>
      </c>
      <c r="B1583" s="213">
        <v>2</v>
      </c>
      <c r="C1583" s="151" t="s">
        <v>141</v>
      </c>
      <c r="D1583" s="151" t="s">
        <v>1120</v>
      </c>
      <c r="E1583" s="149">
        <v>262</v>
      </c>
      <c r="F1583" s="148" t="s">
        <v>563</v>
      </c>
      <c r="G1583" s="148" t="s">
        <v>14</v>
      </c>
      <c r="H1583" s="137">
        <v>1227.4000000000001</v>
      </c>
      <c r="I1583" s="267"/>
    </row>
    <row r="1584" spans="1:9" s="53" customFormat="1" x14ac:dyDescent="0.2">
      <c r="A1584" s="132" t="s">
        <v>5</v>
      </c>
      <c r="B1584" s="213">
        <v>2</v>
      </c>
      <c r="C1584" s="151" t="s">
        <v>141</v>
      </c>
      <c r="D1584" s="151" t="s">
        <v>1121</v>
      </c>
      <c r="E1584" s="149">
        <v>263</v>
      </c>
      <c r="F1584" s="148" t="s">
        <v>570</v>
      </c>
      <c r="G1584" s="148" t="s">
        <v>14</v>
      </c>
      <c r="H1584" s="148">
        <v>586.79999999999995</v>
      </c>
      <c r="I1584" s="267"/>
    </row>
    <row r="1585" spans="1:9" s="53" customFormat="1" x14ac:dyDescent="0.2">
      <c r="A1585" s="132" t="s">
        <v>6</v>
      </c>
      <c r="B1585" s="213">
        <v>2</v>
      </c>
      <c r="C1585" s="151" t="s">
        <v>141</v>
      </c>
      <c r="D1585" s="151" t="s">
        <v>1121</v>
      </c>
      <c r="E1585" s="149">
        <v>263</v>
      </c>
      <c r="F1585" s="148" t="s">
        <v>570</v>
      </c>
      <c r="G1585" s="148" t="s">
        <v>14</v>
      </c>
      <c r="H1585" s="148">
        <v>593.4</v>
      </c>
      <c r="I1585" s="267"/>
    </row>
    <row r="1586" spans="1:9" s="53" customFormat="1" x14ac:dyDescent="0.2">
      <c r="A1586" s="132" t="s">
        <v>7</v>
      </c>
      <c r="B1586" s="213">
        <v>2</v>
      </c>
      <c r="C1586" s="151" t="s">
        <v>141</v>
      </c>
      <c r="D1586" s="151" t="s">
        <v>1121</v>
      </c>
      <c r="E1586" s="149">
        <v>263</v>
      </c>
      <c r="F1586" s="148" t="s">
        <v>570</v>
      </c>
      <c r="G1586" s="148" t="s">
        <v>14</v>
      </c>
      <c r="H1586" s="148">
        <v>594.9</v>
      </c>
      <c r="I1586" s="267"/>
    </row>
    <row r="1587" spans="1:9" s="53" customFormat="1" x14ac:dyDescent="0.2">
      <c r="A1587" s="132" t="s">
        <v>8</v>
      </c>
      <c r="B1587" s="213">
        <v>2</v>
      </c>
      <c r="C1587" s="151" t="s">
        <v>141</v>
      </c>
      <c r="D1587" s="151" t="s">
        <v>1121</v>
      </c>
      <c r="E1587" s="149">
        <v>263</v>
      </c>
      <c r="F1587" s="148" t="s">
        <v>570</v>
      </c>
      <c r="G1587" s="148" t="s">
        <v>14</v>
      </c>
      <c r="H1587" s="156">
        <v>592.9</v>
      </c>
      <c r="I1587" s="267"/>
    </row>
    <row r="1588" spans="1:9" s="53" customFormat="1" x14ac:dyDescent="0.2">
      <c r="A1588" s="132" t="s">
        <v>34</v>
      </c>
      <c r="B1588" s="213">
        <v>2</v>
      </c>
      <c r="C1588" s="151" t="s">
        <v>141</v>
      </c>
      <c r="D1588" s="151" t="s">
        <v>1121</v>
      </c>
      <c r="E1588" s="149">
        <v>263</v>
      </c>
      <c r="F1588" s="148" t="s">
        <v>570</v>
      </c>
      <c r="G1588" s="148" t="s">
        <v>14</v>
      </c>
      <c r="H1588" s="148">
        <v>598.29999999999995</v>
      </c>
      <c r="I1588" s="267"/>
    </row>
    <row r="1589" spans="1:9" s="53" customFormat="1" x14ac:dyDescent="0.2">
      <c r="A1589" s="132" t="s">
        <v>37</v>
      </c>
      <c r="B1589" s="213">
        <v>2</v>
      </c>
      <c r="C1589" s="151" t="s">
        <v>141</v>
      </c>
      <c r="D1589" s="151" t="s">
        <v>1121</v>
      </c>
      <c r="E1589" s="149">
        <v>263</v>
      </c>
      <c r="F1589" s="148" t="s">
        <v>570</v>
      </c>
      <c r="G1589" s="148" t="s">
        <v>14</v>
      </c>
      <c r="H1589" s="148">
        <v>598.29999999999995</v>
      </c>
      <c r="I1589" s="267"/>
    </row>
    <row r="1590" spans="1:9" s="53" customFormat="1" x14ac:dyDescent="0.2">
      <c r="A1590" s="132" t="s">
        <v>39</v>
      </c>
      <c r="B1590" s="213">
        <v>2</v>
      </c>
      <c r="C1590" s="151" t="s">
        <v>141</v>
      </c>
      <c r="D1590" s="151" t="s">
        <v>1121</v>
      </c>
      <c r="E1590" s="149">
        <v>263</v>
      </c>
      <c r="F1590" s="148" t="s">
        <v>570</v>
      </c>
      <c r="G1590" s="148" t="s">
        <v>14</v>
      </c>
      <c r="H1590" s="148">
        <v>602</v>
      </c>
      <c r="I1590" s="267"/>
    </row>
    <row r="1591" spans="1:9" s="53" customFormat="1" x14ac:dyDescent="0.2">
      <c r="A1591" s="132" t="s">
        <v>40</v>
      </c>
      <c r="B1591" s="213">
        <v>2</v>
      </c>
      <c r="C1591" s="151" t="s">
        <v>141</v>
      </c>
      <c r="D1591" s="151" t="s">
        <v>1121</v>
      </c>
      <c r="E1591" s="149">
        <v>263</v>
      </c>
      <c r="F1591" s="148" t="s">
        <v>570</v>
      </c>
      <c r="G1591" s="148" t="s">
        <v>14</v>
      </c>
      <c r="H1591" s="148">
        <v>706</v>
      </c>
      <c r="I1591" s="267"/>
    </row>
    <row r="1592" spans="1:9" s="53" customFormat="1" x14ac:dyDescent="0.2">
      <c r="A1592" s="132" t="s">
        <v>44</v>
      </c>
      <c r="B1592" s="213">
        <v>2</v>
      </c>
      <c r="C1592" s="151" t="s">
        <v>141</v>
      </c>
      <c r="D1592" s="151" t="s">
        <v>1121</v>
      </c>
      <c r="E1592" s="149">
        <v>263</v>
      </c>
      <c r="F1592" s="148" t="s">
        <v>570</v>
      </c>
      <c r="G1592" s="148" t="s">
        <v>14</v>
      </c>
      <c r="H1592" s="148">
        <v>612.5</v>
      </c>
      <c r="I1592" s="267"/>
    </row>
    <row r="1593" spans="1:9" s="53" customFormat="1" x14ac:dyDescent="0.2">
      <c r="A1593" s="132" t="s">
        <v>45</v>
      </c>
      <c r="B1593" s="213">
        <v>2</v>
      </c>
      <c r="C1593" s="151" t="s">
        <v>141</v>
      </c>
      <c r="D1593" s="151" t="s">
        <v>1121</v>
      </c>
      <c r="E1593" s="149">
        <v>263</v>
      </c>
      <c r="F1593" s="148" t="s">
        <v>570</v>
      </c>
      <c r="G1593" s="148" t="s">
        <v>14</v>
      </c>
      <c r="H1593" s="148">
        <v>612.5</v>
      </c>
      <c r="I1593" s="267"/>
    </row>
    <row r="1594" spans="1:9" s="53" customFormat="1" x14ac:dyDescent="0.2">
      <c r="A1594" s="132" t="s">
        <v>46</v>
      </c>
      <c r="B1594" s="213">
        <v>2</v>
      </c>
      <c r="C1594" s="151" t="s">
        <v>141</v>
      </c>
      <c r="D1594" s="151" t="s">
        <v>1121</v>
      </c>
      <c r="E1594" s="149">
        <v>263</v>
      </c>
      <c r="F1594" s="148" t="s">
        <v>570</v>
      </c>
      <c r="G1594" s="148" t="s">
        <v>14</v>
      </c>
      <c r="H1594" s="148">
        <v>575.20000000000005</v>
      </c>
      <c r="I1594" s="267"/>
    </row>
    <row r="1595" spans="1:9" s="53" customFormat="1" x14ac:dyDescent="0.2">
      <c r="A1595" s="132" t="s">
        <v>47</v>
      </c>
      <c r="B1595" s="213">
        <v>2</v>
      </c>
      <c r="C1595" s="151" t="s">
        <v>141</v>
      </c>
      <c r="D1595" s="151" t="s">
        <v>1121</v>
      </c>
      <c r="E1595" s="149">
        <v>263</v>
      </c>
      <c r="F1595" s="148" t="s">
        <v>570</v>
      </c>
      <c r="G1595" s="148" t="s">
        <v>14</v>
      </c>
      <c r="H1595" s="148">
        <v>560.40000000000009</v>
      </c>
      <c r="I1595" s="267"/>
    </row>
    <row r="1596" spans="1:9" s="53" customFormat="1" x14ac:dyDescent="0.2">
      <c r="A1596" s="132" t="s">
        <v>55</v>
      </c>
      <c r="B1596" s="213">
        <v>2</v>
      </c>
      <c r="C1596" s="151" t="s">
        <v>141</v>
      </c>
      <c r="D1596" s="151" t="s">
        <v>1121</v>
      </c>
      <c r="E1596" s="149">
        <v>263</v>
      </c>
      <c r="F1596" s="148" t="s">
        <v>570</v>
      </c>
      <c r="G1596" s="148" t="s">
        <v>14</v>
      </c>
      <c r="H1596" s="127">
        <v>571.20000000000005</v>
      </c>
      <c r="I1596" s="267"/>
    </row>
    <row r="1597" spans="1:9" s="53" customFormat="1" x14ac:dyDescent="0.2">
      <c r="A1597" s="132" t="s">
        <v>56</v>
      </c>
      <c r="B1597" s="213">
        <v>2</v>
      </c>
      <c r="C1597" s="151" t="s">
        <v>141</v>
      </c>
      <c r="D1597" s="151" t="s">
        <v>1121</v>
      </c>
      <c r="E1597" s="149">
        <v>263</v>
      </c>
      <c r="F1597" s="148" t="s">
        <v>570</v>
      </c>
      <c r="G1597" s="148" t="s">
        <v>14</v>
      </c>
      <c r="H1597" s="127">
        <v>571.20000000000005</v>
      </c>
      <c r="I1597" s="267"/>
    </row>
    <row r="1598" spans="1:9" s="53" customFormat="1" x14ac:dyDescent="0.2">
      <c r="A1598" s="132" t="s">
        <v>64</v>
      </c>
      <c r="B1598" s="213">
        <v>2</v>
      </c>
      <c r="C1598" s="151" t="s">
        <v>141</v>
      </c>
      <c r="D1598" s="151" t="s">
        <v>1121</v>
      </c>
      <c r="E1598" s="149">
        <v>263</v>
      </c>
      <c r="F1598" s="148" t="s">
        <v>570</v>
      </c>
      <c r="G1598" s="148" t="s">
        <v>14</v>
      </c>
      <c r="H1598" s="148">
        <v>650.4</v>
      </c>
      <c r="I1598" s="267"/>
    </row>
    <row r="1599" spans="1:9" s="53" customFormat="1" x14ac:dyDescent="0.2">
      <c r="A1599" s="132" t="s">
        <v>65</v>
      </c>
      <c r="B1599" s="213">
        <v>2</v>
      </c>
      <c r="C1599" s="151" t="s">
        <v>141</v>
      </c>
      <c r="D1599" s="151" t="s">
        <v>1121</v>
      </c>
      <c r="E1599" s="142">
        <v>263</v>
      </c>
      <c r="F1599" s="127" t="s">
        <v>570</v>
      </c>
      <c r="G1599" s="148" t="s">
        <v>14</v>
      </c>
      <c r="H1599" s="148">
        <v>650.4</v>
      </c>
      <c r="I1599" s="267"/>
    </row>
    <row r="1600" spans="1:9" s="53" customFormat="1" x14ac:dyDescent="0.2">
      <c r="A1600" s="132" t="s">
        <v>78</v>
      </c>
      <c r="B1600" s="213">
        <v>2</v>
      </c>
      <c r="C1600" s="151" t="s">
        <v>141</v>
      </c>
      <c r="D1600" s="151" t="s">
        <v>1121</v>
      </c>
      <c r="E1600" s="142">
        <v>263</v>
      </c>
      <c r="F1600" s="148" t="s">
        <v>570</v>
      </c>
      <c r="G1600" s="148" t="s">
        <v>14</v>
      </c>
      <c r="H1600" s="148">
        <v>650.79999999999995</v>
      </c>
      <c r="I1600" s="267"/>
    </row>
    <row r="1601" spans="1:9" s="53" customFormat="1" x14ac:dyDescent="0.2">
      <c r="A1601" s="132" t="s">
        <v>79</v>
      </c>
      <c r="B1601" s="213">
        <v>2</v>
      </c>
      <c r="C1601" s="151" t="s">
        <v>141</v>
      </c>
      <c r="D1601" s="151" t="s">
        <v>1121</v>
      </c>
      <c r="E1601" s="149">
        <v>263</v>
      </c>
      <c r="F1601" s="148" t="s">
        <v>570</v>
      </c>
      <c r="G1601" s="148" t="s">
        <v>14</v>
      </c>
      <c r="H1601" s="148">
        <v>650.79999999999995</v>
      </c>
      <c r="I1601" s="267"/>
    </row>
    <row r="1602" spans="1:9" s="53" customFormat="1" x14ac:dyDescent="0.2">
      <c r="A1602" s="132" t="s">
        <v>81</v>
      </c>
      <c r="B1602" s="213">
        <v>2</v>
      </c>
      <c r="C1602" s="151" t="s">
        <v>141</v>
      </c>
      <c r="D1602" s="151" t="s">
        <v>1121</v>
      </c>
      <c r="E1602" s="149">
        <v>263</v>
      </c>
      <c r="F1602" s="148" t="s">
        <v>570</v>
      </c>
      <c r="G1602" s="148" t="s">
        <v>14</v>
      </c>
      <c r="H1602" s="148">
        <v>3851</v>
      </c>
      <c r="I1602" s="267"/>
    </row>
    <row r="1603" spans="1:9" s="53" customFormat="1" x14ac:dyDescent="0.2">
      <c r="A1603" s="132" t="s">
        <v>82</v>
      </c>
      <c r="B1603" s="213">
        <v>2</v>
      </c>
      <c r="C1603" s="151" t="s">
        <v>141</v>
      </c>
      <c r="D1603" s="151" t="s">
        <v>1121</v>
      </c>
      <c r="E1603" s="149">
        <v>263</v>
      </c>
      <c r="F1603" s="148" t="s">
        <v>570</v>
      </c>
      <c r="G1603" s="148" t="s">
        <v>14</v>
      </c>
      <c r="H1603" s="148">
        <v>651</v>
      </c>
      <c r="I1603" s="267"/>
    </row>
    <row r="1604" spans="1:9" s="53" customFormat="1" x14ac:dyDescent="0.2">
      <c r="A1604" s="132" t="s">
        <v>87</v>
      </c>
      <c r="B1604" s="213">
        <v>2</v>
      </c>
      <c r="C1604" s="151" t="s">
        <v>141</v>
      </c>
      <c r="D1604" s="151" t="s">
        <v>1121</v>
      </c>
      <c r="E1604" s="149">
        <v>263</v>
      </c>
      <c r="F1604" s="148" t="s">
        <v>570</v>
      </c>
      <c r="G1604" s="148" t="s">
        <v>14</v>
      </c>
      <c r="H1604" s="148">
        <v>13851</v>
      </c>
      <c r="I1604" s="267"/>
    </row>
    <row r="1605" spans="1:9" s="53" customFormat="1" x14ac:dyDescent="0.2">
      <c r="A1605" s="132" t="s">
        <v>88</v>
      </c>
      <c r="B1605" s="213">
        <v>2</v>
      </c>
      <c r="C1605" s="151" t="s">
        <v>141</v>
      </c>
      <c r="D1605" s="151" t="s">
        <v>1121</v>
      </c>
      <c r="E1605" s="142">
        <v>263</v>
      </c>
      <c r="F1605" s="148" t="s">
        <v>570</v>
      </c>
      <c r="G1605" s="148" t="s">
        <v>14</v>
      </c>
      <c r="H1605" s="148">
        <v>651</v>
      </c>
      <c r="I1605" s="267"/>
    </row>
    <row r="1606" spans="1:9" s="53" customFormat="1" x14ac:dyDescent="0.2">
      <c r="A1606" s="132" t="s">
        <v>148</v>
      </c>
      <c r="B1606" s="213">
        <v>2</v>
      </c>
      <c r="C1606" s="151" t="s">
        <v>141</v>
      </c>
      <c r="D1606" s="151" t="s">
        <v>1121</v>
      </c>
      <c r="E1606" s="149">
        <v>263</v>
      </c>
      <c r="F1606" s="148" t="s">
        <v>570</v>
      </c>
      <c r="G1606" s="148" t="s">
        <v>14</v>
      </c>
      <c r="H1606" s="137">
        <v>651</v>
      </c>
      <c r="I1606" s="267"/>
    </row>
    <row r="1607" spans="1:9" s="53" customFormat="1" x14ac:dyDescent="0.2">
      <c r="A1607" s="132" t="s">
        <v>527</v>
      </c>
      <c r="B1607" s="213">
        <v>2</v>
      </c>
      <c r="C1607" s="151" t="s">
        <v>141</v>
      </c>
      <c r="D1607" s="151" t="s">
        <v>1121</v>
      </c>
      <c r="E1607" s="149">
        <v>263</v>
      </c>
      <c r="F1607" s="148" t="s">
        <v>570</v>
      </c>
      <c r="G1607" s="148" t="s">
        <v>14</v>
      </c>
      <c r="H1607" s="137">
        <v>651</v>
      </c>
      <c r="I1607" s="267"/>
    </row>
    <row r="1608" spans="1:9" s="53" customFormat="1" x14ac:dyDescent="0.2">
      <c r="A1608" s="132" t="s">
        <v>588</v>
      </c>
      <c r="B1608" s="213">
        <v>2</v>
      </c>
      <c r="C1608" s="151" t="s">
        <v>141</v>
      </c>
      <c r="D1608" s="151" t="s">
        <v>1121</v>
      </c>
      <c r="E1608" s="142">
        <v>263</v>
      </c>
      <c r="F1608" s="148" t="s">
        <v>570</v>
      </c>
      <c r="G1608" s="148" t="s">
        <v>14</v>
      </c>
      <c r="H1608" s="137">
        <v>30651</v>
      </c>
      <c r="I1608" s="267"/>
    </row>
    <row r="1609" spans="1:9" s="53" customFormat="1" x14ac:dyDescent="0.2">
      <c r="A1609" s="132" t="s">
        <v>1069</v>
      </c>
      <c r="B1609" s="213">
        <v>2</v>
      </c>
      <c r="C1609" s="151" t="s">
        <v>141</v>
      </c>
      <c r="D1609" s="151" t="s">
        <v>1121</v>
      </c>
      <c r="E1609" s="149">
        <v>263</v>
      </c>
      <c r="F1609" s="148" t="s">
        <v>570</v>
      </c>
      <c r="G1609" s="148" t="s">
        <v>14</v>
      </c>
      <c r="H1609" s="137">
        <v>651</v>
      </c>
      <c r="I1609" s="267"/>
    </row>
    <row r="1610" spans="1:9" s="53" customFormat="1" x14ac:dyDescent="0.2">
      <c r="A1610" s="132" t="s">
        <v>5</v>
      </c>
      <c r="B1610" s="213">
        <v>2</v>
      </c>
      <c r="C1610" s="151" t="s">
        <v>141</v>
      </c>
      <c r="D1610" s="151" t="s">
        <v>27</v>
      </c>
      <c r="E1610" s="149">
        <v>264</v>
      </c>
      <c r="F1610" s="148" t="s">
        <v>541</v>
      </c>
      <c r="G1610" s="148" t="s">
        <v>14</v>
      </c>
      <c r="H1610" s="148">
        <v>11857.8</v>
      </c>
      <c r="I1610" s="267"/>
    </row>
    <row r="1611" spans="1:9" s="53" customFormat="1" x14ac:dyDescent="0.2">
      <c r="A1611" s="132" t="s">
        <v>6</v>
      </c>
      <c r="B1611" s="213">
        <v>2</v>
      </c>
      <c r="C1611" s="151" t="s">
        <v>141</v>
      </c>
      <c r="D1611" s="151" t="s">
        <v>27</v>
      </c>
      <c r="E1611" s="149">
        <v>264</v>
      </c>
      <c r="F1611" s="148" t="s">
        <v>541</v>
      </c>
      <c r="G1611" s="148" t="s">
        <v>14</v>
      </c>
      <c r="H1611" s="148">
        <v>12117.1</v>
      </c>
      <c r="I1611" s="267"/>
    </row>
    <row r="1612" spans="1:9" s="53" customFormat="1" x14ac:dyDescent="0.2">
      <c r="A1612" s="132" t="s">
        <v>7</v>
      </c>
      <c r="B1612" s="213">
        <v>2</v>
      </c>
      <c r="C1612" s="151" t="s">
        <v>141</v>
      </c>
      <c r="D1612" s="151" t="s">
        <v>27</v>
      </c>
      <c r="E1612" s="149">
        <v>264</v>
      </c>
      <c r="F1612" s="148" t="s">
        <v>541</v>
      </c>
      <c r="G1612" s="148" t="s">
        <v>14</v>
      </c>
      <c r="H1612" s="148">
        <v>12044.6</v>
      </c>
      <c r="I1612" s="267"/>
    </row>
    <row r="1613" spans="1:9" s="53" customFormat="1" x14ac:dyDescent="0.2">
      <c r="A1613" s="132" t="s">
        <v>8</v>
      </c>
      <c r="B1613" s="213">
        <v>2</v>
      </c>
      <c r="C1613" s="141" t="s">
        <v>141</v>
      </c>
      <c r="D1613" s="151" t="s">
        <v>27</v>
      </c>
      <c r="E1613" s="149">
        <v>264</v>
      </c>
      <c r="F1613" s="148" t="s">
        <v>541</v>
      </c>
      <c r="G1613" s="148" t="s">
        <v>14</v>
      </c>
      <c r="H1613" s="148">
        <v>11978</v>
      </c>
      <c r="I1613" s="267"/>
    </row>
    <row r="1614" spans="1:9" s="53" customFormat="1" x14ac:dyDescent="0.2">
      <c r="A1614" s="132" t="s">
        <v>34</v>
      </c>
      <c r="B1614" s="213">
        <v>2</v>
      </c>
      <c r="C1614" s="141" t="s">
        <v>141</v>
      </c>
      <c r="D1614" s="151" t="s">
        <v>27</v>
      </c>
      <c r="E1614" s="149">
        <v>264</v>
      </c>
      <c r="F1614" s="148" t="s">
        <v>541</v>
      </c>
      <c r="G1614" s="148" t="s">
        <v>14</v>
      </c>
      <c r="H1614" s="148">
        <v>12033</v>
      </c>
      <c r="I1614" s="267"/>
    </row>
    <row r="1615" spans="1:9" s="53" customFormat="1" x14ac:dyDescent="0.2">
      <c r="A1615" s="132" t="s">
        <v>37</v>
      </c>
      <c r="B1615" s="213">
        <v>2</v>
      </c>
      <c r="C1615" s="141" t="s">
        <v>141</v>
      </c>
      <c r="D1615" s="151" t="s">
        <v>27</v>
      </c>
      <c r="E1615" s="149">
        <v>264</v>
      </c>
      <c r="F1615" s="148" t="s">
        <v>541</v>
      </c>
      <c r="G1615" s="148" t="s">
        <v>14</v>
      </c>
      <c r="H1615" s="148">
        <v>12033</v>
      </c>
      <c r="I1615" s="267"/>
    </row>
    <row r="1616" spans="1:9" s="53" customFormat="1" x14ac:dyDescent="0.2">
      <c r="A1616" s="132" t="s">
        <v>39</v>
      </c>
      <c r="B1616" s="213">
        <v>2</v>
      </c>
      <c r="C1616" s="141" t="s">
        <v>141</v>
      </c>
      <c r="D1616" s="151" t="s">
        <v>27</v>
      </c>
      <c r="E1616" s="149">
        <v>264</v>
      </c>
      <c r="F1616" s="148" t="s">
        <v>541</v>
      </c>
      <c r="G1616" s="148" t="s">
        <v>14</v>
      </c>
      <c r="H1616" s="148">
        <v>12363.1</v>
      </c>
      <c r="I1616" s="267"/>
    </row>
    <row r="1617" spans="1:9" s="53" customFormat="1" x14ac:dyDescent="0.2">
      <c r="A1617" s="132" t="s">
        <v>40</v>
      </c>
      <c r="B1617" s="213">
        <v>2</v>
      </c>
      <c r="C1617" s="141" t="s">
        <v>141</v>
      </c>
      <c r="D1617" s="151" t="s">
        <v>27</v>
      </c>
      <c r="E1617" s="149">
        <v>264</v>
      </c>
      <c r="F1617" s="148" t="s">
        <v>541</v>
      </c>
      <c r="G1617" s="148" t="s">
        <v>14</v>
      </c>
      <c r="H1617" s="148">
        <v>12612.3</v>
      </c>
      <c r="I1617" s="267"/>
    </row>
    <row r="1618" spans="1:9" s="53" customFormat="1" x14ac:dyDescent="0.2">
      <c r="A1618" s="132" t="s">
        <v>44</v>
      </c>
      <c r="B1618" s="213">
        <v>2</v>
      </c>
      <c r="C1618" s="141" t="s">
        <v>141</v>
      </c>
      <c r="D1618" s="151" t="s">
        <v>27</v>
      </c>
      <c r="E1618" s="149">
        <v>264</v>
      </c>
      <c r="F1618" s="148" t="s">
        <v>541</v>
      </c>
      <c r="G1618" s="148" t="s">
        <v>14</v>
      </c>
      <c r="H1618" s="148">
        <v>12985.4</v>
      </c>
      <c r="I1618" s="267"/>
    </row>
    <row r="1619" spans="1:9" s="53" customFormat="1" x14ac:dyDescent="0.2">
      <c r="A1619" s="132" t="s">
        <v>45</v>
      </c>
      <c r="B1619" s="213">
        <v>2</v>
      </c>
      <c r="C1619" s="141" t="s">
        <v>141</v>
      </c>
      <c r="D1619" s="151" t="s">
        <v>27</v>
      </c>
      <c r="E1619" s="149">
        <v>264</v>
      </c>
      <c r="F1619" s="148" t="s">
        <v>541</v>
      </c>
      <c r="G1619" s="148" t="s">
        <v>14</v>
      </c>
      <c r="H1619" s="148">
        <v>13242.7</v>
      </c>
      <c r="I1619" s="267"/>
    </row>
    <row r="1620" spans="1:9" s="53" customFormat="1" x14ac:dyDescent="0.2">
      <c r="A1620" s="132" t="s">
        <v>46</v>
      </c>
      <c r="B1620" s="213">
        <v>2</v>
      </c>
      <c r="C1620" s="141" t="s">
        <v>141</v>
      </c>
      <c r="D1620" s="151" t="s">
        <v>27</v>
      </c>
      <c r="E1620" s="149">
        <v>264</v>
      </c>
      <c r="F1620" s="148" t="s">
        <v>541</v>
      </c>
      <c r="G1620" s="148" t="s">
        <v>14</v>
      </c>
      <c r="H1620" s="148">
        <v>13206</v>
      </c>
      <c r="I1620" s="267"/>
    </row>
    <row r="1621" spans="1:9" s="53" customFormat="1" x14ac:dyDescent="0.2">
      <c r="A1621" s="132" t="s">
        <v>47</v>
      </c>
      <c r="B1621" s="213">
        <v>2</v>
      </c>
      <c r="C1621" s="141" t="s">
        <v>141</v>
      </c>
      <c r="D1621" s="151" t="s">
        <v>27</v>
      </c>
      <c r="E1621" s="149">
        <v>264</v>
      </c>
      <c r="F1621" s="148" t="s">
        <v>541</v>
      </c>
      <c r="G1621" s="148" t="s">
        <v>14</v>
      </c>
      <c r="H1621" s="148">
        <v>7224.6</v>
      </c>
      <c r="I1621" s="267"/>
    </row>
    <row r="1622" spans="1:9" s="53" customFormat="1" x14ac:dyDescent="0.2">
      <c r="A1622" s="132" t="s">
        <v>55</v>
      </c>
      <c r="B1622" s="213">
        <v>2</v>
      </c>
      <c r="C1622" s="141" t="s">
        <v>141</v>
      </c>
      <c r="D1622" s="151" t="s">
        <v>27</v>
      </c>
      <c r="E1622" s="149">
        <v>264</v>
      </c>
      <c r="F1622" s="148" t="s">
        <v>541</v>
      </c>
      <c r="G1622" s="148" t="s">
        <v>14</v>
      </c>
      <c r="H1622" s="127">
        <v>13195.3</v>
      </c>
      <c r="I1622" s="267"/>
    </row>
    <row r="1623" spans="1:9" s="53" customFormat="1" x14ac:dyDescent="0.2">
      <c r="A1623" s="132" t="s">
        <v>56</v>
      </c>
      <c r="B1623" s="213">
        <v>2</v>
      </c>
      <c r="C1623" s="141" t="s">
        <v>141</v>
      </c>
      <c r="D1623" s="151" t="s">
        <v>27</v>
      </c>
      <c r="E1623" s="149">
        <v>264</v>
      </c>
      <c r="F1623" s="148" t="s">
        <v>541</v>
      </c>
      <c r="G1623" s="148" t="s">
        <v>14</v>
      </c>
      <c r="H1623" s="127">
        <v>13145.1</v>
      </c>
      <c r="I1623" s="267"/>
    </row>
    <row r="1624" spans="1:9" s="53" customFormat="1" x14ac:dyDescent="0.2">
      <c r="A1624" s="132" t="s">
        <v>64</v>
      </c>
      <c r="B1624" s="213">
        <v>2</v>
      </c>
      <c r="C1624" s="141" t="s">
        <v>141</v>
      </c>
      <c r="D1624" s="151" t="s">
        <v>27</v>
      </c>
      <c r="E1624" s="149">
        <v>264</v>
      </c>
      <c r="F1624" s="148" t="s">
        <v>541</v>
      </c>
      <c r="G1624" s="148" t="s">
        <v>14</v>
      </c>
      <c r="H1624" s="148">
        <v>13086.1</v>
      </c>
      <c r="I1624" s="267"/>
    </row>
    <row r="1625" spans="1:9" s="53" customFormat="1" x14ac:dyDescent="0.2">
      <c r="A1625" s="132" t="s">
        <v>65</v>
      </c>
      <c r="B1625" s="213">
        <v>2</v>
      </c>
      <c r="C1625" s="141" t="s">
        <v>141</v>
      </c>
      <c r="D1625" s="151" t="s">
        <v>27</v>
      </c>
      <c r="E1625" s="149">
        <v>264</v>
      </c>
      <c r="F1625" s="148" t="s">
        <v>541</v>
      </c>
      <c r="G1625" s="148" t="s">
        <v>14</v>
      </c>
      <c r="H1625" s="148">
        <v>13086.1</v>
      </c>
      <c r="I1625" s="267"/>
    </row>
    <row r="1626" spans="1:9" s="53" customFormat="1" x14ac:dyDescent="0.2">
      <c r="A1626" s="132" t="s">
        <v>78</v>
      </c>
      <c r="B1626" s="213">
        <v>2</v>
      </c>
      <c r="C1626" s="141" t="s">
        <v>141</v>
      </c>
      <c r="D1626" s="151" t="s">
        <v>27</v>
      </c>
      <c r="E1626" s="149">
        <v>264</v>
      </c>
      <c r="F1626" s="148" t="s">
        <v>541</v>
      </c>
      <c r="G1626" s="148" t="s">
        <v>14</v>
      </c>
      <c r="H1626" s="148">
        <v>13254.8</v>
      </c>
      <c r="I1626" s="267"/>
    </row>
    <row r="1627" spans="1:9" s="53" customFormat="1" x14ac:dyDescent="0.2">
      <c r="A1627" s="132" t="s">
        <v>79</v>
      </c>
      <c r="B1627" s="213">
        <v>2</v>
      </c>
      <c r="C1627" s="141" t="s">
        <v>141</v>
      </c>
      <c r="D1627" s="151" t="s">
        <v>27</v>
      </c>
      <c r="E1627" s="149">
        <v>264</v>
      </c>
      <c r="F1627" s="148" t="s">
        <v>541</v>
      </c>
      <c r="G1627" s="148" t="s">
        <v>14</v>
      </c>
      <c r="H1627" s="148">
        <v>13254.8</v>
      </c>
      <c r="I1627" s="267"/>
    </row>
    <row r="1628" spans="1:9" s="53" customFormat="1" x14ac:dyDescent="0.2">
      <c r="A1628" s="132" t="s">
        <v>81</v>
      </c>
      <c r="B1628" s="213">
        <v>2</v>
      </c>
      <c r="C1628" s="141" t="s">
        <v>141</v>
      </c>
      <c r="D1628" s="151" t="s">
        <v>27</v>
      </c>
      <c r="E1628" s="149">
        <v>264</v>
      </c>
      <c r="F1628" s="148" t="s">
        <v>541</v>
      </c>
      <c r="G1628" s="148" t="s">
        <v>14</v>
      </c>
      <c r="H1628" s="148">
        <v>18942.5</v>
      </c>
      <c r="I1628" s="267"/>
    </row>
    <row r="1629" spans="1:9" s="53" customFormat="1" x14ac:dyDescent="0.2">
      <c r="A1629" s="132" t="s">
        <v>82</v>
      </c>
      <c r="B1629" s="213">
        <v>2</v>
      </c>
      <c r="C1629" s="141" t="s">
        <v>141</v>
      </c>
      <c r="D1629" s="151" t="s">
        <v>27</v>
      </c>
      <c r="E1629" s="149">
        <v>264</v>
      </c>
      <c r="F1629" s="148" t="s">
        <v>541</v>
      </c>
      <c r="G1629" s="148" t="s">
        <v>14</v>
      </c>
      <c r="H1629" s="148">
        <v>13242.5</v>
      </c>
      <c r="I1629" s="267"/>
    </row>
    <row r="1630" spans="1:9" s="53" customFormat="1" x14ac:dyDescent="0.2">
      <c r="A1630" s="132" t="s">
        <v>87</v>
      </c>
      <c r="B1630" s="213">
        <v>2</v>
      </c>
      <c r="C1630" s="141" t="s">
        <v>141</v>
      </c>
      <c r="D1630" s="151" t="s">
        <v>27</v>
      </c>
      <c r="E1630" s="149">
        <v>264</v>
      </c>
      <c r="F1630" s="148" t="s">
        <v>541</v>
      </c>
      <c r="G1630" s="148" t="s">
        <v>14</v>
      </c>
      <c r="H1630" s="148">
        <v>14237.3</v>
      </c>
      <c r="I1630" s="267"/>
    </row>
    <row r="1631" spans="1:9" s="53" customFormat="1" x14ac:dyDescent="0.2">
      <c r="A1631" s="132" t="s">
        <v>88</v>
      </c>
      <c r="B1631" s="213">
        <v>2</v>
      </c>
      <c r="C1631" s="141" t="s">
        <v>141</v>
      </c>
      <c r="D1631" s="151" t="s">
        <v>27</v>
      </c>
      <c r="E1631" s="149">
        <v>264</v>
      </c>
      <c r="F1631" s="148" t="s">
        <v>541</v>
      </c>
      <c r="G1631" s="148" t="s">
        <v>14</v>
      </c>
      <c r="H1631" s="148">
        <v>14237.3</v>
      </c>
      <c r="I1631" s="267"/>
    </row>
    <row r="1632" spans="1:9" s="53" customFormat="1" x14ac:dyDescent="0.2">
      <c r="A1632" s="132" t="s">
        <v>148</v>
      </c>
      <c r="B1632" s="213">
        <v>2</v>
      </c>
      <c r="C1632" s="141" t="s">
        <v>141</v>
      </c>
      <c r="D1632" s="151" t="s">
        <v>27</v>
      </c>
      <c r="E1632" s="149">
        <v>264</v>
      </c>
      <c r="F1632" s="148" t="s">
        <v>541</v>
      </c>
      <c r="G1632" s="148" t="s">
        <v>14</v>
      </c>
      <c r="H1632" s="137">
        <v>13856.3</v>
      </c>
      <c r="I1632" s="267"/>
    </row>
    <row r="1633" spans="1:9" s="53" customFormat="1" x14ac:dyDescent="0.2">
      <c r="A1633" s="132" t="s">
        <v>527</v>
      </c>
      <c r="B1633" s="213">
        <v>2</v>
      </c>
      <c r="C1633" s="141" t="s">
        <v>141</v>
      </c>
      <c r="D1633" s="151" t="s">
        <v>27</v>
      </c>
      <c r="E1633" s="149">
        <v>264</v>
      </c>
      <c r="F1633" s="148" t="s">
        <v>541</v>
      </c>
      <c r="G1633" s="148" t="s">
        <v>14</v>
      </c>
      <c r="H1633" s="137">
        <v>13856.3</v>
      </c>
      <c r="I1633" s="267"/>
    </row>
    <row r="1634" spans="1:9" s="53" customFormat="1" x14ac:dyDescent="0.2">
      <c r="A1634" s="132" t="s">
        <v>588</v>
      </c>
      <c r="B1634" s="213">
        <v>2</v>
      </c>
      <c r="C1634" s="141" t="s">
        <v>141</v>
      </c>
      <c r="D1634" s="151" t="s">
        <v>27</v>
      </c>
      <c r="E1634" s="149">
        <v>264</v>
      </c>
      <c r="F1634" s="148" t="s">
        <v>541</v>
      </c>
      <c r="G1634" s="148" t="s">
        <v>14</v>
      </c>
      <c r="H1634" s="137">
        <v>20986.799999999999</v>
      </c>
      <c r="I1634" s="267"/>
    </row>
    <row r="1635" spans="1:9" s="53" customFormat="1" x14ac:dyDescent="0.2">
      <c r="A1635" s="132" t="s">
        <v>1069</v>
      </c>
      <c r="B1635" s="213">
        <v>2</v>
      </c>
      <c r="C1635" s="141" t="s">
        <v>141</v>
      </c>
      <c r="D1635" s="151" t="s">
        <v>27</v>
      </c>
      <c r="E1635" s="149">
        <v>264</v>
      </c>
      <c r="F1635" s="148" t="s">
        <v>541</v>
      </c>
      <c r="G1635" s="148" t="s">
        <v>14</v>
      </c>
      <c r="H1635" s="137">
        <v>13986.8</v>
      </c>
      <c r="I1635" s="267"/>
    </row>
    <row r="1636" spans="1:9" s="53" customFormat="1" x14ac:dyDescent="0.2">
      <c r="A1636" s="132" t="s">
        <v>5</v>
      </c>
      <c r="B1636" s="213">
        <v>2</v>
      </c>
      <c r="C1636" s="141" t="s">
        <v>141</v>
      </c>
      <c r="D1636" s="148" t="s">
        <v>1155</v>
      </c>
      <c r="E1636" s="149">
        <v>265</v>
      </c>
      <c r="F1636" s="148" t="s">
        <v>552</v>
      </c>
      <c r="G1636" s="148" t="s">
        <v>14</v>
      </c>
      <c r="H1636" s="148">
        <v>8472.2999999999993</v>
      </c>
      <c r="I1636" s="267"/>
    </row>
    <row r="1637" spans="1:9" s="53" customFormat="1" x14ac:dyDescent="0.2">
      <c r="A1637" s="132" t="s">
        <v>6</v>
      </c>
      <c r="B1637" s="213">
        <v>2</v>
      </c>
      <c r="C1637" s="141" t="s">
        <v>141</v>
      </c>
      <c r="D1637" s="148" t="s">
        <v>1155</v>
      </c>
      <c r="E1637" s="149">
        <v>265</v>
      </c>
      <c r="F1637" s="148" t="s">
        <v>552</v>
      </c>
      <c r="G1637" s="148" t="s">
        <v>14</v>
      </c>
      <c r="H1637" s="148">
        <v>8335.6999999999989</v>
      </c>
      <c r="I1637" s="267"/>
    </row>
    <row r="1638" spans="1:9" s="53" customFormat="1" x14ac:dyDescent="0.2">
      <c r="A1638" s="132" t="s">
        <v>7</v>
      </c>
      <c r="B1638" s="213">
        <v>2</v>
      </c>
      <c r="C1638" s="141" t="s">
        <v>141</v>
      </c>
      <c r="D1638" s="148" t="s">
        <v>1155</v>
      </c>
      <c r="E1638" s="149">
        <v>265</v>
      </c>
      <c r="F1638" s="148" t="s">
        <v>552</v>
      </c>
      <c r="G1638" s="148" t="s">
        <v>14</v>
      </c>
      <c r="H1638" s="148">
        <v>8476.5</v>
      </c>
      <c r="I1638" s="267"/>
    </row>
    <row r="1639" spans="1:9" s="53" customFormat="1" x14ac:dyDescent="0.2">
      <c r="A1639" s="132" t="s">
        <v>8</v>
      </c>
      <c r="B1639" s="213">
        <v>2</v>
      </c>
      <c r="C1639" s="141" t="s">
        <v>141</v>
      </c>
      <c r="D1639" s="148" t="s">
        <v>1155</v>
      </c>
      <c r="E1639" s="149">
        <v>265</v>
      </c>
      <c r="F1639" s="148" t="s">
        <v>552</v>
      </c>
      <c r="G1639" s="148" t="s">
        <v>14</v>
      </c>
      <c r="H1639" s="156">
        <v>8476.5</v>
      </c>
      <c r="I1639" s="267"/>
    </row>
    <row r="1640" spans="1:9" s="53" customFormat="1" x14ac:dyDescent="0.2">
      <c r="A1640" s="132" t="s">
        <v>34</v>
      </c>
      <c r="B1640" s="213">
        <v>2</v>
      </c>
      <c r="C1640" s="141" t="s">
        <v>141</v>
      </c>
      <c r="D1640" s="148" t="s">
        <v>1155</v>
      </c>
      <c r="E1640" s="149">
        <v>265</v>
      </c>
      <c r="F1640" s="148" t="s">
        <v>552</v>
      </c>
      <c r="G1640" s="148" t="s">
        <v>14</v>
      </c>
      <c r="H1640" s="148">
        <v>8492.9</v>
      </c>
      <c r="I1640" s="267"/>
    </row>
    <row r="1641" spans="1:9" s="53" customFormat="1" x14ac:dyDescent="0.2">
      <c r="A1641" s="132" t="s">
        <v>37</v>
      </c>
      <c r="B1641" s="213">
        <v>2</v>
      </c>
      <c r="C1641" s="141" t="s">
        <v>141</v>
      </c>
      <c r="D1641" s="148" t="s">
        <v>1155</v>
      </c>
      <c r="E1641" s="149">
        <v>265</v>
      </c>
      <c r="F1641" s="148" t="s">
        <v>552</v>
      </c>
      <c r="G1641" s="148" t="s">
        <v>14</v>
      </c>
      <c r="H1641" s="148">
        <v>8492.9</v>
      </c>
      <c r="I1641" s="267"/>
    </row>
    <row r="1642" spans="1:9" s="53" customFormat="1" x14ac:dyDescent="0.2">
      <c r="A1642" s="132" t="s">
        <v>39</v>
      </c>
      <c r="B1642" s="213">
        <v>2</v>
      </c>
      <c r="C1642" s="141" t="s">
        <v>141</v>
      </c>
      <c r="D1642" s="148" t="s">
        <v>1155</v>
      </c>
      <c r="E1642" s="149">
        <v>265</v>
      </c>
      <c r="F1642" s="148" t="s">
        <v>552</v>
      </c>
      <c r="G1642" s="148" t="s">
        <v>14</v>
      </c>
      <c r="H1642" s="148">
        <v>8513.5</v>
      </c>
      <c r="I1642" s="267"/>
    </row>
    <row r="1643" spans="1:9" s="53" customFormat="1" x14ac:dyDescent="0.2">
      <c r="A1643" s="132" t="s">
        <v>40</v>
      </c>
      <c r="B1643" s="213">
        <v>2</v>
      </c>
      <c r="C1643" s="141" t="s">
        <v>141</v>
      </c>
      <c r="D1643" s="148" t="s">
        <v>1155</v>
      </c>
      <c r="E1643" s="149">
        <v>265</v>
      </c>
      <c r="F1643" s="148" t="s">
        <v>552</v>
      </c>
      <c r="G1643" s="148" t="s">
        <v>14</v>
      </c>
      <c r="H1643" s="148">
        <v>8513.5</v>
      </c>
      <c r="I1643" s="267"/>
    </row>
    <row r="1644" spans="1:9" s="53" customFormat="1" x14ac:dyDescent="0.2">
      <c r="A1644" s="132" t="s">
        <v>44</v>
      </c>
      <c r="B1644" s="213">
        <v>2</v>
      </c>
      <c r="C1644" s="141" t="s">
        <v>141</v>
      </c>
      <c r="D1644" s="148" t="s">
        <v>1155</v>
      </c>
      <c r="E1644" s="149">
        <v>265</v>
      </c>
      <c r="F1644" s="148" t="s">
        <v>552</v>
      </c>
      <c r="G1644" s="148" t="s">
        <v>14</v>
      </c>
      <c r="H1644" s="148">
        <v>8543.7999999999993</v>
      </c>
      <c r="I1644" s="267"/>
    </row>
    <row r="1645" spans="1:9" s="53" customFormat="1" x14ac:dyDescent="0.2">
      <c r="A1645" s="132" t="s">
        <v>45</v>
      </c>
      <c r="B1645" s="213">
        <v>2</v>
      </c>
      <c r="C1645" s="141" t="s">
        <v>141</v>
      </c>
      <c r="D1645" s="148" t="s">
        <v>1155</v>
      </c>
      <c r="E1645" s="149">
        <v>265</v>
      </c>
      <c r="F1645" s="148" t="s">
        <v>552</v>
      </c>
      <c r="G1645" s="148" t="s">
        <v>14</v>
      </c>
      <c r="H1645" s="148">
        <v>8543.7999999999993</v>
      </c>
      <c r="I1645" s="267"/>
    </row>
    <row r="1646" spans="1:9" s="53" customFormat="1" x14ac:dyDescent="0.2">
      <c r="A1646" s="132" t="s">
        <v>46</v>
      </c>
      <c r="B1646" s="213">
        <v>2</v>
      </c>
      <c r="C1646" s="141" t="s">
        <v>141</v>
      </c>
      <c r="D1646" s="148" t="s">
        <v>1155</v>
      </c>
      <c r="E1646" s="149">
        <v>265</v>
      </c>
      <c r="F1646" s="148" t="s">
        <v>552</v>
      </c>
      <c r="G1646" s="148" t="s">
        <v>14</v>
      </c>
      <c r="H1646" s="148">
        <v>8459.2000000000007</v>
      </c>
      <c r="I1646" s="267"/>
    </row>
    <row r="1647" spans="1:9" s="53" customFormat="1" x14ac:dyDescent="0.2">
      <c r="A1647" s="132" t="s">
        <v>47</v>
      </c>
      <c r="B1647" s="213">
        <v>2</v>
      </c>
      <c r="C1647" s="141" t="s">
        <v>141</v>
      </c>
      <c r="D1647" s="148" t="s">
        <v>1155</v>
      </c>
      <c r="E1647" s="149">
        <v>265</v>
      </c>
      <c r="F1647" s="148" t="s">
        <v>552</v>
      </c>
      <c r="G1647" s="148" t="s">
        <v>14</v>
      </c>
      <c r="H1647" s="148">
        <v>8459.2000000000007</v>
      </c>
      <c r="I1647" s="267"/>
    </row>
    <row r="1648" spans="1:9" s="53" customFormat="1" x14ac:dyDescent="0.2">
      <c r="A1648" s="132" t="s">
        <v>55</v>
      </c>
      <c r="B1648" s="213">
        <v>2</v>
      </c>
      <c r="C1648" s="141" t="s">
        <v>141</v>
      </c>
      <c r="D1648" s="148" t="s">
        <v>1155</v>
      </c>
      <c r="E1648" s="149">
        <v>265</v>
      </c>
      <c r="F1648" s="148" t="s">
        <v>552</v>
      </c>
      <c r="G1648" s="148" t="s">
        <v>14</v>
      </c>
      <c r="H1648" s="127">
        <v>8459</v>
      </c>
      <c r="I1648" s="267"/>
    </row>
    <row r="1649" spans="1:9" s="53" customFormat="1" x14ac:dyDescent="0.2">
      <c r="A1649" s="132" t="s">
        <v>56</v>
      </c>
      <c r="B1649" s="213">
        <v>2</v>
      </c>
      <c r="C1649" s="141" t="s">
        <v>141</v>
      </c>
      <c r="D1649" s="148" t="s">
        <v>1155</v>
      </c>
      <c r="E1649" s="149">
        <v>265</v>
      </c>
      <c r="F1649" s="148" t="s">
        <v>552</v>
      </c>
      <c r="G1649" s="148" t="s">
        <v>14</v>
      </c>
      <c r="H1649" s="127">
        <v>8459</v>
      </c>
      <c r="I1649" s="267"/>
    </row>
    <row r="1650" spans="1:9" s="53" customFormat="1" x14ac:dyDescent="0.2">
      <c r="A1650" s="132" t="s">
        <v>64</v>
      </c>
      <c r="B1650" s="213">
        <v>2</v>
      </c>
      <c r="C1650" s="141" t="s">
        <v>141</v>
      </c>
      <c r="D1650" s="148" t="s">
        <v>1155</v>
      </c>
      <c r="E1650" s="149">
        <v>265</v>
      </c>
      <c r="F1650" s="148" t="s">
        <v>552</v>
      </c>
      <c r="G1650" s="148" t="s">
        <v>14</v>
      </c>
      <c r="H1650" s="148">
        <v>8459.5</v>
      </c>
      <c r="I1650" s="267"/>
    </row>
    <row r="1651" spans="1:9" s="53" customFormat="1" x14ac:dyDescent="0.2">
      <c r="A1651" s="132" t="s">
        <v>65</v>
      </c>
      <c r="B1651" s="213">
        <v>2</v>
      </c>
      <c r="C1651" s="141" t="s">
        <v>141</v>
      </c>
      <c r="D1651" s="148" t="s">
        <v>1155</v>
      </c>
      <c r="E1651" s="149">
        <v>265</v>
      </c>
      <c r="F1651" s="148" t="s">
        <v>552</v>
      </c>
      <c r="G1651" s="148" t="s">
        <v>14</v>
      </c>
      <c r="H1651" s="148">
        <v>8459.5</v>
      </c>
      <c r="I1651" s="267"/>
    </row>
    <row r="1652" spans="1:9" s="53" customFormat="1" x14ac:dyDescent="0.2">
      <c r="A1652" s="132" t="s">
        <v>78</v>
      </c>
      <c r="B1652" s="213">
        <v>2</v>
      </c>
      <c r="C1652" s="141" t="s">
        <v>141</v>
      </c>
      <c r="D1652" s="148" t="s">
        <v>1155</v>
      </c>
      <c r="E1652" s="149">
        <v>265</v>
      </c>
      <c r="F1652" s="148" t="s">
        <v>552</v>
      </c>
      <c r="G1652" s="148" t="s">
        <v>14</v>
      </c>
      <c r="H1652" s="148">
        <v>8467.7000000000007</v>
      </c>
      <c r="I1652" s="267"/>
    </row>
    <row r="1653" spans="1:9" s="53" customFormat="1" x14ac:dyDescent="0.2">
      <c r="A1653" s="132" t="s">
        <v>79</v>
      </c>
      <c r="B1653" s="213">
        <v>2</v>
      </c>
      <c r="C1653" s="141" t="s">
        <v>141</v>
      </c>
      <c r="D1653" s="148" t="s">
        <v>1155</v>
      </c>
      <c r="E1653" s="149">
        <v>265</v>
      </c>
      <c r="F1653" s="148" t="s">
        <v>552</v>
      </c>
      <c r="G1653" s="148" t="s">
        <v>14</v>
      </c>
      <c r="H1653" s="148">
        <v>8467.7000000000007</v>
      </c>
      <c r="I1653" s="267"/>
    </row>
    <row r="1654" spans="1:9" s="53" customFormat="1" x14ac:dyDescent="0.2">
      <c r="A1654" s="132" t="s">
        <v>81</v>
      </c>
      <c r="B1654" s="213">
        <v>2</v>
      </c>
      <c r="C1654" s="141" t="s">
        <v>141</v>
      </c>
      <c r="D1654" s="148" t="s">
        <v>1155</v>
      </c>
      <c r="E1654" s="149">
        <v>265</v>
      </c>
      <c r="F1654" s="148" t="s">
        <v>552</v>
      </c>
      <c r="G1654" s="148" t="s">
        <v>14</v>
      </c>
      <c r="H1654" s="148">
        <v>49496.3</v>
      </c>
      <c r="I1654" s="267"/>
    </row>
    <row r="1655" spans="1:9" s="53" customFormat="1" x14ac:dyDescent="0.2">
      <c r="A1655" s="132" t="s">
        <v>82</v>
      </c>
      <c r="B1655" s="213">
        <v>2</v>
      </c>
      <c r="C1655" s="141" t="s">
        <v>141</v>
      </c>
      <c r="D1655" s="148" t="s">
        <v>1155</v>
      </c>
      <c r="E1655" s="149">
        <v>265</v>
      </c>
      <c r="F1655" s="148" t="s">
        <v>552</v>
      </c>
      <c r="G1655" s="148" t="s">
        <v>14</v>
      </c>
      <c r="H1655" s="148">
        <v>18470.599999999999</v>
      </c>
      <c r="I1655" s="267"/>
    </row>
    <row r="1656" spans="1:9" s="53" customFormat="1" x14ac:dyDescent="0.2">
      <c r="A1656" s="132" t="s">
        <v>87</v>
      </c>
      <c r="B1656" s="213">
        <v>2</v>
      </c>
      <c r="C1656" s="141" t="s">
        <v>141</v>
      </c>
      <c r="D1656" s="148" t="s">
        <v>1155</v>
      </c>
      <c r="E1656" s="149">
        <v>265</v>
      </c>
      <c r="F1656" s="148" t="s">
        <v>552</v>
      </c>
      <c r="G1656" s="148" t="s">
        <v>14</v>
      </c>
      <c r="H1656" s="148">
        <v>18470.599999999999</v>
      </c>
      <c r="I1656" s="267"/>
    </row>
    <row r="1657" spans="1:9" s="53" customFormat="1" x14ac:dyDescent="0.2">
      <c r="A1657" s="132" t="s">
        <v>88</v>
      </c>
      <c r="B1657" s="213">
        <v>2</v>
      </c>
      <c r="C1657" s="141" t="s">
        <v>141</v>
      </c>
      <c r="D1657" s="148" t="s">
        <v>1155</v>
      </c>
      <c r="E1657" s="149">
        <v>265</v>
      </c>
      <c r="F1657" s="148" t="s">
        <v>552</v>
      </c>
      <c r="G1657" s="148" t="s">
        <v>14</v>
      </c>
      <c r="H1657" s="148">
        <v>18470.599999999999</v>
      </c>
      <c r="I1657" s="267"/>
    </row>
    <row r="1658" spans="1:9" s="53" customFormat="1" x14ac:dyDescent="0.2">
      <c r="A1658" s="132" t="s">
        <v>148</v>
      </c>
      <c r="B1658" s="213">
        <v>2</v>
      </c>
      <c r="C1658" s="141" t="s">
        <v>141</v>
      </c>
      <c r="D1658" s="148" t="s">
        <v>1155</v>
      </c>
      <c r="E1658" s="149">
        <v>265</v>
      </c>
      <c r="F1658" s="148" t="s">
        <v>552</v>
      </c>
      <c r="G1658" s="148" t="s">
        <v>14</v>
      </c>
      <c r="H1658" s="137">
        <v>18470.599999999999</v>
      </c>
      <c r="I1658" s="267"/>
    </row>
    <row r="1659" spans="1:9" s="53" customFormat="1" x14ac:dyDescent="0.2">
      <c r="A1659" s="132" t="s">
        <v>527</v>
      </c>
      <c r="B1659" s="213">
        <v>2</v>
      </c>
      <c r="C1659" s="141" t="s">
        <v>141</v>
      </c>
      <c r="D1659" s="148" t="s">
        <v>1155</v>
      </c>
      <c r="E1659" s="149">
        <v>265</v>
      </c>
      <c r="F1659" s="148" t="s">
        <v>552</v>
      </c>
      <c r="G1659" s="148" t="s">
        <v>14</v>
      </c>
      <c r="H1659" s="137">
        <v>18470.599999999999</v>
      </c>
      <c r="I1659" s="267"/>
    </row>
    <row r="1660" spans="1:9" s="53" customFormat="1" x14ac:dyDescent="0.2">
      <c r="A1660" s="132" t="s">
        <v>588</v>
      </c>
      <c r="B1660" s="213">
        <v>2</v>
      </c>
      <c r="C1660" s="141" t="s">
        <v>141</v>
      </c>
      <c r="D1660" s="148" t="s">
        <v>1155</v>
      </c>
      <c r="E1660" s="149">
        <v>265</v>
      </c>
      <c r="F1660" s="148" t="s">
        <v>552</v>
      </c>
      <c r="G1660" s="148" t="s">
        <v>14</v>
      </c>
      <c r="H1660" s="137">
        <v>31670.6</v>
      </c>
      <c r="I1660" s="267"/>
    </row>
    <row r="1661" spans="1:9" s="53" customFormat="1" x14ac:dyDescent="0.2">
      <c r="A1661" s="132" t="s">
        <v>1069</v>
      </c>
      <c r="B1661" s="213">
        <v>2</v>
      </c>
      <c r="C1661" s="141" t="s">
        <v>141</v>
      </c>
      <c r="D1661" s="148" t="s">
        <v>1155</v>
      </c>
      <c r="E1661" s="149">
        <v>265</v>
      </c>
      <c r="F1661" s="148" t="s">
        <v>552</v>
      </c>
      <c r="G1661" s="148" t="s">
        <v>14</v>
      </c>
      <c r="H1661" s="137">
        <v>28470.6</v>
      </c>
      <c r="I1661" s="267"/>
    </row>
    <row r="1662" spans="1:9" s="53" customFormat="1" x14ac:dyDescent="0.2">
      <c r="A1662" s="132" t="s">
        <v>5</v>
      </c>
      <c r="B1662" s="213">
        <v>2</v>
      </c>
      <c r="C1662" s="141" t="s">
        <v>141</v>
      </c>
      <c r="D1662" s="151" t="s">
        <v>1121</v>
      </c>
      <c r="E1662" s="149">
        <v>266</v>
      </c>
      <c r="F1662" s="148" t="s">
        <v>571</v>
      </c>
      <c r="G1662" s="148" t="s">
        <v>14</v>
      </c>
      <c r="H1662" s="148">
        <v>742.5</v>
      </c>
      <c r="I1662" s="267"/>
    </row>
    <row r="1663" spans="1:9" s="53" customFormat="1" x14ac:dyDescent="0.2">
      <c r="A1663" s="132" t="s">
        <v>6</v>
      </c>
      <c r="B1663" s="213">
        <v>2</v>
      </c>
      <c r="C1663" s="141" t="s">
        <v>141</v>
      </c>
      <c r="D1663" s="151" t="s">
        <v>1121</v>
      </c>
      <c r="E1663" s="149">
        <v>266</v>
      </c>
      <c r="F1663" s="148" t="s">
        <v>571</v>
      </c>
      <c r="G1663" s="148" t="s">
        <v>14</v>
      </c>
      <c r="H1663" s="148">
        <v>408.4</v>
      </c>
      <c r="I1663" s="267"/>
    </row>
    <row r="1664" spans="1:9" s="53" customFormat="1" x14ac:dyDescent="0.2">
      <c r="A1664" s="132" t="s">
        <v>7</v>
      </c>
      <c r="B1664" s="213">
        <v>2</v>
      </c>
      <c r="C1664" s="141" t="s">
        <v>141</v>
      </c>
      <c r="D1664" s="151" t="s">
        <v>1121</v>
      </c>
      <c r="E1664" s="149">
        <v>266</v>
      </c>
      <c r="F1664" s="148" t="s">
        <v>571</v>
      </c>
      <c r="G1664" s="148" t="s">
        <v>14</v>
      </c>
      <c r="H1664" s="148">
        <v>386</v>
      </c>
      <c r="I1664" s="267"/>
    </row>
    <row r="1665" spans="1:9" s="53" customFormat="1" x14ac:dyDescent="0.2">
      <c r="A1665" s="132" t="s">
        <v>8</v>
      </c>
      <c r="B1665" s="213">
        <v>2</v>
      </c>
      <c r="C1665" s="141" t="s">
        <v>141</v>
      </c>
      <c r="D1665" s="151" t="s">
        <v>1121</v>
      </c>
      <c r="E1665" s="149">
        <v>266</v>
      </c>
      <c r="F1665" s="148" t="s">
        <v>571</v>
      </c>
      <c r="G1665" s="148" t="s">
        <v>14</v>
      </c>
      <c r="H1665" s="156">
        <v>795.2</v>
      </c>
      <c r="I1665" s="267"/>
    </row>
    <row r="1666" spans="1:9" s="53" customFormat="1" x14ac:dyDescent="0.2">
      <c r="A1666" s="132" t="s">
        <v>34</v>
      </c>
      <c r="B1666" s="213">
        <v>2</v>
      </c>
      <c r="C1666" s="141" t="s">
        <v>141</v>
      </c>
      <c r="D1666" s="151" t="s">
        <v>1121</v>
      </c>
      <c r="E1666" s="149">
        <v>266</v>
      </c>
      <c r="F1666" s="148" t="s">
        <v>571</v>
      </c>
      <c r="G1666" s="148" t="s">
        <v>14</v>
      </c>
      <c r="H1666" s="148">
        <v>1015.2</v>
      </c>
      <c r="I1666" s="267"/>
    </row>
    <row r="1667" spans="1:9" s="53" customFormat="1" x14ac:dyDescent="0.2">
      <c r="A1667" s="132" t="s">
        <v>37</v>
      </c>
      <c r="B1667" s="213">
        <v>2</v>
      </c>
      <c r="C1667" s="141" t="s">
        <v>141</v>
      </c>
      <c r="D1667" s="151" t="s">
        <v>1121</v>
      </c>
      <c r="E1667" s="149">
        <v>266</v>
      </c>
      <c r="F1667" s="148" t="s">
        <v>571</v>
      </c>
      <c r="G1667" s="148" t="s">
        <v>14</v>
      </c>
      <c r="H1667" s="148">
        <v>1143.2</v>
      </c>
      <c r="I1667" s="267"/>
    </row>
    <row r="1668" spans="1:9" s="53" customFormat="1" x14ac:dyDescent="0.2">
      <c r="A1668" s="132" t="s">
        <v>39</v>
      </c>
      <c r="B1668" s="213">
        <v>2</v>
      </c>
      <c r="C1668" s="141" t="s">
        <v>141</v>
      </c>
      <c r="D1668" s="151" t="s">
        <v>1121</v>
      </c>
      <c r="E1668" s="149">
        <v>266</v>
      </c>
      <c r="F1668" s="148" t="s">
        <v>571</v>
      </c>
      <c r="G1668" s="148" t="s">
        <v>14</v>
      </c>
      <c r="H1668" s="148">
        <v>501.7</v>
      </c>
      <c r="I1668" s="267"/>
    </row>
    <row r="1669" spans="1:9" s="53" customFormat="1" x14ac:dyDescent="0.2">
      <c r="A1669" s="132" t="s">
        <v>40</v>
      </c>
      <c r="B1669" s="213">
        <v>2</v>
      </c>
      <c r="C1669" s="141" t="s">
        <v>141</v>
      </c>
      <c r="D1669" s="151" t="s">
        <v>1121</v>
      </c>
      <c r="E1669" s="149">
        <v>266</v>
      </c>
      <c r="F1669" s="148" t="s">
        <v>571</v>
      </c>
      <c r="G1669" s="148" t="s">
        <v>14</v>
      </c>
      <c r="H1669" s="148">
        <v>526</v>
      </c>
      <c r="I1669" s="267"/>
    </row>
    <row r="1670" spans="1:9" s="53" customFormat="1" x14ac:dyDescent="0.2">
      <c r="A1670" s="132" t="s">
        <v>44</v>
      </c>
      <c r="B1670" s="213">
        <v>2</v>
      </c>
      <c r="C1670" s="141" t="s">
        <v>141</v>
      </c>
      <c r="D1670" s="151" t="s">
        <v>1121</v>
      </c>
      <c r="E1670" s="149">
        <v>266</v>
      </c>
      <c r="F1670" s="148" t="s">
        <v>571</v>
      </c>
      <c r="G1670" s="148" t="s">
        <v>14</v>
      </c>
      <c r="H1670" s="148">
        <v>1269.0999999999999</v>
      </c>
      <c r="I1670" s="267"/>
    </row>
    <row r="1671" spans="1:9" s="53" customFormat="1" x14ac:dyDescent="0.2">
      <c r="A1671" s="132" t="s">
        <v>45</v>
      </c>
      <c r="B1671" s="213">
        <v>2</v>
      </c>
      <c r="C1671" s="141" t="s">
        <v>141</v>
      </c>
      <c r="D1671" s="151" t="s">
        <v>1121</v>
      </c>
      <c r="E1671" s="149">
        <v>266</v>
      </c>
      <c r="F1671" s="148" t="s">
        <v>571</v>
      </c>
      <c r="G1671" s="148" t="s">
        <v>14</v>
      </c>
      <c r="H1671" s="148">
        <v>1304.5999999999999</v>
      </c>
      <c r="I1671" s="267"/>
    </row>
    <row r="1672" spans="1:9" s="53" customFormat="1" x14ac:dyDescent="0.2">
      <c r="A1672" s="132" t="s">
        <v>46</v>
      </c>
      <c r="B1672" s="213">
        <v>2</v>
      </c>
      <c r="C1672" s="141" t="s">
        <v>141</v>
      </c>
      <c r="D1672" s="151" t="s">
        <v>1121</v>
      </c>
      <c r="E1672" s="149">
        <v>266</v>
      </c>
      <c r="F1672" s="148" t="s">
        <v>571</v>
      </c>
      <c r="G1672" s="148" t="s">
        <v>14</v>
      </c>
      <c r="H1672" s="148">
        <v>1224.5999999999999</v>
      </c>
      <c r="I1672" s="267"/>
    </row>
    <row r="1673" spans="1:9" s="53" customFormat="1" x14ac:dyDescent="0.2">
      <c r="A1673" s="132" t="s">
        <v>47</v>
      </c>
      <c r="B1673" s="213">
        <v>2</v>
      </c>
      <c r="C1673" s="141" t="s">
        <v>141</v>
      </c>
      <c r="D1673" s="151" t="s">
        <v>1121</v>
      </c>
      <c r="E1673" s="149">
        <v>266</v>
      </c>
      <c r="F1673" s="148" t="s">
        <v>571</v>
      </c>
      <c r="G1673" s="148" t="s">
        <v>14</v>
      </c>
      <c r="H1673" s="148">
        <v>3463.9</v>
      </c>
      <c r="I1673" s="267"/>
    </row>
    <row r="1674" spans="1:9" s="53" customFormat="1" x14ac:dyDescent="0.2">
      <c r="A1674" s="132" t="s">
        <v>55</v>
      </c>
      <c r="B1674" s="213">
        <v>2</v>
      </c>
      <c r="C1674" s="141" t="s">
        <v>141</v>
      </c>
      <c r="D1674" s="151" t="s">
        <v>1121</v>
      </c>
      <c r="E1674" s="149">
        <v>266</v>
      </c>
      <c r="F1674" s="148" t="s">
        <v>571</v>
      </c>
      <c r="G1674" s="148" t="s">
        <v>14</v>
      </c>
      <c r="H1674" s="127">
        <v>4600</v>
      </c>
      <c r="I1674" s="267"/>
    </row>
    <row r="1675" spans="1:9" s="53" customFormat="1" x14ac:dyDescent="0.2">
      <c r="A1675" s="132" t="s">
        <v>56</v>
      </c>
      <c r="B1675" s="213">
        <v>2</v>
      </c>
      <c r="C1675" s="141" t="s">
        <v>141</v>
      </c>
      <c r="D1675" s="151" t="s">
        <v>1121</v>
      </c>
      <c r="E1675" s="149">
        <v>266</v>
      </c>
      <c r="F1675" s="148" t="s">
        <v>571</v>
      </c>
      <c r="G1675" s="148" t="s">
        <v>14</v>
      </c>
      <c r="H1675" s="127">
        <v>7198.8</v>
      </c>
      <c r="I1675" s="267"/>
    </row>
    <row r="1676" spans="1:9" s="53" customFormat="1" x14ac:dyDescent="0.2">
      <c r="A1676" s="132" t="s">
        <v>64</v>
      </c>
      <c r="B1676" s="213">
        <v>2</v>
      </c>
      <c r="C1676" s="141" t="s">
        <v>141</v>
      </c>
      <c r="D1676" s="151" t="s">
        <v>1121</v>
      </c>
      <c r="E1676" s="149">
        <v>266</v>
      </c>
      <c r="F1676" s="148" t="s">
        <v>571</v>
      </c>
      <c r="G1676" s="148" t="s">
        <v>14</v>
      </c>
      <c r="H1676" s="148">
        <v>6500</v>
      </c>
      <c r="I1676" s="267"/>
    </row>
    <row r="1677" spans="1:9" s="53" customFormat="1" x14ac:dyDescent="0.2">
      <c r="A1677" s="132" t="s">
        <v>65</v>
      </c>
      <c r="B1677" s="213">
        <v>2</v>
      </c>
      <c r="C1677" s="141" t="s">
        <v>141</v>
      </c>
      <c r="D1677" s="151" t="s">
        <v>1121</v>
      </c>
      <c r="E1677" s="149">
        <v>266</v>
      </c>
      <c r="F1677" s="148" t="s">
        <v>571</v>
      </c>
      <c r="G1677" s="148" t="s">
        <v>14</v>
      </c>
      <c r="H1677" s="148">
        <v>6800</v>
      </c>
      <c r="I1677" s="267"/>
    </row>
    <row r="1678" spans="1:9" s="53" customFormat="1" x14ac:dyDescent="0.2">
      <c r="A1678" s="132" t="s">
        <v>78</v>
      </c>
      <c r="B1678" s="213">
        <v>2</v>
      </c>
      <c r="C1678" s="141" t="s">
        <v>141</v>
      </c>
      <c r="D1678" s="151" t="s">
        <v>1121</v>
      </c>
      <c r="E1678" s="149">
        <v>266</v>
      </c>
      <c r="F1678" s="148" t="s">
        <v>571</v>
      </c>
      <c r="G1678" s="148" t="s">
        <v>14</v>
      </c>
      <c r="H1678" s="148">
        <v>6800</v>
      </c>
      <c r="I1678" s="267"/>
    </row>
    <row r="1679" spans="1:9" s="53" customFormat="1" x14ac:dyDescent="0.2">
      <c r="A1679" s="132" t="s">
        <v>79</v>
      </c>
      <c r="B1679" s="213">
        <v>2</v>
      </c>
      <c r="C1679" s="141" t="s">
        <v>141</v>
      </c>
      <c r="D1679" s="151" t="s">
        <v>1121</v>
      </c>
      <c r="E1679" s="149">
        <v>266</v>
      </c>
      <c r="F1679" s="148" t="s">
        <v>571</v>
      </c>
      <c r="G1679" s="148" t="s">
        <v>14</v>
      </c>
      <c r="H1679" s="148">
        <v>6800</v>
      </c>
      <c r="I1679" s="267"/>
    </row>
    <row r="1680" spans="1:9" s="53" customFormat="1" x14ac:dyDescent="0.2">
      <c r="A1680" s="132" t="s">
        <v>81</v>
      </c>
      <c r="B1680" s="213">
        <v>2</v>
      </c>
      <c r="C1680" s="141" t="s">
        <v>141</v>
      </c>
      <c r="D1680" s="151" t="s">
        <v>1121</v>
      </c>
      <c r="E1680" s="149">
        <v>266</v>
      </c>
      <c r="F1680" s="148" t="s">
        <v>571</v>
      </c>
      <c r="G1680" s="148" t="s">
        <v>14</v>
      </c>
      <c r="H1680" s="148">
        <v>7000</v>
      </c>
      <c r="I1680" s="267"/>
    </row>
    <row r="1681" spans="1:9" s="53" customFormat="1" x14ac:dyDescent="0.2">
      <c r="A1681" s="132" t="s">
        <v>82</v>
      </c>
      <c r="B1681" s="213">
        <v>2</v>
      </c>
      <c r="C1681" s="141" t="s">
        <v>141</v>
      </c>
      <c r="D1681" s="151" t="s">
        <v>1121</v>
      </c>
      <c r="E1681" s="149">
        <v>266</v>
      </c>
      <c r="F1681" s="148" t="s">
        <v>571</v>
      </c>
      <c r="G1681" s="148" t="s">
        <v>14</v>
      </c>
      <c r="H1681" s="148">
        <v>6800</v>
      </c>
      <c r="I1681" s="267"/>
    </row>
    <row r="1682" spans="1:9" s="53" customFormat="1" x14ac:dyDescent="0.2">
      <c r="A1682" s="132" t="s">
        <v>87</v>
      </c>
      <c r="B1682" s="213">
        <v>2</v>
      </c>
      <c r="C1682" s="141" t="s">
        <v>141</v>
      </c>
      <c r="D1682" s="151" t="s">
        <v>1121</v>
      </c>
      <c r="E1682" s="149">
        <v>266</v>
      </c>
      <c r="F1682" s="148" t="s">
        <v>571</v>
      </c>
      <c r="G1682" s="148" t="s">
        <v>14</v>
      </c>
      <c r="H1682" s="148">
        <v>6800</v>
      </c>
      <c r="I1682" s="267"/>
    </row>
    <row r="1683" spans="1:9" s="53" customFormat="1" x14ac:dyDescent="0.2">
      <c r="A1683" s="132" t="s">
        <v>88</v>
      </c>
      <c r="B1683" s="213">
        <v>2</v>
      </c>
      <c r="C1683" s="141" t="s">
        <v>141</v>
      </c>
      <c r="D1683" s="151" t="s">
        <v>1121</v>
      </c>
      <c r="E1683" s="149">
        <v>266</v>
      </c>
      <c r="F1683" s="148" t="s">
        <v>571</v>
      </c>
      <c r="G1683" s="148" t="s">
        <v>14</v>
      </c>
      <c r="H1683" s="148">
        <v>6800</v>
      </c>
      <c r="I1683" s="267"/>
    </row>
    <row r="1684" spans="1:9" s="53" customFormat="1" x14ac:dyDescent="0.2">
      <c r="A1684" s="132" t="s">
        <v>148</v>
      </c>
      <c r="B1684" s="213">
        <v>2</v>
      </c>
      <c r="C1684" s="141" t="s">
        <v>141</v>
      </c>
      <c r="D1684" s="151" t="s">
        <v>1121</v>
      </c>
      <c r="E1684" s="149">
        <v>266</v>
      </c>
      <c r="F1684" s="148" t="s">
        <v>571</v>
      </c>
      <c r="G1684" s="148" t="s">
        <v>14</v>
      </c>
      <c r="H1684" s="137">
        <v>6800</v>
      </c>
      <c r="I1684" s="267"/>
    </row>
    <row r="1685" spans="1:9" s="53" customFormat="1" x14ac:dyDescent="0.2">
      <c r="A1685" s="132" t="s">
        <v>527</v>
      </c>
      <c r="B1685" s="213">
        <v>2</v>
      </c>
      <c r="C1685" s="141" t="s">
        <v>141</v>
      </c>
      <c r="D1685" s="151" t="s">
        <v>1121</v>
      </c>
      <c r="E1685" s="149">
        <v>266</v>
      </c>
      <c r="F1685" s="148" t="s">
        <v>571</v>
      </c>
      <c r="G1685" s="148" t="s">
        <v>14</v>
      </c>
      <c r="H1685" s="137">
        <v>6800</v>
      </c>
      <c r="I1685" s="267"/>
    </row>
    <row r="1686" spans="1:9" s="53" customFormat="1" x14ac:dyDescent="0.2">
      <c r="A1686" s="132" t="s">
        <v>588</v>
      </c>
      <c r="B1686" s="213">
        <v>2</v>
      </c>
      <c r="C1686" s="141" t="s">
        <v>141</v>
      </c>
      <c r="D1686" s="151" t="s">
        <v>1121</v>
      </c>
      <c r="E1686" s="149">
        <v>266</v>
      </c>
      <c r="F1686" s="148" t="s">
        <v>571</v>
      </c>
      <c r="G1686" s="148" t="s">
        <v>14</v>
      </c>
      <c r="H1686" s="137">
        <v>7253.1</v>
      </c>
      <c r="I1686" s="267"/>
    </row>
    <row r="1687" spans="1:9" s="53" customFormat="1" x14ac:dyDescent="0.2">
      <c r="A1687" s="132" t="s">
        <v>1069</v>
      </c>
      <c r="B1687" s="213">
        <v>2</v>
      </c>
      <c r="C1687" s="141" t="s">
        <v>141</v>
      </c>
      <c r="D1687" s="151" t="s">
        <v>1121</v>
      </c>
      <c r="E1687" s="149">
        <v>266</v>
      </c>
      <c r="F1687" s="148" t="s">
        <v>571</v>
      </c>
      <c r="G1687" s="148" t="s">
        <v>14</v>
      </c>
      <c r="H1687" s="137">
        <v>7318.1</v>
      </c>
      <c r="I1687" s="267"/>
    </row>
    <row r="1688" spans="1:9" s="53" customFormat="1" x14ac:dyDescent="0.2">
      <c r="A1688" s="132" t="s">
        <v>5</v>
      </c>
      <c r="B1688" s="213">
        <v>2</v>
      </c>
      <c r="C1688" s="141" t="s">
        <v>141</v>
      </c>
      <c r="D1688" s="151" t="s">
        <v>1142</v>
      </c>
      <c r="E1688" s="149">
        <v>267</v>
      </c>
      <c r="F1688" s="148" t="s">
        <v>532</v>
      </c>
      <c r="G1688" s="148" t="s">
        <v>14</v>
      </c>
      <c r="H1688" s="148">
        <v>2250</v>
      </c>
      <c r="I1688" s="267"/>
    </row>
    <row r="1689" spans="1:9" s="53" customFormat="1" x14ac:dyDescent="0.2">
      <c r="A1689" s="132" t="s">
        <v>6</v>
      </c>
      <c r="B1689" s="213">
        <v>2</v>
      </c>
      <c r="C1689" s="141" t="s">
        <v>141</v>
      </c>
      <c r="D1689" s="151" t="s">
        <v>1142</v>
      </c>
      <c r="E1689" s="149">
        <v>267</v>
      </c>
      <c r="F1689" s="148" t="s">
        <v>532</v>
      </c>
      <c r="G1689" s="148" t="s">
        <v>14</v>
      </c>
      <c r="H1689" s="148">
        <v>2250</v>
      </c>
      <c r="I1689" s="267"/>
    </row>
    <row r="1690" spans="1:9" s="53" customFormat="1" x14ac:dyDescent="0.2">
      <c r="A1690" s="132" t="s">
        <v>7</v>
      </c>
      <c r="B1690" s="213">
        <v>2</v>
      </c>
      <c r="C1690" s="141" t="s">
        <v>141</v>
      </c>
      <c r="D1690" s="151" t="s">
        <v>1142</v>
      </c>
      <c r="E1690" s="149">
        <v>267</v>
      </c>
      <c r="F1690" s="148" t="s">
        <v>532</v>
      </c>
      <c r="G1690" s="148" t="s">
        <v>14</v>
      </c>
      <c r="H1690" s="148">
        <v>2250</v>
      </c>
      <c r="I1690" s="267"/>
    </row>
    <row r="1691" spans="1:9" s="53" customFormat="1" x14ac:dyDescent="0.2">
      <c r="A1691" s="132" t="s">
        <v>8</v>
      </c>
      <c r="B1691" s="213">
        <v>2</v>
      </c>
      <c r="C1691" s="151" t="s">
        <v>141</v>
      </c>
      <c r="D1691" s="151" t="s">
        <v>1142</v>
      </c>
      <c r="E1691" s="149">
        <v>267</v>
      </c>
      <c r="F1691" s="148" t="s">
        <v>532</v>
      </c>
      <c r="G1691" s="148" t="s">
        <v>14</v>
      </c>
      <c r="H1691" s="156">
        <v>2250</v>
      </c>
      <c r="I1691" s="267"/>
    </row>
    <row r="1692" spans="1:9" s="53" customFormat="1" x14ac:dyDescent="0.2">
      <c r="A1692" s="132" t="s">
        <v>34</v>
      </c>
      <c r="B1692" s="213">
        <v>2</v>
      </c>
      <c r="C1692" s="151" t="s">
        <v>141</v>
      </c>
      <c r="D1692" s="151" t="s">
        <v>1142</v>
      </c>
      <c r="E1692" s="149">
        <v>267</v>
      </c>
      <c r="F1692" s="148" t="s">
        <v>532</v>
      </c>
      <c r="G1692" s="148" t="s">
        <v>14</v>
      </c>
      <c r="H1692" s="148">
        <v>2250</v>
      </c>
      <c r="I1692" s="267"/>
    </row>
    <row r="1693" spans="1:9" s="53" customFormat="1" x14ac:dyDescent="0.2">
      <c r="A1693" s="132" t="s">
        <v>37</v>
      </c>
      <c r="B1693" s="213">
        <v>2</v>
      </c>
      <c r="C1693" s="151" t="s">
        <v>141</v>
      </c>
      <c r="D1693" s="151" t="s">
        <v>1142</v>
      </c>
      <c r="E1693" s="149">
        <v>267</v>
      </c>
      <c r="F1693" s="148" t="s">
        <v>532</v>
      </c>
      <c r="G1693" s="148" t="s">
        <v>14</v>
      </c>
      <c r="H1693" s="148">
        <v>2250</v>
      </c>
      <c r="I1693" s="267"/>
    </row>
    <row r="1694" spans="1:9" s="53" customFormat="1" x14ac:dyDescent="0.2">
      <c r="A1694" s="132" t="s">
        <v>39</v>
      </c>
      <c r="B1694" s="213">
        <v>2</v>
      </c>
      <c r="C1694" s="151" t="s">
        <v>141</v>
      </c>
      <c r="D1694" s="151" t="s">
        <v>1142</v>
      </c>
      <c r="E1694" s="149">
        <v>267</v>
      </c>
      <c r="F1694" s="148" t="s">
        <v>532</v>
      </c>
      <c r="G1694" s="148" t="s">
        <v>14</v>
      </c>
      <c r="H1694" s="148">
        <v>2250</v>
      </c>
      <c r="I1694" s="267"/>
    </row>
    <row r="1695" spans="1:9" s="53" customFormat="1" x14ac:dyDescent="0.2">
      <c r="A1695" s="132" t="s">
        <v>40</v>
      </c>
      <c r="B1695" s="213">
        <v>2</v>
      </c>
      <c r="C1695" s="151" t="s">
        <v>141</v>
      </c>
      <c r="D1695" s="151" t="s">
        <v>1142</v>
      </c>
      <c r="E1695" s="142">
        <v>267</v>
      </c>
      <c r="F1695" s="127" t="s">
        <v>532</v>
      </c>
      <c r="G1695" s="148" t="s">
        <v>14</v>
      </c>
      <c r="H1695" s="148">
        <v>2250</v>
      </c>
      <c r="I1695" s="267"/>
    </row>
    <row r="1696" spans="1:9" s="53" customFormat="1" x14ac:dyDescent="0.2">
      <c r="A1696" s="132" t="s">
        <v>44</v>
      </c>
      <c r="B1696" s="213">
        <v>2</v>
      </c>
      <c r="C1696" s="151" t="s">
        <v>141</v>
      </c>
      <c r="D1696" s="151" t="s">
        <v>1142</v>
      </c>
      <c r="E1696" s="149">
        <v>267</v>
      </c>
      <c r="F1696" s="148" t="s">
        <v>532</v>
      </c>
      <c r="G1696" s="148" t="s">
        <v>14</v>
      </c>
      <c r="H1696" s="148">
        <v>2250</v>
      </c>
      <c r="I1696" s="267"/>
    </row>
    <row r="1697" spans="1:9" s="53" customFormat="1" x14ac:dyDescent="0.2">
      <c r="A1697" s="132" t="s">
        <v>45</v>
      </c>
      <c r="B1697" s="213">
        <v>2</v>
      </c>
      <c r="C1697" s="151" t="s">
        <v>141</v>
      </c>
      <c r="D1697" s="151" t="s">
        <v>1142</v>
      </c>
      <c r="E1697" s="142">
        <v>267</v>
      </c>
      <c r="F1697" s="148" t="s">
        <v>532</v>
      </c>
      <c r="G1697" s="148" t="s">
        <v>14</v>
      </c>
      <c r="H1697" s="148">
        <v>2250</v>
      </c>
      <c r="I1697" s="267"/>
    </row>
    <row r="1698" spans="1:9" s="53" customFormat="1" x14ac:dyDescent="0.2">
      <c r="A1698" s="132" t="s">
        <v>46</v>
      </c>
      <c r="B1698" s="213">
        <v>2</v>
      </c>
      <c r="C1698" s="151" t="s">
        <v>141</v>
      </c>
      <c r="D1698" s="151" t="s">
        <v>1142</v>
      </c>
      <c r="E1698" s="149">
        <v>267</v>
      </c>
      <c r="F1698" s="148" t="s">
        <v>532</v>
      </c>
      <c r="G1698" s="148" t="s">
        <v>14</v>
      </c>
      <c r="H1698" s="148">
        <v>2112</v>
      </c>
      <c r="I1698" s="267"/>
    </row>
    <row r="1699" spans="1:9" s="53" customFormat="1" x14ac:dyDescent="0.2">
      <c r="A1699" s="132" t="s">
        <v>47</v>
      </c>
      <c r="B1699" s="213">
        <v>2</v>
      </c>
      <c r="C1699" s="151" t="s">
        <v>141</v>
      </c>
      <c r="D1699" s="151" t="s">
        <v>1142</v>
      </c>
      <c r="E1699" s="149">
        <v>267</v>
      </c>
      <c r="F1699" s="148" t="s">
        <v>532</v>
      </c>
      <c r="G1699" s="148" t="s">
        <v>14</v>
      </c>
      <c r="H1699" s="148">
        <v>2112</v>
      </c>
      <c r="I1699" s="267"/>
    </row>
    <row r="1700" spans="1:9" s="53" customFormat="1" x14ac:dyDescent="0.2">
      <c r="A1700" s="132" t="s">
        <v>55</v>
      </c>
      <c r="B1700" s="213">
        <v>2</v>
      </c>
      <c r="C1700" s="151" t="s">
        <v>141</v>
      </c>
      <c r="D1700" s="151" t="s">
        <v>1142</v>
      </c>
      <c r="E1700" s="149">
        <v>267</v>
      </c>
      <c r="F1700" s="148" t="s">
        <v>532</v>
      </c>
      <c r="G1700" s="148" t="s">
        <v>14</v>
      </c>
      <c r="H1700" s="127">
        <v>2112</v>
      </c>
      <c r="I1700" s="267"/>
    </row>
    <row r="1701" spans="1:9" s="53" customFormat="1" x14ac:dyDescent="0.2">
      <c r="A1701" s="132" t="s">
        <v>56</v>
      </c>
      <c r="B1701" s="213">
        <v>2</v>
      </c>
      <c r="C1701" s="151" t="s">
        <v>141</v>
      </c>
      <c r="D1701" s="151" t="s">
        <v>1142</v>
      </c>
      <c r="E1701" s="149">
        <v>267</v>
      </c>
      <c r="F1701" s="148" t="s">
        <v>532</v>
      </c>
      <c r="G1701" s="148" t="s">
        <v>14</v>
      </c>
      <c r="H1701" s="127">
        <v>2112</v>
      </c>
      <c r="I1701" s="267"/>
    </row>
    <row r="1702" spans="1:9" s="53" customFormat="1" x14ac:dyDescent="0.2">
      <c r="A1702" s="132" t="s">
        <v>64</v>
      </c>
      <c r="B1702" s="213">
        <v>2</v>
      </c>
      <c r="C1702" s="151" t="s">
        <v>141</v>
      </c>
      <c r="D1702" s="151" t="s">
        <v>1142</v>
      </c>
      <c r="E1702" s="149">
        <v>267</v>
      </c>
      <c r="F1702" s="148" t="s">
        <v>532</v>
      </c>
      <c r="G1702" s="148" t="s">
        <v>14</v>
      </c>
      <c r="H1702" s="148">
        <v>2112</v>
      </c>
      <c r="I1702" s="267"/>
    </row>
    <row r="1703" spans="1:9" s="53" customFormat="1" x14ac:dyDescent="0.2">
      <c r="A1703" s="132" t="s">
        <v>65</v>
      </c>
      <c r="B1703" s="213">
        <v>2</v>
      </c>
      <c r="C1703" s="151" t="s">
        <v>141</v>
      </c>
      <c r="D1703" s="151" t="s">
        <v>1142</v>
      </c>
      <c r="E1703" s="149">
        <v>267</v>
      </c>
      <c r="F1703" s="148" t="s">
        <v>532</v>
      </c>
      <c r="G1703" s="148" t="s">
        <v>14</v>
      </c>
      <c r="H1703" s="148">
        <v>2112</v>
      </c>
      <c r="I1703" s="267"/>
    </row>
    <row r="1704" spans="1:9" s="53" customFormat="1" x14ac:dyDescent="0.2">
      <c r="A1704" s="132" t="s">
        <v>78</v>
      </c>
      <c r="B1704" s="213">
        <v>2</v>
      </c>
      <c r="C1704" s="151" t="s">
        <v>141</v>
      </c>
      <c r="D1704" s="151" t="s">
        <v>1142</v>
      </c>
      <c r="E1704" s="149">
        <v>267</v>
      </c>
      <c r="F1704" s="148" t="s">
        <v>532</v>
      </c>
      <c r="G1704" s="148" t="s">
        <v>14</v>
      </c>
      <c r="H1704" s="148">
        <v>2112</v>
      </c>
      <c r="I1704" s="267"/>
    </row>
    <row r="1705" spans="1:9" s="53" customFormat="1" x14ac:dyDescent="0.2">
      <c r="A1705" s="132" t="s">
        <v>79</v>
      </c>
      <c r="B1705" s="213">
        <v>2</v>
      </c>
      <c r="C1705" s="151" t="s">
        <v>141</v>
      </c>
      <c r="D1705" s="151" t="s">
        <v>1142</v>
      </c>
      <c r="E1705" s="149">
        <v>267</v>
      </c>
      <c r="F1705" s="148" t="s">
        <v>532</v>
      </c>
      <c r="G1705" s="148" t="s">
        <v>14</v>
      </c>
      <c r="H1705" s="148">
        <v>2112</v>
      </c>
      <c r="I1705" s="267"/>
    </row>
    <row r="1706" spans="1:9" s="53" customFormat="1" x14ac:dyDescent="0.2">
      <c r="A1706" s="132" t="s">
        <v>81</v>
      </c>
      <c r="B1706" s="213">
        <v>2</v>
      </c>
      <c r="C1706" s="151" t="s">
        <v>141</v>
      </c>
      <c r="D1706" s="151" t="s">
        <v>1142</v>
      </c>
      <c r="E1706" s="149">
        <v>267</v>
      </c>
      <c r="F1706" s="148" t="s">
        <v>532</v>
      </c>
      <c r="G1706" s="148" t="s">
        <v>14</v>
      </c>
      <c r="H1706" s="148">
        <v>2112</v>
      </c>
      <c r="I1706" s="267"/>
    </row>
    <row r="1707" spans="1:9" s="53" customFormat="1" x14ac:dyDescent="0.2">
      <c r="A1707" s="132" t="s">
        <v>82</v>
      </c>
      <c r="B1707" s="213">
        <v>2</v>
      </c>
      <c r="C1707" s="151" t="s">
        <v>141</v>
      </c>
      <c r="D1707" s="151" t="s">
        <v>1142</v>
      </c>
      <c r="E1707" s="149">
        <v>267</v>
      </c>
      <c r="F1707" s="148" t="s">
        <v>532</v>
      </c>
      <c r="G1707" s="148" t="s">
        <v>14</v>
      </c>
      <c r="H1707" s="148">
        <v>2112</v>
      </c>
      <c r="I1707" s="267"/>
    </row>
    <row r="1708" spans="1:9" s="53" customFormat="1" x14ac:dyDescent="0.2">
      <c r="A1708" s="132" t="s">
        <v>87</v>
      </c>
      <c r="B1708" s="213">
        <v>2</v>
      </c>
      <c r="C1708" s="151" t="s">
        <v>141</v>
      </c>
      <c r="D1708" s="151" t="s">
        <v>1142</v>
      </c>
      <c r="E1708" s="149">
        <v>267</v>
      </c>
      <c r="F1708" s="148" t="s">
        <v>532</v>
      </c>
      <c r="G1708" s="148" t="s">
        <v>14</v>
      </c>
      <c r="H1708" s="148">
        <v>2112</v>
      </c>
      <c r="I1708" s="267"/>
    </row>
    <row r="1709" spans="1:9" s="53" customFormat="1" x14ac:dyDescent="0.2">
      <c r="A1709" s="132" t="s">
        <v>88</v>
      </c>
      <c r="B1709" s="213">
        <v>2</v>
      </c>
      <c r="C1709" s="151" t="s">
        <v>141</v>
      </c>
      <c r="D1709" s="151" t="s">
        <v>1142</v>
      </c>
      <c r="E1709" s="149">
        <v>267</v>
      </c>
      <c r="F1709" s="148" t="s">
        <v>532</v>
      </c>
      <c r="G1709" s="148" t="s">
        <v>14</v>
      </c>
      <c r="H1709" s="148">
        <v>2112</v>
      </c>
      <c r="I1709" s="267"/>
    </row>
    <row r="1710" spans="1:9" s="53" customFormat="1" x14ac:dyDescent="0.2">
      <c r="A1710" s="132" t="s">
        <v>148</v>
      </c>
      <c r="B1710" s="213">
        <v>2</v>
      </c>
      <c r="C1710" s="151" t="s">
        <v>141</v>
      </c>
      <c r="D1710" s="151" t="s">
        <v>1142</v>
      </c>
      <c r="E1710" s="149">
        <v>267</v>
      </c>
      <c r="F1710" s="148" t="s">
        <v>532</v>
      </c>
      <c r="G1710" s="148" t="s">
        <v>14</v>
      </c>
      <c r="H1710" s="137">
        <v>2112</v>
      </c>
      <c r="I1710" s="267"/>
    </row>
    <row r="1711" spans="1:9" s="53" customFormat="1" x14ac:dyDescent="0.2">
      <c r="A1711" s="132" t="s">
        <v>527</v>
      </c>
      <c r="B1711" s="213">
        <v>2</v>
      </c>
      <c r="C1711" s="151" t="s">
        <v>141</v>
      </c>
      <c r="D1711" s="151" t="s">
        <v>1142</v>
      </c>
      <c r="E1711" s="149">
        <v>267</v>
      </c>
      <c r="F1711" s="148" t="s">
        <v>532</v>
      </c>
      <c r="G1711" s="148" t="s">
        <v>14</v>
      </c>
      <c r="H1711" s="137">
        <v>2112</v>
      </c>
      <c r="I1711" s="267"/>
    </row>
    <row r="1712" spans="1:9" s="53" customFormat="1" x14ac:dyDescent="0.2">
      <c r="A1712" s="132" t="s">
        <v>588</v>
      </c>
      <c r="B1712" s="213">
        <v>2</v>
      </c>
      <c r="C1712" s="151" t="s">
        <v>141</v>
      </c>
      <c r="D1712" s="151" t="s">
        <v>1142</v>
      </c>
      <c r="E1712" s="149">
        <v>267</v>
      </c>
      <c r="F1712" s="148" t="s">
        <v>532</v>
      </c>
      <c r="G1712" s="148" t="s">
        <v>14</v>
      </c>
      <c r="H1712" s="137">
        <v>2112</v>
      </c>
      <c r="I1712" s="267"/>
    </row>
    <row r="1713" spans="1:9" s="53" customFormat="1" x14ac:dyDescent="0.2">
      <c r="A1713" s="132" t="s">
        <v>1069</v>
      </c>
      <c r="B1713" s="213">
        <v>2</v>
      </c>
      <c r="C1713" s="151" t="s">
        <v>141</v>
      </c>
      <c r="D1713" s="151" t="s">
        <v>1142</v>
      </c>
      <c r="E1713" s="149">
        <v>267</v>
      </c>
      <c r="F1713" s="148" t="s">
        <v>532</v>
      </c>
      <c r="G1713" s="148" t="s">
        <v>14</v>
      </c>
      <c r="H1713" s="137">
        <v>2112</v>
      </c>
      <c r="I1713" s="267"/>
    </row>
    <row r="1714" spans="1:9" s="53" customFormat="1" x14ac:dyDescent="0.2">
      <c r="A1714" s="132" t="s">
        <v>5</v>
      </c>
      <c r="B1714" s="213">
        <v>2</v>
      </c>
      <c r="C1714" s="151" t="s">
        <v>141</v>
      </c>
      <c r="D1714" s="151" t="s">
        <v>1131</v>
      </c>
      <c r="E1714" s="149">
        <v>268</v>
      </c>
      <c r="F1714" s="148" t="s">
        <v>537</v>
      </c>
      <c r="G1714" s="148" t="s">
        <v>14</v>
      </c>
      <c r="H1714" s="152">
        <v>750</v>
      </c>
      <c r="I1714" s="267"/>
    </row>
    <row r="1715" spans="1:9" s="53" customFormat="1" x14ac:dyDescent="0.2">
      <c r="A1715" s="132" t="s">
        <v>6</v>
      </c>
      <c r="B1715" s="213">
        <v>2</v>
      </c>
      <c r="C1715" s="151" t="s">
        <v>141</v>
      </c>
      <c r="D1715" s="151" t="s">
        <v>1131</v>
      </c>
      <c r="E1715" s="149">
        <v>268</v>
      </c>
      <c r="F1715" s="148" t="s">
        <v>537</v>
      </c>
      <c r="G1715" s="148" t="s">
        <v>14</v>
      </c>
      <c r="H1715" s="152">
        <v>750</v>
      </c>
      <c r="I1715" s="267"/>
    </row>
    <row r="1716" spans="1:9" s="53" customFormat="1" x14ac:dyDescent="0.2">
      <c r="A1716" s="132" t="s">
        <v>7</v>
      </c>
      <c r="B1716" s="213">
        <v>2</v>
      </c>
      <c r="C1716" s="151" t="s">
        <v>141</v>
      </c>
      <c r="D1716" s="151" t="s">
        <v>1131</v>
      </c>
      <c r="E1716" s="149">
        <v>268</v>
      </c>
      <c r="F1716" s="148" t="s">
        <v>537</v>
      </c>
      <c r="G1716" s="148" t="s">
        <v>14</v>
      </c>
      <c r="H1716" s="152">
        <v>750</v>
      </c>
      <c r="I1716" s="267"/>
    </row>
    <row r="1717" spans="1:9" s="53" customFormat="1" x14ac:dyDescent="0.2">
      <c r="A1717" s="132" t="s">
        <v>8</v>
      </c>
      <c r="B1717" s="213">
        <v>2</v>
      </c>
      <c r="C1717" s="141" t="s">
        <v>141</v>
      </c>
      <c r="D1717" s="151" t="s">
        <v>1131</v>
      </c>
      <c r="E1717" s="149">
        <v>268</v>
      </c>
      <c r="F1717" s="148" t="s">
        <v>537</v>
      </c>
      <c r="G1717" s="148" t="s">
        <v>14</v>
      </c>
      <c r="H1717" s="153">
        <v>750</v>
      </c>
      <c r="I1717" s="267"/>
    </row>
    <row r="1718" spans="1:9" s="53" customFormat="1" x14ac:dyDescent="0.2">
      <c r="A1718" s="132" t="s">
        <v>34</v>
      </c>
      <c r="B1718" s="213">
        <v>2</v>
      </c>
      <c r="C1718" s="141" t="s">
        <v>141</v>
      </c>
      <c r="D1718" s="151" t="s">
        <v>1131</v>
      </c>
      <c r="E1718" s="149">
        <v>268</v>
      </c>
      <c r="F1718" s="148" t="s">
        <v>537</v>
      </c>
      <c r="G1718" s="148" t="s">
        <v>14</v>
      </c>
      <c r="H1718" s="152" t="s">
        <v>11</v>
      </c>
      <c r="I1718" s="267"/>
    </row>
    <row r="1719" spans="1:9" s="53" customFormat="1" x14ac:dyDescent="0.2">
      <c r="A1719" s="132" t="s">
        <v>37</v>
      </c>
      <c r="B1719" s="213">
        <v>2</v>
      </c>
      <c r="C1719" s="141" t="s">
        <v>141</v>
      </c>
      <c r="D1719" s="151" t="s">
        <v>1131</v>
      </c>
      <c r="E1719" s="149">
        <v>268</v>
      </c>
      <c r="F1719" s="148" t="s">
        <v>537</v>
      </c>
      <c r="G1719" s="148" t="s">
        <v>14</v>
      </c>
      <c r="H1719" s="152" t="s">
        <v>11</v>
      </c>
      <c r="I1719" s="267"/>
    </row>
    <row r="1720" spans="1:9" s="53" customFormat="1" x14ac:dyDescent="0.2">
      <c r="A1720" s="132" t="s">
        <v>39</v>
      </c>
      <c r="B1720" s="213">
        <v>2</v>
      </c>
      <c r="C1720" s="141" t="s">
        <v>141</v>
      </c>
      <c r="D1720" s="151" t="s">
        <v>1131</v>
      </c>
      <c r="E1720" s="149">
        <v>268</v>
      </c>
      <c r="F1720" s="148" t="s">
        <v>537</v>
      </c>
      <c r="G1720" s="148" t="s">
        <v>14</v>
      </c>
      <c r="H1720" s="152" t="s">
        <v>11</v>
      </c>
      <c r="I1720" s="267"/>
    </row>
    <row r="1721" spans="1:9" s="53" customFormat="1" x14ac:dyDescent="0.2">
      <c r="A1721" s="132" t="s">
        <v>40</v>
      </c>
      <c r="B1721" s="213">
        <v>2</v>
      </c>
      <c r="C1721" s="141" t="s">
        <v>141</v>
      </c>
      <c r="D1721" s="151" t="s">
        <v>1131</v>
      </c>
      <c r="E1721" s="149">
        <v>268</v>
      </c>
      <c r="F1721" s="148" t="s">
        <v>537</v>
      </c>
      <c r="G1721" s="148" t="s">
        <v>14</v>
      </c>
      <c r="H1721" s="152" t="s">
        <v>11</v>
      </c>
      <c r="I1721" s="267"/>
    </row>
    <row r="1722" spans="1:9" s="53" customFormat="1" x14ac:dyDescent="0.2">
      <c r="A1722" s="132" t="s">
        <v>44</v>
      </c>
      <c r="B1722" s="213">
        <v>2</v>
      </c>
      <c r="C1722" s="141" t="s">
        <v>141</v>
      </c>
      <c r="D1722" s="151" t="s">
        <v>1131</v>
      </c>
      <c r="E1722" s="149">
        <v>268</v>
      </c>
      <c r="F1722" s="148" t="s">
        <v>537</v>
      </c>
      <c r="G1722" s="148" t="s">
        <v>14</v>
      </c>
      <c r="H1722" s="152" t="s">
        <v>11</v>
      </c>
      <c r="I1722" s="267"/>
    </row>
    <row r="1723" spans="1:9" s="53" customFormat="1" x14ac:dyDescent="0.2">
      <c r="A1723" s="132" t="s">
        <v>45</v>
      </c>
      <c r="B1723" s="213">
        <v>2</v>
      </c>
      <c r="C1723" s="141" t="s">
        <v>141</v>
      </c>
      <c r="D1723" s="151" t="s">
        <v>1131</v>
      </c>
      <c r="E1723" s="149">
        <v>268</v>
      </c>
      <c r="F1723" s="148" t="s">
        <v>537</v>
      </c>
      <c r="G1723" s="148" t="s">
        <v>14</v>
      </c>
      <c r="H1723" s="152" t="s">
        <v>11</v>
      </c>
      <c r="I1723" s="267"/>
    </row>
    <row r="1724" spans="1:9" s="53" customFormat="1" x14ac:dyDescent="0.2">
      <c r="A1724" s="132" t="s">
        <v>46</v>
      </c>
      <c r="B1724" s="213">
        <v>2</v>
      </c>
      <c r="C1724" s="141" t="s">
        <v>141</v>
      </c>
      <c r="D1724" s="151" t="s">
        <v>1131</v>
      </c>
      <c r="E1724" s="149">
        <v>268</v>
      </c>
      <c r="F1724" s="148" t="s">
        <v>537</v>
      </c>
      <c r="G1724" s="148" t="s">
        <v>14</v>
      </c>
      <c r="H1724" s="152" t="s">
        <v>11</v>
      </c>
      <c r="I1724" s="267"/>
    </row>
    <row r="1725" spans="1:9" s="53" customFormat="1" x14ac:dyDescent="0.2">
      <c r="A1725" s="132" t="s">
        <v>47</v>
      </c>
      <c r="B1725" s="213">
        <v>2</v>
      </c>
      <c r="C1725" s="141" t="s">
        <v>141</v>
      </c>
      <c r="D1725" s="151" t="s">
        <v>1131</v>
      </c>
      <c r="E1725" s="149">
        <v>268</v>
      </c>
      <c r="F1725" s="148" t="s">
        <v>537</v>
      </c>
      <c r="G1725" s="148" t="s">
        <v>14</v>
      </c>
      <c r="H1725" s="152" t="s">
        <v>11</v>
      </c>
      <c r="I1725" s="267"/>
    </row>
    <row r="1726" spans="1:9" s="53" customFormat="1" x14ac:dyDescent="0.2">
      <c r="A1726" s="132" t="s">
        <v>55</v>
      </c>
      <c r="B1726" s="213">
        <v>2</v>
      </c>
      <c r="C1726" s="141" t="s">
        <v>141</v>
      </c>
      <c r="D1726" s="151" t="s">
        <v>1131</v>
      </c>
      <c r="E1726" s="149">
        <v>268</v>
      </c>
      <c r="F1726" s="148" t="s">
        <v>537</v>
      </c>
      <c r="G1726" s="148" t="s">
        <v>14</v>
      </c>
      <c r="H1726" s="143" t="s">
        <v>11</v>
      </c>
      <c r="I1726" s="267"/>
    </row>
    <row r="1727" spans="1:9" s="53" customFormat="1" x14ac:dyDescent="0.2">
      <c r="A1727" s="132" t="s">
        <v>56</v>
      </c>
      <c r="B1727" s="213">
        <v>2</v>
      </c>
      <c r="C1727" s="141" t="s">
        <v>141</v>
      </c>
      <c r="D1727" s="151" t="s">
        <v>1131</v>
      </c>
      <c r="E1727" s="149">
        <v>268</v>
      </c>
      <c r="F1727" s="148" t="s">
        <v>537</v>
      </c>
      <c r="G1727" s="148" t="s">
        <v>14</v>
      </c>
      <c r="H1727" s="143" t="s">
        <v>11</v>
      </c>
      <c r="I1727" s="267"/>
    </row>
    <row r="1728" spans="1:9" s="53" customFormat="1" x14ac:dyDescent="0.2">
      <c r="A1728" s="132" t="s">
        <v>64</v>
      </c>
      <c r="B1728" s="213">
        <v>2</v>
      </c>
      <c r="C1728" s="141" t="s">
        <v>141</v>
      </c>
      <c r="D1728" s="151" t="s">
        <v>1131</v>
      </c>
      <c r="E1728" s="149">
        <v>268</v>
      </c>
      <c r="F1728" s="148" t="s">
        <v>537</v>
      </c>
      <c r="G1728" s="148" t="s">
        <v>14</v>
      </c>
      <c r="H1728" s="152" t="s">
        <v>11</v>
      </c>
      <c r="I1728" s="267"/>
    </row>
    <row r="1729" spans="1:9" s="53" customFormat="1" x14ac:dyDescent="0.2">
      <c r="A1729" s="132" t="s">
        <v>65</v>
      </c>
      <c r="B1729" s="213">
        <v>2</v>
      </c>
      <c r="C1729" s="141" t="s">
        <v>141</v>
      </c>
      <c r="D1729" s="151" t="s">
        <v>1131</v>
      </c>
      <c r="E1729" s="149">
        <v>268</v>
      </c>
      <c r="F1729" s="148" t="s">
        <v>537</v>
      </c>
      <c r="G1729" s="148" t="s">
        <v>14</v>
      </c>
      <c r="H1729" s="152" t="s">
        <v>11</v>
      </c>
      <c r="I1729" s="267"/>
    </row>
    <row r="1730" spans="1:9" s="53" customFormat="1" x14ac:dyDescent="0.2">
      <c r="A1730" s="132" t="s">
        <v>78</v>
      </c>
      <c r="B1730" s="213">
        <v>2</v>
      </c>
      <c r="C1730" s="141" t="s">
        <v>141</v>
      </c>
      <c r="D1730" s="151" t="s">
        <v>1131</v>
      </c>
      <c r="E1730" s="149">
        <v>268</v>
      </c>
      <c r="F1730" s="148" t="s">
        <v>537</v>
      </c>
      <c r="G1730" s="148" t="s">
        <v>14</v>
      </c>
      <c r="H1730" s="152" t="s">
        <v>11</v>
      </c>
      <c r="I1730" s="267"/>
    </row>
    <row r="1731" spans="1:9" s="53" customFormat="1" x14ac:dyDescent="0.2">
      <c r="A1731" s="132" t="s">
        <v>79</v>
      </c>
      <c r="B1731" s="213">
        <v>2</v>
      </c>
      <c r="C1731" s="141" t="s">
        <v>141</v>
      </c>
      <c r="D1731" s="151" t="s">
        <v>1131</v>
      </c>
      <c r="E1731" s="149">
        <v>268</v>
      </c>
      <c r="F1731" s="148" t="s">
        <v>537</v>
      </c>
      <c r="G1731" s="148" t="s">
        <v>14</v>
      </c>
      <c r="H1731" s="152" t="s">
        <v>11</v>
      </c>
      <c r="I1731" s="267"/>
    </row>
    <row r="1732" spans="1:9" s="53" customFormat="1" x14ac:dyDescent="0.2">
      <c r="A1732" s="132" t="s">
        <v>81</v>
      </c>
      <c r="B1732" s="213">
        <v>2</v>
      </c>
      <c r="C1732" s="141" t="s">
        <v>141</v>
      </c>
      <c r="D1732" s="151" t="s">
        <v>1131</v>
      </c>
      <c r="E1732" s="149">
        <v>268</v>
      </c>
      <c r="F1732" s="148" t="s">
        <v>537</v>
      </c>
      <c r="G1732" s="148" t="s">
        <v>14</v>
      </c>
      <c r="H1732" s="152" t="s">
        <v>11</v>
      </c>
      <c r="I1732" s="267"/>
    </row>
    <row r="1733" spans="1:9" s="53" customFormat="1" x14ac:dyDescent="0.2">
      <c r="A1733" s="132" t="s">
        <v>82</v>
      </c>
      <c r="B1733" s="213">
        <v>2</v>
      </c>
      <c r="C1733" s="141" t="s">
        <v>141</v>
      </c>
      <c r="D1733" s="151" t="s">
        <v>1131</v>
      </c>
      <c r="E1733" s="149">
        <v>268</v>
      </c>
      <c r="F1733" s="148" t="s">
        <v>537</v>
      </c>
      <c r="G1733" s="148" t="s">
        <v>14</v>
      </c>
      <c r="H1733" s="152" t="s">
        <v>11</v>
      </c>
      <c r="I1733" s="267"/>
    </row>
    <row r="1734" spans="1:9" s="53" customFormat="1" x14ac:dyDescent="0.2">
      <c r="A1734" s="132" t="s">
        <v>87</v>
      </c>
      <c r="B1734" s="213">
        <v>2</v>
      </c>
      <c r="C1734" s="141" t="s">
        <v>141</v>
      </c>
      <c r="D1734" s="151" t="s">
        <v>1131</v>
      </c>
      <c r="E1734" s="149">
        <v>268</v>
      </c>
      <c r="F1734" s="148" t="s">
        <v>537</v>
      </c>
      <c r="G1734" s="148" t="s">
        <v>14</v>
      </c>
      <c r="H1734" s="152" t="s">
        <v>11</v>
      </c>
      <c r="I1734" s="267"/>
    </row>
    <row r="1735" spans="1:9" s="53" customFormat="1" x14ac:dyDescent="0.2">
      <c r="A1735" s="132" t="s">
        <v>88</v>
      </c>
      <c r="B1735" s="213">
        <v>2</v>
      </c>
      <c r="C1735" s="141" t="s">
        <v>141</v>
      </c>
      <c r="D1735" s="151" t="s">
        <v>1131</v>
      </c>
      <c r="E1735" s="149">
        <v>268</v>
      </c>
      <c r="F1735" s="148" t="s">
        <v>537</v>
      </c>
      <c r="G1735" s="148" t="s">
        <v>14</v>
      </c>
      <c r="H1735" s="152" t="s">
        <v>11</v>
      </c>
      <c r="I1735" s="267"/>
    </row>
    <row r="1736" spans="1:9" s="53" customFormat="1" x14ac:dyDescent="0.2">
      <c r="A1736" s="132" t="s">
        <v>148</v>
      </c>
      <c r="B1736" s="213">
        <v>2</v>
      </c>
      <c r="C1736" s="141" t="s">
        <v>141</v>
      </c>
      <c r="D1736" s="151" t="s">
        <v>1131</v>
      </c>
      <c r="E1736" s="149">
        <v>268</v>
      </c>
      <c r="F1736" s="148" t="s">
        <v>537</v>
      </c>
      <c r="G1736" s="148" t="s">
        <v>14</v>
      </c>
      <c r="H1736" s="139" t="s">
        <v>11</v>
      </c>
      <c r="I1736" s="267"/>
    </row>
    <row r="1737" spans="1:9" s="53" customFormat="1" x14ac:dyDescent="0.2">
      <c r="A1737" s="132" t="s">
        <v>527</v>
      </c>
      <c r="B1737" s="213">
        <v>2</v>
      </c>
      <c r="C1737" s="141" t="s">
        <v>141</v>
      </c>
      <c r="D1737" s="151" t="s">
        <v>1131</v>
      </c>
      <c r="E1737" s="149">
        <v>268</v>
      </c>
      <c r="F1737" s="148" t="s">
        <v>537</v>
      </c>
      <c r="G1737" s="148" t="s">
        <v>14</v>
      </c>
      <c r="H1737" s="139" t="s">
        <v>11</v>
      </c>
      <c r="I1737" s="267"/>
    </row>
    <row r="1738" spans="1:9" s="53" customFormat="1" x14ac:dyDescent="0.2">
      <c r="A1738" s="132" t="s">
        <v>588</v>
      </c>
      <c r="B1738" s="213">
        <v>2</v>
      </c>
      <c r="C1738" s="141" t="s">
        <v>141</v>
      </c>
      <c r="D1738" s="151" t="s">
        <v>1131</v>
      </c>
      <c r="E1738" s="149">
        <v>268</v>
      </c>
      <c r="F1738" s="148" t="s">
        <v>537</v>
      </c>
      <c r="G1738" s="148" t="s">
        <v>14</v>
      </c>
      <c r="H1738" s="139" t="s">
        <v>11</v>
      </c>
      <c r="I1738" s="267"/>
    </row>
    <row r="1739" spans="1:9" s="53" customFormat="1" x14ac:dyDescent="0.2">
      <c r="A1739" s="132" t="s">
        <v>1069</v>
      </c>
      <c r="B1739" s="213">
        <v>2</v>
      </c>
      <c r="C1739" s="141" t="s">
        <v>141</v>
      </c>
      <c r="D1739" s="151" t="s">
        <v>1131</v>
      </c>
      <c r="E1739" s="149">
        <v>268</v>
      </c>
      <c r="F1739" s="148" t="s">
        <v>537</v>
      </c>
      <c r="G1739" s="148" t="s">
        <v>14</v>
      </c>
      <c r="H1739" s="139" t="s">
        <v>11</v>
      </c>
      <c r="I1739" s="267"/>
    </row>
    <row r="1740" spans="1:9" s="53" customFormat="1" x14ac:dyDescent="0.2">
      <c r="A1740" s="132" t="s">
        <v>5</v>
      </c>
      <c r="B1740" s="213">
        <v>2</v>
      </c>
      <c r="C1740" s="141" t="s">
        <v>141</v>
      </c>
      <c r="D1740" s="151" t="s">
        <v>1142</v>
      </c>
      <c r="E1740" s="149">
        <v>269</v>
      </c>
      <c r="F1740" s="148" t="s">
        <v>533</v>
      </c>
      <c r="G1740" s="148" t="s">
        <v>14</v>
      </c>
      <c r="H1740" s="152">
        <v>250</v>
      </c>
      <c r="I1740" s="267"/>
    </row>
    <row r="1741" spans="1:9" s="53" customFormat="1" x14ac:dyDescent="0.2">
      <c r="A1741" s="132" t="s">
        <v>6</v>
      </c>
      <c r="B1741" s="213">
        <v>2</v>
      </c>
      <c r="C1741" s="141" t="s">
        <v>141</v>
      </c>
      <c r="D1741" s="151" t="s">
        <v>1142</v>
      </c>
      <c r="E1741" s="149">
        <v>269</v>
      </c>
      <c r="F1741" s="148" t="s">
        <v>533</v>
      </c>
      <c r="G1741" s="148" t="s">
        <v>14</v>
      </c>
      <c r="H1741" s="152">
        <v>250</v>
      </c>
      <c r="I1741" s="267"/>
    </row>
    <row r="1742" spans="1:9" s="53" customFormat="1" x14ac:dyDescent="0.2">
      <c r="A1742" s="132" t="s">
        <v>7</v>
      </c>
      <c r="B1742" s="213">
        <v>2</v>
      </c>
      <c r="C1742" s="141" t="s">
        <v>141</v>
      </c>
      <c r="D1742" s="151" t="s">
        <v>1142</v>
      </c>
      <c r="E1742" s="149">
        <v>269</v>
      </c>
      <c r="F1742" s="148" t="s">
        <v>533</v>
      </c>
      <c r="G1742" s="148" t="s">
        <v>14</v>
      </c>
      <c r="H1742" s="152">
        <v>250</v>
      </c>
      <c r="I1742" s="267"/>
    </row>
    <row r="1743" spans="1:9" s="53" customFormat="1" x14ac:dyDescent="0.2">
      <c r="A1743" s="132" t="s">
        <v>8</v>
      </c>
      <c r="B1743" s="213">
        <v>2</v>
      </c>
      <c r="C1743" s="151" t="s">
        <v>141</v>
      </c>
      <c r="D1743" s="151" t="s">
        <v>1142</v>
      </c>
      <c r="E1743" s="149">
        <v>269</v>
      </c>
      <c r="F1743" s="148" t="s">
        <v>533</v>
      </c>
      <c r="G1743" s="148" t="s">
        <v>14</v>
      </c>
      <c r="H1743" s="152">
        <v>250</v>
      </c>
      <c r="I1743" s="267"/>
    </row>
    <row r="1744" spans="1:9" s="53" customFormat="1" x14ac:dyDescent="0.2">
      <c r="A1744" s="132" t="s">
        <v>34</v>
      </c>
      <c r="B1744" s="213">
        <v>2</v>
      </c>
      <c r="C1744" s="151" t="s">
        <v>141</v>
      </c>
      <c r="D1744" s="151" t="s">
        <v>1142</v>
      </c>
      <c r="E1744" s="149">
        <v>269</v>
      </c>
      <c r="F1744" s="148" t="s">
        <v>533</v>
      </c>
      <c r="G1744" s="148" t="s">
        <v>14</v>
      </c>
      <c r="H1744" s="152">
        <v>250</v>
      </c>
      <c r="I1744" s="267"/>
    </row>
    <row r="1745" spans="1:9" s="53" customFormat="1" x14ac:dyDescent="0.2">
      <c r="A1745" s="132" t="s">
        <v>37</v>
      </c>
      <c r="B1745" s="213">
        <v>2</v>
      </c>
      <c r="C1745" s="151" t="s">
        <v>141</v>
      </c>
      <c r="D1745" s="151" t="s">
        <v>1142</v>
      </c>
      <c r="E1745" s="149">
        <v>269</v>
      </c>
      <c r="F1745" s="148" t="s">
        <v>533</v>
      </c>
      <c r="G1745" s="148" t="s">
        <v>14</v>
      </c>
      <c r="H1745" s="152">
        <v>250</v>
      </c>
      <c r="I1745" s="267"/>
    </row>
    <row r="1746" spans="1:9" s="53" customFormat="1" x14ac:dyDescent="0.2">
      <c r="A1746" s="132" t="s">
        <v>39</v>
      </c>
      <c r="B1746" s="213">
        <v>2</v>
      </c>
      <c r="C1746" s="151" t="s">
        <v>141</v>
      </c>
      <c r="D1746" s="151" t="s">
        <v>1142</v>
      </c>
      <c r="E1746" s="149">
        <v>269</v>
      </c>
      <c r="F1746" s="148" t="s">
        <v>533</v>
      </c>
      <c r="G1746" s="148" t="s">
        <v>14</v>
      </c>
      <c r="H1746" s="152">
        <v>250</v>
      </c>
      <c r="I1746" s="267"/>
    </row>
    <row r="1747" spans="1:9" s="53" customFormat="1" x14ac:dyDescent="0.2">
      <c r="A1747" s="132" t="s">
        <v>40</v>
      </c>
      <c r="B1747" s="213">
        <v>2</v>
      </c>
      <c r="C1747" s="151" t="s">
        <v>141</v>
      </c>
      <c r="D1747" s="151" t="s">
        <v>1142</v>
      </c>
      <c r="E1747" s="149">
        <v>269</v>
      </c>
      <c r="F1747" s="148" t="s">
        <v>533</v>
      </c>
      <c r="G1747" s="148" t="s">
        <v>14</v>
      </c>
      <c r="H1747" s="152">
        <v>250</v>
      </c>
      <c r="I1747" s="267"/>
    </row>
    <row r="1748" spans="1:9" s="53" customFormat="1" x14ac:dyDescent="0.2">
      <c r="A1748" s="132" t="s">
        <v>44</v>
      </c>
      <c r="B1748" s="213">
        <v>2</v>
      </c>
      <c r="C1748" s="151" t="s">
        <v>141</v>
      </c>
      <c r="D1748" s="151" t="s">
        <v>1142</v>
      </c>
      <c r="E1748" s="149">
        <v>269</v>
      </c>
      <c r="F1748" s="148" t="s">
        <v>533</v>
      </c>
      <c r="G1748" s="148" t="s">
        <v>14</v>
      </c>
      <c r="H1748" s="152">
        <v>250</v>
      </c>
      <c r="I1748" s="267"/>
    </row>
    <row r="1749" spans="1:9" s="53" customFormat="1" x14ac:dyDescent="0.2">
      <c r="A1749" s="132" t="s">
        <v>45</v>
      </c>
      <c r="B1749" s="213">
        <v>2</v>
      </c>
      <c r="C1749" s="151" t="s">
        <v>141</v>
      </c>
      <c r="D1749" s="151" t="s">
        <v>1142</v>
      </c>
      <c r="E1749" s="149">
        <v>269</v>
      </c>
      <c r="F1749" s="148" t="s">
        <v>533</v>
      </c>
      <c r="G1749" s="148" t="s">
        <v>14</v>
      </c>
      <c r="H1749" s="152">
        <v>250</v>
      </c>
      <c r="I1749" s="267"/>
    </row>
    <row r="1750" spans="1:9" s="53" customFormat="1" x14ac:dyDescent="0.2">
      <c r="A1750" s="132" t="s">
        <v>46</v>
      </c>
      <c r="B1750" s="213">
        <v>2</v>
      </c>
      <c r="C1750" s="151" t="s">
        <v>141</v>
      </c>
      <c r="D1750" s="151" t="s">
        <v>1142</v>
      </c>
      <c r="E1750" s="149">
        <v>269</v>
      </c>
      <c r="F1750" s="148" t="s">
        <v>533</v>
      </c>
      <c r="G1750" s="148" t="s">
        <v>14</v>
      </c>
      <c r="H1750" s="152">
        <v>234.7</v>
      </c>
      <c r="I1750" s="267"/>
    </row>
    <row r="1751" spans="1:9" s="53" customFormat="1" x14ac:dyDescent="0.2">
      <c r="A1751" s="132" t="s">
        <v>47</v>
      </c>
      <c r="B1751" s="213">
        <v>2</v>
      </c>
      <c r="C1751" s="151" t="s">
        <v>141</v>
      </c>
      <c r="D1751" s="151" t="s">
        <v>1142</v>
      </c>
      <c r="E1751" s="149">
        <v>269</v>
      </c>
      <c r="F1751" s="148" t="s">
        <v>533</v>
      </c>
      <c r="G1751" s="148" t="s">
        <v>14</v>
      </c>
      <c r="H1751" s="152">
        <v>234.7</v>
      </c>
      <c r="I1751" s="267"/>
    </row>
    <row r="1752" spans="1:9" s="53" customFormat="1" x14ac:dyDescent="0.2">
      <c r="A1752" s="132" t="s">
        <v>55</v>
      </c>
      <c r="B1752" s="213">
        <v>2</v>
      </c>
      <c r="C1752" s="151" t="s">
        <v>141</v>
      </c>
      <c r="D1752" s="151" t="s">
        <v>1142</v>
      </c>
      <c r="E1752" s="149">
        <v>269</v>
      </c>
      <c r="F1752" s="148" t="s">
        <v>533</v>
      </c>
      <c r="G1752" s="148" t="s">
        <v>14</v>
      </c>
      <c r="H1752" s="143">
        <v>234.7</v>
      </c>
      <c r="I1752" s="267"/>
    </row>
    <row r="1753" spans="1:9" s="53" customFormat="1" x14ac:dyDescent="0.2">
      <c r="A1753" s="132" t="s">
        <v>56</v>
      </c>
      <c r="B1753" s="213">
        <v>2</v>
      </c>
      <c r="C1753" s="151" t="s">
        <v>141</v>
      </c>
      <c r="D1753" s="151" t="s">
        <v>1142</v>
      </c>
      <c r="E1753" s="149">
        <v>269</v>
      </c>
      <c r="F1753" s="148" t="s">
        <v>533</v>
      </c>
      <c r="G1753" s="148" t="s">
        <v>14</v>
      </c>
      <c r="H1753" s="152">
        <v>234.7</v>
      </c>
      <c r="I1753" s="267"/>
    </row>
    <row r="1754" spans="1:9" s="53" customFormat="1" x14ac:dyDescent="0.2">
      <c r="A1754" s="132" t="s">
        <v>64</v>
      </c>
      <c r="B1754" s="213">
        <v>2</v>
      </c>
      <c r="C1754" s="151" t="s">
        <v>141</v>
      </c>
      <c r="D1754" s="151" t="s">
        <v>1142</v>
      </c>
      <c r="E1754" s="149">
        <v>269</v>
      </c>
      <c r="F1754" s="148" t="s">
        <v>533</v>
      </c>
      <c r="G1754" s="148" t="s">
        <v>14</v>
      </c>
      <c r="H1754" s="152">
        <v>234.7</v>
      </c>
      <c r="I1754" s="267"/>
    </row>
    <row r="1755" spans="1:9" s="53" customFormat="1" x14ac:dyDescent="0.2">
      <c r="A1755" s="132" t="s">
        <v>65</v>
      </c>
      <c r="B1755" s="213">
        <v>2</v>
      </c>
      <c r="C1755" s="151" t="s">
        <v>141</v>
      </c>
      <c r="D1755" s="151" t="s">
        <v>1142</v>
      </c>
      <c r="E1755" s="149">
        <v>269</v>
      </c>
      <c r="F1755" s="148" t="s">
        <v>533</v>
      </c>
      <c r="G1755" s="148" t="s">
        <v>14</v>
      </c>
      <c r="H1755" s="152">
        <v>234.7</v>
      </c>
      <c r="I1755" s="267"/>
    </row>
    <row r="1756" spans="1:9" s="53" customFormat="1" x14ac:dyDescent="0.2">
      <c r="A1756" s="132" t="s">
        <v>78</v>
      </c>
      <c r="B1756" s="213">
        <v>2</v>
      </c>
      <c r="C1756" s="151" t="s">
        <v>141</v>
      </c>
      <c r="D1756" s="151" t="s">
        <v>1142</v>
      </c>
      <c r="E1756" s="149">
        <v>269</v>
      </c>
      <c r="F1756" s="148" t="s">
        <v>533</v>
      </c>
      <c r="G1756" s="148" t="s">
        <v>14</v>
      </c>
      <c r="H1756" s="152">
        <v>234.7</v>
      </c>
      <c r="I1756" s="267"/>
    </row>
    <row r="1757" spans="1:9" s="53" customFormat="1" x14ac:dyDescent="0.2">
      <c r="A1757" s="132" t="s">
        <v>79</v>
      </c>
      <c r="B1757" s="213">
        <v>2</v>
      </c>
      <c r="C1757" s="151" t="s">
        <v>141</v>
      </c>
      <c r="D1757" s="151" t="s">
        <v>1142</v>
      </c>
      <c r="E1757" s="149">
        <v>269</v>
      </c>
      <c r="F1757" s="148" t="s">
        <v>533</v>
      </c>
      <c r="G1757" s="148" t="s">
        <v>14</v>
      </c>
      <c r="H1757" s="148">
        <v>234.7</v>
      </c>
      <c r="I1757" s="267"/>
    </row>
    <row r="1758" spans="1:9" s="53" customFormat="1" x14ac:dyDescent="0.2">
      <c r="A1758" s="132" t="s">
        <v>81</v>
      </c>
      <c r="B1758" s="213">
        <v>2</v>
      </c>
      <c r="C1758" s="151" t="s">
        <v>141</v>
      </c>
      <c r="D1758" s="151" t="s">
        <v>1142</v>
      </c>
      <c r="E1758" s="149">
        <v>269</v>
      </c>
      <c r="F1758" s="148" t="s">
        <v>533</v>
      </c>
      <c r="G1758" s="148" t="s">
        <v>14</v>
      </c>
      <c r="H1758" s="148">
        <v>237.7</v>
      </c>
      <c r="I1758" s="267"/>
    </row>
    <row r="1759" spans="1:9" s="53" customFormat="1" x14ac:dyDescent="0.2">
      <c r="A1759" s="132" t="s">
        <v>82</v>
      </c>
      <c r="B1759" s="213">
        <v>2</v>
      </c>
      <c r="C1759" s="151" t="s">
        <v>141</v>
      </c>
      <c r="D1759" s="151" t="s">
        <v>1142</v>
      </c>
      <c r="E1759" s="149">
        <v>269</v>
      </c>
      <c r="F1759" s="148" t="s">
        <v>533</v>
      </c>
      <c r="G1759" s="148" t="s">
        <v>14</v>
      </c>
      <c r="H1759" s="148">
        <v>234.7</v>
      </c>
      <c r="I1759" s="267"/>
    </row>
    <row r="1760" spans="1:9" s="53" customFormat="1" x14ac:dyDescent="0.2">
      <c r="A1760" s="132" t="s">
        <v>87</v>
      </c>
      <c r="B1760" s="213">
        <v>2</v>
      </c>
      <c r="C1760" s="151" t="s">
        <v>141</v>
      </c>
      <c r="D1760" s="151" t="s">
        <v>1142</v>
      </c>
      <c r="E1760" s="149">
        <v>269</v>
      </c>
      <c r="F1760" s="148" t="s">
        <v>533</v>
      </c>
      <c r="G1760" s="148" t="s">
        <v>14</v>
      </c>
      <c r="H1760" s="148">
        <v>467.3</v>
      </c>
      <c r="I1760" s="267"/>
    </row>
    <row r="1761" spans="1:9" s="53" customFormat="1" x14ac:dyDescent="0.2">
      <c r="A1761" s="132" t="s">
        <v>88</v>
      </c>
      <c r="B1761" s="213">
        <v>2</v>
      </c>
      <c r="C1761" s="151" t="s">
        <v>141</v>
      </c>
      <c r="D1761" s="151" t="s">
        <v>1142</v>
      </c>
      <c r="E1761" s="149">
        <v>269</v>
      </c>
      <c r="F1761" s="148" t="s">
        <v>533</v>
      </c>
      <c r="G1761" s="148" t="s">
        <v>14</v>
      </c>
      <c r="H1761" s="148">
        <v>467.3</v>
      </c>
      <c r="I1761" s="267"/>
    </row>
    <row r="1762" spans="1:9" s="53" customFormat="1" x14ac:dyDescent="0.2">
      <c r="A1762" s="132" t="s">
        <v>148</v>
      </c>
      <c r="B1762" s="213">
        <v>2</v>
      </c>
      <c r="C1762" s="151" t="s">
        <v>141</v>
      </c>
      <c r="D1762" s="151" t="s">
        <v>1142</v>
      </c>
      <c r="E1762" s="149">
        <v>269</v>
      </c>
      <c r="F1762" s="148" t="s">
        <v>533</v>
      </c>
      <c r="G1762" s="148" t="s">
        <v>14</v>
      </c>
      <c r="H1762" s="137">
        <v>467.3</v>
      </c>
      <c r="I1762" s="267"/>
    </row>
    <row r="1763" spans="1:9" s="53" customFormat="1" x14ac:dyDescent="0.2">
      <c r="A1763" s="132" t="s">
        <v>527</v>
      </c>
      <c r="B1763" s="213">
        <v>2</v>
      </c>
      <c r="C1763" s="151" t="s">
        <v>141</v>
      </c>
      <c r="D1763" s="151" t="s">
        <v>1142</v>
      </c>
      <c r="E1763" s="149">
        <v>269</v>
      </c>
      <c r="F1763" s="148" t="s">
        <v>533</v>
      </c>
      <c r="G1763" s="148" t="s">
        <v>14</v>
      </c>
      <c r="H1763" s="137">
        <v>467.3</v>
      </c>
      <c r="I1763" s="267"/>
    </row>
    <row r="1764" spans="1:9" s="53" customFormat="1" x14ac:dyDescent="0.2">
      <c r="A1764" s="132" t="s">
        <v>5</v>
      </c>
      <c r="B1764" s="213">
        <v>2</v>
      </c>
      <c r="C1764" s="151" t="s">
        <v>141</v>
      </c>
      <c r="D1764" s="148" t="s">
        <v>1116</v>
      </c>
      <c r="E1764" s="149">
        <v>270</v>
      </c>
      <c r="F1764" s="148" t="s">
        <v>558</v>
      </c>
      <c r="G1764" s="148" t="s">
        <v>14</v>
      </c>
      <c r="H1764" s="152" t="s">
        <v>4</v>
      </c>
      <c r="I1764" s="267"/>
    </row>
    <row r="1765" spans="1:9" s="53" customFormat="1" x14ac:dyDescent="0.2">
      <c r="A1765" s="132" t="s">
        <v>6</v>
      </c>
      <c r="B1765" s="213">
        <v>2</v>
      </c>
      <c r="C1765" s="151" t="s">
        <v>141</v>
      </c>
      <c r="D1765" s="148" t="s">
        <v>1116</v>
      </c>
      <c r="E1765" s="149">
        <v>270</v>
      </c>
      <c r="F1765" s="148" t="s">
        <v>558</v>
      </c>
      <c r="G1765" s="148" t="s">
        <v>14</v>
      </c>
      <c r="H1765" s="153" t="s">
        <v>4</v>
      </c>
      <c r="I1765" s="267"/>
    </row>
    <row r="1766" spans="1:9" s="53" customFormat="1" x14ac:dyDescent="0.2">
      <c r="A1766" s="132" t="s">
        <v>7</v>
      </c>
      <c r="B1766" s="213">
        <v>2</v>
      </c>
      <c r="C1766" s="141" t="s">
        <v>141</v>
      </c>
      <c r="D1766" s="148" t="s">
        <v>1116</v>
      </c>
      <c r="E1766" s="149">
        <v>270</v>
      </c>
      <c r="F1766" s="148" t="s">
        <v>558</v>
      </c>
      <c r="G1766" s="148" t="s">
        <v>14</v>
      </c>
      <c r="H1766" s="152" t="s">
        <v>4</v>
      </c>
      <c r="I1766" s="267"/>
    </row>
    <row r="1767" spans="1:9" s="53" customFormat="1" x14ac:dyDescent="0.2">
      <c r="A1767" s="132" t="s">
        <v>8</v>
      </c>
      <c r="B1767" s="213">
        <v>2</v>
      </c>
      <c r="C1767" s="141" t="s">
        <v>141</v>
      </c>
      <c r="D1767" s="148" t="s">
        <v>1116</v>
      </c>
      <c r="E1767" s="149">
        <v>270</v>
      </c>
      <c r="F1767" s="148" t="s">
        <v>558</v>
      </c>
      <c r="G1767" s="148" t="s">
        <v>14</v>
      </c>
      <c r="H1767" s="152" t="s">
        <v>4</v>
      </c>
      <c r="I1767" s="267"/>
    </row>
    <row r="1768" spans="1:9" s="53" customFormat="1" x14ac:dyDescent="0.2">
      <c r="A1768" s="132" t="s">
        <v>34</v>
      </c>
      <c r="B1768" s="213">
        <v>2</v>
      </c>
      <c r="C1768" s="141" t="s">
        <v>141</v>
      </c>
      <c r="D1768" s="148" t="s">
        <v>1116</v>
      </c>
      <c r="E1768" s="149">
        <v>270</v>
      </c>
      <c r="F1768" s="148" t="s">
        <v>558</v>
      </c>
      <c r="G1768" s="148" t="s">
        <v>14</v>
      </c>
      <c r="H1768" s="152" t="s">
        <v>4</v>
      </c>
      <c r="I1768" s="267"/>
    </row>
    <row r="1769" spans="1:9" s="53" customFormat="1" x14ac:dyDescent="0.2">
      <c r="A1769" s="132" t="s">
        <v>37</v>
      </c>
      <c r="B1769" s="213">
        <v>2</v>
      </c>
      <c r="C1769" s="141" t="s">
        <v>141</v>
      </c>
      <c r="D1769" s="148" t="s">
        <v>1116</v>
      </c>
      <c r="E1769" s="149">
        <v>270</v>
      </c>
      <c r="F1769" s="148" t="s">
        <v>558</v>
      </c>
      <c r="G1769" s="148" t="s">
        <v>14</v>
      </c>
      <c r="H1769" s="152" t="s">
        <v>4</v>
      </c>
      <c r="I1769" s="267"/>
    </row>
    <row r="1770" spans="1:9" s="53" customFormat="1" x14ac:dyDescent="0.2">
      <c r="A1770" s="132" t="s">
        <v>39</v>
      </c>
      <c r="B1770" s="213">
        <v>2</v>
      </c>
      <c r="C1770" s="141" t="s">
        <v>141</v>
      </c>
      <c r="D1770" s="148" t="s">
        <v>1116</v>
      </c>
      <c r="E1770" s="149">
        <v>270</v>
      </c>
      <c r="F1770" s="148" t="s">
        <v>558</v>
      </c>
      <c r="G1770" s="148" t="s">
        <v>14</v>
      </c>
      <c r="H1770" s="143">
        <v>7000</v>
      </c>
      <c r="I1770" s="267"/>
    </row>
    <row r="1771" spans="1:9" s="53" customFormat="1" x14ac:dyDescent="0.2">
      <c r="A1771" s="132" t="s">
        <v>40</v>
      </c>
      <c r="B1771" s="213">
        <v>2</v>
      </c>
      <c r="C1771" s="141" t="s">
        <v>141</v>
      </c>
      <c r="D1771" s="148" t="s">
        <v>1116</v>
      </c>
      <c r="E1771" s="142">
        <v>270</v>
      </c>
      <c r="F1771" s="148" t="s">
        <v>558</v>
      </c>
      <c r="G1771" s="148" t="s">
        <v>14</v>
      </c>
      <c r="H1771" s="152">
        <v>7000</v>
      </c>
      <c r="I1771" s="267"/>
    </row>
    <row r="1772" spans="1:9" s="53" customFormat="1" x14ac:dyDescent="0.2">
      <c r="A1772" s="132" t="s">
        <v>44</v>
      </c>
      <c r="B1772" s="213">
        <v>2</v>
      </c>
      <c r="C1772" s="141" t="s">
        <v>141</v>
      </c>
      <c r="D1772" s="148" t="s">
        <v>1116</v>
      </c>
      <c r="E1772" s="149">
        <v>270</v>
      </c>
      <c r="F1772" s="148" t="s">
        <v>558</v>
      </c>
      <c r="G1772" s="148" t="s">
        <v>14</v>
      </c>
      <c r="H1772" s="152">
        <v>7140</v>
      </c>
      <c r="I1772" s="267"/>
    </row>
    <row r="1773" spans="1:9" s="53" customFormat="1" x14ac:dyDescent="0.2">
      <c r="A1773" s="132" t="s">
        <v>45</v>
      </c>
      <c r="B1773" s="213">
        <v>2</v>
      </c>
      <c r="C1773" s="141" t="s">
        <v>141</v>
      </c>
      <c r="D1773" s="148" t="s">
        <v>1116</v>
      </c>
      <c r="E1773" s="149">
        <v>270</v>
      </c>
      <c r="F1773" s="148" t="s">
        <v>558</v>
      </c>
      <c r="G1773" s="148" t="s">
        <v>14</v>
      </c>
      <c r="H1773" s="152">
        <v>7282.8</v>
      </c>
      <c r="I1773" s="267"/>
    </row>
    <row r="1774" spans="1:9" s="53" customFormat="1" x14ac:dyDescent="0.2">
      <c r="A1774" s="132" t="s">
        <v>46</v>
      </c>
      <c r="B1774" s="213">
        <v>2</v>
      </c>
      <c r="C1774" s="141" t="s">
        <v>141</v>
      </c>
      <c r="D1774" s="148" t="s">
        <v>1116</v>
      </c>
      <c r="E1774" s="142">
        <v>270</v>
      </c>
      <c r="F1774" s="148" t="s">
        <v>558</v>
      </c>
      <c r="G1774" s="148" t="s">
        <v>14</v>
      </c>
      <c r="H1774" s="152">
        <v>6836</v>
      </c>
      <c r="I1774" s="267"/>
    </row>
    <row r="1775" spans="1:9" s="53" customFormat="1" x14ac:dyDescent="0.2">
      <c r="A1775" s="132" t="s">
        <v>47</v>
      </c>
      <c r="B1775" s="213">
        <v>2</v>
      </c>
      <c r="C1775" s="141" t="s">
        <v>141</v>
      </c>
      <c r="D1775" s="148" t="s">
        <v>1116</v>
      </c>
      <c r="E1775" s="149">
        <v>270</v>
      </c>
      <c r="F1775" s="148" t="s">
        <v>558</v>
      </c>
      <c r="G1775" s="148" t="s">
        <v>14</v>
      </c>
      <c r="H1775" s="152">
        <v>6836</v>
      </c>
      <c r="I1775" s="267"/>
    </row>
    <row r="1776" spans="1:9" s="53" customFormat="1" x14ac:dyDescent="0.2">
      <c r="A1776" s="132" t="s">
        <v>55</v>
      </c>
      <c r="B1776" s="213">
        <v>2</v>
      </c>
      <c r="C1776" s="141" t="s">
        <v>141</v>
      </c>
      <c r="D1776" s="148" t="s">
        <v>1116</v>
      </c>
      <c r="E1776" s="149">
        <v>270</v>
      </c>
      <c r="F1776" s="148" t="s">
        <v>558</v>
      </c>
      <c r="G1776" s="148" t="s">
        <v>14</v>
      </c>
      <c r="H1776" s="152">
        <v>11836</v>
      </c>
      <c r="I1776" s="267"/>
    </row>
    <row r="1777" spans="1:9" s="53" customFormat="1" x14ac:dyDescent="0.2">
      <c r="A1777" s="132" t="s">
        <v>56</v>
      </c>
      <c r="B1777" s="213">
        <v>2</v>
      </c>
      <c r="C1777" s="141" t="s">
        <v>141</v>
      </c>
      <c r="D1777" s="148" t="s">
        <v>1116</v>
      </c>
      <c r="E1777" s="149">
        <v>270</v>
      </c>
      <c r="F1777" s="148" t="s">
        <v>558</v>
      </c>
      <c r="G1777" s="148" t="s">
        <v>14</v>
      </c>
      <c r="H1777" s="153">
        <v>11836</v>
      </c>
      <c r="I1777" s="267"/>
    </row>
    <row r="1778" spans="1:9" s="53" customFormat="1" x14ac:dyDescent="0.2">
      <c r="A1778" s="132" t="s">
        <v>64</v>
      </c>
      <c r="B1778" s="213">
        <v>2</v>
      </c>
      <c r="C1778" s="151" t="s">
        <v>141</v>
      </c>
      <c r="D1778" s="148" t="s">
        <v>1116</v>
      </c>
      <c r="E1778" s="149">
        <v>270</v>
      </c>
      <c r="F1778" s="148" t="s">
        <v>558</v>
      </c>
      <c r="G1778" s="148" t="s">
        <v>14</v>
      </c>
      <c r="H1778" s="152">
        <v>11436</v>
      </c>
      <c r="I1778" s="267"/>
    </row>
    <row r="1779" spans="1:9" s="53" customFormat="1" x14ac:dyDescent="0.2">
      <c r="A1779" s="132" t="s">
        <v>65</v>
      </c>
      <c r="B1779" s="213">
        <v>2</v>
      </c>
      <c r="C1779" s="151" t="s">
        <v>141</v>
      </c>
      <c r="D1779" s="148" t="s">
        <v>1116</v>
      </c>
      <c r="E1779" s="149">
        <v>270</v>
      </c>
      <c r="F1779" s="148" t="s">
        <v>558</v>
      </c>
      <c r="G1779" s="148" t="s">
        <v>14</v>
      </c>
      <c r="H1779" s="152">
        <v>11836</v>
      </c>
      <c r="I1779" s="267"/>
    </row>
    <row r="1780" spans="1:9" s="53" customFormat="1" x14ac:dyDescent="0.2">
      <c r="A1780" s="132" t="s">
        <v>78</v>
      </c>
      <c r="B1780" s="213">
        <v>2</v>
      </c>
      <c r="C1780" s="151" t="s">
        <v>141</v>
      </c>
      <c r="D1780" s="148" t="s">
        <v>1116</v>
      </c>
      <c r="E1780" s="149">
        <v>270</v>
      </c>
      <c r="F1780" s="148" t="s">
        <v>558</v>
      </c>
      <c r="G1780" s="148" t="s">
        <v>14</v>
      </c>
      <c r="H1780" s="152">
        <v>11836</v>
      </c>
      <c r="I1780" s="267"/>
    </row>
    <row r="1781" spans="1:9" s="53" customFormat="1" x14ac:dyDescent="0.2">
      <c r="A1781" s="132" t="s">
        <v>79</v>
      </c>
      <c r="B1781" s="213">
        <v>2</v>
      </c>
      <c r="C1781" s="151" t="s">
        <v>141</v>
      </c>
      <c r="D1781" s="148" t="s">
        <v>1116</v>
      </c>
      <c r="E1781" s="149">
        <v>270</v>
      </c>
      <c r="F1781" s="148" t="s">
        <v>558</v>
      </c>
      <c r="G1781" s="148" t="s">
        <v>14</v>
      </c>
      <c r="H1781" s="152">
        <v>11836</v>
      </c>
      <c r="I1781" s="267"/>
    </row>
    <row r="1782" spans="1:9" s="53" customFormat="1" x14ac:dyDescent="0.2">
      <c r="A1782" s="132" t="s">
        <v>81</v>
      </c>
      <c r="B1782" s="213">
        <v>2</v>
      </c>
      <c r="C1782" s="151" t="s">
        <v>141</v>
      </c>
      <c r="D1782" s="148" t="s">
        <v>1116</v>
      </c>
      <c r="E1782" s="149">
        <v>270</v>
      </c>
      <c r="F1782" s="148" t="s">
        <v>558</v>
      </c>
      <c r="G1782" s="148" t="s">
        <v>14</v>
      </c>
      <c r="H1782" s="143">
        <v>15167.4</v>
      </c>
      <c r="I1782" s="267"/>
    </row>
    <row r="1783" spans="1:9" s="53" customFormat="1" x14ac:dyDescent="0.2">
      <c r="A1783" s="132" t="s">
        <v>82</v>
      </c>
      <c r="B1783" s="213">
        <v>2</v>
      </c>
      <c r="C1783" s="151" t="s">
        <v>141</v>
      </c>
      <c r="D1783" s="148" t="s">
        <v>1116</v>
      </c>
      <c r="E1783" s="149">
        <v>270</v>
      </c>
      <c r="F1783" s="148" t="s">
        <v>558</v>
      </c>
      <c r="G1783" s="148" t="s">
        <v>14</v>
      </c>
      <c r="H1783" s="152">
        <v>15167.4</v>
      </c>
      <c r="I1783" s="267"/>
    </row>
    <row r="1784" spans="1:9" s="53" customFormat="1" x14ac:dyDescent="0.2">
      <c r="A1784" s="132" t="s">
        <v>87</v>
      </c>
      <c r="B1784" s="213">
        <v>2</v>
      </c>
      <c r="C1784" s="151" t="s">
        <v>141</v>
      </c>
      <c r="D1784" s="148" t="s">
        <v>1116</v>
      </c>
      <c r="E1784" s="149">
        <v>270</v>
      </c>
      <c r="F1784" s="148" t="s">
        <v>558</v>
      </c>
      <c r="G1784" s="148" t="s">
        <v>14</v>
      </c>
      <c r="H1784" s="152">
        <v>15167.4</v>
      </c>
      <c r="I1784" s="267"/>
    </row>
    <row r="1785" spans="1:9" s="53" customFormat="1" x14ac:dyDescent="0.2">
      <c r="A1785" s="132" t="s">
        <v>88</v>
      </c>
      <c r="B1785" s="213">
        <v>2</v>
      </c>
      <c r="C1785" s="151" t="s">
        <v>141</v>
      </c>
      <c r="D1785" s="148" t="s">
        <v>1116</v>
      </c>
      <c r="E1785" s="149">
        <v>270</v>
      </c>
      <c r="F1785" s="148" t="s">
        <v>558</v>
      </c>
      <c r="G1785" s="148" t="s">
        <v>14</v>
      </c>
      <c r="H1785" s="152">
        <v>15167.4</v>
      </c>
      <c r="I1785" s="267"/>
    </row>
    <row r="1786" spans="1:9" s="53" customFormat="1" x14ac:dyDescent="0.2">
      <c r="A1786" s="132" t="s">
        <v>148</v>
      </c>
      <c r="B1786" s="213">
        <v>2</v>
      </c>
      <c r="C1786" s="151" t="s">
        <v>141</v>
      </c>
      <c r="D1786" s="148" t="s">
        <v>1116</v>
      </c>
      <c r="E1786" s="149">
        <v>270</v>
      </c>
      <c r="F1786" s="148" t="s">
        <v>558</v>
      </c>
      <c r="G1786" s="148" t="s">
        <v>14</v>
      </c>
      <c r="H1786" s="137">
        <v>15167.4</v>
      </c>
      <c r="I1786" s="267"/>
    </row>
    <row r="1787" spans="1:9" s="53" customFormat="1" x14ac:dyDescent="0.2">
      <c r="A1787" s="132" t="s">
        <v>527</v>
      </c>
      <c r="B1787" s="213">
        <v>2</v>
      </c>
      <c r="C1787" s="151" t="s">
        <v>141</v>
      </c>
      <c r="D1787" s="148" t="s">
        <v>1116</v>
      </c>
      <c r="E1787" s="149">
        <v>270</v>
      </c>
      <c r="F1787" s="148" t="s">
        <v>558</v>
      </c>
      <c r="G1787" s="148" t="s">
        <v>14</v>
      </c>
      <c r="H1787" s="137">
        <v>15167.4</v>
      </c>
      <c r="I1787" s="267"/>
    </row>
    <row r="1788" spans="1:9" s="53" customFormat="1" x14ac:dyDescent="0.2">
      <c r="A1788" s="132" t="s">
        <v>588</v>
      </c>
      <c r="B1788" s="213">
        <v>2</v>
      </c>
      <c r="C1788" s="151" t="s">
        <v>141</v>
      </c>
      <c r="D1788" s="148" t="s">
        <v>1116</v>
      </c>
      <c r="E1788" s="149">
        <v>270</v>
      </c>
      <c r="F1788" s="148" t="s">
        <v>558</v>
      </c>
      <c r="G1788" s="148" t="s">
        <v>14</v>
      </c>
      <c r="H1788" s="137">
        <v>19954.099999999999</v>
      </c>
      <c r="I1788" s="267"/>
    </row>
    <row r="1789" spans="1:9" s="53" customFormat="1" x14ac:dyDescent="0.2">
      <c r="A1789" s="132" t="s">
        <v>1069</v>
      </c>
      <c r="B1789" s="213">
        <v>2</v>
      </c>
      <c r="C1789" s="151" t="s">
        <v>141</v>
      </c>
      <c r="D1789" s="148" t="s">
        <v>1116</v>
      </c>
      <c r="E1789" s="149">
        <v>270</v>
      </c>
      <c r="F1789" s="148" t="s">
        <v>558</v>
      </c>
      <c r="G1789" s="148" t="s">
        <v>14</v>
      </c>
      <c r="H1789" s="137">
        <v>16405.099999999999</v>
      </c>
      <c r="I1789" s="267"/>
    </row>
    <row r="1790" spans="1:9" s="53" customFormat="1" x14ac:dyDescent="0.2">
      <c r="A1790" s="132" t="s">
        <v>5</v>
      </c>
      <c r="B1790" s="213">
        <v>2</v>
      </c>
      <c r="C1790" s="151" t="s">
        <v>141</v>
      </c>
      <c r="D1790" s="148" t="s">
        <v>1118</v>
      </c>
      <c r="E1790" s="155">
        <v>271</v>
      </c>
      <c r="F1790" s="148" t="s">
        <v>1119</v>
      </c>
      <c r="G1790" s="148" t="s">
        <v>17</v>
      </c>
      <c r="H1790" s="150">
        <v>2500</v>
      </c>
      <c r="I1790" s="267"/>
    </row>
    <row r="1791" spans="1:9" s="53" customFormat="1" x14ac:dyDescent="0.2">
      <c r="A1791" s="132" t="s">
        <v>6</v>
      </c>
      <c r="B1791" s="213">
        <v>2</v>
      </c>
      <c r="C1791" s="151" t="s">
        <v>141</v>
      </c>
      <c r="D1791" s="148" t="s">
        <v>1118</v>
      </c>
      <c r="E1791" s="155">
        <v>271</v>
      </c>
      <c r="F1791" s="148" t="s">
        <v>1119</v>
      </c>
      <c r="G1791" s="148" t="s">
        <v>17</v>
      </c>
      <c r="H1791" s="152" t="s">
        <v>11</v>
      </c>
      <c r="I1791" s="267"/>
    </row>
    <row r="1792" spans="1:9" s="53" customFormat="1" x14ac:dyDescent="0.2">
      <c r="A1792" s="132" t="s">
        <v>7</v>
      </c>
      <c r="B1792" s="213">
        <v>2</v>
      </c>
      <c r="C1792" s="151" t="s">
        <v>141</v>
      </c>
      <c r="D1792" s="148" t="s">
        <v>1118</v>
      </c>
      <c r="E1792" s="155">
        <v>271</v>
      </c>
      <c r="F1792" s="148" t="s">
        <v>1119</v>
      </c>
      <c r="G1792" s="148" t="s">
        <v>17</v>
      </c>
      <c r="H1792" s="152" t="s">
        <v>11</v>
      </c>
      <c r="I1792" s="267"/>
    </row>
    <row r="1793" spans="1:9" s="53" customFormat="1" x14ac:dyDescent="0.2">
      <c r="A1793" s="132" t="s">
        <v>8</v>
      </c>
      <c r="B1793" s="213">
        <v>2</v>
      </c>
      <c r="C1793" s="141" t="s">
        <v>141</v>
      </c>
      <c r="D1793" s="148" t="s">
        <v>1118</v>
      </c>
      <c r="E1793" s="146">
        <v>271</v>
      </c>
      <c r="F1793" s="148" t="s">
        <v>1119</v>
      </c>
      <c r="G1793" s="148" t="s">
        <v>17</v>
      </c>
      <c r="H1793" s="152" t="s">
        <v>11</v>
      </c>
      <c r="I1793" s="267"/>
    </row>
    <row r="1794" spans="1:9" s="53" customFormat="1" x14ac:dyDescent="0.2">
      <c r="A1794" s="132" t="s">
        <v>34</v>
      </c>
      <c r="B1794" s="213">
        <v>2</v>
      </c>
      <c r="C1794" s="141" t="s">
        <v>141</v>
      </c>
      <c r="D1794" s="148" t="s">
        <v>1118</v>
      </c>
      <c r="E1794" s="146">
        <v>271</v>
      </c>
      <c r="F1794" s="148" t="s">
        <v>1119</v>
      </c>
      <c r="G1794" s="148" t="s">
        <v>17</v>
      </c>
      <c r="H1794" s="152" t="s">
        <v>11</v>
      </c>
      <c r="I1794" s="267"/>
    </row>
    <row r="1795" spans="1:9" s="53" customFormat="1" x14ac:dyDescent="0.2">
      <c r="A1795" s="132" t="s">
        <v>37</v>
      </c>
      <c r="B1795" s="213">
        <v>2</v>
      </c>
      <c r="C1795" s="141" t="s">
        <v>141</v>
      </c>
      <c r="D1795" s="148" t="s">
        <v>1118</v>
      </c>
      <c r="E1795" s="146">
        <v>271</v>
      </c>
      <c r="F1795" s="148" t="s">
        <v>1119</v>
      </c>
      <c r="G1795" s="148" t="s">
        <v>17</v>
      </c>
      <c r="H1795" s="152" t="s">
        <v>11</v>
      </c>
      <c r="I1795" s="267"/>
    </row>
    <row r="1796" spans="1:9" s="53" customFormat="1" x14ac:dyDescent="0.2">
      <c r="A1796" s="132" t="s">
        <v>39</v>
      </c>
      <c r="B1796" s="213">
        <v>2</v>
      </c>
      <c r="C1796" s="141" t="s">
        <v>141</v>
      </c>
      <c r="D1796" s="148" t="s">
        <v>1118</v>
      </c>
      <c r="E1796" s="146">
        <v>271</v>
      </c>
      <c r="F1796" s="148" t="s">
        <v>1119</v>
      </c>
      <c r="G1796" s="148" t="s">
        <v>17</v>
      </c>
      <c r="H1796" s="152" t="s">
        <v>11</v>
      </c>
      <c r="I1796" s="267"/>
    </row>
    <row r="1797" spans="1:9" s="53" customFormat="1" x14ac:dyDescent="0.2">
      <c r="A1797" s="132" t="s">
        <v>40</v>
      </c>
      <c r="B1797" s="213">
        <v>2</v>
      </c>
      <c r="C1797" s="141" t="s">
        <v>141</v>
      </c>
      <c r="D1797" s="148" t="s">
        <v>1118</v>
      </c>
      <c r="E1797" s="146">
        <v>271</v>
      </c>
      <c r="F1797" s="148" t="s">
        <v>1119</v>
      </c>
      <c r="G1797" s="148" t="s">
        <v>17</v>
      </c>
      <c r="H1797" s="152" t="s">
        <v>11</v>
      </c>
      <c r="I1797" s="267"/>
    </row>
    <row r="1798" spans="1:9" s="53" customFormat="1" x14ac:dyDescent="0.2">
      <c r="A1798" s="132" t="s">
        <v>44</v>
      </c>
      <c r="B1798" s="213">
        <v>2</v>
      </c>
      <c r="C1798" s="141" t="s">
        <v>141</v>
      </c>
      <c r="D1798" s="148" t="s">
        <v>1118</v>
      </c>
      <c r="E1798" s="146">
        <v>271</v>
      </c>
      <c r="F1798" s="148" t="s">
        <v>1119</v>
      </c>
      <c r="G1798" s="148" t="s">
        <v>17</v>
      </c>
      <c r="H1798" s="152" t="s">
        <v>11</v>
      </c>
      <c r="I1798" s="267"/>
    </row>
    <row r="1799" spans="1:9" s="53" customFormat="1" x14ac:dyDescent="0.2">
      <c r="A1799" s="132" t="s">
        <v>45</v>
      </c>
      <c r="B1799" s="213">
        <v>2</v>
      </c>
      <c r="C1799" s="141" t="s">
        <v>141</v>
      </c>
      <c r="D1799" s="148" t="s">
        <v>1118</v>
      </c>
      <c r="E1799" s="146">
        <v>271</v>
      </c>
      <c r="F1799" s="148" t="s">
        <v>1119</v>
      </c>
      <c r="G1799" s="148" t="s">
        <v>17</v>
      </c>
      <c r="H1799" s="152" t="s">
        <v>11</v>
      </c>
      <c r="I1799" s="267"/>
    </row>
    <row r="1800" spans="1:9" s="53" customFormat="1" x14ac:dyDescent="0.2">
      <c r="A1800" s="132" t="s">
        <v>46</v>
      </c>
      <c r="B1800" s="213">
        <v>2</v>
      </c>
      <c r="C1800" s="141" t="s">
        <v>141</v>
      </c>
      <c r="D1800" s="148" t="s">
        <v>1118</v>
      </c>
      <c r="E1800" s="146">
        <v>271</v>
      </c>
      <c r="F1800" s="148" t="s">
        <v>1119</v>
      </c>
      <c r="G1800" s="148" t="s">
        <v>17</v>
      </c>
      <c r="H1800" s="152" t="s">
        <v>11</v>
      </c>
      <c r="I1800" s="267"/>
    </row>
    <row r="1801" spans="1:9" s="53" customFormat="1" x14ac:dyDescent="0.2">
      <c r="A1801" s="132" t="s">
        <v>47</v>
      </c>
      <c r="B1801" s="213">
        <v>2</v>
      </c>
      <c r="C1801" s="141" t="s">
        <v>141</v>
      </c>
      <c r="D1801" s="148" t="s">
        <v>1118</v>
      </c>
      <c r="E1801" s="146">
        <v>271</v>
      </c>
      <c r="F1801" s="148" t="s">
        <v>1119</v>
      </c>
      <c r="G1801" s="148" t="s">
        <v>17</v>
      </c>
      <c r="H1801" s="143" t="s">
        <v>11</v>
      </c>
      <c r="I1801" s="267"/>
    </row>
    <row r="1802" spans="1:9" s="53" customFormat="1" x14ac:dyDescent="0.2">
      <c r="A1802" s="132" t="s">
        <v>55</v>
      </c>
      <c r="B1802" s="213">
        <v>2</v>
      </c>
      <c r="C1802" s="141" t="s">
        <v>141</v>
      </c>
      <c r="D1802" s="148" t="s">
        <v>1118</v>
      </c>
      <c r="E1802" s="146">
        <v>271</v>
      </c>
      <c r="F1802" s="148" t="s">
        <v>1119</v>
      </c>
      <c r="G1802" s="148" t="s">
        <v>17</v>
      </c>
      <c r="H1802" s="143" t="s">
        <v>11</v>
      </c>
      <c r="I1802" s="267"/>
    </row>
    <row r="1803" spans="1:9" s="53" customFormat="1" x14ac:dyDescent="0.2">
      <c r="A1803" s="132" t="s">
        <v>56</v>
      </c>
      <c r="B1803" s="213">
        <v>2</v>
      </c>
      <c r="C1803" s="141" t="s">
        <v>141</v>
      </c>
      <c r="D1803" s="148" t="s">
        <v>1118</v>
      </c>
      <c r="E1803" s="146">
        <v>271</v>
      </c>
      <c r="F1803" s="148" t="s">
        <v>1119</v>
      </c>
      <c r="G1803" s="148" t="s">
        <v>17</v>
      </c>
      <c r="H1803" s="152" t="s">
        <v>11</v>
      </c>
      <c r="I1803" s="267"/>
    </row>
    <row r="1804" spans="1:9" s="53" customFormat="1" x14ac:dyDescent="0.2">
      <c r="A1804" s="132" t="s">
        <v>64</v>
      </c>
      <c r="B1804" s="213">
        <v>2</v>
      </c>
      <c r="C1804" s="141" t="s">
        <v>141</v>
      </c>
      <c r="D1804" s="148" t="s">
        <v>1118</v>
      </c>
      <c r="E1804" s="146">
        <v>271</v>
      </c>
      <c r="F1804" s="148" t="s">
        <v>1119</v>
      </c>
      <c r="G1804" s="148" t="s">
        <v>17</v>
      </c>
      <c r="H1804" s="152" t="s">
        <v>11</v>
      </c>
      <c r="I1804" s="267"/>
    </row>
    <row r="1805" spans="1:9" s="53" customFormat="1" x14ac:dyDescent="0.2">
      <c r="A1805" s="132" t="s">
        <v>65</v>
      </c>
      <c r="B1805" s="213">
        <v>2</v>
      </c>
      <c r="C1805" s="141" t="s">
        <v>141</v>
      </c>
      <c r="D1805" s="148" t="s">
        <v>1118</v>
      </c>
      <c r="E1805" s="146">
        <v>271</v>
      </c>
      <c r="F1805" s="148" t="s">
        <v>1119</v>
      </c>
      <c r="G1805" s="148" t="s">
        <v>17</v>
      </c>
      <c r="H1805" s="152" t="s">
        <v>11</v>
      </c>
      <c r="I1805" s="267"/>
    </row>
    <row r="1806" spans="1:9" s="53" customFormat="1" x14ac:dyDescent="0.2">
      <c r="A1806" s="132" t="s">
        <v>78</v>
      </c>
      <c r="B1806" s="213">
        <v>2</v>
      </c>
      <c r="C1806" s="141" t="s">
        <v>141</v>
      </c>
      <c r="D1806" s="148" t="s">
        <v>1118</v>
      </c>
      <c r="E1806" s="146">
        <v>271</v>
      </c>
      <c r="F1806" s="148" t="s">
        <v>1119</v>
      </c>
      <c r="G1806" s="148" t="s">
        <v>17</v>
      </c>
      <c r="H1806" s="152" t="s">
        <v>11</v>
      </c>
      <c r="I1806" s="267"/>
    </row>
    <row r="1807" spans="1:9" s="53" customFormat="1" x14ac:dyDescent="0.2">
      <c r="A1807" s="132" t="s">
        <v>79</v>
      </c>
      <c r="B1807" s="213">
        <v>2</v>
      </c>
      <c r="C1807" s="141" t="s">
        <v>141</v>
      </c>
      <c r="D1807" s="148" t="s">
        <v>1118</v>
      </c>
      <c r="E1807" s="146">
        <v>271</v>
      </c>
      <c r="F1807" s="148" t="s">
        <v>1119</v>
      </c>
      <c r="G1807" s="148" t="s">
        <v>17</v>
      </c>
      <c r="H1807" s="152" t="s">
        <v>11</v>
      </c>
      <c r="I1807" s="267"/>
    </row>
    <row r="1808" spans="1:9" s="53" customFormat="1" x14ac:dyDescent="0.2">
      <c r="A1808" s="132" t="s">
        <v>81</v>
      </c>
      <c r="B1808" s="213">
        <v>2</v>
      </c>
      <c r="C1808" s="141" t="s">
        <v>141</v>
      </c>
      <c r="D1808" s="148" t="s">
        <v>1118</v>
      </c>
      <c r="E1808" s="146">
        <v>271</v>
      </c>
      <c r="F1808" s="148" t="s">
        <v>1119</v>
      </c>
      <c r="G1808" s="148" t="s">
        <v>17</v>
      </c>
      <c r="H1808" s="152" t="s">
        <v>11</v>
      </c>
      <c r="I1808" s="267"/>
    </row>
    <row r="1809" spans="1:9" s="53" customFormat="1" x14ac:dyDescent="0.2">
      <c r="A1809" s="132" t="s">
        <v>82</v>
      </c>
      <c r="B1809" s="213">
        <v>2</v>
      </c>
      <c r="C1809" s="141" t="s">
        <v>141</v>
      </c>
      <c r="D1809" s="148" t="s">
        <v>1118</v>
      </c>
      <c r="E1809" s="146">
        <v>271</v>
      </c>
      <c r="F1809" s="148" t="s">
        <v>1119</v>
      </c>
      <c r="G1809" s="148" t="s">
        <v>17</v>
      </c>
      <c r="H1809" s="152" t="s">
        <v>11</v>
      </c>
      <c r="I1809" s="267"/>
    </row>
    <row r="1810" spans="1:9" s="53" customFormat="1" x14ac:dyDescent="0.2">
      <c r="A1810" s="132" t="s">
        <v>87</v>
      </c>
      <c r="B1810" s="213">
        <v>2</v>
      </c>
      <c r="C1810" s="141" t="s">
        <v>141</v>
      </c>
      <c r="D1810" s="148" t="s">
        <v>1118</v>
      </c>
      <c r="E1810" s="146">
        <v>271</v>
      </c>
      <c r="F1810" s="148" t="s">
        <v>1119</v>
      </c>
      <c r="G1810" s="148" t="s">
        <v>17</v>
      </c>
      <c r="H1810" s="152" t="s">
        <v>11</v>
      </c>
      <c r="I1810" s="267"/>
    </row>
    <row r="1811" spans="1:9" s="53" customFormat="1" x14ac:dyDescent="0.2">
      <c r="A1811" s="132" t="s">
        <v>88</v>
      </c>
      <c r="B1811" s="213">
        <v>2</v>
      </c>
      <c r="C1811" s="141" t="s">
        <v>141</v>
      </c>
      <c r="D1811" s="148" t="s">
        <v>1118</v>
      </c>
      <c r="E1811" s="146">
        <v>271</v>
      </c>
      <c r="F1811" s="148" t="s">
        <v>1119</v>
      </c>
      <c r="G1811" s="148" t="s">
        <v>17</v>
      </c>
      <c r="H1811" s="152" t="s">
        <v>11</v>
      </c>
      <c r="I1811" s="267"/>
    </row>
    <row r="1812" spans="1:9" s="53" customFormat="1" x14ac:dyDescent="0.2">
      <c r="A1812" s="132" t="s">
        <v>148</v>
      </c>
      <c r="B1812" s="213">
        <v>2</v>
      </c>
      <c r="C1812" s="141" t="s">
        <v>141</v>
      </c>
      <c r="D1812" s="148" t="s">
        <v>1118</v>
      </c>
      <c r="E1812" s="146">
        <v>271</v>
      </c>
      <c r="F1812" s="148" t="s">
        <v>1119</v>
      </c>
      <c r="G1812" s="148" t="s">
        <v>17</v>
      </c>
      <c r="H1812" s="139" t="s">
        <v>11</v>
      </c>
      <c r="I1812" s="267"/>
    </row>
    <row r="1813" spans="1:9" s="53" customFormat="1" x14ac:dyDescent="0.2">
      <c r="A1813" s="132" t="s">
        <v>527</v>
      </c>
      <c r="B1813" s="213">
        <v>2</v>
      </c>
      <c r="C1813" s="141" t="s">
        <v>141</v>
      </c>
      <c r="D1813" s="148" t="s">
        <v>1118</v>
      </c>
      <c r="E1813" s="146">
        <v>271</v>
      </c>
      <c r="F1813" s="148" t="s">
        <v>1119</v>
      </c>
      <c r="G1813" s="148" t="s">
        <v>17</v>
      </c>
      <c r="H1813" s="139" t="s">
        <v>11</v>
      </c>
      <c r="I1813" s="267"/>
    </row>
    <row r="1814" spans="1:9" s="53" customFormat="1" x14ac:dyDescent="0.2">
      <c r="A1814" s="132" t="s">
        <v>588</v>
      </c>
      <c r="B1814" s="213">
        <v>2</v>
      </c>
      <c r="C1814" s="141" t="s">
        <v>141</v>
      </c>
      <c r="D1814" s="148" t="s">
        <v>1118</v>
      </c>
      <c r="E1814" s="146">
        <v>271</v>
      </c>
      <c r="F1814" s="148" t="s">
        <v>1119</v>
      </c>
      <c r="G1814" s="148" t="s">
        <v>17</v>
      </c>
      <c r="H1814" s="139" t="s">
        <v>11</v>
      </c>
      <c r="I1814" s="267"/>
    </row>
    <row r="1815" spans="1:9" s="53" customFormat="1" x14ac:dyDescent="0.2">
      <c r="A1815" s="132" t="s">
        <v>1069</v>
      </c>
      <c r="B1815" s="213">
        <v>2</v>
      </c>
      <c r="C1815" s="141" t="s">
        <v>141</v>
      </c>
      <c r="D1815" s="148" t="s">
        <v>1118</v>
      </c>
      <c r="E1815" s="146">
        <v>271</v>
      </c>
      <c r="F1815" s="148" t="s">
        <v>1119</v>
      </c>
      <c r="G1815" s="148" t="s">
        <v>17</v>
      </c>
      <c r="H1815" s="139" t="s">
        <v>11</v>
      </c>
      <c r="I1815" s="267"/>
    </row>
    <row r="1816" spans="1:9" s="53" customFormat="1" x14ac:dyDescent="0.2">
      <c r="A1816" s="132" t="s">
        <v>5</v>
      </c>
      <c r="B1816" s="213">
        <v>2</v>
      </c>
      <c r="C1816" s="141" t="s">
        <v>141</v>
      </c>
      <c r="D1816" s="151" t="s">
        <v>1120</v>
      </c>
      <c r="E1816" s="142">
        <v>272</v>
      </c>
      <c r="F1816" s="148" t="s">
        <v>565</v>
      </c>
      <c r="G1816" s="148" t="s">
        <v>17</v>
      </c>
      <c r="H1816" s="150">
        <v>500</v>
      </c>
      <c r="I1816" s="267"/>
    </row>
    <row r="1817" spans="1:9" s="53" customFormat="1" x14ac:dyDescent="0.2">
      <c r="A1817" s="132" t="s">
        <v>6</v>
      </c>
      <c r="B1817" s="213">
        <v>2</v>
      </c>
      <c r="C1817" s="141" t="s">
        <v>141</v>
      </c>
      <c r="D1817" s="151" t="s">
        <v>1120</v>
      </c>
      <c r="E1817" s="142">
        <v>272</v>
      </c>
      <c r="F1817" s="148" t="s">
        <v>565</v>
      </c>
      <c r="G1817" s="148" t="s">
        <v>17</v>
      </c>
      <c r="H1817" s="150">
        <v>500</v>
      </c>
      <c r="I1817" s="267"/>
    </row>
    <row r="1818" spans="1:9" s="53" customFormat="1" x14ac:dyDescent="0.2">
      <c r="A1818" s="132" t="s">
        <v>7</v>
      </c>
      <c r="B1818" s="213">
        <v>2</v>
      </c>
      <c r="C1818" s="141" t="s">
        <v>141</v>
      </c>
      <c r="D1818" s="151" t="s">
        <v>1120</v>
      </c>
      <c r="E1818" s="142">
        <v>272</v>
      </c>
      <c r="F1818" s="148" t="s">
        <v>565</v>
      </c>
      <c r="G1818" s="148" t="s">
        <v>17</v>
      </c>
      <c r="H1818" s="150">
        <v>500</v>
      </c>
      <c r="I1818" s="267"/>
    </row>
    <row r="1819" spans="1:9" s="53" customFormat="1" x14ac:dyDescent="0.2">
      <c r="A1819" s="132" t="s">
        <v>8</v>
      </c>
      <c r="B1819" s="213">
        <v>2</v>
      </c>
      <c r="C1819" s="151" t="s">
        <v>141</v>
      </c>
      <c r="D1819" s="151" t="s">
        <v>1120</v>
      </c>
      <c r="E1819" s="149">
        <v>272</v>
      </c>
      <c r="F1819" s="148" t="s">
        <v>565</v>
      </c>
      <c r="G1819" s="148" t="s">
        <v>17</v>
      </c>
      <c r="H1819" s="150">
        <v>500</v>
      </c>
      <c r="I1819" s="267"/>
    </row>
    <row r="1820" spans="1:9" s="53" customFormat="1" x14ac:dyDescent="0.2">
      <c r="A1820" s="132" t="s">
        <v>34</v>
      </c>
      <c r="B1820" s="213">
        <v>2</v>
      </c>
      <c r="C1820" s="151" t="s">
        <v>141</v>
      </c>
      <c r="D1820" s="151" t="s">
        <v>1120</v>
      </c>
      <c r="E1820" s="149">
        <v>272</v>
      </c>
      <c r="F1820" s="148" t="s">
        <v>565</v>
      </c>
      <c r="G1820" s="148" t="s">
        <v>17</v>
      </c>
      <c r="H1820" s="150">
        <v>500</v>
      </c>
      <c r="I1820" s="267"/>
    </row>
    <row r="1821" spans="1:9" s="53" customFormat="1" x14ac:dyDescent="0.2">
      <c r="A1821" s="132" t="s">
        <v>37</v>
      </c>
      <c r="B1821" s="213">
        <v>2</v>
      </c>
      <c r="C1821" s="151" t="s">
        <v>141</v>
      </c>
      <c r="D1821" s="151" t="s">
        <v>1120</v>
      </c>
      <c r="E1821" s="149">
        <v>272</v>
      </c>
      <c r="F1821" s="148" t="s">
        <v>565</v>
      </c>
      <c r="G1821" s="148" t="s">
        <v>17</v>
      </c>
      <c r="H1821" s="150">
        <v>500</v>
      </c>
      <c r="I1821" s="267"/>
    </row>
    <row r="1822" spans="1:9" s="53" customFormat="1" x14ac:dyDescent="0.2">
      <c r="A1822" s="132" t="s">
        <v>39</v>
      </c>
      <c r="B1822" s="213">
        <v>2</v>
      </c>
      <c r="C1822" s="151" t="s">
        <v>141</v>
      </c>
      <c r="D1822" s="151" t="s">
        <v>1120</v>
      </c>
      <c r="E1822" s="149">
        <v>272</v>
      </c>
      <c r="F1822" s="148" t="s">
        <v>565</v>
      </c>
      <c r="G1822" s="148" t="s">
        <v>17</v>
      </c>
      <c r="H1822" s="150">
        <v>500</v>
      </c>
      <c r="I1822" s="267"/>
    </row>
    <row r="1823" spans="1:9" s="53" customFormat="1" x14ac:dyDescent="0.2">
      <c r="A1823" s="132" t="s">
        <v>40</v>
      </c>
      <c r="B1823" s="213">
        <v>2</v>
      </c>
      <c r="C1823" s="151" t="s">
        <v>141</v>
      </c>
      <c r="D1823" s="151" t="s">
        <v>1120</v>
      </c>
      <c r="E1823" s="149">
        <v>272</v>
      </c>
      <c r="F1823" s="148" t="s">
        <v>565</v>
      </c>
      <c r="G1823" s="148" t="s">
        <v>17</v>
      </c>
      <c r="H1823" s="150">
        <v>500</v>
      </c>
      <c r="I1823" s="267"/>
    </row>
    <row r="1824" spans="1:9" s="53" customFormat="1" x14ac:dyDescent="0.2">
      <c r="A1824" s="132" t="s">
        <v>44</v>
      </c>
      <c r="B1824" s="213">
        <v>2</v>
      </c>
      <c r="C1824" s="151" t="s">
        <v>141</v>
      </c>
      <c r="D1824" s="151" t="s">
        <v>1120</v>
      </c>
      <c r="E1824" s="149">
        <v>272</v>
      </c>
      <c r="F1824" s="148" t="s">
        <v>565</v>
      </c>
      <c r="G1824" s="148" t="s">
        <v>17</v>
      </c>
      <c r="H1824" s="150">
        <v>500</v>
      </c>
      <c r="I1824" s="267"/>
    </row>
    <row r="1825" spans="1:9" s="53" customFormat="1" x14ac:dyDescent="0.2">
      <c r="A1825" s="132" t="s">
        <v>45</v>
      </c>
      <c r="B1825" s="213">
        <v>2</v>
      </c>
      <c r="C1825" s="151" t="s">
        <v>141</v>
      </c>
      <c r="D1825" s="151" t="s">
        <v>1120</v>
      </c>
      <c r="E1825" s="149">
        <v>272</v>
      </c>
      <c r="F1825" s="148" t="s">
        <v>565</v>
      </c>
      <c r="G1825" s="148" t="s">
        <v>17</v>
      </c>
      <c r="H1825" s="150">
        <v>500</v>
      </c>
      <c r="I1825" s="267"/>
    </row>
    <row r="1826" spans="1:9" s="53" customFormat="1" x14ac:dyDescent="0.2">
      <c r="A1826" s="132" t="s">
        <v>46</v>
      </c>
      <c r="B1826" s="213">
        <v>2</v>
      </c>
      <c r="C1826" s="151" t="s">
        <v>141</v>
      </c>
      <c r="D1826" s="151" t="s">
        <v>1120</v>
      </c>
      <c r="E1826" s="142">
        <v>272</v>
      </c>
      <c r="F1826" s="148" t="s">
        <v>565</v>
      </c>
      <c r="G1826" s="148" t="s">
        <v>17</v>
      </c>
      <c r="H1826" s="150">
        <v>500</v>
      </c>
      <c r="I1826" s="267"/>
    </row>
    <row r="1827" spans="1:9" s="53" customFormat="1" x14ac:dyDescent="0.2">
      <c r="A1827" s="132" t="s">
        <v>47</v>
      </c>
      <c r="B1827" s="213">
        <v>2</v>
      </c>
      <c r="C1827" s="151" t="s">
        <v>141</v>
      </c>
      <c r="D1827" s="151" t="s">
        <v>1120</v>
      </c>
      <c r="E1827" s="149">
        <v>272</v>
      </c>
      <c r="F1827" s="148" t="s">
        <v>565</v>
      </c>
      <c r="G1827" s="148" t="s">
        <v>17</v>
      </c>
      <c r="H1827" s="145">
        <v>500</v>
      </c>
      <c r="I1827" s="267"/>
    </row>
    <row r="1828" spans="1:9" s="53" customFormat="1" x14ac:dyDescent="0.2">
      <c r="A1828" s="132" t="s">
        <v>55</v>
      </c>
      <c r="B1828" s="213">
        <v>2</v>
      </c>
      <c r="C1828" s="151" t="s">
        <v>141</v>
      </c>
      <c r="D1828" s="151" t="s">
        <v>1120</v>
      </c>
      <c r="E1828" s="142">
        <v>272</v>
      </c>
      <c r="F1828" s="148" t="s">
        <v>565</v>
      </c>
      <c r="G1828" s="148" t="s">
        <v>17</v>
      </c>
      <c r="H1828" s="145">
        <v>500</v>
      </c>
      <c r="I1828" s="267"/>
    </row>
    <row r="1829" spans="1:9" s="53" customFormat="1" x14ac:dyDescent="0.2">
      <c r="A1829" s="132" t="s">
        <v>56</v>
      </c>
      <c r="B1829" s="213">
        <v>2</v>
      </c>
      <c r="C1829" s="151" t="s">
        <v>141</v>
      </c>
      <c r="D1829" s="151" t="s">
        <v>1120</v>
      </c>
      <c r="E1829" s="142">
        <v>272</v>
      </c>
      <c r="F1829" s="148" t="s">
        <v>565</v>
      </c>
      <c r="G1829" s="148" t="s">
        <v>17</v>
      </c>
      <c r="H1829" s="150">
        <v>500</v>
      </c>
      <c r="I1829" s="267"/>
    </row>
    <row r="1830" spans="1:9" s="53" customFormat="1" x14ac:dyDescent="0.2">
      <c r="A1830" s="132" t="s">
        <v>64</v>
      </c>
      <c r="B1830" s="213">
        <v>2</v>
      </c>
      <c r="C1830" s="151" t="s">
        <v>141</v>
      </c>
      <c r="D1830" s="151" t="s">
        <v>1120</v>
      </c>
      <c r="E1830" s="142">
        <v>272</v>
      </c>
      <c r="F1830" s="148" t="s">
        <v>565</v>
      </c>
      <c r="G1830" s="148" t="s">
        <v>17</v>
      </c>
      <c r="H1830" s="150">
        <v>500</v>
      </c>
      <c r="I1830" s="267"/>
    </row>
    <row r="1831" spans="1:9" s="53" customFormat="1" x14ac:dyDescent="0.2">
      <c r="A1831" s="132" t="s">
        <v>65</v>
      </c>
      <c r="B1831" s="213">
        <v>2</v>
      </c>
      <c r="C1831" s="151" t="s">
        <v>141</v>
      </c>
      <c r="D1831" s="151" t="s">
        <v>1120</v>
      </c>
      <c r="E1831" s="149">
        <v>272</v>
      </c>
      <c r="F1831" s="148" t="s">
        <v>565</v>
      </c>
      <c r="G1831" s="148" t="s">
        <v>17</v>
      </c>
      <c r="H1831" s="150">
        <v>500</v>
      </c>
      <c r="I1831" s="267"/>
    </row>
    <row r="1832" spans="1:9" s="53" customFormat="1" x14ac:dyDescent="0.2">
      <c r="A1832" s="132" t="s">
        <v>78</v>
      </c>
      <c r="B1832" s="213">
        <v>2</v>
      </c>
      <c r="C1832" s="151" t="s">
        <v>141</v>
      </c>
      <c r="D1832" s="151" t="s">
        <v>1120</v>
      </c>
      <c r="E1832" s="149">
        <v>272</v>
      </c>
      <c r="F1832" s="148" t="s">
        <v>565</v>
      </c>
      <c r="G1832" s="148" t="s">
        <v>17</v>
      </c>
      <c r="H1832" s="150">
        <v>500</v>
      </c>
      <c r="I1832" s="267"/>
    </row>
    <row r="1833" spans="1:9" s="53" customFormat="1" x14ac:dyDescent="0.2">
      <c r="A1833" s="132" t="s">
        <v>79</v>
      </c>
      <c r="B1833" s="213">
        <v>2</v>
      </c>
      <c r="C1833" s="151" t="s">
        <v>141</v>
      </c>
      <c r="D1833" s="151" t="s">
        <v>1120</v>
      </c>
      <c r="E1833" s="149">
        <v>272</v>
      </c>
      <c r="F1833" s="148" t="s">
        <v>565</v>
      </c>
      <c r="G1833" s="148" t="s">
        <v>17</v>
      </c>
      <c r="H1833" s="148">
        <v>500</v>
      </c>
      <c r="I1833" s="267"/>
    </row>
    <row r="1834" spans="1:9" s="53" customFormat="1" x14ac:dyDescent="0.2">
      <c r="A1834" s="132" t="s">
        <v>81</v>
      </c>
      <c r="B1834" s="213">
        <v>2</v>
      </c>
      <c r="C1834" s="151" t="s">
        <v>141</v>
      </c>
      <c r="D1834" s="151" t="s">
        <v>1120</v>
      </c>
      <c r="E1834" s="149">
        <v>272</v>
      </c>
      <c r="F1834" s="148" t="s">
        <v>565</v>
      </c>
      <c r="G1834" s="148" t="s">
        <v>17</v>
      </c>
      <c r="H1834" s="148">
        <v>500</v>
      </c>
      <c r="I1834" s="267"/>
    </row>
    <row r="1835" spans="1:9" s="53" customFormat="1" x14ac:dyDescent="0.2">
      <c r="A1835" s="132" t="s">
        <v>82</v>
      </c>
      <c r="B1835" s="213">
        <v>2</v>
      </c>
      <c r="C1835" s="151" t="s">
        <v>141</v>
      </c>
      <c r="D1835" s="151" t="s">
        <v>1120</v>
      </c>
      <c r="E1835" s="149">
        <v>272</v>
      </c>
      <c r="F1835" s="148" t="s">
        <v>565</v>
      </c>
      <c r="G1835" s="148" t="s">
        <v>17</v>
      </c>
      <c r="H1835" s="148">
        <v>500</v>
      </c>
      <c r="I1835" s="267"/>
    </row>
    <row r="1836" spans="1:9" s="53" customFormat="1" x14ac:dyDescent="0.2">
      <c r="A1836" s="132" t="s">
        <v>87</v>
      </c>
      <c r="B1836" s="213">
        <v>2</v>
      </c>
      <c r="C1836" s="151" t="s">
        <v>141</v>
      </c>
      <c r="D1836" s="151" t="s">
        <v>1120</v>
      </c>
      <c r="E1836" s="149">
        <v>272</v>
      </c>
      <c r="F1836" s="148" t="s">
        <v>565</v>
      </c>
      <c r="G1836" s="148" t="s">
        <v>17</v>
      </c>
      <c r="H1836" s="148">
        <v>500</v>
      </c>
      <c r="I1836" s="267"/>
    </row>
    <row r="1837" spans="1:9" s="53" customFormat="1" x14ac:dyDescent="0.2">
      <c r="A1837" s="132" t="s">
        <v>88</v>
      </c>
      <c r="B1837" s="213">
        <v>2</v>
      </c>
      <c r="C1837" s="151" t="s">
        <v>141</v>
      </c>
      <c r="D1837" s="151" t="s">
        <v>1120</v>
      </c>
      <c r="E1837" s="149">
        <v>272</v>
      </c>
      <c r="F1837" s="148" t="s">
        <v>565</v>
      </c>
      <c r="G1837" s="148" t="s">
        <v>17</v>
      </c>
      <c r="H1837" s="148">
        <v>500</v>
      </c>
      <c r="I1837" s="267"/>
    </row>
    <row r="1838" spans="1:9" s="53" customFormat="1" x14ac:dyDescent="0.2">
      <c r="A1838" s="132" t="s">
        <v>148</v>
      </c>
      <c r="B1838" s="213">
        <v>2</v>
      </c>
      <c r="C1838" s="151" t="s">
        <v>141</v>
      </c>
      <c r="D1838" s="151" t="s">
        <v>1120</v>
      </c>
      <c r="E1838" s="149">
        <v>272</v>
      </c>
      <c r="F1838" s="148" t="s">
        <v>565</v>
      </c>
      <c r="G1838" s="148" t="s">
        <v>17</v>
      </c>
      <c r="H1838" s="137">
        <v>500</v>
      </c>
      <c r="I1838" s="267"/>
    </row>
    <row r="1839" spans="1:9" s="53" customFormat="1" x14ac:dyDescent="0.2">
      <c r="A1839" s="132" t="s">
        <v>527</v>
      </c>
      <c r="B1839" s="213">
        <v>2</v>
      </c>
      <c r="C1839" s="151" t="s">
        <v>141</v>
      </c>
      <c r="D1839" s="151" t="s">
        <v>1120</v>
      </c>
      <c r="E1839" s="149">
        <v>272</v>
      </c>
      <c r="F1839" s="148" t="s">
        <v>565</v>
      </c>
      <c r="G1839" s="148" t="s">
        <v>17</v>
      </c>
      <c r="H1839" s="137">
        <v>500</v>
      </c>
      <c r="I1839" s="267"/>
    </row>
    <row r="1840" spans="1:9" s="53" customFormat="1" x14ac:dyDescent="0.2">
      <c r="A1840" s="132" t="s">
        <v>588</v>
      </c>
      <c r="B1840" s="213">
        <v>2</v>
      </c>
      <c r="C1840" s="151" t="s">
        <v>141</v>
      </c>
      <c r="D1840" s="151" t="s">
        <v>1120</v>
      </c>
      <c r="E1840" s="149">
        <v>272</v>
      </c>
      <c r="F1840" s="148" t="s">
        <v>565</v>
      </c>
      <c r="G1840" s="148" t="s">
        <v>17</v>
      </c>
      <c r="H1840" s="137">
        <v>500</v>
      </c>
      <c r="I1840" s="267"/>
    </row>
    <row r="1841" spans="1:9" s="53" customFormat="1" x14ac:dyDescent="0.2">
      <c r="A1841" s="132" t="s">
        <v>1069</v>
      </c>
      <c r="B1841" s="213">
        <v>2</v>
      </c>
      <c r="C1841" s="151" t="s">
        <v>141</v>
      </c>
      <c r="D1841" s="151" t="s">
        <v>1120</v>
      </c>
      <c r="E1841" s="149">
        <v>272</v>
      </c>
      <c r="F1841" s="148" t="s">
        <v>565</v>
      </c>
      <c r="G1841" s="148" t="s">
        <v>17</v>
      </c>
      <c r="H1841" s="137">
        <v>500</v>
      </c>
      <c r="I1841" s="267"/>
    </row>
    <row r="1842" spans="1:9" s="53" customFormat="1" x14ac:dyDescent="0.2">
      <c r="A1842" s="132" t="s">
        <v>5</v>
      </c>
      <c r="B1842" s="213">
        <v>2</v>
      </c>
      <c r="C1842" s="151" t="s">
        <v>141</v>
      </c>
      <c r="D1842" s="151" t="s">
        <v>1130</v>
      </c>
      <c r="E1842" s="149">
        <v>273</v>
      </c>
      <c r="F1842" s="148" t="s">
        <v>1237</v>
      </c>
      <c r="G1842" s="148" t="s">
        <v>17</v>
      </c>
      <c r="H1842" s="150">
        <v>3500</v>
      </c>
      <c r="I1842" s="267"/>
    </row>
    <row r="1843" spans="1:9" s="53" customFormat="1" x14ac:dyDescent="0.2">
      <c r="A1843" s="132" t="s">
        <v>6</v>
      </c>
      <c r="B1843" s="213">
        <v>2</v>
      </c>
      <c r="C1843" s="151" t="s">
        <v>141</v>
      </c>
      <c r="D1843" s="151" t="s">
        <v>1130</v>
      </c>
      <c r="E1843" s="149">
        <v>273</v>
      </c>
      <c r="F1843" s="148" t="s">
        <v>1237</v>
      </c>
      <c r="G1843" s="148" t="s">
        <v>17</v>
      </c>
      <c r="H1843" s="150">
        <v>3500</v>
      </c>
      <c r="I1843" s="267"/>
    </row>
    <row r="1844" spans="1:9" s="53" customFormat="1" x14ac:dyDescent="0.2">
      <c r="A1844" s="132" t="s">
        <v>7</v>
      </c>
      <c r="B1844" s="213">
        <v>2</v>
      </c>
      <c r="C1844" s="151" t="s">
        <v>141</v>
      </c>
      <c r="D1844" s="151" t="s">
        <v>1130</v>
      </c>
      <c r="E1844" s="149">
        <v>273</v>
      </c>
      <c r="F1844" s="148" t="s">
        <v>1237</v>
      </c>
      <c r="G1844" s="148" t="s">
        <v>17</v>
      </c>
      <c r="H1844" s="154">
        <v>3625</v>
      </c>
      <c r="I1844" s="267"/>
    </row>
    <row r="1845" spans="1:9" s="53" customFormat="1" x14ac:dyDescent="0.2">
      <c r="A1845" s="132" t="s">
        <v>8</v>
      </c>
      <c r="B1845" s="213">
        <v>2</v>
      </c>
      <c r="C1845" s="141" t="s">
        <v>141</v>
      </c>
      <c r="D1845" s="151" t="s">
        <v>1130</v>
      </c>
      <c r="E1845" s="149">
        <v>273</v>
      </c>
      <c r="F1845" s="148" t="s">
        <v>1237</v>
      </c>
      <c r="G1845" s="148" t="s">
        <v>17</v>
      </c>
      <c r="H1845" s="150">
        <v>3625</v>
      </c>
      <c r="I1845" s="267"/>
    </row>
    <row r="1846" spans="1:9" s="53" customFormat="1" x14ac:dyDescent="0.2">
      <c r="A1846" s="132" t="s">
        <v>34</v>
      </c>
      <c r="B1846" s="213">
        <v>2</v>
      </c>
      <c r="C1846" s="141" t="s">
        <v>141</v>
      </c>
      <c r="D1846" s="151" t="s">
        <v>1130</v>
      </c>
      <c r="E1846" s="149">
        <v>273</v>
      </c>
      <c r="F1846" s="148" t="s">
        <v>1237</v>
      </c>
      <c r="G1846" s="148" t="s">
        <v>17</v>
      </c>
      <c r="H1846" s="150">
        <v>3625</v>
      </c>
      <c r="I1846" s="267"/>
    </row>
    <row r="1847" spans="1:9" s="53" customFormat="1" x14ac:dyDescent="0.2">
      <c r="A1847" s="132" t="s">
        <v>37</v>
      </c>
      <c r="B1847" s="213">
        <v>2</v>
      </c>
      <c r="C1847" s="141" t="s">
        <v>141</v>
      </c>
      <c r="D1847" s="151" t="s">
        <v>1130</v>
      </c>
      <c r="E1847" s="149">
        <v>273</v>
      </c>
      <c r="F1847" s="148" t="s">
        <v>1237</v>
      </c>
      <c r="G1847" s="148" t="s">
        <v>17</v>
      </c>
      <c r="H1847" s="150">
        <v>3625</v>
      </c>
      <c r="I1847" s="267"/>
    </row>
    <row r="1848" spans="1:9" s="53" customFormat="1" x14ac:dyDescent="0.2">
      <c r="A1848" s="132" t="s">
        <v>39</v>
      </c>
      <c r="B1848" s="213">
        <v>2</v>
      </c>
      <c r="C1848" s="141" t="s">
        <v>141</v>
      </c>
      <c r="D1848" s="151" t="s">
        <v>1130</v>
      </c>
      <c r="E1848" s="142">
        <v>273</v>
      </c>
      <c r="F1848" s="127" t="s">
        <v>1237</v>
      </c>
      <c r="G1848" s="148" t="s">
        <v>17</v>
      </c>
      <c r="H1848" s="150">
        <v>4825</v>
      </c>
      <c r="I1848" s="267"/>
    </row>
    <row r="1849" spans="1:9" s="53" customFormat="1" x14ac:dyDescent="0.2">
      <c r="A1849" s="132" t="s">
        <v>40</v>
      </c>
      <c r="B1849" s="213">
        <v>2</v>
      </c>
      <c r="C1849" s="141" t="s">
        <v>141</v>
      </c>
      <c r="D1849" s="151" t="s">
        <v>1130</v>
      </c>
      <c r="E1849" s="149">
        <v>273</v>
      </c>
      <c r="F1849" s="148" t="s">
        <v>1237</v>
      </c>
      <c r="G1849" s="148" t="s">
        <v>17</v>
      </c>
      <c r="H1849" s="150">
        <v>3625</v>
      </c>
      <c r="I1849" s="267"/>
    </row>
    <row r="1850" spans="1:9" s="53" customFormat="1" x14ac:dyDescent="0.2">
      <c r="A1850" s="132" t="s">
        <v>44</v>
      </c>
      <c r="B1850" s="213">
        <v>2</v>
      </c>
      <c r="C1850" s="141" t="s">
        <v>141</v>
      </c>
      <c r="D1850" s="151" t="s">
        <v>1130</v>
      </c>
      <c r="E1850" s="142">
        <v>273</v>
      </c>
      <c r="F1850" s="148" t="s">
        <v>1237</v>
      </c>
      <c r="G1850" s="148" t="s">
        <v>17</v>
      </c>
      <c r="H1850" s="150">
        <v>3625</v>
      </c>
      <c r="I1850" s="267"/>
    </row>
    <row r="1851" spans="1:9" s="53" customFormat="1" x14ac:dyDescent="0.2">
      <c r="A1851" s="132" t="s">
        <v>45</v>
      </c>
      <c r="B1851" s="213">
        <v>2</v>
      </c>
      <c r="C1851" s="141" t="s">
        <v>141</v>
      </c>
      <c r="D1851" s="151" t="s">
        <v>1130</v>
      </c>
      <c r="E1851" s="149">
        <v>273</v>
      </c>
      <c r="F1851" s="148" t="s">
        <v>1237</v>
      </c>
      <c r="G1851" s="148" t="s">
        <v>17</v>
      </c>
      <c r="H1851" s="150">
        <v>3625</v>
      </c>
      <c r="I1851" s="267"/>
    </row>
    <row r="1852" spans="1:9" s="53" customFormat="1" x14ac:dyDescent="0.2">
      <c r="A1852" s="132" t="s">
        <v>46</v>
      </c>
      <c r="B1852" s="213">
        <v>2</v>
      </c>
      <c r="C1852" s="141" t="s">
        <v>141</v>
      </c>
      <c r="D1852" s="151" t="s">
        <v>1130</v>
      </c>
      <c r="E1852" s="149">
        <v>273</v>
      </c>
      <c r="F1852" s="148" t="s">
        <v>1237</v>
      </c>
      <c r="G1852" s="148" t="s">
        <v>17</v>
      </c>
      <c r="H1852" s="150">
        <v>3588.7</v>
      </c>
      <c r="I1852" s="267"/>
    </row>
    <row r="1853" spans="1:9" s="53" customFormat="1" x14ac:dyDescent="0.2">
      <c r="A1853" s="132" t="s">
        <v>47</v>
      </c>
      <c r="B1853" s="213">
        <v>2</v>
      </c>
      <c r="C1853" s="141" t="s">
        <v>141</v>
      </c>
      <c r="D1853" s="151" t="s">
        <v>1130</v>
      </c>
      <c r="E1853" s="149">
        <v>273</v>
      </c>
      <c r="F1853" s="148" t="s">
        <v>1237</v>
      </c>
      <c r="G1853" s="148" t="s">
        <v>17</v>
      </c>
      <c r="H1853" s="145">
        <v>3588.7</v>
      </c>
      <c r="I1853" s="267"/>
    </row>
    <row r="1854" spans="1:9" s="53" customFormat="1" x14ac:dyDescent="0.2">
      <c r="A1854" s="132" t="s">
        <v>55</v>
      </c>
      <c r="B1854" s="213">
        <v>2</v>
      </c>
      <c r="C1854" s="141" t="s">
        <v>141</v>
      </c>
      <c r="D1854" s="151" t="s">
        <v>1130</v>
      </c>
      <c r="E1854" s="149">
        <v>273</v>
      </c>
      <c r="F1854" s="148" t="s">
        <v>1237</v>
      </c>
      <c r="G1854" s="148" t="s">
        <v>17</v>
      </c>
      <c r="H1854" s="145">
        <v>3588.7</v>
      </c>
      <c r="I1854" s="267"/>
    </row>
    <row r="1855" spans="1:9" s="53" customFormat="1" x14ac:dyDescent="0.2">
      <c r="A1855" s="132" t="s">
        <v>56</v>
      </c>
      <c r="B1855" s="213">
        <v>2</v>
      </c>
      <c r="C1855" s="141" t="s">
        <v>141</v>
      </c>
      <c r="D1855" s="151" t="s">
        <v>1130</v>
      </c>
      <c r="E1855" s="149">
        <v>273</v>
      </c>
      <c r="F1855" s="148" t="s">
        <v>1237</v>
      </c>
      <c r="G1855" s="148" t="s">
        <v>17</v>
      </c>
      <c r="H1855" s="150">
        <v>3588.7</v>
      </c>
      <c r="I1855" s="267"/>
    </row>
    <row r="1856" spans="1:9" s="53" customFormat="1" x14ac:dyDescent="0.2">
      <c r="A1856" s="132" t="s">
        <v>64</v>
      </c>
      <c r="B1856" s="213">
        <v>2</v>
      </c>
      <c r="C1856" s="141" t="s">
        <v>141</v>
      </c>
      <c r="D1856" s="151" t="s">
        <v>1130</v>
      </c>
      <c r="E1856" s="149">
        <v>273</v>
      </c>
      <c r="F1856" s="148" t="s">
        <v>1237</v>
      </c>
      <c r="G1856" s="148" t="s">
        <v>17</v>
      </c>
      <c r="H1856" s="150">
        <v>3588.7</v>
      </c>
      <c r="I1856" s="267"/>
    </row>
    <row r="1857" spans="1:9" s="53" customFormat="1" x14ac:dyDescent="0.2">
      <c r="A1857" s="132" t="s">
        <v>65</v>
      </c>
      <c r="B1857" s="213">
        <v>2</v>
      </c>
      <c r="C1857" s="141" t="s">
        <v>141</v>
      </c>
      <c r="D1857" s="151" t="s">
        <v>1130</v>
      </c>
      <c r="E1857" s="149">
        <v>273</v>
      </c>
      <c r="F1857" s="148" t="s">
        <v>1237</v>
      </c>
      <c r="G1857" s="148" t="s">
        <v>17</v>
      </c>
      <c r="H1857" s="150">
        <v>3588.7</v>
      </c>
      <c r="I1857" s="267"/>
    </row>
    <row r="1858" spans="1:9" s="53" customFormat="1" x14ac:dyDescent="0.2">
      <c r="A1858" s="132" t="s">
        <v>78</v>
      </c>
      <c r="B1858" s="213">
        <v>2</v>
      </c>
      <c r="C1858" s="141" t="s">
        <v>141</v>
      </c>
      <c r="D1858" s="151" t="s">
        <v>1130</v>
      </c>
      <c r="E1858" s="149">
        <v>273</v>
      </c>
      <c r="F1858" s="148" t="s">
        <v>1237</v>
      </c>
      <c r="G1858" s="148" t="s">
        <v>17</v>
      </c>
      <c r="H1858" s="150">
        <v>3588.7</v>
      </c>
      <c r="I1858" s="267"/>
    </row>
    <row r="1859" spans="1:9" s="53" customFormat="1" x14ac:dyDescent="0.2">
      <c r="A1859" s="132" t="s">
        <v>79</v>
      </c>
      <c r="B1859" s="213">
        <v>2</v>
      </c>
      <c r="C1859" s="141" t="s">
        <v>141</v>
      </c>
      <c r="D1859" s="151" t="s">
        <v>1130</v>
      </c>
      <c r="E1859" s="149">
        <v>273</v>
      </c>
      <c r="F1859" s="148" t="s">
        <v>1237</v>
      </c>
      <c r="G1859" s="148" t="s">
        <v>17</v>
      </c>
      <c r="H1859" s="150">
        <v>3588.7</v>
      </c>
      <c r="I1859" s="267"/>
    </row>
    <row r="1860" spans="1:9" s="53" customFormat="1" x14ac:dyDescent="0.2">
      <c r="A1860" s="132" t="s">
        <v>81</v>
      </c>
      <c r="B1860" s="213">
        <v>2</v>
      </c>
      <c r="C1860" s="141" t="s">
        <v>141</v>
      </c>
      <c r="D1860" s="151" t="s">
        <v>1130</v>
      </c>
      <c r="E1860" s="149">
        <v>273</v>
      </c>
      <c r="F1860" s="148" t="s">
        <v>1237</v>
      </c>
      <c r="G1860" s="148" t="s">
        <v>17</v>
      </c>
      <c r="H1860" s="150">
        <v>3588.7</v>
      </c>
      <c r="I1860" s="267"/>
    </row>
    <row r="1861" spans="1:9" s="53" customFormat="1" x14ac:dyDescent="0.2">
      <c r="A1861" s="132" t="s">
        <v>82</v>
      </c>
      <c r="B1861" s="213">
        <v>2</v>
      </c>
      <c r="C1861" s="141" t="s">
        <v>141</v>
      </c>
      <c r="D1861" s="151" t="s">
        <v>1130</v>
      </c>
      <c r="E1861" s="149">
        <v>273</v>
      </c>
      <c r="F1861" s="148" t="s">
        <v>1237</v>
      </c>
      <c r="G1861" s="148" t="s">
        <v>17</v>
      </c>
      <c r="H1861" s="150">
        <v>3588.7</v>
      </c>
      <c r="I1861" s="267"/>
    </row>
    <row r="1862" spans="1:9" s="53" customFormat="1" x14ac:dyDescent="0.2">
      <c r="A1862" s="132" t="s">
        <v>87</v>
      </c>
      <c r="B1862" s="213">
        <v>2</v>
      </c>
      <c r="C1862" s="141" t="s">
        <v>141</v>
      </c>
      <c r="D1862" s="151" t="s">
        <v>1130</v>
      </c>
      <c r="E1862" s="149">
        <v>273</v>
      </c>
      <c r="F1862" s="148" t="s">
        <v>1237</v>
      </c>
      <c r="G1862" s="148" t="s">
        <v>17</v>
      </c>
      <c r="H1862" s="150">
        <v>3588.7</v>
      </c>
      <c r="I1862" s="267"/>
    </row>
    <row r="1863" spans="1:9" s="53" customFormat="1" x14ac:dyDescent="0.2">
      <c r="A1863" s="132" t="s">
        <v>88</v>
      </c>
      <c r="B1863" s="213">
        <v>2</v>
      </c>
      <c r="C1863" s="141" t="s">
        <v>141</v>
      </c>
      <c r="D1863" s="151" t="s">
        <v>1130</v>
      </c>
      <c r="E1863" s="149">
        <v>273</v>
      </c>
      <c r="F1863" s="148" t="s">
        <v>1237</v>
      </c>
      <c r="G1863" s="148" t="s">
        <v>17</v>
      </c>
      <c r="H1863" s="150">
        <v>3588.7</v>
      </c>
      <c r="I1863" s="267"/>
    </row>
    <row r="1864" spans="1:9" s="53" customFormat="1" x14ac:dyDescent="0.2">
      <c r="A1864" s="132" t="s">
        <v>148</v>
      </c>
      <c r="B1864" s="213">
        <v>2</v>
      </c>
      <c r="C1864" s="141" t="s">
        <v>141</v>
      </c>
      <c r="D1864" s="151" t="s">
        <v>1130</v>
      </c>
      <c r="E1864" s="149">
        <v>273</v>
      </c>
      <c r="F1864" s="148" t="s">
        <v>1237</v>
      </c>
      <c r="G1864" s="148" t="s">
        <v>17</v>
      </c>
      <c r="H1864" s="137">
        <v>3588.7</v>
      </c>
      <c r="I1864" s="267"/>
    </row>
    <row r="1865" spans="1:9" s="53" customFormat="1" x14ac:dyDescent="0.2">
      <c r="A1865" s="132" t="s">
        <v>527</v>
      </c>
      <c r="B1865" s="213">
        <v>2</v>
      </c>
      <c r="C1865" s="141" t="s">
        <v>141</v>
      </c>
      <c r="D1865" s="151" t="s">
        <v>1130</v>
      </c>
      <c r="E1865" s="149">
        <v>273</v>
      </c>
      <c r="F1865" s="148" t="s">
        <v>1237</v>
      </c>
      <c r="G1865" s="148" t="s">
        <v>17</v>
      </c>
      <c r="H1865" s="137">
        <v>3588.7</v>
      </c>
      <c r="I1865" s="267"/>
    </row>
    <row r="1866" spans="1:9" s="53" customFormat="1" x14ac:dyDescent="0.2">
      <c r="A1866" s="132" t="s">
        <v>588</v>
      </c>
      <c r="B1866" s="213">
        <v>2</v>
      </c>
      <c r="C1866" s="141" t="s">
        <v>141</v>
      </c>
      <c r="D1866" s="151" t="s">
        <v>1130</v>
      </c>
      <c r="E1866" s="149">
        <v>273</v>
      </c>
      <c r="F1866" s="148" t="s">
        <v>1237</v>
      </c>
      <c r="G1866" s="148" t="s">
        <v>17</v>
      </c>
      <c r="H1866" s="137">
        <v>3588.7</v>
      </c>
      <c r="I1866" s="267"/>
    </row>
    <row r="1867" spans="1:9" s="53" customFormat="1" x14ac:dyDescent="0.2">
      <c r="A1867" s="132" t="s">
        <v>1069</v>
      </c>
      <c r="B1867" s="213">
        <v>2</v>
      </c>
      <c r="C1867" s="141" t="s">
        <v>141</v>
      </c>
      <c r="D1867" s="151" t="s">
        <v>1130</v>
      </c>
      <c r="E1867" s="149">
        <v>273</v>
      </c>
      <c r="F1867" s="148" t="s">
        <v>1237</v>
      </c>
      <c r="G1867" s="148" t="s">
        <v>17</v>
      </c>
      <c r="H1867" s="137">
        <v>3588.7</v>
      </c>
      <c r="I1867" s="267"/>
    </row>
    <row r="1868" spans="1:9" s="53" customFormat="1" x14ac:dyDescent="0.2">
      <c r="A1868" s="132" t="s">
        <v>5</v>
      </c>
      <c r="B1868" s="213">
        <v>2</v>
      </c>
      <c r="C1868" s="141" t="s">
        <v>141</v>
      </c>
      <c r="D1868" s="151" t="s">
        <v>27</v>
      </c>
      <c r="E1868" s="149">
        <v>274</v>
      </c>
      <c r="F1868" s="148" t="s">
        <v>539</v>
      </c>
      <c r="G1868" s="148" t="s">
        <v>17</v>
      </c>
      <c r="H1868" s="150">
        <v>6985.2</v>
      </c>
      <c r="I1868" s="267"/>
    </row>
    <row r="1869" spans="1:9" s="53" customFormat="1" x14ac:dyDescent="0.2">
      <c r="A1869" s="132" t="s">
        <v>6</v>
      </c>
      <c r="B1869" s="213">
        <v>2</v>
      </c>
      <c r="C1869" s="141" t="s">
        <v>141</v>
      </c>
      <c r="D1869" s="151" t="s">
        <v>27</v>
      </c>
      <c r="E1869" s="149">
        <v>274</v>
      </c>
      <c r="F1869" s="148" t="s">
        <v>539</v>
      </c>
      <c r="G1869" s="148" t="s">
        <v>17</v>
      </c>
      <c r="H1869" s="150">
        <v>8430.7000000000007</v>
      </c>
      <c r="I1869" s="267"/>
    </row>
    <row r="1870" spans="1:9" s="53" customFormat="1" x14ac:dyDescent="0.2">
      <c r="A1870" s="132" t="s">
        <v>7</v>
      </c>
      <c r="B1870" s="213">
        <v>2</v>
      </c>
      <c r="C1870" s="141" t="s">
        <v>141</v>
      </c>
      <c r="D1870" s="151" t="s">
        <v>27</v>
      </c>
      <c r="E1870" s="149">
        <v>274</v>
      </c>
      <c r="F1870" s="148" t="s">
        <v>539</v>
      </c>
      <c r="G1870" s="148" t="s">
        <v>17</v>
      </c>
      <c r="H1870" s="154">
        <v>8430.7000000000007</v>
      </c>
      <c r="I1870" s="267"/>
    </row>
    <row r="1871" spans="1:9" s="53" customFormat="1" x14ac:dyDescent="0.2">
      <c r="A1871" s="132" t="s">
        <v>8</v>
      </c>
      <c r="B1871" s="213">
        <v>2</v>
      </c>
      <c r="C1871" s="151" t="s">
        <v>141</v>
      </c>
      <c r="D1871" s="151" t="s">
        <v>27</v>
      </c>
      <c r="E1871" s="149">
        <v>274</v>
      </c>
      <c r="F1871" s="148" t="s">
        <v>539</v>
      </c>
      <c r="G1871" s="148" t="s">
        <v>17</v>
      </c>
      <c r="H1871" s="150">
        <v>8430.7000000000007</v>
      </c>
      <c r="I1871" s="267"/>
    </row>
    <row r="1872" spans="1:9" s="53" customFormat="1" x14ac:dyDescent="0.2">
      <c r="A1872" s="132" t="s">
        <v>34</v>
      </c>
      <c r="B1872" s="213">
        <v>2</v>
      </c>
      <c r="C1872" s="151" t="s">
        <v>141</v>
      </c>
      <c r="D1872" s="151" t="s">
        <v>27</v>
      </c>
      <c r="E1872" s="149">
        <v>274</v>
      </c>
      <c r="F1872" s="148" t="s">
        <v>539</v>
      </c>
      <c r="G1872" s="148" t="s">
        <v>17</v>
      </c>
      <c r="H1872" s="150">
        <v>13328.2</v>
      </c>
      <c r="I1872" s="267"/>
    </row>
    <row r="1873" spans="1:9" s="53" customFormat="1" x14ac:dyDescent="0.2">
      <c r="A1873" s="132" t="s">
        <v>37</v>
      </c>
      <c r="B1873" s="213">
        <v>2</v>
      </c>
      <c r="C1873" s="151" t="s">
        <v>141</v>
      </c>
      <c r="D1873" s="151" t="s">
        <v>27</v>
      </c>
      <c r="E1873" s="149">
        <v>274</v>
      </c>
      <c r="F1873" s="148" t="s">
        <v>539</v>
      </c>
      <c r="G1873" s="148" t="s">
        <v>17</v>
      </c>
      <c r="H1873" s="150">
        <v>8430.7000000000007</v>
      </c>
      <c r="I1873" s="267"/>
    </row>
    <row r="1874" spans="1:9" s="53" customFormat="1" x14ac:dyDescent="0.2">
      <c r="A1874" s="132" t="s">
        <v>39</v>
      </c>
      <c r="B1874" s="213">
        <v>2</v>
      </c>
      <c r="C1874" s="151" t="s">
        <v>141</v>
      </c>
      <c r="D1874" s="151" t="s">
        <v>27</v>
      </c>
      <c r="E1874" s="149">
        <v>274</v>
      </c>
      <c r="F1874" s="148" t="s">
        <v>539</v>
      </c>
      <c r="G1874" s="148" t="s">
        <v>17</v>
      </c>
      <c r="H1874" s="150">
        <v>40000</v>
      </c>
      <c r="I1874" s="267"/>
    </row>
    <row r="1875" spans="1:9" s="53" customFormat="1" x14ac:dyDescent="0.2">
      <c r="A1875" s="132" t="s">
        <v>40</v>
      </c>
      <c r="B1875" s="213">
        <v>2</v>
      </c>
      <c r="C1875" s="151" t="s">
        <v>141</v>
      </c>
      <c r="D1875" s="151" t="s">
        <v>27</v>
      </c>
      <c r="E1875" s="149">
        <v>274</v>
      </c>
      <c r="F1875" s="148" t="s">
        <v>539</v>
      </c>
      <c r="G1875" s="148" t="s">
        <v>17</v>
      </c>
      <c r="H1875" s="150">
        <v>42000</v>
      </c>
      <c r="I1875" s="267"/>
    </row>
    <row r="1876" spans="1:9" s="53" customFormat="1" x14ac:dyDescent="0.2">
      <c r="A1876" s="132" t="s">
        <v>44</v>
      </c>
      <c r="B1876" s="213">
        <v>2</v>
      </c>
      <c r="C1876" s="151" t="s">
        <v>141</v>
      </c>
      <c r="D1876" s="151" t="s">
        <v>27</v>
      </c>
      <c r="E1876" s="149">
        <v>274</v>
      </c>
      <c r="F1876" s="148" t="s">
        <v>539</v>
      </c>
      <c r="G1876" s="148" t="s">
        <v>17</v>
      </c>
      <c r="H1876" s="150">
        <v>42000</v>
      </c>
      <c r="I1876" s="267"/>
    </row>
    <row r="1877" spans="1:9" s="53" customFormat="1" x14ac:dyDescent="0.2">
      <c r="A1877" s="132" t="s">
        <v>45</v>
      </c>
      <c r="B1877" s="213">
        <v>2</v>
      </c>
      <c r="C1877" s="151" t="s">
        <v>141</v>
      </c>
      <c r="D1877" s="151" t="s">
        <v>27</v>
      </c>
      <c r="E1877" s="149">
        <v>274</v>
      </c>
      <c r="F1877" s="148" t="s">
        <v>539</v>
      </c>
      <c r="G1877" s="148" t="s">
        <v>17</v>
      </c>
      <c r="H1877" s="150">
        <v>42000</v>
      </c>
      <c r="I1877" s="267"/>
    </row>
    <row r="1878" spans="1:9" s="53" customFormat="1" x14ac:dyDescent="0.2">
      <c r="A1878" s="132" t="s">
        <v>46</v>
      </c>
      <c r="B1878" s="213">
        <v>2</v>
      </c>
      <c r="C1878" s="151" t="s">
        <v>141</v>
      </c>
      <c r="D1878" s="151" t="s">
        <v>27</v>
      </c>
      <c r="E1878" s="149">
        <v>274</v>
      </c>
      <c r="F1878" s="148" t="s">
        <v>539</v>
      </c>
      <c r="G1878" s="148" t="s">
        <v>17</v>
      </c>
      <c r="H1878" s="150">
        <v>42000</v>
      </c>
      <c r="I1878" s="267"/>
    </row>
    <row r="1879" spans="1:9" s="53" customFormat="1" x14ac:dyDescent="0.2">
      <c r="A1879" s="132" t="s">
        <v>47</v>
      </c>
      <c r="B1879" s="213">
        <v>2</v>
      </c>
      <c r="C1879" s="151" t="s">
        <v>141</v>
      </c>
      <c r="D1879" s="151" t="s">
        <v>27</v>
      </c>
      <c r="E1879" s="149">
        <v>274</v>
      </c>
      <c r="F1879" s="148" t="s">
        <v>539</v>
      </c>
      <c r="G1879" s="148" t="s">
        <v>17</v>
      </c>
      <c r="H1879" s="145">
        <v>42000</v>
      </c>
      <c r="I1879" s="267"/>
    </row>
    <row r="1880" spans="1:9" s="53" customFormat="1" x14ac:dyDescent="0.2">
      <c r="A1880" s="132" t="s">
        <v>55</v>
      </c>
      <c r="B1880" s="213">
        <v>2</v>
      </c>
      <c r="C1880" s="151" t="s">
        <v>141</v>
      </c>
      <c r="D1880" s="151" t="s">
        <v>27</v>
      </c>
      <c r="E1880" s="149">
        <v>274</v>
      </c>
      <c r="F1880" s="148" t="s">
        <v>539</v>
      </c>
      <c r="G1880" s="148" t="s">
        <v>17</v>
      </c>
      <c r="H1880" s="145">
        <v>42000</v>
      </c>
      <c r="I1880" s="267"/>
    </row>
    <row r="1881" spans="1:9" s="53" customFormat="1" x14ac:dyDescent="0.2">
      <c r="A1881" s="132" t="s">
        <v>56</v>
      </c>
      <c r="B1881" s="213">
        <v>2</v>
      </c>
      <c r="C1881" s="151" t="s">
        <v>141</v>
      </c>
      <c r="D1881" s="151" t="s">
        <v>27</v>
      </c>
      <c r="E1881" s="149">
        <v>274</v>
      </c>
      <c r="F1881" s="148" t="s">
        <v>539</v>
      </c>
      <c r="G1881" s="148" t="s">
        <v>17</v>
      </c>
      <c r="H1881" s="150">
        <v>42000</v>
      </c>
      <c r="I1881" s="267"/>
    </row>
    <row r="1882" spans="1:9" s="53" customFormat="1" x14ac:dyDescent="0.2">
      <c r="A1882" s="132" t="s">
        <v>64</v>
      </c>
      <c r="B1882" s="213">
        <v>2</v>
      </c>
      <c r="C1882" s="151" t="s">
        <v>141</v>
      </c>
      <c r="D1882" s="151" t="s">
        <v>27</v>
      </c>
      <c r="E1882" s="149">
        <v>274</v>
      </c>
      <c r="F1882" s="148" t="s">
        <v>539</v>
      </c>
      <c r="G1882" s="148" t="s">
        <v>17</v>
      </c>
      <c r="H1882" s="150">
        <v>42000</v>
      </c>
      <c r="I1882" s="267"/>
    </row>
    <row r="1883" spans="1:9" s="53" customFormat="1" x14ac:dyDescent="0.2">
      <c r="A1883" s="132" t="s">
        <v>65</v>
      </c>
      <c r="B1883" s="213">
        <v>2</v>
      </c>
      <c r="C1883" s="151" t="s">
        <v>141</v>
      </c>
      <c r="D1883" s="151" t="s">
        <v>27</v>
      </c>
      <c r="E1883" s="142">
        <v>274</v>
      </c>
      <c r="F1883" s="127" t="s">
        <v>539</v>
      </c>
      <c r="G1883" s="148" t="s">
        <v>17</v>
      </c>
      <c r="H1883" s="150">
        <v>42000</v>
      </c>
      <c r="I1883" s="267"/>
    </row>
    <row r="1884" spans="1:9" s="53" customFormat="1" x14ac:dyDescent="0.2">
      <c r="A1884" s="132" t="s">
        <v>78</v>
      </c>
      <c r="B1884" s="213">
        <v>2</v>
      </c>
      <c r="C1884" s="151" t="s">
        <v>141</v>
      </c>
      <c r="D1884" s="151" t="s">
        <v>27</v>
      </c>
      <c r="E1884" s="149">
        <v>274</v>
      </c>
      <c r="F1884" s="148" t="s">
        <v>539</v>
      </c>
      <c r="G1884" s="148" t="s">
        <v>17</v>
      </c>
      <c r="H1884" s="150">
        <v>42000</v>
      </c>
      <c r="I1884" s="267"/>
    </row>
    <row r="1885" spans="1:9" s="53" customFormat="1" x14ac:dyDescent="0.2">
      <c r="A1885" s="132" t="s">
        <v>79</v>
      </c>
      <c r="B1885" s="213">
        <v>2</v>
      </c>
      <c r="C1885" s="151" t="s">
        <v>141</v>
      </c>
      <c r="D1885" s="151" t="s">
        <v>27</v>
      </c>
      <c r="E1885" s="149">
        <v>274</v>
      </c>
      <c r="F1885" s="148" t="s">
        <v>539</v>
      </c>
      <c r="G1885" s="148" t="s">
        <v>17</v>
      </c>
      <c r="H1885" s="150">
        <v>42000</v>
      </c>
      <c r="I1885" s="267"/>
    </row>
    <row r="1886" spans="1:9" s="53" customFormat="1" x14ac:dyDescent="0.2">
      <c r="A1886" s="132" t="s">
        <v>81</v>
      </c>
      <c r="B1886" s="213">
        <v>2</v>
      </c>
      <c r="C1886" s="151" t="s">
        <v>141</v>
      </c>
      <c r="D1886" s="151" t="s">
        <v>27</v>
      </c>
      <c r="E1886" s="149">
        <v>274</v>
      </c>
      <c r="F1886" s="148" t="s">
        <v>539</v>
      </c>
      <c r="G1886" s="148" t="s">
        <v>17</v>
      </c>
      <c r="H1886" s="150">
        <v>42000</v>
      </c>
      <c r="I1886" s="267"/>
    </row>
    <row r="1887" spans="1:9" s="53" customFormat="1" x14ac:dyDescent="0.2">
      <c r="A1887" s="132" t="s">
        <v>82</v>
      </c>
      <c r="B1887" s="213">
        <v>2</v>
      </c>
      <c r="C1887" s="151" t="s">
        <v>141</v>
      </c>
      <c r="D1887" s="151" t="s">
        <v>27</v>
      </c>
      <c r="E1887" s="149">
        <v>274</v>
      </c>
      <c r="F1887" s="148" t="s">
        <v>539</v>
      </c>
      <c r="G1887" s="148" t="s">
        <v>17</v>
      </c>
      <c r="H1887" s="150">
        <v>42000</v>
      </c>
      <c r="I1887" s="267"/>
    </row>
    <row r="1888" spans="1:9" s="53" customFormat="1" x14ac:dyDescent="0.2">
      <c r="A1888" s="132" t="s">
        <v>87</v>
      </c>
      <c r="B1888" s="213">
        <v>2</v>
      </c>
      <c r="C1888" s="151" t="s">
        <v>141</v>
      </c>
      <c r="D1888" s="151" t="s">
        <v>27</v>
      </c>
      <c r="E1888" s="149">
        <v>274</v>
      </c>
      <c r="F1888" s="148" t="s">
        <v>539</v>
      </c>
      <c r="G1888" s="148" t="s">
        <v>17</v>
      </c>
      <c r="H1888" s="150">
        <v>42000</v>
      </c>
      <c r="I1888" s="267"/>
    </row>
    <row r="1889" spans="1:9" s="53" customFormat="1" x14ac:dyDescent="0.2">
      <c r="A1889" s="132" t="s">
        <v>88</v>
      </c>
      <c r="B1889" s="213">
        <v>2</v>
      </c>
      <c r="C1889" s="151" t="s">
        <v>141</v>
      </c>
      <c r="D1889" s="151" t="s">
        <v>27</v>
      </c>
      <c r="E1889" s="149">
        <v>274</v>
      </c>
      <c r="F1889" s="148" t="s">
        <v>539</v>
      </c>
      <c r="G1889" s="148" t="s">
        <v>17</v>
      </c>
      <c r="H1889" s="150">
        <v>42000</v>
      </c>
      <c r="I1889" s="267"/>
    </row>
    <row r="1890" spans="1:9" s="53" customFormat="1" x14ac:dyDescent="0.2">
      <c r="A1890" s="132" t="s">
        <v>148</v>
      </c>
      <c r="B1890" s="213">
        <v>2</v>
      </c>
      <c r="C1890" s="151" t="s">
        <v>141</v>
      </c>
      <c r="D1890" s="151" t="s">
        <v>27</v>
      </c>
      <c r="E1890" s="149">
        <v>274</v>
      </c>
      <c r="F1890" s="148" t="s">
        <v>539</v>
      </c>
      <c r="G1890" s="148" t="s">
        <v>17</v>
      </c>
      <c r="H1890" s="137">
        <v>42000</v>
      </c>
      <c r="I1890" s="267"/>
    </row>
    <row r="1891" spans="1:9" s="53" customFormat="1" x14ac:dyDescent="0.2">
      <c r="A1891" s="132" t="s">
        <v>527</v>
      </c>
      <c r="B1891" s="213">
        <v>2</v>
      </c>
      <c r="C1891" s="151" t="s">
        <v>141</v>
      </c>
      <c r="D1891" s="151" t="s">
        <v>27</v>
      </c>
      <c r="E1891" s="149">
        <v>274</v>
      </c>
      <c r="F1891" s="148" t="s">
        <v>539</v>
      </c>
      <c r="G1891" s="148" t="s">
        <v>17</v>
      </c>
      <c r="H1891" s="137">
        <v>42000</v>
      </c>
      <c r="I1891" s="267"/>
    </row>
    <row r="1892" spans="1:9" s="53" customFormat="1" x14ac:dyDescent="0.2">
      <c r="A1892" s="132" t="s">
        <v>588</v>
      </c>
      <c r="B1892" s="213">
        <v>2</v>
      </c>
      <c r="C1892" s="151" t="s">
        <v>141</v>
      </c>
      <c r="D1892" s="151" t="s">
        <v>27</v>
      </c>
      <c r="E1892" s="149">
        <v>274</v>
      </c>
      <c r="F1892" s="148" t="s">
        <v>539</v>
      </c>
      <c r="G1892" s="148" t="s">
        <v>17</v>
      </c>
      <c r="H1892" s="137">
        <v>42000</v>
      </c>
      <c r="I1892" s="267"/>
    </row>
    <row r="1893" spans="1:9" s="53" customFormat="1" x14ac:dyDescent="0.2">
      <c r="A1893" s="132" t="s">
        <v>1069</v>
      </c>
      <c r="B1893" s="213">
        <v>2</v>
      </c>
      <c r="C1893" s="151" t="s">
        <v>141</v>
      </c>
      <c r="D1893" s="151" t="s">
        <v>27</v>
      </c>
      <c r="E1893" s="149">
        <v>274</v>
      </c>
      <c r="F1893" s="148" t="s">
        <v>539</v>
      </c>
      <c r="G1893" s="148" t="s">
        <v>17</v>
      </c>
      <c r="H1893" s="137">
        <v>42000</v>
      </c>
      <c r="I1893" s="267"/>
    </row>
    <row r="1894" spans="1:9" s="53" customFormat="1" x14ac:dyDescent="0.2">
      <c r="A1894" s="132" t="s">
        <v>5</v>
      </c>
      <c r="B1894" s="213">
        <v>2</v>
      </c>
      <c r="C1894" s="151" t="s">
        <v>141</v>
      </c>
      <c r="D1894" s="148" t="s">
        <v>1155</v>
      </c>
      <c r="E1894" s="149">
        <v>275</v>
      </c>
      <c r="F1894" s="148" t="s">
        <v>554</v>
      </c>
      <c r="G1894" s="148" t="s">
        <v>17</v>
      </c>
      <c r="H1894" s="150">
        <v>8780.4</v>
      </c>
      <c r="I1894" s="267"/>
    </row>
    <row r="1895" spans="1:9" s="53" customFormat="1" x14ac:dyDescent="0.2">
      <c r="A1895" s="132" t="s">
        <v>6</v>
      </c>
      <c r="B1895" s="213">
        <v>2</v>
      </c>
      <c r="C1895" s="151" t="s">
        <v>141</v>
      </c>
      <c r="D1895" s="148" t="s">
        <v>1155</v>
      </c>
      <c r="E1895" s="149">
        <v>275</v>
      </c>
      <c r="F1895" s="148" t="s">
        <v>554</v>
      </c>
      <c r="G1895" s="148" t="s">
        <v>17</v>
      </c>
      <c r="H1895" s="150">
        <v>8780.4</v>
      </c>
      <c r="I1895" s="267"/>
    </row>
    <row r="1896" spans="1:9" s="53" customFormat="1" x14ac:dyDescent="0.2">
      <c r="A1896" s="132" t="s">
        <v>7</v>
      </c>
      <c r="B1896" s="213">
        <v>2</v>
      </c>
      <c r="C1896" s="151" t="s">
        <v>141</v>
      </c>
      <c r="D1896" s="148" t="s">
        <v>1155</v>
      </c>
      <c r="E1896" s="149">
        <v>275</v>
      </c>
      <c r="F1896" s="148" t="s">
        <v>554</v>
      </c>
      <c r="G1896" s="148" t="s">
        <v>17</v>
      </c>
      <c r="H1896" s="154">
        <v>8780.4</v>
      </c>
      <c r="I1896" s="267"/>
    </row>
    <row r="1897" spans="1:9" s="53" customFormat="1" x14ac:dyDescent="0.2">
      <c r="A1897" s="132" t="s">
        <v>8</v>
      </c>
      <c r="B1897" s="213">
        <v>2</v>
      </c>
      <c r="C1897" s="141" t="s">
        <v>141</v>
      </c>
      <c r="D1897" s="148" t="s">
        <v>1155</v>
      </c>
      <c r="E1897" s="149">
        <v>275</v>
      </c>
      <c r="F1897" s="148" t="s">
        <v>554</v>
      </c>
      <c r="G1897" s="148" t="s">
        <v>17</v>
      </c>
      <c r="H1897" s="150">
        <v>8780.4</v>
      </c>
      <c r="I1897" s="267"/>
    </row>
    <row r="1898" spans="1:9" s="53" customFormat="1" x14ac:dyDescent="0.2">
      <c r="A1898" s="132" t="s">
        <v>34</v>
      </c>
      <c r="B1898" s="213">
        <v>2</v>
      </c>
      <c r="C1898" s="141" t="s">
        <v>141</v>
      </c>
      <c r="D1898" s="148" t="s">
        <v>1155</v>
      </c>
      <c r="E1898" s="149">
        <v>275</v>
      </c>
      <c r="F1898" s="148" t="s">
        <v>554</v>
      </c>
      <c r="G1898" s="148" t="s">
        <v>17</v>
      </c>
      <c r="H1898" s="150">
        <v>14730.4</v>
      </c>
      <c r="I1898" s="267"/>
    </row>
    <row r="1899" spans="1:9" s="53" customFormat="1" x14ac:dyDescent="0.2">
      <c r="A1899" s="132" t="s">
        <v>37</v>
      </c>
      <c r="B1899" s="213">
        <v>2</v>
      </c>
      <c r="C1899" s="141" t="s">
        <v>141</v>
      </c>
      <c r="D1899" s="148" t="s">
        <v>1155</v>
      </c>
      <c r="E1899" s="149">
        <v>275</v>
      </c>
      <c r="F1899" s="148" t="s">
        <v>554</v>
      </c>
      <c r="G1899" s="148" t="s">
        <v>17</v>
      </c>
      <c r="H1899" s="150">
        <v>12580.4</v>
      </c>
      <c r="I1899" s="267"/>
    </row>
    <row r="1900" spans="1:9" s="53" customFormat="1" x14ac:dyDescent="0.2">
      <c r="A1900" s="132" t="s">
        <v>39</v>
      </c>
      <c r="B1900" s="213">
        <v>2</v>
      </c>
      <c r="C1900" s="141" t="s">
        <v>141</v>
      </c>
      <c r="D1900" s="148" t="s">
        <v>1155</v>
      </c>
      <c r="E1900" s="149">
        <v>275</v>
      </c>
      <c r="F1900" s="148" t="s">
        <v>554</v>
      </c>
      <c r="G1900" s="148" t="s">
        <v>17</v>
      </c>
      <c r="H1900" s="150">
        <v>8780.4</v>
      </c>
      <c r="I1900" s="267"/>
    </row>
    <row r="1901" spans="1:9" s="53" customFormat="1" x14ac:dyDescent="0.2">
      <c r="A1901" s="132" t="s">
        <v>40</v>
      </c>
      <c r="B1901" s="213">
        <v>2</v>
      </c>
      <c r="C1901" s="141" t="s">
        <v>141</v>
      </c>
      <c r="D1901" s="148" t="s">
        <v>1155</v>
      </c>
      <c r="E1901" s="149">
        <v>275</v>
      </c>
      <c r="F1901" s="148" t="s">
        <v>554</v>
      </c>
      <c r="G1901" s="148" t="s">
        <v>17</v>
      </c>
      <c r="H1901" s="150">
        <v>15280.4</v>
      </c>
      <c r="I1901" s="267"/>
    </row>
    <row r="1902" spans="1:9" s="53" customFormat="1" x14ac:dyDescent="0.2">
      <c r="A1902" s="132" t="s">
        <v>44</v>
      </c>
      <c r="B1902" s="213">
        <v>2</v>
      </c>
      <c r="C1902" s="141" t="s">
        <v>141</v>
      </c>
      <c r="D1902" s="148" t="s">
        <v>1155</v>
      </c>
      <c r="E1902" s="149">
        <v>275</v>
      </c>
      <c r="F1902" s="148" t="s">
        <v>554</v>
      </c>
      <c r="G1902" s="148" t="s">
        <v>17</v>
      </c>
      <c r="H1902" s="150">
        <v>8780.4</v>
      </c>
      <c r="I1902" s="267"/>
    </row>
    <row r="1903" spans="1:9" s="53" customFormat="1" x14ac:dyDescent="0.2">
      <c r="A1903" s="132" t="s">
        <v>45</v>
      </c>
      <c r="B1903" s="213">
        <v>2</v>
      </c>
      <c r="C1903" s="141" t="s">
        <v>141</v>
      </c>
      <c r="D1903" s="148" t="s">
        <v>1155</v>
      </c>
      <c r="E1903" s="149">
        <v>275</v>
      </c>
      <c r="F1903" s="148" t="s">
        <v>554</v>
      </c>
      <c r="G1903" s="148" t="s">
        <v>17</v>
      </c>
      <c r="H1903" s="150">
        <v>10280.4</v>
      </c>
      <c r="I1903" s="267"/>
    </row>
    <row r="1904" spans="1:9" s="53" customFormat="1" x14ac:dyDescent="0.2">
      <c r="A1904" s="132" t="s">
        <v>46</v>
      </c>
      <c r="B1904" s="213">
        <v>2</v>
      </c>
      <c r="C1904" s="141" t="s">
        <v>141</v>
      </c>
      <c r="D1904" s="148" t="s">
        <v>1155</v>
      </c>
      <c r="E1904" s="149">
        <v>275</v>
      </c>
      <c r="F1904" s="148" t="s">
        <v>554</v>
      </c>
      <c r="G1904" s="148" t="s">
        <v>17</v>
      </c>
      <c r="H1904" s="150">
        <v>8780.4</v>
      </c>
      <c r="I1904" s="267"/>
    </row>
    <row r="1905" spans="1:9" s="53" customFormat="1" x14ac:dyDescent="0.2">
      <c r="A1905" s="132" t="s">
        <v>47</v>
      </c>
      <c r="B1905" s="213">
        <v>2</v>
      </c>
      <c r="C1905" s="141" t="s">
        <v>141</v>
      </c>
      <c r="D1905" s="148" t="s">
        <v>1155</v>
      </c>
      <c r="E1905" s="149">
        <v>275</v>
      </c>
      <c r="F1905" s="148" t="s">
        <v>554</v>
      </c>
      <c r="G1905" s="148" t="s">
        <v>17</v>
      </c>
      <c r="H1905" s="145">
        <v>8780.4</v>
      </c>
      <c r="I1905" s="267"/>
    </row>
    <row r="1906" spans="1:9" s="53" customFormat="1" x14ac:dyDescent="0.2">
      <c r="A1906" s="132" t="s">
        <v>55</v>
      </c>
      <c r="B1906" s="213">
        <v>2</v>
      </c>
      <c r="C1906" s="141" t="s">
        <v>141</v>
      </c>
      <c r="D1906" s="148" t="s">
        <v>1155</v>
      </c>
      <c r="E1906" s="149">
        <v>275</v>
      </c>
      <c r="F1906" s="148" t="s">
        <v>554</v>
      </c>
      <c r="G1906" s="148" t="s">
        <v>17</v>
      </c>
      <c r="H1906" s="150">
        <v>8780.4</v>
      </c>
      <c r="I1906" s="267"/>
    </row>
    <row r="1907" spans="1:9" s="53" customFormat="1" x14ac:dyDescent="0.2">
      <c r="A1907" s="132" t="s">
        <v>56</v>
      </c>
      <c r="B1907" s="213">
        <v>2</v>
      </c>
      <c r="C1907" s="141" t="s">
        <v>141</v>
      </c>
      <c r="D1907" s="148" t="s">
        <v>1155</v>
      </c>
      <c r="E1907" s="149">
        <v>275</v>
      </c>
      <c r="F1907" s="148" t="s">
        <v>554</v>
      </c>
      <c r="G1907" s="148" t="s">
        <v>17</v>
      </c>
      <c r="H1907" s="150">
        <v>8780.4</v>
      </c>
      <c r="I1907" s="267"/>
    </row>
    <row r="1908" spans="1:9" s="53" customFormat="1" x14ac:dyDescent="0.2">
      <c r="A1908" s="132" t="s">
        <v>64</v>
      </c>
      <c r="B1908" s="213">
        <v>2</v>
      </c>
      <c r="C1908" s="141" t="s">
        <v>141</v>
      </c>
      <c r="D1908" s="148" t="s">
        <v>1155</v>
      </c>
      <c r="E1908" s="149">
        <v>275</v>
      </c>
      <c r="F1908" s="148" t="s">
        <v>554</v>
      </c>
      <c r="G1908" s="148" t="s">
        <v>17</v>
      </c>
      <c r="H1908" s="150">
        <v>8780.4</v>
      </c>
      <c r="I1908" s="267"/>
    </row>
    <row r="1909" spans="1:9" s="53" customFormat="1" x14ac:dyDescent="0.2">
      <c r="A1909" s="132" t="s">
        <v>65</v>
      </c>
      <c r="B1909" s="213">
        <v>2</v>
      </c>
      <c r="C1909" s="141" t="s">
        <v>141</v>
      </c>
      <c r="D1909" s="148" t="s">
        <v>1155</v>
      </c>
      <c r="E1909" s="149">
        <v>275</v>
      </c>
      <c r="F1909" s="148" t="s">
        <v>554</v>
      </c>
      <c r="G1909" s="148" t="s">
        <v>17</v>
      </c>
      <c r="H1909" s="150">
        <v>8780.4</v>
      </c>
      <c r="I1909" s="267"/>
    </row>
    <row r="1910" spans="1:9" s="53" customFormat="1" x14ac:dyDescent="0.2">
      <c r="A1910" s="132" t="s">
        <v>78</v>
      </c>
      <c r="B1910" s="213">
        <v>2</v>
      </c>
      <c r="C1910" s="141" t="s">
        <v>141</v>
      </c>
      <c r="D1910" s="148" t="s">
        <v>1155</v>
      </c>
      <c r="E1910" s="149">
        <v>275</v>
      </c>
      <c r="F1910" s="148" t="s">
        <v>554</v>
      </c>
      <c r="G1910" s="148" t="s">
        <v>17</v>
      </c>
      <c r="H1910" s="150">
        <v>8780.4</v>
      </c>
      <c r="I1910" s="267"/>
    </row>
    <row r="1911" spans="1:9" s="53" customFormat="1" x14ac:dyDescent="0.2">
      <c r="A1911" s="132" t="s">
        <v>79</v>
      </c>
      <c r="B1911" s="213">
        <v>2</v>
      </c>
      <c r="C1911" s="141" t="s">
        <v>141</v>
      </c>
      <c r="D1911" s="148" t="s">
        <v>1155</v>
      </c>
      <c r="E1911" s="149">
        <v>275</v>
      </c>
      <c r="F1911" s="148" t="s">
        <v>554</v>
      </c>
      <c r="G1911" s="148" t="s">
        <v>17</v>
      </c>
      <c r="H1911" s="150">
        <v>8780.4</v>
      </c>
      <c r="I1911" s="267"/>
    </row>
    <row r="1912" spans="1:9" s="53" customFormat="1" x14ac:dyDescent="0.2">
      <c r="A1912" s="132" t="s">
        <v>81</v>
      </c>
      <c r="B1912" s="213">
        <v>2</v>
      </c>
      <c r="C1912" s="141" t="s">
        <v>141</v>
      </c>
      <c r="D1912" s="148" t="s">
        <v>1155</v>
      </c>
      <c r="E1912" s="149">
        <v>275</v>
      </c>
      <c r="F1912" s="148" t="s">
        <v>554</v>
      </c>
      <c r="G1912" s="148" t="s">
        <v>17</v>
      </c>
      <c r="H1912" s="150">
        <v>11157.6</v>
      </c>
      <c r="I1912" s="267"/>
    </row>
    <row r="1913" spans="1:9" s="53" customFormat="1" x14ac:dyDescent="0.2">
      <c r="A1913" s="132" t="s">
        <v>82</v>
      </c>
      <c r="B1913" s="213">
        <v>2</v>
      </c>
      <c r="C1913" s="141" t="s">
        <v>141</v>
      </c>
      <c r="D1913" s="148" t="s">
        <v>1155</v>
      </c>
      <c r="E1913" s="149">
        <v>275</v>
      </c>
      <c r="F1913" s="148" t="s">
        <v>554</v>
      </c>
      <c r="G1913" s="148" t="s">
        <v>17</v>
      </c>
      <c r="H1913" s="150">
        <v>11157.6</v>
      </c>
      <c r="I1913" s="267"/>
    </row>
    <row r="1914" spans="1:9" s="53" customFormat="1" x14ac:dyDescent="0.2">
      <c r="A1914" s="132" t="s">
        <v>87</v>
      </c>
      <c r="B1914" s="213">
        <v>2</v>
      </c>
      <c r="C1914" s="141" t="s">
        <v>141</v>
      </c>
      <c r="D1914" s="148" t="s">
        <v>1155</v>
      </c>
      <c r="E1914" s="149">
        <v>275</v>
      </c>
      <c r="F1914" s="148" t="s">
        <v>554</v>
      </c>
      <c r="G1914" s="148" t="s">
        <v>17</v>
      </c>
      <c r="H1914" s="150">
        <v>11157.6</v>
      </c>
      <c r="I1914" s="267"/>
    </row>
    <row r="1915" spans="1:9" s="53" customFormat="1" x14ac:dyDescent="0.2">
      <c r="A1915" s="132" t="s">
        <v>88</v>
      </c>
      <c r="B1915" s="213">
        <v>2</v>
      </c>
      <c r="C1915" s="141" t="s">
        <v>141</v>
      </c>
      <c r="D1915" s="148" t="s">
        <v>1155</v>
      </c>
      <c r="E1915" s="149">
        <v>275</v>
      </c>
      <c r="F1915" s="148" t="s">
        <v>554</v>
      </c>
      <c r="G1915" s="148" t="s">
        <v>17</v>
      </c>
      <c r="H1915" s="150">
        <v>11157.6</v>
      </c>
      <c r="I1915" s="267"/>
    </row>
    <row r="1916" spans="1:9" s="53" customFormat="1" x14ac:dyDescent="0.2">
      <c r="A1916" s="132" t="s">
        <v>148</v>
      </c>
      <c r="B1916" s="213">
        <v>2</v>
      </c>
      <c r="C1916" s="141" t="s">
        <v>141</v>
      </c>
      <c r="D1916" s="148" t="s">
        <v>1155</v>
      </c>
      <c r="E1916" s="149">
        <v>275</v>
      </c>
      <c r="F1916" s="148" t="s">
        <v>554</v>
      </c>
      <c r="G1916" s="148" t="s">
        <v>17</v>
      </c>
      <c r="H1916" s="137">
        <v>26340.2</v>
      </c>
      <c r="I1916" s="267"/>
    </row>
    <row r="1917" spans="1:9" s="53" customFormat="1" x14ac:dyDescent="0.2">
      <c r="A1917" s="132" t="s">
        <v>527</v>
      </c>
      <c r="B1917" s="213">
        <v>2</v>
      </c>
      <c r="C1917" s="141" t="s">
        <v>141</v>
      </c>
      <c r="D1917" s="148" t="s">
        <v>1155</v>
      </c>
      <c r="E1917" s="149">
        <v>275</v>
      </c>
      <c r="F1917" s="148" t="s">
        <v>554</v>
      </c>
      <c r="G1917" s="148" t="s">
        <v>17</v>
      </c>
      <c r="H1917" s="137">
        <v>11157.6</v>
      </c>
      <c r="I1917" s="267"/>
    </row>
    <row r="1918" spans="1:9" s="53" customFormat="1" x14ac:dyDescent="0.2">
      <c r="A1918" s="132" t="s">
        <v>588</v>
      </c>
      <c r="B1918" s="213">
        <v>2</v>
      </c>
      <c r="C1918" s="141" t="s">
        <v>141</v>
      </c>
      <c r="D1918" s="148" t="s">
        <v>1155</v>
      </c>
      <c r="E1918" s="149">
        <v>275</v>
      </c>
      <c r="F1918" s="148" t="s">
        <v>554</v>
      </c>
      <c r="G1918" s="148" t="s">
        <v>17</v>
      </c>
      <c r="H1918" s="137">
        <v>19907.599999999999</v>
      </c>
      <c r="I1918" s="267"/>
    </row>
    <row r="1919" spans="1:9" s="53" customFormat="1" x14ac:dyDescent="0.2">
      <c r="A1919" s="132" t="s">
        <v>1069</v>
      </c>
      <c r="B1919" s="213">
        <v>2</v>
      </c>
      <c r="C1919" s="141" t="s">
        <v>141</v>
      </c>
      <c r="D1919" s="148" t="s">
        <v>1155</v>
      </c>
      <c r="E1919" s="149">
        <v>275</v>
      </c>
      <c r="F1919" s="148" t="s">
        <v>554</v>
      </c>
      <c r="G1919" s="148" t="s">
        <v>17</v>
      </c>
      <c r="H1919" s="137">
        <v>19907.599999999999</v>
      </c>
      <c r="I1919" s="267"/>
    </row>
    <row r="1920" spans="1:9" s="53" customFormat="1" x14ac:dyDescent="0.2">
      <c r="A1920" s="262" t="s">
        <v>5</v>
      </c>
      <c r="B1920" s="263">
        <v>2</v>
      </c>
      <c r="C1920" s="278" t="s">
        <v>141</v>
      </c>
      <c r="D1920" s="268" t="s">
        <v>1116</v>
      </c>
      <c r="E1920" s="269">
        <v>276</v>
      </c>
      <c r="F1920" s="268" t="s">
        <v>1124</v>
      </c>
      <c r="G1920" s="268" t="s">
        <v>17</v>
      </c>
      <c r="H1920" s="268">
        <v>14771.999999999996</v>
      </c>
      <c r="I1920" s="267" t="s">
        <v>1387</v>
      </c>
    </row>
    <row r="1921" spans="1:9" s="53" customFormat="1" x14ac:dyDescent="0.2">
      <c r="A1921" s="262" t="s">
        <v>6</v>
      </c>
      <c r="B1921" s="263">
        <v>2</v>
      </c>
      <c r="C1921" s="278" t="s">
        <v>141</v>
      </c>
      <c r="D1921" s="268" t="s">
        <v>1116</v>
      </c>
      <c r="E1921" s="269">
        <v>276</v>
      </c>
      <c r="F1921" s="268" t="s">
        <v>1124</v>
      </c>
      <c r="G1921" s="268" t="s">
        <v>17</v>
      </c>
      <c r="H1921" s="285">
        <v>16758.3</v>
      </c>
      <c r="I1921" s="267" t="s">
        <v>1387</v>
      </c>
    </row>
    <row r="1922" spans="1:9" s="53" customFormat="1" x14ac:dyDescent="0.2">
      <c r="A1922" s="262" t="s">
        <v>7</v>
      </c>
      <c r="B1922" s="263">
        <v>2</v>
      </c>
      <c r="C1922" s="278" t="s">
        <v>141</v>
      </c>
      <c r="D1922" s="268" t="s">
        <v>1116</v>
      </c>
      <c r="E1922" s="269">
        <v>276</v>
      </c>
      <c r="F1922" s="268" t="s">
        <v>1124</v>
      </c>
      <c r="G1922" s="268" t="s">
        <v>17</v>
      </c>
      <c r="H1922" s="268">
        <v>14357</v>
      </c>
      <c r="I1922" s="267" t="s">
        <v>1387</v>
      </c>
    </row>
    <row r="1923" spans="1:9" s="53" customFormat="1" x14ac:dyDescent="0.2">
      <c r="A1923" s="262" t="s">
        <v>8</v>
      </c>
      <c r="B1923" s="263">
        <v>2</v>
      </c>
      <c r="C1923" s="278" t="s">
        <v>141</v>
      </c>
      <c r="D1923" s="268" t="s">
        <v>1116</v>
      </c>
      <c r="E1923" s="269">
        <v>276</v>
      </c>
      <c r="F1923" s="268" t="s">
        <v>1124</v>
      </c>
      <c r="G1923" s="268" t="s">
        <v>17</v>
      </c>
      <c r="H1923" s="268">
        <v>14357.000000000004</v>
      </c>
      <c r="I1923" s="267" t="s">
        <v>1387</v>
      </c>
    </row>
    <row r="1924" spans="1:9" s="53" customFormat="1" x14ac:dyDescent="0.2">
      <c r="A1924" s="262" t="s">
        <v>34</v>
      </c>
      <c r="B1924" s="263">
        <v>2</v>
      </c>
      <c r="C1924" s="278" t="s">
        <v>141</v>
      </c>
      <c r="D1924" s="268" t="s">
        <v>1116</v>
      </c>
      <c r="E1924" s="269">
        <v>276</v>
      </c>
      <c r="F1924" s="268" t="s">
        <v>1124</v>
      </c>
      <c r="G1924" s="268" t="s">
        <v>17</v>
      </c>
      <c r="H1924" s="268">
        <v>16849.2</v>
      </c>
      <c r="I1924" s="267" t="s">
        <v>1387</v>
      </c>
    </row>
    <row r="1925" spans="1:9" s="53" customFormat="1" x14ac:dyDescent="0.2">
      <c r="A1925" s="262" t="s">
        <v>37</v>
      </c>
      <c r="B1925" s="263">
        <v>2</v>
      </c>
      <c r="C1925" s="278" t="s">
        <v>141</v>
      </c>
      <c r="D1925" s="268" t="s">
        <v>1116</v>
      </c>
      <c r="E1925" s="269">
        <v>276</v>
      </c>
      <c r="F1925" s="268" t="s">
        <v>1124</v>
      </c>
      <c r="G1925" s="268" t="s">
        <v>17</v>
      </c>
      <c r="H1925" s="268">
        <v>15623.700000000004</v>
      </c>
      <c r="I1925" s="267" t="s">
        <v>1387</v>
      </c>
    </row>
    <row r="1926" spans="1:9" s="53" customFormat="1" x14ac:dyDescent="0.2">
      <c r="A1926" s="262" t="s">
        <v>39</v>
      </c>
      <c r="B1926" s="263">
        <v>2</v>
      </c>
      <c r="C1926" s="278" t="s">
        <v>141</v>
      </c>
      <c r="D1926" s="268" t="s">
        <v>1116</v>
      </c>
      <c r="E1926" s="269">
        <v>276</v>
      </c>
      <c r="F1926" s="268" t="s">
        <v>1124</v>
      </c>
      <c r="G1926" s="268" t="s">
        <v>17</v>
      </c>
      <c r="H1926" s="268">
        <v>14356.999999999996</v>
      </c>
      <c r="I1926" s="267" t="s">
        <v>1387</v>
      </c>
    </row>
    <row r="1927" spans="1:9" s="53" customFormat="1" x14ac:dyDescent="0.2">
      <c r="A1927" s="262" t="s">
        <v>40</v>
      </c>
      <c r="B1927" s="263">
        <v>2</v>
      </c>
      <c r="C1927" s="278" t="s">
        <v>141</v>
      </c>
      <c r="D1927" s="268" t="s">
        <v>1116</v>
      </c>
      <c r="E1927" s="269">
        <v>276</v>
      </c>
      <c r="F1927" s="268" t="s">
        <v>1124</v>
      </c>
      <c r="G1927" s="268" t="s">
        <v>17</v>
      </c>
      <c r="H1927" s="268">
        <v>14490.999999999996</v>
      </c>
      <c r="I1927" s="267" t="s">
        <v>1387</v>
      </c>
    </row>
    <row r="1928" spans="1:9" s="53" customFormat="1" x14ac:dyDescent="0.2">
      <c r="A1928" s="262" t="s">
        <v>44</v>
      </c>
      <c r="B1928" s="263">
        <v>2</v>
      </c>
      <c r="C1928" s="278" t="s">
        <v>141</v>
      </c>
      <c r="D1928" s="268" t="s">
        <v>1116</v>
      </c>
      <c r="E1928" s="269">
        <v>276</v>
      </c>
      <c r="F1928" s="268" t="s">
        <v>1124</v>
      </c>
      <c r="G1928" s="268" t="s">
        <v>17</v>
      </c>
      <c r="H1928" s="268">
        <v>14357</v>
      </c>
      <c r="I1928" s="267" t="s">
        <v>1387</v>
      </c>
    </row>
    <row r="1929" spans="1:9" s="53" customFormat="1" x14ac:dyDescent="0.2">
      <c r="A1929" s="262" t="s">
        <v>45</v>
      </c>
      <c r="B1929" s="263">
        <v>2</v>
      </c>
      <c r="C1929" s="278" t="s">
        <v>141</v>
      </c>
      <c r="D1929" s="268" t="s">
        <v>1116</v>
      </c>
      <c r="E1929" s="269">
        <v>276</v>
      </c>
      <c r="F1929" s="268" t="s">
        <v>1124</v>
      </c>
      <c r="G1929" s="268" t="s">
        <v>17</v>
      </c>
      <c r="H1929" s="268">
        <v>16190.2</v>
      </c>
      <c r="I1929" s="267" t="s">
        <v>1387</v>
      </c>
    </row>
    <row r="1930" spans="1:9" s="53" customFormat="1" x14ac:dyDescent="0.2">
      <c r="A1930" s="262" t="s">
        <v>46</v>
      </c>
      <c r="B1930" s="263">
        <v>2</v>
      </c>
      <c r="C1930" s="278" t="s">
        <v>141</v>
      </c>
      <c r="D1930" s="268" t="s">
        <v>1116</v>
      </c>
      <c r="E1930" s="269">
        <v>276</v>
      </c>
      <c r="F1930" s="268" t="s">
        <v>1124</v>
      </c>
      <c r="G1930" s="268" t="s">
        <v>17</v>
      </c>
      <c r="H1930" s="264">
        <v>15862.5</v>
      </c>
      <c r="I1930" s="267" t="s">
        <v>1387</v>
      </c>
    </row>
    <row r="1931" spans="1:9" s="53" customFormat="1" x14ac:dyDescent="0.2">
      <c r="A1931" s="262" t="s">
        <v>47</v>
      </c>
      <c r="B1931" s="263">
        <v>2</v>
      </c>
      <c r="C1931" s="278" t="s">
        <v>141</v>
      </c>
      <c r="D1931" s="268" t="s">
        <v>1116</v>
      </c>
      <c r="E1931" s="269">
        <v>276</v>
      </c>
      <c r="F1931" s="268" t="s">
        <v>1124</v>
      </c>
      <c r="G1931" s="268" t="s">
        <v>17</v>
      </c>
      <c r="H1931" s="264">
        <v>15862.5</v>
      </c>
      <c r="I1931" s="267" t="s">
        <v>1387</v>
      </c>
    </row>
    <row r="1932" spans="1:9" s="53" customFormat="1" x14ac:dyDescent="0.2">
      <c r="A1932" s="262" t="s">
        <v>55</v>
      </c>
      <c r="B1932" s="263">
        <v>2</v>
      </c>
      <c r="C1932" s="278" t="s">
        <v>141</v>
      </c>
      <c r="D1932" s="268" t="s">
        <v>1116</v>
      </c>
      <c r="E1932" s="269">
        <v>276</v>
      </c>
      <c r="F1932" s="268" t="s">
        <v>1124</v>
      </c>
      <c r="G1932" s="268" t="s">
        <v>17</v>
      </c>
      <c r="H1932" s="268">
        <v>10862.5</v>
      </c>
      <c r="I1932" s="267" t="s">
        <v>1387</v>
      </c>
    </row>
    <row r="1933" spans="1:9" s="53" customFormat="1" x14ac:dyDescent="0.2">
      <c r="A1933" s="262" t="s">
        <v>56</v>
      </c>
      <c r="B1933" s="263">
        <v>2</v>
      </c>
      <c r="C1933" s="278" t="s">
        <v>141</v>
      </c>
      <c r="D1933" s="268" t="s">
        <v>1116</v>
      </c>
      <c r="E1933" s="265">
        <v>276</v>
      </c>
      <c r="F1933" s="264" t="s">
        <v>1124</v>
      </c>
      <c r="G1933" s="268" t="s">
        <v>17</v>
      </c>
      <c r="H1933" s="268">
        <v>10862.5</v>
      </c>
      <c r="I1933" s="267" t="s">
        <v>1387</v>
      </c>
    </row>
    <row r="1934" spans="1:9" s="53" customFormat="1" x14ac:dyDescent="0.2">
      <c r="A1934" s="262" t="s">
        <v>64</v>
      </c>
      <c r="B1934" s="263">
        <v>2</v>
      </c>
      <c r="C1934" s="278" t="s">
        <v>141</v>
      </c>
      <c r="D1934" s="268" t="s">
        <v>1116</v>
      </c>
      <c r="E1934" s="265">
        <v>276</v>
      </c>
      <c r="F1934" s="268" t="s">
        <v>1124</v>
      </c>
      <c r="G1934" s="268" t="s">
        <v>17</v>
      </c>
      <c r="H1934" s="268">
        <v>7262.5</v>
      </c>
      <c r="I1934" s="267" t="s">
        <v>1387</v>
      </c>
    </row>
    <row r="1935" spans="1:9" s="53" customFormat="1" x14ac:dyDescent="0.2">
      <c r="A1935" s="262" t="s">
        <v>65</v>
      </c>
      <c r="B1935" s="263">
        <v>2</v>
      </c>
      <c r="C1935" s="278" t="s">
        <v>141</v>
      </c>
      <c r="D1935" s="268" t="s">
        <v>1116</v>
      </c>
      <c r="E1935" s="269">
        <v>276</v>
      </c>
      <c r="F1935" s="268" t="s">
        <v>1124</v>
      </c>
      <c r="G1935" s="268" t="s">
        <v>17</v>
      </c>
      <c r="H1935" s="268">
        <v>10862.5</v>
      </c>
      <c r="I1935" s="267" t="s">
        <v>1387</v>
      </c>
    </row>
    <row r="1936" spans="1:9" s="53" customFormat="1" x14ac:dyDescent="0.2">
      <c r="A1936" s="262" t="s">
        <v>78</v>
      </c>
      <c r="B1936" s="263">
        <v>2</v>
      </c>
      <c r="C1936" s="278" t="s">
        <v>141</v>
      </c>
      <c r="D1936" s="268" t="s">
        <v>1116</v>
      </c>
      <c r="E1936" s="269">
        <v>276</v>
      </c>
      <c r="F1936" s="268" t="s">
        <v>1124</v>
      </c>
      <c r="G1936" s="268" t="s">
        <v>17</v>
      </c>
      <c r="H1936" s="268">
        <v>10862.5</v>
      </c>
      <c r="I1936" s="267" t="s">
        <v>1387</v>
      </c>
    </row>
    <row r="1937" spans="1:9" s="53" customFormat="1" x14ac:dyDescent="0.2">
      <c r="A1937" s="262" t="s">
        <v>79</v>
      </c>
      <c r="B1937" s="263">
        <v>2</v>
      </c>
      <c r="C1937" s="278" t="s">
        <v>141</v>
      </c>
      <c r="D1937" s="268" t="s">
        <v>1116</v>
      </c>
      <c r="E1937" s="269">
        <v>276</v>
      </c>
      <c r="F1937" s="268" t="s">
        <v>1124</v>
      </c>
      <c r="G1937" s="268" t="s">
        <v>17</v>
      </c>
      <c r="H1937" s="268">
        <v>10862.5</v>
      </c>
      <c r="I1937" s="267" t="s">
        <v>1387</v>
      </c>
    </row>
    <row r="1938" spans="1:9" s="53" customFormat="1" x14ac:dyDescent="0.2">
      <c r="A1938" s="262" t="s">
        <v>81</v>
      </c>
      <c r="B1938" s="263">
        <v>2</v>
      </c>
      <c r="C1938" s="278" t="s">
        <v>141</v>
      </c>
      <c r="D1938" s="268" t="s">
        <v>1116</v>
      </c>
      <c r="E1938" s="269">
        <v>276</v>
      </c>
      <c r="F1938" s="268" t="s">
        <v>1124</v>
      </c>
      <c r="G1938" s="268" t="s">
        <v>17</v>
      </c>
      <c r="H1938" s="268">
        <v>10865.599999999999</v>
      </c>
      <c r="I1938" s="267" t="s">
        <v>1387</v>
      </c>
    </row>
    <row r="1939" spans="1:9" s="53" customFormat="1" x14ac:dyDescent="0.2">
      <c r="A1939" s="262" t="s">
        <v>82</v>
      </c>
      <c r="B1939" s="263">
        <v>2</v>
      </c>
      <c r="C1939" s="278" t="s">
        <v>141</v>
      </c>
      <c r="D1939" s="268" t="s">
        <v>1116</v>
      </c>
      <c r="E1939" s="265">
        <v>276</v>
      </c>
      <c r="F1939" s="268" t="s">
        <v>1124</v>
      </c>
      <c r="G1939" s="268" t="s">
        <v>17</v>
      </c>
      <c r="H1939" s="268">
        <v>10865.599999999999</v>
      </c>
      <c r="I1939" s="267" t="s">
        <v>1387</v>
      </c>
    </row>
    <row r="1940" spans="1:9" s="53" customFormat="1" x14ac:dyDescent="0.2">
      <c r="A1940" s="262" t="s">
        <v>87</v>
      </c>
      <c r="B1940" s="263">
        <v>2</v>
      </c>
      <c r="C1940" s="278" t="s">
        <v>141</v>
      </c>
      <c r="D1940" s="268" t="s">
        <v>1116</v>
      </c>
      <c r="E1940" s="269">
        <v>276</v>
      </c>
      <c r="F1940" s="268" t="s">
        <v>1124</v>
      </c>
      <c r="G1940" s="268" t="s">
        <v>17</v>
      </c>
      <c r="H1940" s="268">
        <v>10865.6</v>
      </c>
      <c r="I1940" s="267" t="s">
        <v>1387</v>
      </c>
    </row>
    <row r="1941" spans="1:9" s="53" customFormat="1" x14ac:dyDescent="0.2">
      <c r="A1941" s="262" t="s">
        <v>88</v>
      </c>
      <c r="B1941" s="263">
        <v>2</v>
      </c>
      <c r="C1941" s="278" t="s">
        <v>141</v>
      </c>
      <c r="D1941" s="268" t="s">
        <v>1116</v>
      </c>
      <c r="E1941" s="269">
        <v>276</v>
      </c>
      <c r="F1941" s="268" t="s">
        <v>1124</v>
      </c>
      <c r="G1941" s="268" t="s">
        <v>17</v>
      </c>
      <c r="H1941" s="268">
        <v>10865.599999999999</v>
      </c>
      <c r="I1941" s="267" t="s">
        <v>1387</v>
      </c>
    </row>
    <row r="1942" spans="1:9" s="53" customFormat="1" x14ac:dyDescent="0.2">
      <c r="A1942" s="262" t="s">
        <v>148</v>
      </c>
      <c r="B1942" s="263">
        <v>2</v>
      </c>
      <c r="C1942" s="278" t="s">
        <v>141</v>
      </c>
      <c r="D1942" s="268" t="s">
        <v>1116</v>
      </c>
      <c r="E1942" s="269">
        <v>276</v>
      </c>
      <c r="F1942" s="268" t="s">
        <v>1124</v>
      </c>
      <c r="G1942" s="268" t="s">
        <v>17</v>
      </c>
      <c r="H1942" s="270">
        <v>31826.400000000005</v>
      </c>
      <c r="I1942" s="267" t="s">
        <v>1387</v>
      </c>
    </row>
    <row r="1943" spans="1:9" s="53" customFormat="1" x14ac:dyDescent="0.2">
      <c r="A1943" s="262" t="s">
        <v>527</v>
      </c>
      <c r="B1943" s="263">
        <v>2</v>
      </c>
      <c r="C1943" s="278" t="s">
        <v>141</v>
      </c>
      <c r="D1943" s="268" t="s">
        <v>1116</v>
      </c>
      <c r="E1943" s="269">
        <v>276</v>
      </c>
      <c r="F1943" s="268" t="s">
        <v>1124</v>
      </c>
      <c r="G1943" s="268" t="s">
        <v>17</v>
      </c>
      <c r="H1943" s="270">
        <v>10865.599999999999</v>
      </c>
      <c r="I1943" s="267" t="s">
        <v>1387</v>
      </c>
    </row>
    <row r="1944" spans="1:9" s="53" customFormat="1" x14ac:dyDescent="0.2">
      <c r="A1944" s="262" t="s">
        <v>588</v>
      </c>
      <c r="B1944" s="263">
        <v>2</v>
      </c>
      <c r="C1944" s="278" t="s">
        <v>141</v>
      </c>
      <c r="D1944" s="268" t="s">
        <v>1116</v>
      </c>
      <c r="E1944" s="269">
        <v>276</v>
      </c>
      <c r="F1944" s="268" t="s">
        <v>1124</v>
      </c>
      <c r="G1944" s="268" t="s">
        <v>17</v>
      </c>
      <c r="H1944" s="270">
        <v>23646.300000000017</v>
      </c>
      <c r="I1944" s="267" t="s">
        <v>1387</v>
      </c>
    </row>
    <row r="1945" spans="1:9" s="53" customFormat="1" x14ac:dyDescent="0.2">
      <c r="A1945" s="262" t="s">
        <v>1069</v>
      </c>
      <c r="B1945" s="263">
        <v>2</v>
      </c>
      <c r="C1945" s="278" t="s">
        <v>141</v>
      </c>
      <c r="D1945" s="268" t="s">
        <v>1116</v>
      </c>
      <c r="E1945" s="269">
        <v>276</v>
      </c>
      <c r="F1945" s="268" t="s">
        <v>1124</v>
      </c>
      <c r="G1945" s="268" t="s">
        <v>17</v>
      </c>
      <c r="H1945" s="270">
        <v>8170.0999999999985</v>
      </c>
      <c r="I1945" s="267" t="s">
        <v>1387</v>
      </c>
    </row>
    <row r="1946" spans="1:9" s="53" customFormat="1" x14ac:dyDescent="0.2">
      <c r="A1946" s="262" t="s">
        <v>5</v>
      </c>
      <c r="B1946" s="263">
        <v>2</v>
      </c>
      <c r="C1946" s="278" t="s">
        <v>141</v>
      </c>
      <c r="D1946" s="268" t="s">
        <v>1116</v>
      </c>
      <c r="E1946" s="269">
        <v>276</v>
      </c>
      <c r="F1946" s="268" t="s">
        <v>561</v>
      </c>
      <c r="G1946" s="268" t="s">
        <v>17</v>
      </c>
      <c r="H1946" s="268">
        <v>23831.200000000001</v>
      </c>
      <c r="I1946" s="267" t="s">
        <v>1387</v>
      </c>
    </row>
    <row r="1947" spans="1:9" s="53" customFormat="1" x14ac:dyDescent="0.2">
      <c r="A1947" s="262" t="s">
        <v>5</v>
      </c>
      <c r="B1947" s="263">
        <v>2</v>
      </c>
      <c r="C1947" s="278" t="s">
        <v>141</v>
      </c>
      <c r="D1947" s="268" t="s">
        <v>1116</v>
      </c>
      <c r="E1947" s="269">
        <v>276</v>
      </c>
      <c r="F1947" s="268" t="s">
        <v>561</v>
      </c>
      <c r="G1947" s="268" t="s">
        <v>17</v>
      </c>
      <c r="H1947" s="268">
        <v>14771.999999999996</v>
      </c>
      <c r="I1947" s="267" t="s">
        <v>1387</v>
      </c>
    </row>
    <row r="1948" spans="1:9" s="53" customFormat="1" x14ac:dyDescent="0.2">
      <c r="A1948" s="262" t="s">
        <v>6</v>
      </c>
      <c r="B1948" s="263">
        <v>2</v>
      </c>
      <c r="C1948" s="278" t="s">
        <v>141</v>
      </c>
      <c r="D1948" s="268" t="s">
        <v>1116</v>
      </c>
      <c r="E1948" s="269">
        <v>276</v>
      </c>
      <c r="F1948" s="268" t="s">
        <v>561</v>
      </c>
      <c r="G1948" s="268" t="s">
        <v>17</v>
      </c>
      <c r="H1948" s="268">
        <v>16758.3</v>
      </c>
      <c r="I1948" s="267" t="s">
        <v>1387</v>
      </c>
    </row>
    <row r="1949" spans="1:9" s="53" customFormat="1" x14ac:dyDescent="0.2">
      <c r="A1949" s="262" t="s">
        <v>7</v>
      </c>
      <c r="B1949" s="263">
        <v>2</v>
      </c>
      <c r="C1949" s="275" t="s">
        <v>141</v>
      </c>
      <c r="D1949" s="268" t="s">
        <v>1116</v>
      </c>
      <c r="E1949" s="269">
        <v>276</v>
      </c>
      <c r="F1949" s="268" t="s">
        <v>561</v>
      </c>
      <c r="G1949" s="268" t="s">
        <v>17</v>
      </c>
      <c r="H1949" s="268">
        <v>14357</v>
      </c>
      <c r="I1949" s="267" t="s">
        <v>1387</v>
      </c>
    </row>
    <row r="1950" spans="1:9" s="53" customFormat="1" x14ac:dyDescent="0.2">
      <c r="A1950" s="262" t="s">
        <v>8</v>
      </c>
      <c r="B1950" s="263">
        <v>2</v>
      </c>
      <c r="C1950" s="275" t="s">
        <v>141</v>
      </c>
      <c r="D1950" s="268" t="s">
        <v>1116</v>
      </c>
      <c r="E1950" s="269">
        <v>276</v>
      </c>
      <c r="F1950" s="268" t="s">
        <v>561</v>
      </c>
      <c r="G1950" s="268" t="s">
        <v>17</v>
      </c>
      <c r="H1950" s="268">
        <v>14357.000000000004</v>
      </c>
      <c r="I1950" s="267" t="s">
        <v>1387</v>
      </c>
    </row>
    <row r="1951" spans="1:9" s="53" customFormat="1" x14ac:dyDescent="0.2">
      <c r="A1951" s="262" t="s">
        <v>34</v>
      </c>
      <c r="B1951" s="263">
        <v>2</v>
      </c>
      <c r="C1951" s="275" t="s">
        <v>141</v>
      </c>
      <c r="D1951" s="268" t="s">
        <v>1116</v>
      </c>
      <c r="E1951" s="269">
        <v>276</v>
      </c>
      <c r="F1951" s="268" t="s">
        <v>561</v>
      </c>
      <c r="G1951" s="268" t="s">
        <v>17</v>
      </c>
      <c r="H1951" s="268">
        <v>16849.2</v>
      </c>
      <c r="I1951" s="267" t="s">
        <v>1387</v>
      </c>
    </row>
    <row r="1952" spans="1:9" s="53" customFormat="1" x14ac:dyDescent="0.2">
      <c r="A1952" s="262" t="s">
        <v>37</v>
      </c>
      <c r="B1952" s="263">
        <v>2</v>
      </c>
      <c r="C1952" s="275" t="s">
        <v>141</v>
      </c>
      <c r="D1952" s="268" t="s">
        <v>1116</v>
      </c>
      <c r="E1952" s="269">
        <v>276</v>
      </c>
      <c r="F1952" s="268" t="s">
        <v>561</v>
      </c>
      <c r="G1952" s="268" t="s">
        <v>17</v>
      </c>
      <c r="H1952" s="268">
        <v>15623.700000000004</v>
      </c>
      <c r="I1952" s="267" t="s">
        <v>1387</v>
      </c>
    </row>
    <row r="1953" spans="1:9" s="53" customFormat="1" x14ac:dyDescent="0.2">
      <c r="A1953" s="262" t="s">
        <v>39</v>
      </c>
      <c r="B1953" s="263">
        <v>2</v>
      </c>
      <c r="C1953" s="275" t="s">
        <v>141</v>
      </c>
      <c r="D1953" s="268" t="s">
        <v>1116</v>
      </c>
      <c r="E1953" s="269">
        <v>276</v>
      </c>
      <c r="F1953" s="268" t="s">
        <v>561</v>
      </c>
      <c r="G1953" s="268" t="s">
        <v>17</v>
      </c>
      <c r="H1953" s="268">
        <v>14356.999999999996</v>
      </c>
      <c r="I1953" s="267" t="s">
        <v>1387</v>
      </c>
    </row>
    <row r="1954" spans="1:9" s="53" customFormat="1" x14ac:dyDescent="0.2">
      <c r="A1954" s="262" t="s">
        <v>40</v>
      </c>
      <c r="B1954" s="263">
        <v>2</v>
      </c>
      <c r="C1954" s="275" t="s">
        <v>141</v>
      </c>
      <c r="D1954" s="268" t="s">
        <v>1116</v>
      </c>
      <c r="E1954" s="269">
        <v>276</v>
      </c>
      <c r="F1954" s="268" t="s">
        <v>561</v>
      </c>
      <c r="G1954" s="268" t="s">
        <v>17</v>
      </c>
      <c r="H1954" s="268">
        <v>14490.999999999996</v>
      </c>
      <c r="I1954" s="267" t="s">
        <v>1387</v>
      </c>
    </row>
    <row r="1955" spans="1:9" s="53" customFormat="1" x14ac:dyDescent="0.2">
      <c r="A1955" s="262" t="s">
        <v>44</v>
      </c>
      <c r="B1955" s="263">
        <v>2</v>
      </c>
      <c r="C1955" s="275" t="s">
        <v>141</v>
      </c>
      <c r="D1955" s="268" t="s">
        <v>1116</v>
      </c>
      <c r="E1955" s="269">
        <v>276</v>
      </c>
      <c r="F1955" s="268" t="s">
        <v>561</v>
      </c>
      <c r="G1955" s="268" t="s">
        <v>17</v>
      </c>
      <c r="H1955" s="268">
        <v>14357</v>
      </c>
      <c r="I1955" s="267" t="s">
        <v>1387</v>
      </c>
    </row>
    <row r="1956" spans="1:9" s="53" customFormat="1" x14ac:dyDescent="0.2">
      <c r="A1956" s="262" t="s">
        <v>45</v>
      </c>
      <c r="B1956" s="263">
        <v>2</v>
      </c>
      <c r="C1956" s="275" t="s">
        <v>141</v>
      </c>
      <c r="D1956" s="268" t="s">
        <v>1116</v>
      </c>
      <c r="E1956" s="269">
        <v>276</v>
      </c>
      <c r="F1956" s="268" t="s">
        <v>561</v>
      </c>
      <c r="G1956" s="268" t="s">
        <v>17</v>
      </c>
      <c r="H1956" s="264">
        <v>16190.2</v>
      </c>
      <c r="I1956" s="267" t="s">
        <v>1387</v>
      </c>
    </row>
    <row r="1957" spans="1:9" s="53" customFormat="1" x14ac:dyDescent="0.2">
      <c r="A1957" s="262" t="s">
        <v>46</v>
      </c>
      <c r="B1957" s="263">
        <v>2</v>
      </c>
      <c r="C1957" s="275" t="s">
        <v>141</v>
      </c>
      <c r="D1957" s="268" t="s">
        <v>1116</v>
      </c>
      <c r="E1957" s="269">
        <v>276</v>
      </c>
      <c r="F1957" s="268" t="s">
        <v>561</v>
      </c>
      <c r="G1957" s="268" t="s">
        <v>17</v>
      </c>
      <c r="H1957" s="264">
        <v>15862.5</v>
      </c>
      <c r="I1957" s="267" t="s">
        <v>1387</v>
      </c>
    </row>
    <row r="1958" spans="1:9" s="53" customFormat="1" x14ac:dyDescent="0.2">
      <c r="A1958" s="262" t="s">
        <v>47</v>
      </c>
      <c r="B1958" s="263">
        <v>2</v>
      </c>
      <c r="C1958" s="275" t="s">
        <v>141</v>
      </c>
      <c r="D1958" s="268" t="s">
        <v>1116</v>
      </c>
      <c r="E1958" s="269">
        <v>276</v>
      </c>
      <c r="F1958" s="268" t="s">
        <v>561</v>
      </c>
      <c r="G1958" s="268" t="s">
        <v>17</v>
      </c>
      <c r="H1958" s="268">
        <v>15862.5</v>
      </c>
      <c r="I1958" s="267" t="s">
        <v>1387</v>
      </c>
    </row>
    <row r="1959" spans="1:9" s="53" customFormat="1" x14ac:dyDescent="0.2">
      <c r="A1959" s="262" t="s">
        <v>55</v>
      </c>
      <c r="B1959" s="263">
        <v>2</v>
      </c>
      <c r="C1959" s="275" t="s">
        <v>141</v>
      </c>
      <c r="D1959" s="268" t="s">
        <v>1116</v>
      </c>
      <c r="E1959" s="269">
        <v>276</v>
      </c>
      <c r="F1959" s="268" t="s">
        <v>561</v>
      </c>
      <c r="G1959" s="268" t="s">
        <v>17</v>
      </c>
      <c r="H1959" s="268">
        <v>10862.5</v>
      </c>
      <c r="I1959" s="267" t="s">
        <v>1387</v>
      </c>
    </row>
    <row r="1960" spans="1:9" s="53" customFormat="1" x14ac:dyDescent="0.2">
      <c r="A1960" s="262" t="s">
        <v>56</v>
      </c>
      <c r="B1960" s="263">
        <v>2</v>
      </c>
      <c r="C1960" s="275" t="s">
        <v>141</v>
      </c>
      <c r="D1960" s="268" t="s">
        <v>1116</v>
      </c>
      <c r="E1960" s="269">
        <v>276</v>
      </c>
      <c r="F1960" s="268" t="s">
        <v>561</v>
      </c>
      <c r="G1960" s="268" t="s">
        <v>17</v>
      </c>
      <c r="H1960" s="268">
        <v>10862.5</v>
      </c>
      <c r="I1960" s="267" t="s">
        <v>1387</v>
      </c>
    </row>
    <row r="1961" spans="1:9" s="53" customFormat="1" x14ac:dyDescent="0.2">
      <c r="A1961" s="262" t="s">
        <v>64</v>
      </c>
      <c r="B1961" s="263">
        <v>2</v>
      </c>
      <c r="C1961" s="275" t="s">
        <v>141</v>
      </c>
      <c r="D1961" s="268" t="s">
        <v>1116</v>
      </c>
      <c r="E1961" s="269">
        <v>276</v>
      </c>
      <c r="F1961" s="268" t="s">
        <v>561</v>
      </c>
      <c r="G1961" s="268" t="s">
        <v>17</v>
      </c>
      <c r="H1961" s="268">
        <v>7262.5</v>
      </c>
      <c r="I1961" s="267" t="s">
        <v>1387</v>
      </c>
    </row>
    <row r="1962" spans="1:9" s="53" customFormat="1" x14ac:dyDescent="0.2">
      <c r="A1962" s="262" t="s">
        <v>65</v>
      </c>
      <c r="B1962" s="263">
        <v>2</v>
      </c>
      <c r="C1962" s="275" t="s">
        <v>141</v>
      </c>
      <c r="D1962" s="268" t="s">
        <v>1116</v>
      </c>
      <c r="E1962" s="269">
        <v>276</v>
      </c>
      <c r="F1962" s="268" t="s">
        <v>561</v>
      </c>
      <c r="G1962" s="268" t="s">
        <v>17</v>
      </c>
      <c r="H1962" s="268">
        <v>10862.5</v>
      </c>
      <c r="I1962" s="267" t="s">
        <v>1387</v>
      </c>
    </row>
    <row r="1963" spans="1:9" s="53" customFormat="1" x14ac:dyDescent="0.2">
      <c r="A1963" s="262" t="s">
        <v>78</v>
      </c>
      <c r="B1963" s="263">
        <v>2</v>
      </c>
      <c r="C1963" s="275" t="s">
        <v>141</v>
      </c>
      <c r="D1963" s="268" t="s">
        <v>1116</v>
      </c>
      <c r="E1963" s="269">
        <v>276</v>
      </c>
      <c r="F1963" s="268" t="s">
        <v>561</v>
      </c>
      <c r="G1963" s="268" t="s">
        <v>17</v>
      </c>
      <c r="H1963" s="268">
        <v>10862.5</v>
      </c>
      <c r="I1963" s="267" t="s">
        <v>1387</v>
      </c>
    </row>
    <row r="1964" spans="1:9" s="53" customFormat="1" x14ac:dyDescent="0.2">
      <c r="A1964" s="262" t="s">
        <v>79</v>
      </c>
      <c r="B1964" s="263">
        <v>2</v>
      </c>
      <c r="C1964" s="275" t="s">
        <v>141</v>
      </c>
      <c r="D1964" s="268" t="s">
        <v>1116</v>
      </c>
      <c r="E1964" s="269">
        <v>276</v>
      </c>
      <c r="F1964" s="268" t="s">
        <v>561</v>
      </c>
      <c r="G1964" s="268" t="s">
        <v>17</v>
      </c>
      <c r="H1964" s="268">
        <v>10862.5</v>
      </c>
      <c r="I1964" s="267" t="s">
        <v>1387</v>
      </c>
    </row>
    <row r="1965" spans="1:9" s="53" customFormat="1" x14ac:dyDescent="0.2">
      <c r="A1965" s="262" t="s">
        <v>81</v>
      </c>
      <c r="B1965" s="263">
        <v>2</v>
      </c>
      <c r="C1965" s="275" t="s">
        <v>141</v>
      </c>
      <c r="D1965" s="268" t="s">
        <v>1116</v>
      </c>
      <c r="E1965" s="269">
        <v>276</v>
      </c>
      <c r="F1965" s="268" t="s">
        <v>561</v>
      </c>
      <c r="G1965" s="268" t="s">
        <v>17</v>
      </c>
      <c r="H1965" s="268">
        <v>10865.599999999999</v>
      </c>
      <c r="I1965" s="267" t="s">
        <v>1387</v>
      </c>
    </row>
    <row r="1966" spans="1:9" s="53" customFormat="1" x14ac:dyDescent="0.2">
      <c r="A1966" s="262" t="s">
        <v>82</v>
      </c>
      <c r="B1966" s="263">
        <v>2</v>
      </c>
      <c r="C1966" s="275" t="s">
        <v>141</v>
      </c>
      <c r="D1966" s="268" t="s">
        <v>1116</v>
      </c>
      <c r="E1966" s="269">
        <v>276</v>
      </c>
      <c r="F1966" s="268" t="s">
        <v>561</v>
      </c>
      <c r="G1966" s="268" t="s">
        <v>17</v>
      </c>
      <c r="H1966" s="268">
        <v>10865.599999999999</v>
      </c>
      <c r="I1966" s="267" t="s">
        <v>1387</v>
      </c>
    </row>
    <row r="1967" spans="1:9" s="53" customFormat="1" x14ac:dyDescent="0.2">
      <c r="A1967" s="262" t="s">
        <v>87</v>
      </c>
      <c r="B1967" s="263">
        <v>2</v>
      </c>
      <c r="C1967" s="275" t="s">
        <v>141</v>
      </c>
      <c r="D1967" s="268" t="s">
        <v>1116</v>
      </c>
      <c r="E1967" s="269">
        <v>276</v>
      </c>
      <c r="F1967" s="268" t="s">
        <v>561</v>
      </c>
      <c r="G1967" s="268" t="s">
        <v>17</v>
      </c>
      <c r="H1967" s="268">
        <v>10865.6</v>
      </c>
      <c r="I1967" s="267" t="s">
        <v>1387</v>
      </c>
    </row>
    <row r="1968" spans="1:9" s="53" customFormat="1" x14ac:dyDescent="0.2">
      <c r="A1968" s="262" t="s">
        <v>88</v>
      </c>
      <c r="B1968" s="263">
        <v>2</v>
      </c>
      <c r="C1968" s="275" t="s">
        <v>141</v>
      </c>
      <c r="D1968" s="268" t="s">
        <v>1116</v>
      </c>
      <c r="E1968" s="269">
        <v>276</v>
      </c>
      <c r="F1968" s="268" t="s">
        <v>561</v>
      </c>
      <c r="G1968" s="268" t="s">
        <v>17</v>
      </c>
      <c r="H1968" s="268">
        <v>0</v>
      </c>
      <c r="I1968" s="267" t="s">
        <v>1387</v>
      </c>
    </row>
    <row r="1969" spans="1:9" s="53" customFormat="1" x14ac:dyDescent="0.2">
      <c r="A1969" s="262" t="s">
        <v>148</v>
      </c>
      <c r="B1969" s="263">
        <v>2</v>
      </c>
      <c r="C1969" s="275" t="s">
        <v>141</v>
      </c>
      <c r="D1969" s="268" t="s">
        <v>1116</v>
      </c>
      <c r="E1969" s="269">
        <v>276</v>
      </c>
      <c r="F1969" s="268" t="s">
        <v>561</v>
      </c>
      <c r="G1969" s="268" t="s">
        <v>17</v>
      </c>
      <c r="H1969" s="270">
        <v>43898.6</v>
      </c>
      <c r="I1969" s="267" t="s">
        <v>1387</v>
      </c>
    </row>
    <row r="1970" spans="1:9" s="53" customFormat="1" x14ac:dyDescent="0.2">
      <c r="A1970" s="262" t="s">
        <v>527</v>
      </c>
      <c r="B1970" s="263">
        <v>2</v>
      </c>
      <c r="C1970" s="275" t="s">
        <v>141</v>
      </c>
      <c r="D1970" s="268" t="s">
        <v>1116</v>
      </c>
      <c r="E1970" s="269">
        <v>276</v>
      </c>
      <c r="F1970" s="268" t="s">
        <v>561</v>
      </c>
      <c r="G1970" s="268" t="s">
        <v>17</v>
      </c>
      <c r="H1970" s="270">
        <v>43898.6</v>
      </c>
      <c r="I1970" s="267" t="s">
        <v>1387</v>
      </c>
    </row>
    <row r="1971" spans="1:9" s="53" customFormat="1" x14ac:dyDescent="0.2">
      <c r="A1971" s="262" t="s">
        <v>588</v>
      </c>
      <c r="B1971" s="263">
        <v>2</v>
      </c>
      <c r="C1971" s="275" t="s">
        <v>141</v>
      </c>
      <c r="D1971" s="268" t="s">
        <v>1116</v>
      </c>
      <c r="E1971" s="269">
        <v>276</v>
      </c>
      <c r="F1971" s="268" t="s">
        <v>561</v>
      </c>
      <c r="G1971" s="268" t="s">
        <v>17</v>
      </c>
      <c r="H1971" s="286">
        <v>43898.6</v>
      </c>
      <c r="I1971" s="267" t="s">
        <v>1387</v>
      </c>
    </row>
    <row r="1972" spans="1:9" s="53" customFormat="1" x14ac:dyDescent="0.2">
      <c r="A1972" s="262" t="s">
        <v>1069</v>
      </c>
      <c r="B1972" s="263">
        <v>2</v>
      </c>
      <c r="C1972" s="275" t="s">
        <v>141</v>
      </c>
      <c r="D1972" s="268" t="s">
        <v>1116</v>
      </c>
      <c r="E1972" s="269">
        <v>276</v>
      </c>
      <c r="F1972" s="268" t="s">
        <v>561</v>
      </c>
      <c r="G1972" s="268" t="s">
        <v>17</v>
      </c>
      <c r="H1972" s="286">
        <v>43898.6</v>
      </c>
      <c r="I1972" s="267" t="s">
        <v>1387</v>
      </c>
    </row>
    <row r="1973" spans="1:9" s="53" customFormat="1" x14ac:dyDescent="0.2">
      <c r="A1973" s="262" t="s">
        <v>5</v>
      </c>
      <c r="B1973" s="263">
        <v>2</v>
      </c>
      <c r="C1973" s="275" t="s">
        <v>141</v>
      </c>
      <c r="D1973" s="275" t="s">
        <v>1142</v>
      </c>
      <c r="E1973" s="269">
        <v>277</v>
      </c>
      <c r="F1973" s="270" t="s">
        <v>1144</v>
      </c>
      <c r="G1973" s="270" t="s">
        <v>17</v>
      </c>
      <c r="H1973" s="287" t="s">
        <v>11</v>
      </c>
      <c r="I1973" s="267" t="s">
        <v>1387</v>
      </c>
    </row>
    <row r="1974" spans="1:9" s="53" customFormat="1" x14ac:dyDescent="0.2">
      <c r="A1974" s="262" t="s">
        <v>6</v>
      </c>
      <c r="B1974" s="263">
        <v>2</v>
      </c>
      <c r="C1974" s="275" t="s">
        <v>141</v>
      </c>
      <c r="D1974" s="275" t="s">
        <v>1142</v>
      </c>
      <c r="E1974" s="265">
        <v>277</v>
      </c>
      <c r="F1974" s="270" t="s">
        <v>1144</v>
      </c>
      <c r="G1974" s="270" t="s">
        <v>17</v>
      </c>
      <c r="H1974" s="271" t="s">
        <v>11</v>
      </c>
      <c r="I1974" s="267" t="s">
        <v>1387</v>
      </c>
    </row>
    <row r="1975" spans="1:9" s="53" customFormat="1" x14ac:dyDescent="0.2">
      <c r="A1975" s="262" t="s">
        <v>7</v>
      </c>
      <c r="B1975" s="263">
        <v>2</v>
      </c>
      <c r="C1975" s="275" t="s">
        <v>141</v>
      </c>
      <c r="D1975" s="275" t="s">
        <v>1142</v>
      </c>
      <c r="E1975" s="269">
        <v>277</v>
      </c>
      <c r="F1975" s="270" t="s">
        <v>1144</v>
      </c>
      <c r="G1975" s="270" t="s">
        <v>17</v>
      </c>
      <c r="H1975" s="271" t="s">
        <v>11</v>
      </c>
      <c r="I1975" s="267" t="s">
        <v>1387</v>
      </c>
    </row>
    <row r="1976" spans="1:9" s="53" customFormat="1" x14ac:dyDescent="0.2">
      <c r="A1976" s="262" t="s">
        <v>8</v>
      </c>
      <c r="B1976" s="263">
        <v>2</v>
      </c>
      <c r="C1976" s="275" t="s">
        <v>141</v>
      </c>
      <c r="D1976" s="275" t="s">
        <v>1142</v>
      </c>
      <c r="E1976" s="269">
        <v>277</v>
      </c>
      <c r="F1976" s="270" t="s">
        <v>1144</v>
      </c>
      <c r="G1976" s="270" t="s">
        <v>17</v>
      </c>
      <c r="H1976" s="271" t="s">
        <v>11</v>
      </c>
      <c r="I1976" s="267" t="s">
        <v>1387</v>
      </c>
    </row>
    <row r="1977" spans="1:9" s="53" customFormat="1" x14ac:dyDescent="0.2">
      <c r="A1977" s="262" t="s">
        <v>34</v>
      </c>
      <c r="B1977" s="263">
        <v>2</v>
      </c>
      <c r="C1977" s="275" t="s">
        <v>141</v>
      </c>
      <c r="D1977" s="275" t="s">
        <v>1142</v>
      </c>
      <c r="E1977" s="269">
        <v>277</v>
      </c>
      <c r="F1977" s="270" t="s">
        <v>1144</v>
      </c>
      <c r="G1977" s="270" t="s">
        <v>17</v>
      </c>
      <c r="H1977" s="287" t="s">
        <v>11</v>
      </c>
      <c r="I1977" s="267" t="s">
        <v>1387</v>
      </c>
    </row>
    <row r="1978" spans="1:9" s="53" customFormat="1" x14ac:dyDescent="0.2">
      <c r="A1978" s="262" t="s">
        <v>37</v>
      </c>
      <c r="B1978" s="263">
        <v>2</v>
      </c>
      <c r="C1978" s="275" t="s">
        <v>141</v>
      </c>
      <c r="D1978" s="275" t="s">
        <v>1142</v>
      </c>
      <c r="E1978" s="269">
        <v>277</v>
      </c>
      <c r="F1978" s="270" t="s">
        <v>1144</v>
      </c>
      <c r="G1978" s="270" t="s">
        <v>17</v>
      </c>
      <c r="H1978" s="271" t="s">
        <v>11</v>
      </c>
      <c r="I1978" s="267" t="s">
        <v>1387</v>
      </c>
    </row>
    <row r="1979" spans="1:9" s="53" customFormat="1" x14ac:dyDescent="0.2">
      <c r="A1979" s="262" t="s">
        <v>39</v>
      </c>
      <c r="B1979" s="263">
        <v>2</v>
      </c>
      <c r="C1979" s="275" t="s">
        <v>141</v>
      </c>
      <c r="D1979" s="275" t="s">
        <v>1142</v>
      </c>
      <c r="E1979" s="269">
        <v>277</v>
      </c>
      <c r="F1979" s="270" t="s">
        <v>1144</v>
      </c>
      <c r="G1979" s="270" t="s">
        <v>17</v>
      </c>
      <c r="H1979" s="271" t="s">
        <v>11</v>
      </c>
      <c r="I1979" s="267" t="s">
        <v>1387</v>
      </c>
    </row>
    <row r="1980" spans="1:9" s="53" customFormat="1" x14ac:dyDescent="0.2">
      <c r="A1980" s="262" t="s">
        <v>40</v>
      </c>
      <c r="B1980" s="263">
        <v>2</v>
      </c>
      <c r="C1980" s="275" t="s">
        <v>141</v>
      </c>
      <c r="D1980" s="275" t="s">
        <v>1142</v>
      </c>
      <c r="E1980" s="269">
        <v>277</v>
      </c>
      <c r="F1980" s="270" t="s">
        <v>1144</v>
      </c>
      <c r="G1980" s="270" t="s">
        <v>17</v>
      </c>
      <c r="H1980" s="271" t="s">
        <v>11</v>
      </c>
      <c r="I1980" s="267" t="s">
        <v>1387</v>
      </c>
    </row>
    <row r="1981" spans="1:9" s="53" customFormat="1" x14ac:dyDescent="0.2">
      <c r="A1981" s="262" t="s">
        <v>44</v>
      </c>
      <c r="B1981" s="263">
        <v>2</v>
      </c>
      <c r="C1981" s="275" t="s">
        <v>141</v>
      </c>
      <c r="D1981" s="275" t="s">
        <v>1142</v>
      </c>
      <c r="E1981" s="269">
        <v>277</v>
      </c>
      <c r="F1981" s="270" t="s">
        <v>1144</v>
      </c>
      <c r="G1981" s="270" t="s">
        <v>17</v>
      </c>
      <c r="H1981" s="287" t="s">
        <v>11</v>
      </c>
      <c r="I1981" s="267" t="s">
        <v>1387</v>
      </c>
    </row>
    <row r="1982" spans="1:9" s="53" customFormat="1" x14ac:dyDescent="0.2">
      <c r="A1982" s="262" t="s">
        <v>45</v>
      </c>
      <c r="B1982" s="263">
        <v>2</v>
      </c>
      <c r="C1982" s="275" t="s">
        <v>141</v>
      </c>
      <c r="D1982" s="275" t="s">
        <v>1142</v>
      </c>
      <c r="E1982" s="269">
        <v>277</v>
      </c>
      <c r="F1982" s="270" t="s">
        <v>1144</v>
      </c>
      <c r="G1982" s="270" t="s">
        <v>17</v>
      </c>
      <c r="H1982" s="271" t="s">
        <v>11</v>
      </c>
      <c r="I1982" s="267" t="s">
        <v>1387</v>
      </c>
    </row>
    <row r="1983" spans="1:9" s="53" customFormat="1" x14ac:dyDescent="0.2">
      <c r="A1983" s="262" t="s">
        <v>46</v>
      </c>
      <c r="B1983" s="263">
        <v>2</v>
      </c>
      <c r="C1983" s="275" t="s">
        <v>141</v>
      </c>
      <c r="D1983" s="275" t="s">
        <v>1142</v>
      </c>
      <c r="E1983" s="269">
        <v>277</v>
      </c>
      <c r="F1983" s="270" t="s">
        <v>1144</v>
      </c>
      <c r="G1983" s="270" t="s">
        <v>17</v>
      </c>
      <c r="H1983" s="271" t="s">
        <v>11</v>
      </c>
      <c r="I1983" s="267" t="s">
        <v>1387</v>
      </c>
    </row>
    <row r="1984" spans="1:9" s="53" customFormat="1" x14ac:dyDescent="0.2">
      <c r="A1984" s="262" t="s">
        <v>47</v>
      </c>
      <c r="B1984" s="263">
        <v>2</v>
      </c>
      <c r="C1984" s="275" t="s">
        <v>141</v>
      </c>
      <c r="D1984" s="275" t="s">
        <v>1142</v>
      </c>
      <c r="E1984" s="269">
        <v>277</v>
      </c>
      <c r="F1984" s="270" t="s">
        <v>1144</v>
      </c>
      <c r="G1984" s="270" t="s">
        <v>17</v>
      </c>
      <c r="H1984" s="271" t="s">
        <v>11</v>
      </c>
      <c r="I1984" s="267" t="s">
        <v>1387</v>
      </c>
    </row>
    <row r="1985" spans="1:9" s="53" customFormat="1" x14ac:dyDescent="0.2">
      <c r="A1985" s="262" t="s">
        <v>55</v>
      </c>
      <c r="B1985" s="263">
        <v>2</v>
      </c>
      <c r="C1985" s="275" t="s">
        <v>141</v>
      </c>
      <c r="D1985" s="275" t="s">
        <v>1142</v>
      </c>
      <c r="E1985" s="269">
        <v>277</v>
      </c>
      <c r="F1985" s="270" t="s">
        <v>1144</v>
      </c>
      <c r="G1985" s="270" t="s">
        <v>17</v>
      </c>
      <c r="H1985" s="287" t="s">
        <v>11</v>
      </c>
      <c r="I1985" s="267" t="s">
        <v>1387</v>
      </c>
    </row>
    <row r="1986" spans="1:9" s="53" customFormat="1" x14ac:dyDescent="0.2">
      <c r="A1986" s="262" t="s">
        <v>56</v>
      </c>
      <c r="B1986" s="263">
        <v>2</v>
      </c>
      <c r="C1986" s="275" t="s">
        <v>141</v>
      </c>
      <c r="D1986" s="275" t="s">
        <v>1142</v>
      </c>
      <c r="E1986" s="269">
        <v>277</v>
      </c>
      <c r="F1986" s="270" t="s">
        <v>1144</v>
      </c>
      <c r="G1986" s="270" t="s">
        <v>17</v>
      </c>
      <c r="H1986" s="271" t="s">
        <v>11</v>
      </c>
      <c r="I1986" s="267" t="s">
        <v>1387</v>
      </c>
    </row>
    <row r="1987" spans="1:9" s="53" customFormat="1" x14ac:dyDescent="0.2">
      <c r="A1987" s="262" t="s">
        <v>64</v>
      </c>
      <c r="B1987" s="263">
        <v>2</v>
      </c>
      <c r="C1987" s="275" t="s">
        <v>141</v>
      </c>
      <c r="D1987" s="275" t="s">
        <v>1142</v>
      </c>
      <c r="E1987" s="269">
        <v>277</v>
      </c>
      <c r="F1987" s="270" t="s">
        <v>1144</v>
      </c>
      <c r="G1987" s="270" t="s">
        <v>17</v>
      </c>
      <c r="H1987" s="271" t="s">
        <v>11</v>
      </c>
      <c r="I1987" s="267" t="s">
        <v>1387</v>
      </c>
    </row>
    <row r="1988" spans="1:9" s="53" customFormat="1" x14ac:dyDescent="0.2">
      <c r="A1988" s="262" t="s">
        <v>65</v>
      </c>
      <c r="B1988" s="263">
        <v>2</v>
      </c>
      <c r="C1988" s="275" t="s">
        <v>141</v>
      </c>
      <c r="D1988" s="275" t="s">
        <v>1142</v>
      </c>
      <c r="E1988" s="269">
        <v>277</v>
      </c>
      <c r="F1988" s="270" t="s">
        <v>1144</v>
      </c>
      <c r="G1988" s="270" t="s">
        <v>17</v>
      </c>
      <c r="H1988" s="271" t="s">
        <v>11</v>
      </c>
      <c r="I1988" s="267" t="s">
        <v>1387</v>
      </c>
    </row>
    <row r="1989" spans="1:9" s="53" customFormat="1" x14ac:dyDescent="0.2">
      <c r="A1989" s="262" t="s">
        <v>78</v>
      </c>
      <c r="B1989" s="263">
        <v>2</v>
      </c>
      <c r="C1989" s="275" t="s">
        <v>141</v>
      </c>
      <c r="D1989" s="275" t="s">
        <v>1142</v>
      </c>
      <c r="E1989" s="269">
        <v>277</v>
      </c>
      <c r="F1989" s="270" t="s">
        <v>1144</v>
      </c>
      <c r="G1989" s="270" t="s">
        <v>17</v>
      </c>
      <c r="H1989" s="287" t="s">
        <v>11</v>
      </c>
      <c r="I1989" s="267" t="s">
        <v>1387</v>
      </c>
    </row>
    <row r="1990" spans="1:9" s="53" customFormat="1" x14ac:dyDescent="0.2">
      <c r="A1990" s="262" t="s">
        <v>79</v>
      </c>
      <c r="B1990" s="263">
        <v>2</v>
      </c>
      <c r="C1990" s="275" t="s">
        <v>141</v>
      </c>
      <c r="D1990" s="275" t="s">
        <v>1142</v>
      </c>
      <c r="E1990" s="269">
        <v>277</v>
      </c>
      <c r="F1990" s="270" t="s">
        <v>1144</v>
      </c>
      <c r="G1990" s="270" t="s">
        <v>17</v>
      </c>
      <c r="H1990" s="271" t="s">
        <v>11</v>
      </c>
      <c r="I1990" s="267" t="s">
        <v>1387</v>
      </c>
    </row>
    <row r="1991" spans="1:9" s="53" customFormat="1" x14ac:dyDescent="0.2">
      <c r="A1991" s="262" t="s">
        <v>81</v>
      </c>
      <c r="B1991" s="263">
        <v>2</v>
      </c>
      <c r="C1991" s="275" t="s">
        <v>141</v>
      </c>
      <c r="D1991" s="275" t="s">
        <v>1142</v>
      </c>
      <c r="E1991" s="269">
        <v>277</v>
      </c>
      <c r="F1991" s="270" t="s">
        <v>1144</v>
      </c>
      <c r="G1991" s="270" t="s">
        <v>17</v>
      </c>
      <c r="H1991" s="271" t="s">
        <v>11</v>
      </c>
      <c r="I1991" s="267" t="s">
        <v>1387</v>
      </c>
    </row>
    <row r="1992" spans="1:9" s="53" customFormat="1" x14ac:dyDescent="0.2">
      <c r="A1992" s="262" t="s">
        <v>82</v>
      </c>
      <c r="B1992" s="263">
        <v>2</v>
      </c>
      <c r="C1992" s="275" t="s">
        <v>141</v>
      </c>
      <c r="D1992" s="275" t="s">
        <v>1142</v>
      </c>
      <c r="E1992" s="269">
        <v>277</v>
      </c>
      <c r="F1992" s="270" t="s">
        <v>1144</v>
      </c>
      <c r="G1992" s="270" t="s">
        <v>17</v>
      </c>
      <c r="H1992" s="271" t="s">
        <v>11</v>
      </c>
      <c r="I1992" s="267" t="s">
        <v>1387</v>
      </c>
    </row>
    <row r="1993" spans="1:9" s="53" customFormat="1" x14ac:dyDescent="0.2">
      <c r="A1993" s="262" t="s">
        <v>87</v>
      </c>
      <c r="B1993" s="263">
        <v>2</v>
      </c>
      <c r="C1993" s="275" t="s">
        <v>141</v>
      </c>
      <c r="D1993" s="275" t="s">
        <v>1142</v>
      </c>
      <c r="E1993" s="269">
        <v>277</v>
      </c>
      <c r="F1993" s="270" t="s">
        <v>1144</v>
      </c>
      <c r="G1993" s="270" t="s">
        <v>17</v>
      </c>
      <c r="H1993" s="287" t="s">
        <v>11</v>
      </c>
      <c r="I1993" s="267" t="s">
        <v>1387</v>
      </c>
    </row>
    <row r="1994" spans="1:9" s="53" customFormat="1" x14ac:dyDescent="0.2">
      <c r="A1994" s="262" t="s">
        <v>88</v>
      </c>
      <c r="B1994" s="263">
        <v>2</v>
      </c>
      <c r="C1994" s="275" t="s">
        <v>141</v>
      </c>
      <c r="D1994" s="275" t="s">
        <v>1142</v>
      </c>
      <c r="E1994" s="269">
        <v>277</v>
      </c>
      <c r="F1994" s="270" t="s">
        <v>1144</v>
      </c>
      <c r="G1994" s="270" t="s">
        <v>17</v>
      </c>
      <c r="H1994" s="271" t="s">
        <v>11</v>
      </c>
      <c r="I1994" s="267" t="s">
        <v>1387</v>
      </c>
    </row>
    <row r="1995" spans="1:9" s="53" customFormat="1" x14ac:dyDescent="0.2">
      <c r="A1995" s="262" t="s">
        <v>148</v>
      </c>
      <c r="B1995" s="263">
        <v>2</v>
      </c>
      <c r="C1995" s="275" t="s">
        <v>141</v>
      </c>
      <c r="D1995" s="275" t="s">
        <v>1142</v>
      </c>
      <c r="E1995" s="269">
        <v>277</v>
      </c>
      <c r="F1995" s="270" t="s">
        <v>1144</v>
      </c>
      <c r="G1995" s="270" t="s">
        <v>17</v>
      </c>
      <c r="H1995" s="271" t="s">
        <v>11</v>
      </c>
      <c r="I1995" s="267" t="s">
        <v>1387</v>
      </c>
    </row>
    <row r="1996" spans="1:9" s="53" customFormat="1" x14ac:dyDescent="0.2">
      <c r="A1996" s="262" t="s">
        <v>527</v>
      </c>
      <c r="B1996" s="263">
        <v>2</v>
      </c>
      <c r="C1996" s="275" t="s">
        <v>141</v>
      </c>
      <c r="D1996" s="275" t="s">
        <v>1142</v>
      </c>
      <c r="E1996" s="269">
        <v>277</v>
      </c>
      <c r="F1996" s="270" t="s">
        <v>1144</v>
      </c>
      <c r="G1996" s="270" t="s">
        <v>17</v>
      </c>
      <c r="H1996" s="271" t="s">
        <v>11</v>
      </c>
      <c r="I1996" s="267" t="s">
        <v>1387</v>
      </c>
    </row>
    <row r="1997" spans="1:9" s="53" customFormat="1" x14ac:dyDescent="0.2">
      <c r="A1997" s="262" t="s">
        <v>588</v>
      </c>
      <c r="B1997" s="263">
        <v>2</v>
      </c>
      <c r="C1997" s="275" t="s">
        <v>141</v>
      </c>
      <c r="D1997" s="275" t="s">
        <v>1142</v>
      </c>
      <c r="E1997" s="269">
        <v>277</v>
      </c>
      <c r="F1997" s="270" t="s">
        <v>1144</v>
      </c>
      <c r="G1997" s="270" t="s">
        <v>17</v>
      </c>
      <c r="H1997" s="287" t="s">
        <v>11</v>
      </c>
      <c r="I1997" s="267" t="s">
        <v>1387</v>
      </c>
    </row>
    <row r="1998" spans="1:9" s="53" customFormat="1" x14ac:dyDescent="0.2">
      <c r="A1998" s="262" t="s">
        <v>1069</v>
      </c>
      <c r="B1998" s="263">
        <v>2</v>
      </c>
      <c r="C1998" s="275" t="s">
        <v>141</v>
      </c>
      <c r="D1998" s="275" t="s">
        <v>1142</v>
      </c>
      <c r="E1998" s="269">
        <v>277</v>
      </c>
      <c r="F1998" s="270" t="s">
        <v>1144</v>
      </c>
      <c r="G1998" s="270" t="s">
        <v>17</v>
      </c>
      <c r="H1998" s="271" t="s">
        <v>11</v>
      </c>
      <c r="I1998" s="267" t="s">
        <v>1387</v>
      </c>
    </row>
    <row r="1999" spans="1:9" s="53" customFormat="1" x14ac:dyDescent="0.2">
      <c r="A1999" s="132" t="s">
        <v>5</v>
      </c>
      <c r="B1999" s="213">
        <v>2</v>
      </c>
      <c r="C1999" s="151" t="s">
        <v>141</v>
      </c>
      <c r="D1999" s="148" t="s">
        <v>1116</v>
      </c>
      <c r="E1999" s="149">
        <v>278</v>
      </c>
      <c r="F1999" s="148" t="s">
        <v>557</v>
      </c>
      <c r="G1999" s="148" t="s">
        <v>14</v>
      </c>
      <c r="H1999" s="156">
        <v>23831.200000000001</v>
      </c>
      <c r="I1999" s="267"/>
    </row>
    <row r="2000" spans="1:9" s="53" customFormat="1" x14ac:dyDescent="0.2">
      <c r="A2000" s="132" t="s">
        <v>6</v>
      </c>
      <c r="B2000" s="213">
        <v>2</v>
      </c>
      <c r="C2000" s="151" t="s">
        <v>141</v>
      </c>
      <c r="D2000" s="148" t="s">
        <v>1116</v>
      </c>
      <c r="E2000" s="149">
        <v>278</v>
      </c>
      <c r="F2000" s="148" t="s">
        <v>557</v>
      </c>
      <c r="G2000" s="148" t="s">
        <v>14</v>
      </c>
      <c r="H2000" s="148">
        <v>21331.200000000001</v>
      </c>
      <c r="I2000" s="267"/>
    </row>
    <row r="2001" spans="1:9" s="53" customFormat="1" x14ac:dyDescent="0.2">
      <c r="A2001" s="132" t="s">
        <v>7</v>
      </c>
      <c r="B2001" s="213">
        <v>2</v>
      </c>
      <c r="C2001" s="151" t="s">
        <v>141</v>
      </c>
      <c r="D2001" s="148" t="s">
        <v>1116</v>
      </c>
      <c r="E2001" s="149">
        <v>278</v>
      </c>
      <c r="F2001" s="148" t="s">
        <v>557</v>
      </c>
      <c r="G2001" s="148" t="s">
        <v>14</v>
      </c>
      <c r="H2001" s="148">
        <v>22986.1</v>
      </c>
      <c r="I2001" s="267"/>
    </row>
    <row r="2002" spans="1:9" s="53" customFormat="1" x14ac:dyDescent="0.2">
      <c r="A2002" s="132" t="s">
        <v>8</v>
      </c>
      <c r="B2002" s="213">
        <v>2</v>
      </c>
      <c r="C2002" s="151" t="s">
        <v>141</v>
      </c>
      <c r="D2002" s="148" t="s">
        <v>1116</v>
      </c>
      <c r="E2002" s="149">
        <v>278</v>
      </c>
      <c r="F2002" s="148" t="s">
        <v>557</v>
      </c>
      <c r="G2002" s="148" t="s">
        <v>14</v>
      </c>
      <c r="H2002" s="148">
        <v>23945.3</v>
      </c>
      <c r="I2002" s="267"/>
    </row>
    <row r="2003" spans="1:9" s="53" customFormat="1" x14ac:dyDescent="0.2">
      <c r="A2003" s="132" t="s">
        <v>34</v>
      </c>
      <c r="B2003" s="213">
        <v>2</v>
      </c>
      <c r="C2003" s="151" t="s">
        <v>141</v>
      </c>
      <c r="D2003" s="148" t="s">
        <v>1116</v>
      </c>
      <c r="E2003" s="149">
        <v>278</v>
      </c>
      <c r="F2003" s="148" t="s">
        <v>557</v>
      </c>
      <c r="G2003" s="148" t="s">
        <v>14</v>
      </c>
      <c r="H2003" s="148">
        <v>22669.8</v>
      </c>
      <c r="I2003" s="267"/>
    </row>
    <row r="2004" spans="1:9" s="53" customFormat="1" x14ac:dyDescent="0.2">
      <c r="A2004" s="132" t="s">
        <v>37</v>
      </c>
      <c r="B2004" s="213">
        <v>2</v>
      </c>
      <c r="C2004" s="151" t="s">
        <v>141</v>
      </c>
      <c r="D2004" s="148" t="s">
        <v>1116</v>
      </c>
      <c r="E2004" s="149">
        <v>278</v>
      </c>
      <c r="F2004" s="148" t="s">
        <v>557</v>
      </c>
      <c r="G2004" s="148" t="s">
        <v>14</v>
      </c>
      <c r="H2004" s="148">
        <v>22669.8</v>
      </c>
      <c r="I2004" s="267"/>
    </row>
    <row r="2005" spans="1:9" s="53" customFormat="1" x14ac:dyDescent="0.2">
      <c r="A2005" s="132" t="s">
        <v>39</v>
      </c>
      <c r="B2005" s="213">
        <v>2</v>
      </c>
      <c r="C2005" s="151" t="s">
        <v>141</v>
      </c>
      <c r="D2005" s="148" t="s">
        <v>1116</v>
      </c>
      <c r="E2005" s="149">
        <v>278</v>
      </c>
      <c r="F2005" s="148" t="s">
        <v>557</v>
      </c>
      <c r="G2005" s="148" t="s">
        <v>14</v>
      </c>
      <c r="H2005" s="148">
        <v>16123.2</v>
      </c>
      <c r="I2005" s="267"/>
    </row>
    <row r="2006" spans="1:9" s="53" customFormat="1" x14ac:dyDescent="0.2">
      <c r="A2006" s="132" t="s">
        <v>40</v>
      </c>
      <c r="B2006" s="213">
        <v>2</v>
      </c>
      <c r="C2006" s="151" t="s">
        <v>141</v>
      </c>
      <c r="D2006" s="148" t="s">
        <v>1116</v>
      </c>
      <c r="E2006" s="149">
        <v>278</v>
      </c>
      <c r="F2006" s="148" t="s">
        <v>557</v>
      </c>
      <c r="G2006" s="148" t="s">
        <v>14</v>
      </c>
      <c r="H2006" s="148">
        <v>16585.7</v>
      </c>
      <c r="I2006" s="267"/>
    </row>
    <row r="2007" spans="1:9" s="53" customFormat="1" x14ac:dyDescent="0.2">
      <c r="A2007" s="132" t="s">
        <v>44</v>
      </c>
      <c r="B2007" s="213">
        <v>2</v>
      </c>
      <c r="C2007" s="151" t="s">
        <v>141</v>
      </c>
      <c r="D2007" s="148" t="s">
        <v>1116</v>
      </c>
      <c r="E2007" s="149">
        <v>278</v>
      </c>
      <c r="F2007" s="148" t="s">
        <v>557</v>
      </c>
      <c r="G2007" s="148" t="s">
        <v>14</v>
      </c>
      <c r="H2007" s="148">
        <v>16917.400000000001</v>
      </c>
      <c r="I2007" s="267"/>
    </row>
    <row r="2008" spans="1:9" s="53" customFormat="1" x14ac:dyDescent="0.2">
      <c r="A2008" s="132" t="s">
        <v>45</v>
      </c>
      <c r="B2008" s="213">
        <v>2</v>
      </c>
      <c r="C2008" s="151" t="s">
        <v>141</v>
      </c>
      <c r="D2008" s="148" t="s">
        <v>1116</v>
      </c>
      <c r="E2008" s="149">
        <v>278</v>
      </c>
      <c r="F2008" s="148" t="s">
        <v>557</v>
      </c>
      <c r="G2008" s="148" t="s">
        <v>14</v>
      </c>
      <c r="H2008" s="127">
        <v>17255.7</v>
      </c>
      <c r="I2008" s="267"/>
    </row>
    <row r="2009" spans="1:9" s="53" customFormat="1" x14ac:dyDescent="0.2">
      <c r="A2009" s="132" t="s">
        <v>46</v>
      </c>
      <c r="B2009" s="213">
        <v>2</v>
      </c>
      <c r="C2009" s="151" t="s">
        <v>141</v>
      </c>
      <c r="D2009" s="148" t="s">
        <v>1116</v>
      </c>
      <c r="E2009" s="149">
        <v>278</v>
      </c>
      <c r="F2009" s="148" t="s">
        <v>557</v>
      </c>
      <c r="G2009" s="148" t="s">
        <v>14</v>
      </c>
      <c r="H2009" s="127">
        <v>16197</v>
      </c>
      <c r="I2009" s="267"/>
    </row>
    <row r="2010" spans="1:9" s="53" customFormat="1" x14ac:dyDescent="0.2">
      <c r="A2010" s="132" t="s">
        <v>47</v>
      </c>
      <c r="B2010" s="213">
        <v>2</v>
      </c>
      <c r="C2010" s="151" t="s">
        <v>141</v>
      </c>
      <c r="D2010" s="148" t="s">
        <v>1116</v>
      </c>
      <c r="E2010" s="149">
        <v>278</v>
      </c>
      <c r="F2010" s="148" t="s">
        <v>557</v>
      </c>
      <c r="G2010" s="148" t="s">
        <v>14</v>
      </c>
      <c r="H2010" s="148">
        <v>16197</v>
      </c>
      <c r="I2010" s="267"/>
    </row>
    <row r="2011" spans="1:9" s="53" customFormat="1" x14ac:dyDescent="0.2">
      <c r="A2011" s="132" t="s">
        <v>55</v>
      </c>
      <c r="B2011" s="213">
        <v>2</v>
      </c>
      <c r="C2011" s="151" t="s">
        <v>141</v>
      </c>
      <c r="D2011" s="148" t="s">
        <v>1116</v>
      </c>
      <c r="E2011" s="149">
        <v>278</v>
      </c>
      <c r="F2011" s="148" t="s">
        <v>557</v>
      </c>
      <c r="G2011" s="148" t="s">
        <v>14</v>
      </c>
      <c r="H2011" s="148">
        <v>16197</v>
      </c>
      <c r="I2011" s="267"/>
    </row>
    <row r="2012" spans="1:9" s="53" customFormat="1" x14ac:dyDescent="0.2">
      <c r="A2012" s="132" t="s">
        <v>56</v>
      </c>
      <c r="B2012" s="213">
        <v>2</v>
      </c>
      <c r="C2012" s="151" t="s">
        <v>141</v>
      </c>
      <c r="D2012" s="148" t="s">
        <v>1116</v>
      </c>
      <c r="E2012" s="149">
        <v>278</v>
      </c>
      <c r="F2012" s="148" t="s">
        <v>557</v>
      </c>
      <c r="G2012" s="148" t="s">
        <v>14</v>
      </c>
      <c r="H2012" s="148">
        <v>16197</v>
      </c>
      <c r="I2012" s="267"/>
    </row>
    <row r="2013" spans="1:9" s="53" customFormat="1" x14ac:dyDescent="0.2">
      <c r="A2013" s="132" t="s">
        <v>64</v>
      </c>
      <c r="B2013" s="213">
        <v>2</v>
      </c>
      <c r="C2013" s="151" t="s">
        <v>141</v>
      </c>
      <c r="D2013" s="148" t="s">
        <v>1116</v>
      </c>
      <c r="E2013" s="149">
        <v>278</v>
      </c>
      <c r="F2013" s="148" t="s">
        <v>557</v>
      </c>
      <c r="G2013" s="148" t="s">
        <v>14</v>
      </c>
      <c r="H2013" s="148">
        <v>16197</v>
      </c>
      <c r="I2013" s="267"/>
    </row>
    <row r="2014" spans="1:9" s="53" customFormat="1" x14ac:dyDescent="0.2">
      <c r="A2014" s="132" t="s">
        <v>65</v>
      </c>
      <c r="B2014" s="213">
        <v>2</v>
      </c>
      <c r="C2014" s="151" t="s">
        <v>141</v>
      </c>
      <c r="D2014" s="148" t="s">
        <v>1116</v>
      </c>
      <c r="E2014" s="149">
        <v>278</v>
      </c>
      <c r="F2014" s="148" t="s">
        <v>557</v>
      </c>
      <c r="G2014" s="148" t="s">
        <v>14</v>
      </c>
      <c r="H2014" s="148">
        <v>16197</v>
      </c>
      <c r="I2014" s="267"/>
    </row>
    <row r="2015" spans="1:9" s="53" customFormat="1" x14ac:dyDescent="0.2">
      <c r="A2015" s="132" t="s">
        <v>78</v>
      </c>
      <c r="B2015" s="213">
        <v>2</v>
      </c>
      <c r="C2015" s="151" t="s">
        <v>141</v>
      </c>
      <c r="D2015" s="148" t="s">
        <v>1116</v>
      </c>
      <c r="E2015" s="149">
        <v>278</v>
      </c>
      <c r="F2015" s="148" t="s">
        <v>557</v>
      </c>
      <c r="G2015" s="148" t="s">
        <v>14</v>
      </c>
      <c r="H2015" s="148">
        <v>16197</v>
      </c>
      <c r="I2015" s="267"/>
    </row>
    <row r="2016" spans="1:9" s="53" customFormat="1" x14ac:dyDescent="0.2">
      <c r="A2016" s="132" t="s">
        <v>79</v>
      </c>
      <c r="B2016" s="213">
        <v>2</v>
      </c>
      <c r="C2016" s="151" t="s">
        <v>141</v>
      </c>
      <c r="D2016" s="148" t="s">
        <v>1116</v>
      </c>
      <c r="E2016" s="149">
        <v>278</v>
      </c>
      <c r="F2016" s="148" t="s">
        <v>557</v>
      </c>
      <c r="G2016" s="148" t="s">
        <v>14</v>
      </c>
      <c r="H2016" s="148">
        <v>16197</v>
      </c>
      <c r="I2016" s="267"/>
    </row>
    <row r="2017" spans="1:9" s="53" customFormat="1" x14ac:dyDescent="0.2">
      <c r="A2017" s="132" t="s">
        <v>81</v>
      </c>
      <c r="B2017" s="213">
        <v>2</v>
      </c>
      <c r="C2017" s="151" t="s">
        <v>141</v>
      </c>
      <c r="D2017" s="148" t="s">
        <v>1116</v>
      </c>
      <c r="E2017" s="149">
        <v>278</v>
      </c>
      <c r="F2017" s="148" t="s">
        <v>557</v>
      </c>
      <c r="G2017" s="148" t="s">
        <v>14</v>
      </c>
      <c r="H2017" s="148">
        <v>17865.599999999999</v>
      </c>
      <c r="I2017" s="267"/>
    </row>
    <row r="2018" spans="1:9" s="53" customFormat="1" x14ac:dyDescent="0.2">
      <c r="A2018" s="132" t="s">
        <v>82</v>
      </c>
      <c r="B2018" s="213">
        <v>2</v>
      </c>
      <c r="C2018" s="151" t="s">
        <v>141</v>
      </c>
      <c r="D2018" s="148" t="s">
        <v>1116</v>
      </c>
      <c r="E2018" s="149">
        <v>278</v>
      </c>
      <c r="F2018" s="148" t="s">
        <v>557</v>
      </c>
      <c r="G2018" s="148" t="s">
        <v>14</v>
      </c>
      <c r="H2018" s="148">
        <v>17865.599999999999</v>
      </c>
      <c r="I2018" s="267"/>
    </row>
    <row r="2019" spans="1:9" s="53" customFormat="1" x14ac:dyDescent="0.2">
      <c r="A2019" s="132" t="s">
        <v>87</v>
      </c>
      <c r="B2019" s="213">
        <v>2</v>
      </c>
      <c r="C2019" s="151" t="s">
        <v>141</v>
      </c>
      <c r="D2019" s="148" t="s">
        <v>1116</v>
      </c>
      <c r="E2019" s="149">
        <v>278</v>
      </c>
      <c r="F2019" s="148" t="s">
        <v>557</v>
      </c>
      <c r="G2019" s="148" t="s">
        <v>14</v>
      </c>
      <c r="H2019" s="148">
        <v>17865.599999999999</v>
      </c>
      <c r="I2019" s="267"/>
    </row>
    <row r="2020" spans="1:9" s="53" customFormat="1" x14ac:dyDescent="0.2">
      <c r="A2020" s="132" t="s">
        <v>88</v>
      </c>
      <c r="B2020" s="213">
        <v>2</v>
      </c>
      <c r="C2020" s="151" t="s">
        <v>141</v>
      </c>
      <c r="D2020" s="148" t="s">
        <v>1116</v>
      </c>
      <c r="E2020" s="149">
        <v>278</v>
      </c>
      <c r="F2020" s="148" t="s">
        <v>557</v>
      </c>
      <c r="G2020" s="148" t="s">
        <v>14</v>
      </c>
      <c r="H2020" s="148">
        <v>17865.599999999999</v>
      </c>
      <c r="I2020" s="267"/>
    </row>
    <row r="2021" spans="1:9" s="53" customFormat="1" x14ac:dyDescent="0.2">
      <c r="A2021" s="132" t="s">
        <v>148</v>
      </c>
      <c r="B2021" s="213">
        <v>2</v>
      </c>
      <c r="C2021" s="151" t="s">
        <v>141</v>
      </c>
      <c r="D2021" s="148" t="s">
        <v>1116</v>
      </c>
      <c r="E2021" s="149">
        <v>278</v>
      </c>
      <c r="F2021" s="148" t="s">
        <v>557</v>
      </c>
      <c r="G2021" s="148" t="s">
        <v>14</v>
      </c>
      <c r="H2021" s="137">
        <v>17865.599999999999</v>
      </c>
      <c r="I2021" s="267"/>
    </row>
    <row r="2022" spans="1:9" s="53" customFormat="1" x14ac:dyDescent="0.2">
      <c r="A2022" s="132" t="s">
        <v>527</v>
      </c>
      <c r="B2022" s="213">
        <v>2</v>
      </c>
      <c r="C2022" s="151" t="s">
        <v>141</v>
      </c>
      <c r="D2022" s="148" t="s">
        <v>1116</v>
      </c>
      <c r="E2022" s="149">
        <v>278</v>
      </c>
      <c r="F2022" s="148" t="s">
        <v>557</v>
      </c>
      <c r="G2022" s="148" t="s">
        <v>14</v>
      </c>
      <c r="H2022" s="137">
        <v>17865.599999999999</v>
      </c>
      <c r="I2022" s="267"/>
    </row>
    <row r="2023" spans="1:9" s="53" customFormat="1" x14ac:dyDescent="0.2">
      <c r="A2023" s="132" t="s">
        <v>588</v>
      </c>
      <c r="B2023" s="213">
        <v>2</v>
      </c>
      <c r="C2023" s="151" t="s">
        <v>141</v>
      </c>
      <c r="D2023" s="148" t="s">
        <v>1116</v>
      </c>
      <c r="E2023" s="149">
        <v>278</v>
      </c>
      <c r="F2023" s="148" t="s">
        <v>557</v>
      </c>
      <c r="G2023" s="148" t="s">
        <v>14</v>
      </c>
      <c r="H2023" s="140">
        <v>18580.2</v>
      </c>
      <c r="I2023" s="267"/>
    </row>
    <row r="2024" spans="1:9" s="53" customFormat="1" x14ac:dyDescent="0.2">
      <c r="A2024" s="132" t="s">
        <v>1069</v>
      </c>
      <c r="B2024" s="213">
        <v>2</v>
      </c>
      <c r="C2024" s="151" t="s">
        <v>141</v>
      </c>
      <c r="D2024" s="148" t="s">
        <v>1116</v>
      </c>
      <c r="E2024" s="149">
        <v>278</v>
      </c>
      <c r="F2024" s="148" t="s">
        <v>557</v>
      </c>
      <c r="G2024" s="148" t="s">
        <v>14</v>
      </c>
      <c r="H2024" s="140">
        <v>19323.400000000001</v>
      </c>
      <c r="I2024" s="267"/>
    </row>
    <row r="2025" spans="1:9" s="53" customFormat="1" x14ac:dyDescent="0.2">
      <c r="A2025" s="132" t="s">
        <v>5</v>
      </c>
      <c r="B2025" s="213">
        <v>2</v>
      </c>
      <c r="C2025" s="151" t="s">
        <v>141</v>
      </c>
      <c r="D2025" s="151" t="s">
        <v>1132</v>
      </c>
      <c r="E2025" s="149">
        <v>279</v>
      </c>
      <c r="F2025" s="148" t="s">
        <v>1133</v>
      </c>
      <c r="G2025" s="148" t="s">
        <v>17</v>
      </c>
      <c r="H2025" s="154">
        <v>3124.7</v>
      </c>
      <c r="I2025" s="267"/>
    </row>
    <row r="2026" spans="1:9" s="53" customFormat="1" x14ac:dyDescent="0.2">
      <c r="A2026" s="132" t="s">
        <v>6</v>
      </c>
      <c r="B2026" s="213">
        <v>2</v>
      </c>
      <c r="C2026" s="151" t="s">
        <v>141</v>
      </c>
      <c r="D2026" s="151" t="s">
        <v>1132</v>
      </c>
      <c r="E2026" s="149">
        <v>279</v>
      </c>
      <c r="F2026" s="148" t="s">
        <v>1133</v>
      </c>
      <c r="G2026" s="148" t="s">
        <v>17</v>
      </c>
      <c r="H2026" s="150">
        <v>3124.7</v>
      </c>
      <c r="I2026" s="267"/>
    </row>
    <row r="2027" spans="1:9" s="53" customFormat="1" x14ac:dyDescent="0.2">
      <c r="A2027" s="132" t="s">
        <v>7</v>
      </c>
      <c r="B2027" s="213">
        <v>2</v>
      </c>
      <c r="C2027" s="141" t="s">
        <v>141</v>
      </c>
      <c r="D2027" s="151" t="s">
        <v>1132</v>
      </c>
      <c r="E2027" s="149">
        <v>279</v>
      </c>
      <c r="F2027" s="148" t="s">
        <v>1133</v>
      </c>
      <c r="G2027" s="148" t="s">
        <v>17</v>
      </c>
      <c r="H2027" s="150">
        <v>2704</v>
      </c>
      <c r="I2027" s="267"/>
    </row>
    <row r="2028" spans="1:9" s="53" customFormat="1" x14ac:dyDescent="0.2">
      <c r="A2028" s="132" t="s">
        <v>8</v>
      </c>
      <c r="B2028" s="213">
        <v>2</v>
      </c>
      <c r="C2028" s="141" t="s">
        <v>141</v>
      </c>
      <c r="D2028" s="151" t="s">
        <v>1132</v>
      </c>
      <c r="E2028" s="149">
        <v>279</v>
      </c>
      <c r="F2028" s="148" t="s">
        <v>1133</v>
      </c>
      <c r="G2028" s="148" t="s">
        <v>17</v>
      </c>
      <c r="H2028" s="150">
        <v>3124.7</v>
      </c>
      <c r="I2028" s="267"/>
    </row>
    <row r="2029" spans="1:9" s="53" customFormat="1" x14ac:dyDescent="0.2">
      <c r="A2029" s="132" t="s">
        <v>34</v>
      </c>
      <c r="B2029" s="213">
        <v>2</v>
      </c>
      <c r="C2029" s="141" t="s">
        <v>141</v>
      </c>
      <c r="D2029" s="151" t="s">
        <v>1132</v>
      </c>
      <c r="E2029" s="149">
        <v>279</v>
      </c>
      <c r="F2029" s="148" t="s">
        <v>1133</v>
      </c>
      <c r="G2029" s="148" t="s">
        <v>17</v>
      </c>
      <c r="H2029" s="150">
        <v>3124.7</v>
      </c>
      <c r="I2029" s="267"/>
    </row>
    <row r="2030" spans="1:9" s="53" customFormat="1" x14ac:dyDescent="0.2">
      <c r="A2030" s="132" t="s">
        <v>37</v>
      </c>
      <c r="B2030" s="213">
        <v>2</v>
      </c>
      <c r="C2030" s="141" t="s">
        <v>141</v>
      </c>
      <c r="D2030" s="151" t="s">
        <v>1132</v>
      </c>
      <c r="E2030" s="149">
        <v>279</v>
      </c>
      <c r="F2030" s="148" t="s">
        <v>1133</v>
      </c>
      <c r="G2030" s="148" t="s">
        <v>17</v>
      </c>
      <c r="H2030" s="150">
        <v>3124.7</v>
      </c>
      <c r="I2030" s="267"/>
    </row>
    <row r="2031" spans="1:9" s="53" customFormat="1" x14ac:dyDescent="0.2">
      <c r="A2031" s="132" t="s">
        <v>39</v>
      </c>
      <c r="B2031" s="213">
        <v>2</v>
      </c>
      <c r="C2031" s="141" t="s">
        <v>141</v>
      </c>
      <c r="D2031" s="151" t="s">
        <v>1132</v>
      </c>
      <c r="E2031" s="149">
        <v>279</v>
      </c>
      <c r="F2031" s="148" t="s">
        <v>1133</v>
      </c>
      <c r="G2031" s="148" t="s">
        <v>17</v>
      </c>
      <c r="H2031" s="150">
        <v>3124.7</v>
      </c>
      <c r="I2031" s="267"/>
    </row>
    <row r="2032" spans="1:9" s="53" customFormat="1" x14ac:dyDescent="0.2">
      <c r="A2032" s="132" t="s">
        <v>40</v>
      </c>
      <c r="B2032" s="213">
        <v>2</v>
      </c>
      <c r="C2032" s="141" t="s">
        <v>141</v>
      </c>
      <c r="D2032" s="151" t="s">
        <v>1132</v>
      </c>
      <c r="E2032" s="149">
        <v>279</v>
      </c>
      <c r="F2032" s="148" t="s">
        <v>1133</v>
      </c>
      <c r="G2032" s="148" t="s">
        <v>17</v>
      </c>
      <c r="H2032" s="150">
        <v>3124.7</v>
      </c>
      <c r="I2032" s="267"/>
    </row>
    <row r="2033" spans="1:9" s="53" customFormat="1" x14ac:dyDescent="0.2">
      <c r="A2033" s="132" t="s">
        <v>44</v>
      </c>
      <c r="B2033" s="213">
        <v>2</v>
      </c>
      <c r="C2033" s="141" t="s">
        <v>141</v>
      </c>
      <c r="D2033" s="151" t="s">
        <v>1132</v>
      </c>
      <c r="E2033" s="149">
        <v>279</v>
      </c>
      <c r="F2033" s="148" t="s">
        <v>1133</v>
      </c>
      <c r="G2033" s="148" t="s">
        <v>17</v>
      </c>
      <c r="H2033" s="150">
        <v>3124.7000000000003</v>
      </c>
      <c r="I2033" s="267"/>
    </row>
    <row r="2034" spans="1:9" s="53" customFormat="1" x14ac:dyDescent="0.2">
      <c r="A2034" s="132" t="s">
        <v>45</v>
      </c>
      <c r="B2034" s="213">
        <v>2</v>
      </c>
      <c r="C2034" s="141" t="s">
        <v>141</v>
      </c>
      <c r="D2034" s="151" t="s">
        <v>1132</v>
      </c>
      <c r="E2034" s="149">
        <v>279</v>
      </c>
      <c r="F2034" s="148" t="s">
        <v>1133</v>
      </c>
      <c r="G2034" s="148" t="s">
        <v>17</v>
      </c>
      <c r="H2034" s="145">
        <v>3124.7000000000003</v>
      </c>
      <c r="I2034" s="267"/>
    </row>
    <row r="2035" spans="1:9" s="53" customFormat="1" x14ac:dyDescent="0.2">
      <c r="A2035" s="132" t="s">
        <v>46</v>
      </c>
      <c r="B2035" s="213">
        <v>2</v>
      </c>
      <c r="C2035" s="141" t="s">
        <v>141</v>
      </c>
      <c r="D2035" s="151" t="s">
        <v>1132</v>
      </c>
      <c r="E2035" s="149">
        <v>279</v>
      </c>
      <c r="F2035" s="148" t="s">
        <v>1133</v>
      </c>
      <c r="G2035" s="148" t="s">
        <v>17</v>
      </c>
      <c r="H2035" s="145">
        <v>3124.7</v>
      </c>
      <c r="I2035" s="267"/>
    </row>
    <row r="2036" spans="1:9" s="53" customFormat="1" x14ac:dyDescent="0.2">
      <c r="A2036" s="132" t="s">
        <v>47</v>
      </c>
      <c r="B2036" s="213">
        <v>2</v>
      </c>
      <c r="C2036" s="141" t="s">
        <v>141</v>
      </c>
      <c r="D2036" s="151" t="s">
        <v>1132</v>
      </c>
      <c r="E2036" s="149">
        <v>279</v>
      </c>
      <c r="F2036" s="148" t="s">
        <v>1133</v>
      </c>
      <c r="G2036" s="148" t="s">
        <v>17</v>
      </c>
      <c r="H2036" s="150">
        <v>3124.7</v>
      </c>
      <c r="I2036" s="267"/>
    </row>
    <row r="2037" spans="1:9" s="53" customFormat="1" x14ac:dyDescent="0.2">
      <c r="A2037" s="132" t="s">
        <v>55</v>
      </c>
      <c r="B2037" s="213">
        <v>2</v>
      </c>
      <c r="C2037" s="141" t="s">
        <v>141</v>
      </c>
      <c r="D2037" s="151" t="s">
        <v>1132</v>
      </c>
      <c r="E2037" s="149">
        <v>279</v>
      </c>
      <c r="F2037" s="148" t="s">
        <v>1133</v>
      </c>
      <c r="G2037" s="148" t="s">
        <v>17</v>
      </c>
      <c r="H2037" s="150">
        <v>3124.7</v>
      </c>
      <c r="I2037" s="267"/>
    </row>
    <row r="2038" spans="1:9" s="53" customFormat="1" x14ac:dyDescent="0.2">
      <c r="A2038" s="132" t="s">
        <v>56</v>
      </c>
      <c r="B2038" s="213">
        <v>2</v>
      </c>
      <c r="C2038" s="141" t="s">
        <v>141</v>
      </c>
      <c r="D2038" s="151" t="s">
        <v>1132</v>
      </c>
      <c r="E2038" s="149">
        <v>279</v>
      </c>
      <c r="F2038" s="148" t="s">
        <v>1133</v>
      </c>
      <c r="G2038" s="148" t="s">
        <v>17</v>
      </c>
      <c r="H2038" s="150">
        <v>3124.7</v>
      </c>
      <c r="I2038" s="267"/>
    </row>
    <row r="2039" spans="1:9" s="53" customFormat="1" x14ac:dyDescent="0.2">
      <c r="A2039" s="132" t="s">
        <v>64</v>
      </c>
      <c r="B2039" s="213">
        <v>2</v>
      </c>
      <c r="C2039" s="141" t="s">
        <v>141</v>
      </c>
      <c r="D2039" s="151" t="s">
        <v>1132</v>
      </c>
      <c r="E2039" s="149">
        <v>279</v>
      </c>
      <c r="F2039" s="148" t="s">
        <v>1133</v>
      </c>
      <c r="G2039" s="148" t="s">
        <v>17</v>
      </c>
      <c r="H2039" s="150">
        <v>3124.7</v>
      </c>
      <c r="I2039" s="267"/>
    </row>
    <row r="2040" spans="1:9" s="53" customFormat="1" x14ac:dyDescent="0.2">
      <c r="A2040" s="132" t="s">
        <v>65</v>
      </c>
      <c r="B2040" s="213">
        <v>2</v>
      </c>
      <c r="C2040" s="141" t="s">
        <v>141</v>
      </c>
      <c r="D2040" s="151" t="s">
        <v>1132</v>
      </c>
      <c r="E2040" s="149">
        <v>279</v>
      </c>
      <c r="F2040" s="148" t="s">
        <v>1133</v>
      </c>
      <c r="G2040" s="148" t="s">
        <v>17</v>
      </c>
      <c r="H2040" s="150">
        <v>3124.7</v>
      </c>
      <c r="I2040" s="267"/>
    </row>
    <row r="2041" spans="1:9" s="53" customFormat="1" x14ac:dyDescent="0.2">
      <c r="A2041" s="132" t="s">
        <v>78</v>
      </c>
      <c r="B2041" s="213">
        <v>2</v>
      </c>
      <c r="C2041" s="141" t="s">
        <v>141</v>
      </c>
      <c r="D2041" s="151" t="s">
        <v>1132</v>
      </c>
      <c r="E2041" s="149">
        <v>279</v>
      </c>
      <c r="F2041" s="148" t="s">
        <v>1133</v>
      </c>
      <c r="G2041" s="148" t="s">
        <v>17</v>
      </c>
      <c r="H2041" s="150">
        <v>3124.7</v>
      </c>
      <c r="I2041" s="267"/>
    </row>
    <row r="2042" spans="1:9" s="53" customFormat="1" x14ac:dyDescent="0.2">
      <c r="A2042" s="132" t="s">
        <v>79</v>
      </c>
      <c r="B2042" s="213">
        <v>2</v>
      </c>
      <c r="C2042" s="141" t="s">
        <v>141</v>
      </c>
      <c r="D2042" s="151" t="s">
        <v>1132</v>
      </c>
      <c r="E2042" s="149">
        <v>279</v>
      </c>
      <c r="F2042" s="148" t="s">
        <v>1133</v>
      </c>
      <c r="G2042" s="148" t="s">
        <v>17</v>
      </c>
      <c r="H2042" s="150">
        <v>3124.7</v>
      </c>
      <c r="I2042" s="267"/>
    </row>
    <row r="2043" spans="1:9" s="53" customFormat="1" x14ac:dyDescent="0.2">
      <c r="A2043" s="132" t="s">
        <v>81</v>
      </c>
      <c r="B2043" s="213">
        <v>2</v>
      </c>
      <c r="C2043" s="141" t="s">
        <v>141</v>
      </c>
      <c r="D2043" s="151" t="s">
        <v>1132</v>
      </c>
      <c r="E2043" s="149">
        <v>279</v>
      </c>
      <c r="F2043" s="148" t="s">
        <v>1133</v>
      </c>
      <c r="G2043" s="148" t="s">
        <v>17</v>
      </c>
      <c r="H2043" s="150">
        <v>3124.7</v>
      </c>
      <c r="I2043" s="267"/>
    </row>
    <row r="2044" spans="1:9" s="53" customFormat="1" x14ac:dyDescent="0.2">
      <c r="A2044" s="132" t="s">
        <v>82</v>
      </c>
      <c r="B2044" s="213">
        <v>2</v>
      </c>
      <c r="C2044" s="141" t="s">
        <v>141</v>
      </c>
      <c r="D2044" s="151" t="s">
        <v>1132</v>
      </c>
      <c r="E2044" s="149">
        <v>279</v>
      </c>
      <c r="F2044" s="148" t="s">
        <v>1133</v>
      </c>
      <c r="G2044" s="148" t="s">
        <v>17</v>
      </c>
      <c r="H2044" s="150">
        <v>3124.7</v>
      </c>
      <c r="I2044" s="267"/>
    </row>
    <row r="2045" spans="1:9" s="53" customFormat="1" x14ac:dyDescent="0.2">
      <c r="A2045" s="132" t="s">
        <v>87</v>
      </c>
      <c r="B2045" s="213">
        <v>2</v>
      </c>
      <c r="C2045" s="141" t="s">
        <v>141</v>
      </c>
      <c r="D2045" s="151" t="s">
        <v>1132</v>
      </c>
      <c r="E2045" s="149">
        <v>279</v>
      </c>
      <c r="F2045" s="148" t="s">
        <v>1133</v>
      </c>
      <c r="G2045" s="148" t="s">
        <v>17</v>
      </c>
      <c r="H2045" s="150">
        <v>3124.7</v>
      </c>
      <c r="I2045" s="267"/>
    </row>
    <row r="2046" spans="1:9" s="53" customFormat="1" x14ac:dyDescent="0.2">
      <c r="A2046" s="132" t="s">
        <v>88</v>
      </c>
      <c r="B2046" s="213">
        <v>2</v>
      </c>
      <c r="C2046" s="141" t="s">
        <v>141</v>
      </c>
      <c r="D2046" s="151" t="s">
        <v>1132</v>
      </c>
      <c r="E2046" s="149">
        <v>279</v>
      </c>
      <c r="F2046" s="148" t="s">
        <v>1133</v>
      </c>
      <c r="G2046" s="148" t="s">
        <v>17</v>
      </c>
      <c r="H2046" s="150">
        <v>3124.7</v>
      </c>
      <c r="I2046" s="267"/>
    </row>
    <row r="2047" spans="1:9" s="53" customFormat="1" x14ac:dyDescent="0.2">
      <c r="A2047" s="132" t="s">
        <v>148</v>
      </c>
      <c r="B2047" s="213">
        <v>2</v>
      </c>
      <c r="C2047" s="141" t="s">
        <v>141</v>
      </c>
      <c r="D2047" s="151" t="s">
        <v>1132</v>
      </c>
      <c r="E2047" s="149">
        <v>279</v>
      </c>
      <c r="F2047" s="148" t="s">
        <v>1133</v>
      </c>
      <c r="G2047" s="148" t="s">
        <v>17</v>
      </c>
      <c r="H2047" s="137">
        <v>4196.7</v>
      </c>
      <c r="I2047" s="267"/>
    </row>
    <row r="2048" spans="1:9" s="53" customFormat="1" x14ac:dyDescent="0.2">
      <c r="A2048" s="132" t="s">
        <v>527</v>
      </c>
      <c r="B2048" s="213">
        <v>2</v>
      </c>
      <c r="C2048" s="141" t="s">
        <v>141</v>
      </c>
      <c r="D2048" s="151" t="s">
        <v>1132</v>
      </c>
      <c r="E2048" s="149">
        <v>279</v>
      </c>
      <c r="F2048" s="148" t="s">
        <v>1133</v>
      </c>
      <c r="G2048" s="148" t="s">
        <v>17</v>
      </c>
      <c r="H2048" s="137">
        <v>3124.7</v>
      </c>
      <c r="I2048" s="267"/>
    </row>
    <row r="2049" spans="1:9" s="53" customFormat="1" x14ac:dyDescent="0.2">
      <c r="A2049" s="132" t="s">
        <v>588</v>
      </c>
      <c r="B2049" s="213">
        <v>2</v>
      </c>
      <c r="C2049" s="141" t="s">
        <v>141</v>
      </c>
      <c r="D2049" s="151" t="s">
        <v>1132</v>
      </c>
      <c r="E2049" s="149">
        <v>279</v>
      </c>
      <c r="F2049" s="148" t="s">
        <v>1133</v>
      </c>
      <c r="G2049" s="148" t="s">
        <v>17</v>
      </c>
      <c r="H2049" s="140">
        <v>3124.7</v>
      </c>
      <c r="I2049" s="267"/>
    </row>
    <row r="2050" spans="1:9" s="53" customFormat="1" x14ac:dyDescent="0.2">
      <c r="A2050" s="132" t="s">
        <v>1069</v>
      </c>
      <c r="B2050" s="213">
        <v>2</v>
      </c>
      <c r="C2050" s="141" t="s">
        <v>141</v>
      </c>
      <c r="D2050" s="151" t="s">
        <v>1132</v>
      </c>
      <c r="E2050" s="149">
        <v>279</v>
      </c>
      <c r="F2050" s="148" t="s">
        <v>1133</v>
      </c>
      <c r="G2050" s="148" t="s">
        <v>17</v>
      </c>
      <c r="H2050" s="140">
        <v>5867.1</v>
      </c>
      <c r="I2050" s="267"/>
    </row>
    <row r="2051" spans="1:9" s="53" customFormat="1" x14ac:dyDescent="0.2">
      <c r="A2051" s="132" t="s">
        <v>5</v>
      </c>
      <c r="B2051" s="213">
        <v>2</v>
      </c>
      <c r="C2051" s="141" t="s">
        <v>141</v>
      </c>
      <c r="D2051" s="148" t="s">
        <v>1118</v>
      </c>
      <c r="E2051" s="149">
        <v>281</v>
      </c>
      <c r="F2051" s="148" t="s">
        <v>555</v>
      </c>
      <c r="G2051" s="148" t="s">
        <v>15</v>
      </c>
      <c r="H2051" s="154">
        <v>51000</v>
      </c>
      <c r="I2051" s="267"/>
    </row>
    <row r="2052" spans="1:9" s="53" customFormat="1" x14ac:dyDescent="0.2">
      <c r="A2052" s="132" t="s">
        <v>6</v>
      </c>
      <c r="B2052" s="213">
        <v>2</v>
      </c>
      <c r="C2052" s="141" t="s">
        <v>141</v>
      </c>
      <c r="D2052" s="148" t="s">
        <v>1118</v>
      </c>
      <c r="E2052" s="149">
        <v>281</v>
      </c>
      <c r="F2052" s="148" t="s">
        <v>555</v>
      </c>
      <c r="G2052" s="148" t="s">
        <v>15</v>
      </c>
      <c r="H2052" s="152" t="s">
        <v>11</v>
      </c>
      <c r="I2052" s="267"/>
    </row>
    <row r="2053" spans="1:9" s="53" customFormat="1" x14ac:dyDescent="0.2">
      <c r="A2053" s="132" t="s">
        <v>7</v>
      </c>
      <c r="B2053" s="213">
        <v>2</v>
      </c>
      <c r="C2053" s="141" t="s">
        <v>141</v>
      </c>
      <c r="D2053" s="148" t="s">
        <v>1118</v>
      </c>
      <c r="E2053" s="149">
        <v>281</v>
      </c>
      <c r="F2053" s="148" t="s">
        <v>555</v>
      </c>
      <c r="G2053" s="148" t="s">
        <v>15</v>
      </c>
      <c r="H2053" s="152" t="s">
        <v>11</v>
      </c>
      <c r="I2053" s="267"/>
    </row>
    <row r="2054" spans="1:9" s="53" customFormat="1" x14ac:dyDescent="0.2">
      <c r="A2054" s="132" t="s">
        <v>8</v>
      </c>
      <c r="B2054" s="213">
        <v>2</v>
      </c>
      <c r="C2054" s="141" t="s">
        <v>141</v>
      </c>
      <c r="D2054" s="148" t="s">
        <v>1118</v>
      </c>
      <c r="E2054" s="149">
        <v>281</v>
      </c>
      <c r="F2054" s="148" t="s">
        <v>555</v>
      </c>
      <c r="G2054" s="148" t="s">
        <v>15</v>
      </c>
      <c r="H2054" s="152" t="s">
        <v>11</v>
      </c>
      <c r="I2054" s="267"/>
    </row>
    <row r="2055" spans="1:9" s="53" customFormat="1" x14ac:dyDescent="0.2">
      <c r="A2055" s="132" t="s">
        <v>34</v>
      </c>
      <c r="B2055" s="213">
        <v>2</v>
      </c>
      <c r="C2055" s="141" t="s">
        <v>141</v>
      </c>
      <c r="D2055" s="148" t="s">
        <v>1118</v>
      </c>
      <c r="E2055" s="149">
        <v>281</v>
      </c>
      <c r="F2055" s="148" t="s">
        <v>555</v>
      </c>
      <c r="G2055" s="148" t="s">
        <v>15</v>
      </c>
      <c r="H2055" s="152" t="s">
        <v>11</v>
      </c>
      <c r="I2055" s="267"/>
    </row>
    <row r="2056" spans="1:9" s="53" customFormat="1" x14ac:dyDescent="0.2">
      <c r="A2056" s="132" t="s">
        <v>37</v>
      </c>
      <c r="B2056" s="213">
        <v>2</v>
      </c>
      <c r="C2056" s="141" t="s">
        <v>141</v>
      </c>
      <c r="D2056" s="148" t="s">
        <v>1118</v>
      </c>
      <c r="E2056" s="149">
        <v>281</v>
      </c>
      <c r="F2056" s="148" t="s">
        <v>555</v>
      </c>
      <c r="G2056" s="148" t="s">
        <v>15</v>
      </c>
      <c r="H2056" s="152" t="s">
        <v>11</v>
      </c>
      <c r="I2056" s="267"/>
    </row>
    <row r="2057" spans="1:9" s="53" customFormat="1" x14ac:dyDescent="0.2">
      <c r="A2057" s="132" t="s">
        <v>39</v>
      </c>
      <c r="B2057" s="213">
        <v>2</v>
      </c>
      <c r="C2057" s="141" t="s">
        <v>141</v>
      </c>
      <c r="D2057" s="148" t="s">
        <v>1118</v>
      </c>
      <c r="E2057" s="149">
        <v>281</v>
      </c>
      <c r="F2057" s="148" t="s">
        <v>555</v>
      </c>
      <c r="G2057" s="148" t="s">
        <v>15</v>
      </c>
      <c r="H2057" s="152" t="s">
        <v>11</v>
      </c>
      <c r="I2057" s="267"/>
    </row>
    <row r="2058" spans="1:9" s="53" customFormat="1" x14ac:dyDescent="0.2">
      <c r="A2058" s="132" t="s">
        <v>40</v>
      </c>
      <c r="B2058" s="213">
        <v>2</v>
      </c>
      <c r="C2058" s="141" t="s">
        <v>141</v>
      </c>
      <c r="D2058" s="148" t="s">
        <v>1118</v>
      </c>
      <c r="E2058" s="149">
        <v>281</v>
      </c>
      <c r="F2058" s="148" t="s">
        <v>555</v>
      </c>
      <c r="G2058" s="148" t="s">
        <v>15</v>
      </c>
      <c r="H2058" s="152" t="s">
        <v>11</v>
      </c>
      <c r="I2058" s="267"/>
    </row>
    <row r="2059" spans="1:9" s="53" customFormat="1" x14ac:dyDescent="0.2">
      <c r="A2059" s="132" t="s">
        <v>44</v>
      </c>
      <c r="B2059" s="213">
        <v>2</v>
      </c>
      <c r="C2059" s="141" t="s">
        <v>141</v>
      </c>
      <c r="D2059" s="148" t="s">
        <v>1118</v>
      </c>
      <c r="E2059" s="149">
        <v>281</v>
      </c>
      <c r="F2059" s="148" t="s">
        <v>555</v>
      </c>
      <c r="G2059" s="148" t="s">
        <v>15</v>
      </c>
      <c r="H2059" s="152" t="s">
        <v>11</v>
      </c>
      <c r="I2059" s="267"/>
    </row>
    <row r="2060" spans="1:9" s="53" customFormat="1" x14ac:dyDescent="0.2">
      <c r="A2060" s="132" t="s">
        <v>45</v>
      </c>
      <c r="B2060" s="213">
        <v>2</v>
      </c>
      <c r="C2060" s="141" t="s">
        <v>141</v>
      </c>
      <c r="D2060" s="148" t="s">
        <v>1118</v>
      </c>
      <c r="E2060" s="149">
        <v>281</v>
      </c>
      <c r="F2060" s="148" t="s">
        <v>555</v>
      </c>
      <c r="G2060" s="148" t="s">
        <v>15</v>
      </c>
      <c r="H2060" s="143" t="s">
        <v>11</v>
      </c>
      <c r="I2060" s="267"/>
    </row>
    <row r="2061" spans="1:9" s="53" customFormat="1" x14ac:dyDescent="0.2">
      <c r="A2061" s="132" t="s">
        <v>46</v>
      </c>
      <c r="B2061" s="213">
        <v>2</v>
      </c>
      <c r="C2061" s="141" t="s">
        <v>141</v>
      </c>
      <c r="D2061" s="148" t="s">
        <v>1118</v>
      </c>
      <c r="E2061" s="149">
        <v>281</v>
      </c>
      <c r="F2061" s="148" t="s">
        <v>555</v>
      </c>
      <c r="G2061" s="148" t="s">
        <v>15</v>
      </c>
      <c r="H2061" s="143" t="s">
        <v>11</v>
      </c>
      <c r="I2061" s="267"/>
    </row>
    <row r="2062" spans="1:9" s="53" customFormat="1" x14ac:dyDescent="0.2">
      <c r="A2062" s="132" t="s">
        <v>47</v>
      </c>
      <c r="B2062" s="213">
        <v>2</v>
      </c>
      <c r="C2062" s="141" t="s">
        <v>141</v>
      </c>
      <c r="D2062" s="148" t="s">
        <v>1118</v>
      </c>
      <c r="E2062" s="149">
        <v>281</v>
      </c>
      <c r="F2062" s="148" t="s">
        <v>555</v>
      </c>
      <c r="G2062" s="148" t="s">
        <v>15</v>
      </c>
      <c r="H2062" s="152" t="s">
        <v>11</v>
      </c>
      <c r="I2062" s="267"/>
    </row>
    <row r="2063" spans="1:9" s="53" customFormat="1" x14ac:dyDescent="0.2">
      <c r="A2063" s="132" t="s">
        <v>55</v>
      </c>
      <c r="B2063" s="213">
        <v>2</v>
      </c>
      <c r="C2063" s="141" t="s">
        <v>141</v>
      </c>
      <c r="D2063" s="148" t="s">
        <v>1118</v>
      </c>
      <c r="E2063" s="149">
        <v>281</v>
      </c>
      <c r="F2063" s="148" t="s">
        <v>555</v>
      </c>
      <c r="G2063" s="148" t="s">
        <v>15</v>
      </c>
      <c r="H2063" s="152" t="s">
        <v>11</v>
      </c>
      <c r="I2063" s="267"/>
    </row>
    <row r="2064" spans="1:9" s="53" customFormat="1" x14ac:dyDescent="0.2">
      <c r="A2064" s="132" t="s">
        <v>56</v>
      </c>
      <c r="B2064" s="213">
        <v>2</v>
      </c>
      <c r="C2064" s="141" t="s">
        <v>141</v>
      </c>
      <c r="D2064" s="148" t="s">
        <v>1118</v>
      </c>
      <c r="E2064" s="149">
        <v>281</v>
      </c>
      <c r="F2064" s="148" t="s">
        <v>555</v>
      </c>
      <c r="G2064" s="148" t="s">
        <v>15</v>
      </c>
      <c r="H2064" s="152" t="s">
        <v>11</v>
      </c>
      <c r="I2064" s="267"/>
    </row>
    <row r="2065" spans="1:9" s="53" customFormat="1" x14ac:dyDescent="0.2">
      <c r="A2065" s="132" t="s">
        <v>64</v>
      </c>
      <c r="B2065" s="213">
        <v>2</v>
      </c>
      <c r="C2065" s="141" t="s">
        <v>141</v>
      </c>
      <c r="D2065" s="148" t="s">
        <v>1118</v>
      </c>
      <c r="E2065" s="149">
        <v>281</v>
      </c>
      <c r="F2065" s="148" t="s">
        <v>555</v>
      </c>
      <c r="G2065" s="148" t="s">
        <v>15</v>
      </c>
      <c r="H2065" s="152" t="s">
        <v>11</v>
      </c>
      <c r="I2065" s="267"/>
    </row>
    <row r="2066" spans="1:9" s="53" customFormat="1" x14ac:dyDescent="0.2">
      <c r="A2066" s="132" t="s">
        <v>65</v>
      </c>
      <c r="B2066" s="213">
        <v>2</v>
      </c>
      <c r="C2066" s="141" t="s">
        <v>141</v>
      </c>
      <c r="D2066" s="148" t="s">
        <v>1118</v>
      </c>
      <c r="E2066" s="149">
        <v>281</v>
      </c>
      <c r="F2066" s="148" t="s">
        <v>555</v>
      </c>
      <c r="G2066" s="148" t="s">
        <v>15</v>
      </c>
      <c r="H2066" s="152" t="s">
        <v>11</v>
      </c>
      <c r="I2066" s="267"/>
    </row>
    <row r="2067" spans="1:9" s="53" customFormat="1" x14ac:dyDescent="0.2">
      <c r="A2067" s="132" t="s">
        <v>78</v>
      </c>
      <c r="B2067" s="213">
        <v>2</v>
      </c>
      <c r="C2067" s="141" t="s">
        <v>141</v>
      </c>
      <c r="D2067" s="148" t="s">
        <v>1118</v>
      </c>
      <c r="E2067" s="149">
        <v>281</v>
      </c>
      <c r="F2067" s="148" t="s">
        <v>555</v>
      </c>
      <c r="G2067" s="148" t="s">
        <v>15</v>
      </c>
      <c r="H2067" s="152" t="s">
        <v>11</v>
      </c>
      <c r="I2067" s="267"/>
    </row>
    <row r="2068" spans="1:9" s="53" customFormat="1" x14ac:dyDescent="0.2">
      <c r="A2068" s="132" t="s">
        <v>79</v>
      </c>
      <c r="B2068" s="213">
        <v>2</v>
      </c>
      <c r="C2068" s="141" t="s">
        <v>141</v>
      </c>
      <c r="D2068" s="148" t="s">
        <v>1118</v>
      </c>
      <c r="E2068" s="149">
        <v>281</v>
      </c>
      <c r="F2068" s="148" t="s">
        <v>555</v>
      </c>
      <c r="G2068" s="148" t="s">
        <v>15</v>
      </c>
      <c r="H2068" s="152" t="s">
        <v>11</v>
      </c>
      <c r="I2068" s="267"/>
    </row>
    <row r="2069" spans="1:9" s="53" customFormat="1" x14ac:dyDescent="0.2">
      <c r="A2069" s="132" t="s">
        <v>81</v>
      </c>
      <c r="B2069" s="213">
        <v>2</v>
      </c>
      <c r="C2069" s="141" t="s">
        <v>141</v>
      </c>
      <c r="D2069" s="148" t="s">
        <v>1118</v>
      </c>
      <c r="E2069" s="149">
        <v>281</v>
      </c>
      <c r="F2069" s="148" t="s">
        <v>555</v>
      </c>
      <c r="G2069" s="148" t="s">
        <v>15</v>
      </c>
      <c r="H2069" s="152" t="s">
        <v>11</v>
      </c>
      <c r="I2069" s="267"/>
    </row>
    <row r="2070" spans="1:9" s="53" customFormat="1" x14ac:dyDescent="0.2">
      <c r="A2070" s="132" t="s">
        <v>82</v>
      </c>
      <c r="B2070" s="213">
        <v>2</v>
      </c>
      <c r="C2070" s="141" t="s">
        <v>141</v>
      </c>
      <c r="D2070" s="148" t="s">
        <v>1118</v>
      </c>
      <c r="E2070" s="149">
        <v>281</v>
      </c>
      <c r="F2070" s="148" t="s">
        <v>555</v>
      </c>
      <c r="G2070" s="148" t="s">
        <v>15</v>
      </c>
      <c r="H2070" s="152" t="s">
        <v>11</v>
      </c>
      <c r="I2070" s="267"/>
    </row>
    <row r="2071" spans="1:9" s="53" customFormat="1" x14ac:dyDescent="0.2">
      <c r="A2071" s="132" t="s">
        <v>87</v>
      </c>
      <c r="B2071" s="213">
        <v>2</v>
      </c>
      <c r="C2071" s="141" t="s">
        <v>141</v>
      </c>
      <c r="D2071" s="148" t="s">
        <v>1118</v>
      </c>
      <c r="E2071" s="149">
        <v>281</v>
      </c>
      <c r="F2071" s="148" t="s">
        <v>555</v>
      </c>
      <c r="G2071" s="148" t="s">
        <v>15</v>
      </c>
      <c r="H2071" s="152" t="s">
        <v>11</v>
      </c>
      <c r="I2071" s="267"/>
    </row>
    <row r="2072" spans="1:9" s="53" customFormat="1" x14ac:dyDescent="0.2">
      <c r="A2072" s="132" t="s">
        <v>88</v>
      </c>
      <c r="B2072" s="213">
        <v>2</v>
      </c>
      <c r="C2072" s="141" t="s">
        <v>141</v>
      </c>
      <c r="D2072" s="148" t="s">
        <v>1118</v>
      </c>
      <c r="E2072" s="149">
        <v>281</v>
      </c>
      <c r="F2072" s="148" t="s">
        <v>555</v>
      </c>
      <c r="G2072" s="148" t="s">
        <v>15</v>
      </c>
      <c r="H2072" s="152" t="s">
        <v>11</v>
      </c>
      <c r="I2072" s="267"/>
    </row>
    <row r="2073" spans="1:9" s="53" customFormat="1" x14ac:dyDescent="0.2">
      <c r="A2073" s="132" t="s">
        <v>148</v>
      </c>
      <c r="B2073" s="213">
        <v>2</v>
      </c>
      <c r="C2073" s="141" t="s">
        <v>141</v>
      </c>
      <c r="D2073" s="148" t="s">
        <v>1118</v>
      </c>
      <c r="E2073" s="149">
        <v>281</v>
      </c>
      <c r="F2073" s="148" t="s">
        <v>555</v>
      </c>
      <c r="G2073" s="148" t="s">
        <v>15</v>
      </c>
      <c r="H2073" s="139" t="s">
        <v>11</v>
      </c>
      <c r="I2073" s="267"/>
    </row>
    <row r="2074" spans="1:9" s="53" customFormat="1" x14ac:dyDescent="0.2">
      <c r="A2074" s="132" t="s">
        <v>527</v>
      </c>
      <c r="B2074" s="213">
        <v>2</v>
      </c>
      <c r="C2074" s="141" t="s">
        <v>141</v>
      </c>
      <c r="D2074" s="148" t="s">
        <v>1118</v>
      </c>
      <c r="E2074" s="149">
        <v>281</v>
      </c>
      <c r="F2074" s="148" t="s">
        <v>555</v>
      </c>
      <c r="G2074" s="148" t="s">
        <v>15</v>
      </c>
      <c r="H2074" s="139" t="s">
        <v>11</v>
      </c>
      <c r="I2074" s="267"/>
    </row>
    <row r="2075" spans="1:9" s="53" customFormat="1" x14ac:dyDescent="0.2">
      <c r="A2075" s="132" t="s">
        <v>588</v>
      </c>
      <c r="B2075" s="213">
        <v>2</v>
      </c>
      <c r="C2075" s="141" t="s">
        <v>141</v>
      </c>
      <c r="D2075" s="148" t="s">
        <v>1118</v>
      </c>
      <c r="E2075" s="149">
        <v>281</v>
      </c>
      <c r="F2075" s="148" t="s">
        <v>555</v>
      </c>
      <c r="G2075" s="148" t="s">
        <v>15</v>
      </c>
      <c r="H2075" s="216" t="s">
        <v>11</v>
      </c>
      <c r="I2075" s="267"/>
    </row>
    <row r="2076" spans="1:9" s="53" customFormat="1" x14ac:dyDescent="0.2">
      <c r="A2076" s="132" t="s">
        <v>1069</v>
      </c>
      <c r="B2076" s="213">
        <v>2</v>
      </c>
      <c r="C2076" s="141" t="s">
        <v>141</v>
      </c>
      <c r="D2076" s="148" t="s">
        <v>1118</v>
      </c>
      <c r="E2076" s="149">
        <v>281</v>
      </c>
      <c r="F2076" s="148" t="s">
        <v>555</v>
      </c>
      <c r="G2076" s="148" t="s">
        <v>15</v>
      </c>
      <c r="H2076" s="216" t="s">
        <v>11</v>
      </c>
      <c r="I2076" s="267"/>
    </row>
    <row r="2077" spans="1:9" s="53" customFormat="1" x14ac:dyDescent="0.2">
      <c r="A2077" s="132" t="s">
        <v>5</v>
      </c>
      <c r="B2077" s="213">
        <v>2</v>
      </c>
      <c r="C2077" s="141" t="s">
        <v>141</v>
      </c>
      <c r="D2077" s="151" t="s">
        <v>1120</v>
      </c>
      <c r="E2077" s="149">
        <v>282</v>
      </c>
      <c r="F2077" s="148" t="s">
        <v>567</v>
      </c>
      <c r="G2077" s="148" t="s">
        <v>15</v>
      </c>
      <c r="H2077" s="154">
        <v>50</v>
      </c>
      <c r="I2077" s="267"/>
    </row>
    <row r="2078" spans="1:9" s="53" customFormat="1" x14ac:dyDescent="0.2">
      <c r="A2078" s="132" t="s">
        <v>6</v>
      </c>
      <c r="B2078" s="213">
        <v>2</v>
      </c>
      <c r="C2078" s="141" t="s">
        <v>141</v>
      </c>
      <c r="D2078" s="151" t="s">
        <v>1120</v>
      </c>
      <c r="E2078" s="149">
        <v>282</v>
      </c>
      <c r="F2078" s="148" t="s">
        <v>567</v>
      </c>
      <c r="G2078" s="148" t="s">
        <v>15</v>
      </c>
      <c r="H2078" s="150">
        <v>50</v>
      </c>
      <c r="I2078" s="267"/>
    </row>
    <row r="2079" spans="1:9" s="53" customFormat="1" x14ac:dyDescent="0.2">
      <c r="A2079" s="132" t="s">
        <v>7</v>
      </c>
      <c r="B2079" s="213">
        <v>2</v>
      </c>
      <c r="C2079" s="141" t="s">
        <v>141</v>
      </c>
      <c r="D2079" s="151" t="s">
        <v>1120</v>
      </c>
      <c r="E2079" s="149">
        <v>282</v>
      </c>
      <c r="F2079" s="148" t="s">
        <v>567</v>
      </c>
      <c r="G2079" s="148" t="s">
        <v>15</v>
      </c>
      <c r="H2079" s="150">
        <v>50</v>
      </c>
      <c r="I2079" s="267"/>
    </row>
    <row r="2080" spans="1:9" s="53" customFormat="1" x14ac:dyDescent="0.2">
      <c r="A2080" s="132" t="s">
        <v>8</v>
      </c>
      <c r="B2080" s="213">
        <v>2</v>
      </c>
      <c r="C2080" s="141" t="s">
        <v>141</v>
      </c>
      <c r="D2080" s="151" t="s">
        <v>1120</v>
      </c>
      <c r="E2080" s="149">
        <v>282</v>
      </c>
      <c r="F2080" s="148" t="s">
        <v>567</v>
      </c>
      <c r="G2080" s="148" t="s">
        <v>15</v>
      </c>
      <c r="H2080" s="150">
        <v>50</v>
      </c>
      <c r="I2080" s="267"/>
    </row>
    <row r="2081" spans="1:9" s="53" customFormat="1" x14ac:dyDescent="0.2">
      <c r="A2081" s="132" t="s">
        <v>34</v>
      </c>
      <c r="B2081" s="213">
        <v>2</v>
      </c>
      <c r="C2081" s="141" t="s">
        <v>141</v>
      </c>
      <c r="D2081" s="151" t="s">
        <v>1120</v>
      </c>
      <c r="E2081" s="149">
        <v>282</v>
      </c>
      <c r="F2081" s="148" t="s">
        <v>567</v>
      </c>
      <c r="G2081" s="148" t="s">
        <v>15</v>
      </c>
      <c r="H2081" s="150">
        <v>50</v>
      </c>
      <c r="I2081" s="267"/>
    </row>
    <row r="2082" spans="1:9" s="53" customFormat="1" x14ac:dyDescent="0.2">
      <c r="A2082" s="132" t="s">
        <v>37</v>
      </c>
      <c r="B2082" s="213">
        <v>2</v>
      </c>
      <c r="C2082" s="141" t="s">
        <v>141</v>
      </c>
      <c r="D2082" s="151" t="s">
        <v>1120</v>
      </c>
      <c r="E2082" s="149">
        <v>282</v>
      </c>
      <c r="F2082" s="148" t="s">
        <v>567</v>
      </c>
      <c r="G2082" s="148" t="s">
        <v>15</v>
      </c>
      <c r="H2082" s="150">
        <v>50</v>
      </c>
      <c r="I2082" s="267"/>
    </row>
    <row r="2083" spans="1:9" s="53" customFormat="1" x14ac:dyDescent="0.2">
      <c r="A2083" s="132" t="s">
        <v>39</v>
      </c>
      <c r="B2083" s="213">
        <v>2</v>
      </c>
      <c r="C2083" s="141" t="s">
        <v>141</v>
      </c>
      <c r="D2083" s="151" t="s">
        <v>1120</v>
      </c>
      <c r="E2083" s="149">
        <v>282</v>
      </c>
      <c r="F2083" s="148" t="s">
        <v>567</v>
      </c>
      <c r="G2083" s="148" t="s">
        <v>15</v>
      </c>
      <c r="H2083" s="150">
        <v>50</v>
      </c>
      <c r="I2083" s="267"/>
    </row>
    <row r="2084" spans="1:9" s="53" customFormat="1" x14ac:dyDescent="0.2">
      <c r="A2084" s="132" t="s">
        <v>40</v>
      </c>
      <c r="B2084" s="213">
        <v>2</v>
      </c>
      <c r="C2084" s="141" t="s">
        <v>141</v>
      </c>
      <c r="D2084" s="151" t="s">
        <v>1120</v>
      </c>
      <c r="E2084" s="149">
        <v>282</v>
      </c>
      <c r="F2084" s="148" t="s">
        <v>567</v>
      </c>
      <c r="G2084" s="148" t="s">
        <v>15</v>
      </c>
      <c r="H2084" s="150">
        <v>50</v>
      </c>
      <c r="I2084" s="267"/>
    </row>
    <row r="2085" spans="1:9" s="53" customFormat="1" x14ac:dyDescent="0.2">
      <c r="A2085" s="132" t="s">
        <v>44</v>
      </c>
      <c r="B2085" s="213">
        <v>2</v>
      </c>
      <c r="C2085" s="141" t="s">
        <v>141</v>
      </c>
      <c r="D2085" s="151" t="s">
        <v>1120</v>
      </c>
      <c r="E2085" s="149">
        <v>282</v>
      </c>
      <c r="F2085" s="148" t="s">
        <v>567</v>
      </c>
      <c r="G2085" s="148" t="s">
        <v>15</v>
      </c>
      <c r="H2085" s="150">
        <v>50</v>
      </c>
      <c r="I2085" s="267"/>
    </row>
    <row r="2086" spans="1:9" s="53" customFormat="1" x14ac:dyDescent="0.2">
      <c r="A2086" s="132" t="s">
        <v>45</v>
      </c>
      <c r="B2086" s="213">
        <v>2</v>
      </c>
      <c r="C2086" s="141" t="s">
        <v>141</v>
      </c>
      <c r="D2086" s="151" t="s">
        <v>1120</v>
      </c>
      <c r="E2086" s="149">
        <v>282</v>
      </c>
      <c r="F2086" s="148" t="s">
        <v>567</v>
      </c>
      <c r="G2086" s="148" t="s">
        <v>15</v>
      </c>
      <c r="H2086" s="145">
        <v>50</v>
      </c>
      <c r="I2086" s="267"/>
    </row>
    <row r="2087" spans="1:9" s="53" customFormat="1" x14ac:dyDescent="0.2">
      <c r="A2087" s="132" t="s">
        <v>46</v>
      </c>
      <c r="B2087" s="213">
        <v>2</v>
      </c>
      <c r="C2087" s="141" t="s">
        <v>141</v>
      </c>
      <c r="D2087" s="151" t="s">
        <v>1120</v>
      </c>
      <c r="E2087" s="149">
        <v>282</v>
      </c>
      <c r="F2087" s="148" t="s">
        <v>567</v>
      </c>
      <c r="G2087" s="148" t="s">
        <v>15</v>
      </c>
      <c r="H2087" s="150">
        <v>50</v>
      </c>
      <c r="I2087" s="267"/>
    </row>
    <row r="2088" spans="1:9" s="53" customFormat="1" x14ac:dyDescent="0.2">
      <c r="A2088" s="132" t="s">
        <v>47</v>
      </c>
      <c r="B2088" s="213">
        <v>2</v>
      </c>
      <c r="C2088" s="141" t="s">
        <v>141</v>
      </c>
      <c r="D2088" s="151" t="s">
        <v>1120</v>
      </c>
      <c r="E2088" s="149">
        <v>282</v>
      </c>
      <c r="F2088" s="148" t="s">
        <v>567</v>
      </c>
      <c r="G2088" s="148" t="s">
        <v>15</v>
      </c>
      <c r="H2088" s="150">
        <v>50</v>
      </c>
      <c r="I2088" s="267"/>
    </row>
    <row r="2089" spans="1:9" s="53" customFormat="1" x14ac:dyDescent="0.2">
      <c r="A2089" s="132" t="s">
        <v>55</v>
      </c>
      <c r="B2089" s="213">
        <v>2</v>
      </c>
      <c r="C2089" s="141" t="s">
        <v>141</v>
      </c>
      <c r="D2089" s="151" t="s">
        <v>1120</v>
      </c>
      <c r="E2089" s="149">
        <v>282</v>
      </c>
      <c r="F2089" s="148" t="s">
        <v>567</v>
      </c>
      <c r="G2089" s="148" t="s">
        <v>15</v>
      </c>
      <c r="H2089" s="150">
        <v>50</v>
      </c>
      <c r="I2089" s="267"/>
    </row>
    <row r="2090" spans="1:9" s="53" customFormat="1" x14ac:dyDescent="0.2">
      <c r="A2090" s="132" t="s">
        <v>56</v>
      </c>
      <c r="B2090" s="213">
        <v>2</v>
      </c>
      <c r="C2090" s="141" t="s">
        <v>141</v>
      </c>
      <c r="D2090" s="151" t="s">
        <v>1120</v>
      </c>
      <c r="E2090" s="149">
        <v>282</v>
      </c>
      <c r="F2090" s="148" t="s">
        <v>567</v>
      </c>
      <c r="G2090" s="148" t="s">
        <v>15</v>
      </c>
      <c r="H2090" s="150">
        <v>50</v>
      </c>
      <c r="I2090" s="267"/>
    </row>
    <row r="2091" spans="1:9" s="53" customFormat="1" x14ac:dyDescent="0.2">
      <c r="A2091" s="132" t="s">
        <v>64</v>
      </c>
      <c r="B2091" s="213">
        <v>2</v>
      </c>
      <c r="C2091" s="141" t="s">
        <v>141</v>
      </c>
      <c r="D2091" s="151" t="s">
        <v>1120</v>
      </c>
      <c r="E2091" s="149">
        <v>282</v>
      </c>
      <c r="F2091" s="148" t="s">
        <v>567</v>
      </c>
      <c r="G2091" s="148" t="s">
        <v>15</v>
      </c>
      <c r="H2091" s="150">
        <v>50</v>
      </c>
      <c r="I2091" s="267"/>
    </row>
    <row r="2092" spans="1:9" s="53" customFormat="1" x14ac:dyDescent="0.2">
      <c r="A2092" s="132" t="s">
        <v>65</v>
      </c>
      <c r="B2092" s="213">
        <v>2</v>
      </c>
      <c r="C2092" s="141" t="s">
        <v>141</v>
      </c>
      <c r="D2092" s="151" t="s">
        <v>1120</v>
      </c>
      <c r="E2092" s="149">
        <v>282</v>
      </c>
      <c r="F2092" s="148" t="s">
        <v>567</v>
      </c>
      <c r="G2092" s="148" t="s">
        <v>15</v>
      </c>
      <c r="H2092" s="150">
        <v>50</v>
      </c>
      <c r="I2092" s="267"/>
    </row>
    <row r="2093" spans="1:9" s="53" customFormat="1" x14ac:dyDescent="0.2">
      <c r="A2093" s="132" t="s">
        <v>78</v>
      </c>
      <c r="B2093" s="213">
        <v>2</v>
      </c>
      <c r="C2093" s="141" t="s">
        <v>141</v>
      </c>
      <c r="D2093" s="151" t="s">
        <v>1120</v>
      </c>
      <c r="E2093" s="149">
        <v>282</v>
      </c>
      <c r="F2093" s="148" t="s">
        <v>567</v>
      </c>
      <c r="G2093" s="148" t="s">
        <v>15</v>
      </c>
      <c r="H2093" s="150">
        <v>40</v>
      </c>
      <c r="I2093" s="267"/>
    </row>
    <row r="2094" spans="1:9" s="53" customFormat="1" x14ac:dyDescent="0.2">
      <c r="A2094" s="132" t="s">
        <v>79</v>
      </c>
      <c r="B2094" s="213">
        <v>2</v>
      </c>
      <c r="C2094" s="141" t="s">
        <v>141</v>
      </c>
      <c r="D2094" s="151" t="s">
        <v>1120</v>
      </c>
      <c r="E2094" s="149">
        <v>282</v>
      </c>
      <c r="F2094" s="148" t="s">
        <v>567</v>
      </c>
      <c r="G2094" s="148" t="s">
        <v>15</v>
      </c>
      <c r="H2094" s="148">
        <v>40</v>
      </c>
      <c r="I2094" s="267"/>
    </row>
    <row r="2095" spans="1:9" s="53" customFormat="1" x14ac:dyDescent="0.2">
      <c r="A2095" s="132" t="s">
        <v>81</v>
      </c>
      <c r="B2095" s="213">
        <v>2</v>
      </c>
      <c r="C2095" s="141" t="s">
        <v>141</v>
      </c>
      <c r="D2095" s="151" t="s">
        <v>1120</v>
      </c>
      <c r="E2095" s="149">
        <v>282</v>
      </c>
      <c r="F2095" s="148" t="s">
        <v>567</v>
      </c>
      <c r="G2095" s="148" t="s">
        <v>15</v>
      </c>
      <c r="H2095" s="152" t="s">
        <v>11</v>
      </c>
      <c r="I2095" s="267"/>
    </row>
    <row r="2096" spans="1:9" s="53" customFormat="1" x14ac:dyDescent="0.2">
      <c r="A2096" s="132" t="s">
        <v>82</v>
      </c>
      <c r="B2096" s="213">
        <v>2</v>
      </c>
      <c r="C2096" s="141" t="s">
        <v>141</v>
      </c>
      <c r="D2096" s="151" t="s">
        <v>1120</v>
      </c>
      <c r="E2096" s="149">
        <v>282</v>
      </c>
      <c r="F2096" s="148" t="s">
        <v>567</v>
      </c>
      <c r="G2096" s="148" t="s">
        <v>15</v>
      </c>
      <c r="H2096" s="152" t="s">
        <v>11</v>
      </c>
      <c r="I2096" s="267"/>
    </row>
    <row r="2097" spans="1:9" s="53" customFormat="1" x14ac:dyDescent="0.2">
      <c r="A2097" s="132" t="s">
        <v>87</v>
      </c>
      <c r="B2097" s="213">
        <v>2</v>
      </c>
      <c r="C2097" s="141" t="s">
        <v>141</v>
      </c>
      <c r="D2097" s="151" t="s">
        <v>1120</v>
      </c>
      <c r="E2097" s="149">
        <v>282</v>
      </c>
      <c r="F2097" s="148" t="s">
        <v>567</v>
      </c>
      <c r="G2097" s="148" t="s">
        <v>15</v>
      </c>
      <c r="H2097" s="152" t="s">
        <v>11</v>
      </c>
      <c r="I2097" s="267"/>
    </row>
    <row r="2098" spans="1:9" s="53" customFormat="1" x14ac:dyDescent="0.2">
      <c r="A2098" s="132" t="s">
        <v>88</v>
      </c>
      <c r="B2098" s="213">
        <v>2</v>
      </c>
      <c r="C2098" s="141" t="s">
        <v>141</v>
      </c>
      <c r="D2098" s="151" t="s">
        <v>1120</v>
      </c>
      <c r="E2098" s="149">
        <v>282</v>
      </c>
      <c r="F2098" s="148" t="s">
        <v>567</v>
      </c>
      <c r="G2098" s="148" t="s">
        <v>15</v>
      </c>
      <c r="H2098" s="152" t="s">
        <v>11</v>
      </c>
      <c r="I2098" s="267"/>
    </row>
    <row r="2099" spans="1:9" s="53" customFormat="1" x14ac:dyDescent="0.2">
      <c r="A2099" s="132" t="s">
        <v>148</v>
      </c>
      <c r="B2099" s="213">
        <v>2</v>
      </c>
      <c r="C2099" s="141" t="s">
        <v>141</v>
      </c>
      <c r="D2099" s="151" t="s">
        <v>1120</v>
      </c>
      <c r="E2099" s="149">
        <v>282</v>
      </c>
      <c r="F2099" s="148" t="s">
        <v>567</v>
      </c>
      <c r="G2099" s="148" t="s">
        <v>15</v>
      </c>
      <c r="H2099" s="139" t="s">
        <v>11</v>
      </c>
      <c r="I2099" s="267"/>
    </row>
    <row r="2100" spans="1:9" s="53" customFormat="1" x14ac:dyDescent="0.2">
      <c r="A2100" s="132" t="s">
        <v>527</v>
      </c>
      <c r="B2100" s="213">
        <v>2</v>
      </c>
      <c r="C2100" s="141" t="s">
        <v>141</v>
      </c>
      <c r="D2100" s="151" t="s">
        <v>1120</v>
      </c>
      <c r="E2100" s="149">
        <v>282</v>
      </c>
      <c r="F2100" s="148" t="s">
        <v>567</v>
      </c>
      <c r="G2100" s="148" t="s">
        <v>15</v>
      </c>
      <c r="H2100" s="184" t="s">
        <v>11</v>
      </c>
      <c r="I2100" s="267"/>
    </row>
    <row r="2101" spans="1:9" s="53" customFormat="1" x14ac:dyDescent="0.2">
      <c r="A2101" s="132" t="s">
        <v>588</v>
      </c>
      <c r="B2101" s="213">
        <v>2</v>
      </c>
      <c r="C2101" s="141" t="s">
        <v>141</v>
      </c>
      <c r="D2101" s="151" t="s">
        <v>1120</v>
      </c>
      <c r="E2101" s="149">
        <v>282</v>
      </c>
      <c r="F2101" s="148" t="s">
        <v>567</v>
      </c>
      <c r="G2101" s="148" t="s">
        <v>15</v>
      </c>
      <c r="H2101" s="216" t="s">
        <v>11</v>
      </c>
      <c r="I2101" s="267"/>
    </row>
    <row r="2102" spans="1:9" s="53" customFormat="1" x14ac:dyDescent="0.2">
      <c r="A2102" s="132" t="s">
        <v>1069</v>
      </c>
      <c r="B2102" s="213">
        <v>2</v>
      </c>
      <c r="C2102" s="141" t="s">
        <v>141</v>
      </c>
      <c r="D2102" s="151" t="s">
        <v>1120</v>
      </c>
      <c r="E2102" s="149">
        <v>282</v>
      </c>
      <c r="F2102" s="148" t="s">
        <v>567</v>
      </c>
      <c r="G2102" s="148" t="s">
        <v>15</v>
      </c>
      <c r="H2102" s="216" t="s">
        <v>11</v>
      </c>
      <c r="I2102" s="267"/>
    </row>
    <row r="2103" spans="1:9" s="53" customFormat="1" x14ac:dyDescent="0.2">
      <c r="A2103" s="262" t="s">
        <v>5</v>
      </c>
      <c r="B2103" s="263">
        <v>2</v>
      </c>
      <c r="C2103" s="278" t="s">
        <v>141</v>
      </c>
      <c r="D2103" s="268" t="s">
        <v>1130</v>
      </c>
      <c r="E2103" s="269">
        <v>283</v>
      </c>
      <c r="F2103" s="270" t="s">
        <v>1146</v>
      </c>
      <c r="G2103" s="270" t="s">
        <v>15</v>
      </c>
      <c r="H2103" s="271" t="s">
        <v>11</v>
      </c>
      <c r="I2103" s="267" t="s">
        <v>1387</v>
      </c>
    </row>
    <row r="2104" spans="1:9" s="53" customFormat="1" x14ac:dyDescent="0.2">
      <c r="A2104" s="262" t="s">
        <v>6</v>
      </c>
      <c r="B2104" s="263">
        <v>2</v>
      </c>
      <c r="C2104" s="278" t="s">
        <v>141</v>
      </c>
      <c r="D2104" s="268" t="s">
        <v>1130</v>
      </c>
      <c r="E2104" s="269">
        <v>283</v>
      </c>
      <c r="F2104" s="270" t="s">
        <v>1146</v>
      </c>
      <c r="G2104" s="270" t="s">
        <v>15</v>
      </c>
      <c r="H2104" s="271" t="s">
        <v>11</v>
      </c>
      <c r="I2104" s="267" t="s">
        <v>1387</v>
      </c>
    </row>
    <row r="2105" spans="1:9" s="53" customFormat="1" x14ac:dyDescent="0.2">
      <c r="A2105" s="262" t="s">
        <v>7</v>
      </c>
      <c r="B2105" s="263">
        <v>2</v>
      </c>
      <c r="C2105" s="275" t="s">
        <v>141</v>
      </c>
      <c r="D2105" s="268" t="s">
        <v>1130</v>
      </c>
      <c r="E2105" s="269">
        <v>283</v>
      </c>
      <c r="F2105" s="270" t="s">
        <v>1146</v>
      </c>
      <c r="G2105" s="270" t="s">
        <v>15</v>
      </c>
      <c r="H2105" s="271" t="s">
        <v>11</v>
      </c>
      <c r="I2105" s="267" t="s">
        <v>1387</v>
      </c>
    </row>
    <row r="2106" spans="1:9" s="53" customFormat="1" x14ac:dyDescent="0.2">
      <c r="A2106" s="262" t="s">
        <v>8</v>
      </c>
      <c r="B2106" s="263">
        <v>2</v>
      </c>
      <c r="C2106" s="275" t="s">
        <v>141</v>
      </c>
      <c r="D2106" s="268" t="s">
        <v>1130</v>
      </c>
      <c r="E2106" s="269">
        <v>283</v>
      </c>
      <c r="F2106" s="270" t="s">
        <v>1146</v>
      </c>
      <c r="G2106" s="270" t="s">
        <v>15</v>
      </c>
      <c r="H2106" s="271" t="s">
        <v>11</v>
      </c>
      <c r="I2106" s="267" t="s">
        <v>1387</v>
      </c>
    </row>
    <row r="2107" spans="1:9" s="53" customFormat="1" x14ac:dyDescent="0.2">
      <c r="A2107" s="262" t="s">
        <v>34</v>
      </c>
      <c r="B2107" s="263">
        <v>2</v>
      </c>
      <c r="C2107" s="275" t="s">
        <v>141</v>
      </c>
      <c r="D2107" s="268" t="s">
        <v>1130</v>
      </c>
      <c r="E2107" s="269">
        <v>283</v>
      </c>
      <c r="F2107" s="270" t="s">
        <v>1146</v>
      </c>
      <c r="G2107" s="270" t="s">
        <v>15</v>
      </c>
      <c r="H2107" s="271" t="s">
        <v>11</v>
      </c>
      <c r="I2107" s="267" t="s">
        <v>1387</v>
      </c>
    </row>
    <row r="2108" spans="1:9" s="53" customFormat="1" x14ac:dyDescent="0.2">
      <c r="A2108" s="262" t="s">
        <v>37</v>
      </c>
      <c r="B2108" s="263">
        <v>2</v>
      </c>
      <c r="C2108" s="275" t="s">
        <v>141</v>
      </c>
      <c r="D2108" s="268" t="s">
        <v>1130</v>
      </c>
      <c r="E2108" s="269">
        <v>283</v>
      </c>
      <c r="F2108" s="270" t="s">
        <v>1146</v>
      </c>
      <c r="G2108" s="270" t="s">
        <v>15</v>
      </c>
      <c r="H2108" s="271" t="s">
        <v>11</v>
      </c>
      <c r="I2108" s="267" t="s">
        <v>1387</v>
      </c>
    </row>
    <row r="2109" spans="1:9" s="53" customFormat="1" x14ac:dyDescent="0.2">
      <c r="A2109" s="262" t="s">
        <v>39</v>
      </c>
      <c r="B2109" s="263">
        <v>2</v>
      </c>
      <c r="C2109" s="275" t="s">
        <v>141</v>
      </c>
      <c r="D2109" s="268" t="s">
        <v>1130</v>
      </c>
      <c r="E2109" s="269">
        <v>283</v>
      </c>
      <c r="F2109" s="270" t="s">
        <v>1146</v>
      </c>
      <c r="G2109" s="270" t="s">
        <v>15</v>
      </c>
      <c r="H2109" s="271" t="s">
        <v>11</v>
      </c>
      <c r="I2109" s="267" t="s">
        <v>1387</v>
      </c>
    </row>
    <row r="2110" spans="1:9" s="53" customFormat="1" x14ac:dyDescent="0.2">
      <c r="A2110" s="262" t="s">
        <v>40</v>
      </c>
      <c r="B2110" s="263">
        <v>2</v>
      </c>
      <c r="C2110" s="275" t="s">
        <v>141</v>
      </c>
      <c r="D2110" s="268" t="s">
        <v>1130</v>
      </c>
      <c r="E2110" s="269">
        <v>283</v>
      </c>
      <c r="F2110" s="270" t="s">
        <v>1146</v>
      </c>
      <c r="G2110" s="270" t="s">
        <v>15</v>
      </c>
      <c r="H2110" s="271" t="s">
        <v>11</v>
      </c>
      <c r="I2110" s="267" t="s">
        <v>1387</v>
      </c>
    </row>
    <row r="2111" spans="1:9" s="53" customFormat="1" x14ac:dyDescent="0.2">
      <c r="A2111" s="262" t="s">
        <v>44</v>
      </c>
      <c r="B2111" s="263">
        <v>2</v>
      </c>
      <c r="C2111" s="275" t="s">
        <v>141</v>
      </c>
      <c r="D2111" s="268" t="s">
        <v>1130</v>
      </c>
      <c r="E2111" s="269">
        <v>283</v>
      </c>
      <c r="F2111" s="270" t="s">
        <v>1146</v>
      </c>
      <c r="G2111" s="270" t="s">
        <v>15</v>
      </c>
      <c r="H2111" s="288" t="s">
        <v>11</v>
      </c>
      <c r="I2111" s="267" t="s">
        <v>1387</v>
      </c>
    </row>
    <row r="2112" spans="1:9" s="53" customFormat="1" x14ac:dyDescent="0.2">
      <c r="A2112" s="262" t="s">
        <v>45</v>
      </c>
      <c r="B2112" s="263">
        <v>2</v>
      </c>
      <c r="C2112" s="275" t="s">
        <v>141</v>
      </c>
      <c r="D2112" s="268" t="s">
        <v>1130</v>
      </c>
      <c r="E2112" s="269">
        <v>283</v>
      </c>
      <c r="F2112" s="270" t="s">
        <v>1146</v>
      </c>
      <c r="G2112" s="270" t="s">
        <v>15</v>
      </c>
      <c r="H2112" s="288" t="s">
        <v>11</v>
      </c>
      <c r="I2112" s="267" t="s">
        <v>1387</v>
      </c>
    </row>
    <row r="2113" spans="1:9" s="53" customFormat="1" x14ac:dyDescent="0.2">
      <c r="A2113" s="262" t="s">
        <v>46</v>
      </c>
      <c r="B2113" s="263">
        <v>2</v>
      </c>
      <c r="C2113" s="275" t="s">
        <v>141</v>
      </c>
      <c r="D2113" s="268" t="s">
        <v>1130</v>
      </c>
      <c r="E2113" s="269">
        <v>283</v>
      </c>
      <c r="F2113" s="270" t="s">
        <v>1146</v>
      </c>
      <c r="G2113" s="270" t="s">
        <v>15</v>
      </c>
      <c r="H2113" s="271" t="s">
        <v>11</v>
      </c>
      <c r="I2113" s="267" t="s">
        <v>1387</v>
      </c>
    </row>
    <row r="2114" spans="1:9" s="53" customFormat="1" x14ac:dyDescent="0.2">
      <c r="A2114" s="262" t="s">
        <v>47</v>
      </c>
      <c r="B2114" s="263">
        <v>2</v>
      </c>
      <c r="C2114" s="275" t="s">
        <v>141</v>
      </c>
      <c r="D2114" s="268" t="s">
        <v>1130</v>
      </c>
      <c r="E2114" s="269">
        <v>283</v>
      </c>
      <c r="F2114" s="270" t="s">
        <v>1146</v>
      </c>
      <c r="G2114" s="270" t="s">
        <v>15</v>
      </c>
      <c r="H2114" s="271" t="s">
        <v>11</v>
      </c>
      <c r="I2114" s="267" t="s">
        <v>1387</v>
      </c>
    </row>
    <row r="2115" spans="1:9" s="53" customFormat="1" x14ac:dyDescent="0.2">
      <c r="A2115" s="262" t="s">
        <v>55</v>
      </c>
      <c r="B2115" s="263">
        <v>2</v>
      </c>
      <c r="C2115" s="275" t="s">
        <v>141</v>
      </c>
      <c r="D2115" s="268" t="s">
        <v>1130</v>
      </c>
      <c r="E2115" s="269">
        <v>283</v>
      </c>
      <c r="F2115" s="270" t="s">
        <v>1146</v>
      </c>
      <c r="G2115" s="270" t="s">
        <v>15</v>
      </c>
      <c r="H2115" s="271" t="s">
        <v>11</v>
      </c>
      <c r="I2115" s="267" t="s">
        <v>1387</v>
      </c>
    </row>
    <row r="2116" spans="1:9" s="53" customFormat="1" x14ac:dyDescent="0.2">
      <c r="A2116" s="262" t="s">
        <v>56</v>
      </c>
      <c r="B2116" s="263">
        <v>2</v>
      </c>
      <c r="C2116" s="275" t="s">
        <v>141</v>
      </c>
      <c r="D2116" s="268" t="s">
        <v>1130</v>
      </c>
      <c r="E2116" s="269">
        <v>283</v>
      </c>
      <c r="F2116" s="270" t="s">
        <v>1146</v>
      </c>
      <c r="G2116" s="270" t="s">
        <v>15</v>
      </c>
      <c r="H2116" s="271" t="s">
        <v>11</v>
      </c>
      <c r="I2116" s="267" t="s">
        <v>1387</v>
      </c>
    </row>
    <row r="2117" spans="1:9" s="53" customFormat="1" x14ac:dyDescent="0.2">
      <c r="A2117" s="262" t="s">
        <v>64</v>
      </c>
      <c r="B2117" s="263">
        <v>2</v>
      </c>
      <c r="C2117" s="275" t="s">
        <v>141</v>
      </c>
      <c r="D2117" s="268" t="s">
        <v>1130</v>
      </c>
      <c r="E2117" s="269">
        <v>283</v>
      </c>
      <c r="F2117" s="270" t="s">
        <v>1146</v>
      </c>
      <c r="G2117" s="270" t="s">
        <v>15</v>
      </c>
      <c r="H2117" s="271" t="s">
        <v>11</v>
      </c>
      <c r="I2117" s="267" t="s">
        <v>1387</v>
      </c>
    </row>
    <row r="2118" spans="1:9" s="53" customFormat="1" x14ac:dyDescent="0.2">
      <c r="A2118" s="262" t="s">
        <v>65</v>
      </c>
      <c r="B2118" s="263">
        <v>2</v>
      </c>
      <c r="C2118" s="275" t="s">
        <v>141</v>
      </c>
      <c r="D2118" s="268" t="s">
        <v>1130</v>
      </c>
      <c r="E2118" s="269">
        <v>283</v>
      </c>
      <c r="F2118" s="270" t="s">
        <v>1146</v>
      </c>
      <c r="G2118" s="270" t="s">
        <v>15</v>
      </c>
      <c r="H2118" s="271" t="s">
        <v>11</v>
      </c>
      <c r="I2118" s="267" t="s">
        <v>1387</v>
      </c>
    </row>
    <row r="2119" spans="1:9" s="53" customFormat="1" x14ac:dyDescent="0.2">
      <c r="A2119" s="262" t="s">
        <v>78</v>
      </c>
      <c r="B2119" s="263">
        <v>2</v>
      </c>
      <c r="C2119" s="275" t="s">
        <v>141</v>
      </c>
      <c r="D2119" s="268" t="s">
        <v>1130</v>
      </c>
      <c r="E2119" s="269">
        <v>283</v>
      </c>
      <c r="F2119" s="270" t="s">
        <v>1146</v>
      </c>
      <c r="G2119" s="270" t="s">
        <v>15</v>
      </c>
      <c r="H2119" s="271" t="s">
        <v>11</v>
      </c>
      <c r="I2119" s="267" t="s">
        <v>1387</v>
      </c>
    </row>
    <row r="2120" spans="1:9" s="53" customFormat="1" x14ac:dyDescent="0.2">
      <c r="A2120" s="262" t="s">
        <v>79</v>
      </c>
      <c r="B2120" s="263">
        <v>2</v>
      </c>
      <c r="C2120" s="275" t="s">
        <v>141</v>
      </c>
      <c r="D2120" s="268" t="s">
        <v>1130</v>
      </c>
      <c r="E2120" s="269">
        <v>283</v>
      </c>
      <c r="F2120" s="270" t="s">
        <v>1146</v>
      </c>
      <c r="G2120" s="270" t="s">
        <v>15</v>
      </c>
      <c r="H2120" s="271" t="s">
        <v>11</v>
      </c>
      <c r="I2120" s="267" t="s">
        <v>1387</v>
      </c>
    </row>
    <row r="2121" spans="1:9" s="53" customFormat="1" x14ac:dyDescent="0.2">
      <c r="A2121" s="262" t="s">
        <v>81</v>
      </c>
      <c r="B2121" s="263">
        <v>2</v>
      </c>
      <c r="C2121" s="275" t="s">
        <v>141</v>
      </c>
      <c r="D2121" s="268" t="s">
        <v>1130</v>
      </c>
      <c r="E2121" s="269">
        <v>283</v>
      </c>
      <c r="F2121" s="270" t="s">
        <v>1146</v>
      </c>
      <c r="G2121" s="270" t="s">
        <v>15</v>
      </c>
      <c r="H2121" s="271" t="s">
        <v>11</v>
      </c>
      <c r="I2121" s="267" t="s">
        <v>1387</v>
      </c>
    </row>
    <row r="2122" spans="1:9" s="53" customFormat="1" x14ac:dyDescent="0.2">
      <c r="A2122" s="262" t="s">
        <v>82</v>
      </c>
      <c r="B2122" s="263">
        <v>2</v>
      </c>
      <c r="C2122" s="275" t="s">
        <v>141</v>
      </c>
      <c r="D2122" s="268" t="s">
        <v>1130</v>
      </c>
      <c r="E2122" s="269">
        <v>283</v>
      </c>
      <c r="F2122" s="270" t="s">
        <v>1146</v>
      </c>
      <c r="G2122" s="270" t="s">
        <v>15</v>
      </c>
      <c r="H2122" s="271" t="s">
        <v>11</v>
      </c>
      <c r="I2122" s="267" t="s">
        <v>1387</v>
      </c>
    </row>
    <row r="2123" spans="1:9" s="53" customFormat="1" x14ac:dyDescent="0.2">
      <c r="A2123" s="262" t="s">
        <v>87</v>
      </c>
      <c r="B2123" s="263">
        <v>2</v>
      </c>
      <c r="C2123" s="275" t="s">
        <v>141</v>
      </c>
      <c r="D2123" s="268" t="s">
        <v>1130</v>
      </c>
      <c r="E2123" s="269">
        <v>283</v>
      </c>
      <c r="F2123" s="270" t="s">
        <v>1146</v>
      </c>
      <c r="G2123" s="270" t="s">
        <v>15</v>
      </c>
      <c r="H2123" s="271" t="s">
        <v>11</v>
      </c>
      <c r="I2123" s="267" t="s">
        <v>1387</v>
      </c>
    </row>
    <row r="2124" spans="1:9" s="53" customFormat="1" x14ac:dyDescent="0.2">
      <c r="A2124" s="262" t="s">
        <v>88</v>
      </c>
      <c r="B2124" s="263">
        <v>2</v>
      </c>
      <c r="C2124" s="275" t="s">
        <v>141</v>
      </c>
      <c r="D2124" s="268" t="s">
        <v>1130</v>
      </c>
      <c r="E2124" s="269">
        <v>283</v>
      </c>
      <c r="F2124" s="270" t="s">
        <v>1146</v>
      </c>
      <c r="G2124" s="270" t="s">
        <v>15</v>
      </c>
      <c r="H2124" s="271" t="s">
        <v>11</v>
      </c>
      <c r="I2124" s="267" t="s">
        <v>1387</v>
      </c>
    </row>
    <row r="2125" spans="1:9" s="53" customFormat="1" x14ac:dyDescent="0.2">
      <c r="A2125" s="262" t="s">
        <v>148</v>
      </c>
      <c r="B2125" s="263">
        <v>2</v>
      </c>
      <c r="C2125" s="275" t="s">
        <v>141</v>
      </c>
      <c r="D2125" s="268" t="s">
        <v>1130</v>
      </c>
      <c r="E2125" s="269">
        <v>283</v>
      </c>
      <c r="F2125" s="270" t="s">
        <v>1146</v>
      </c>
      <c r="G2125" s="270" t="s">
        <v>15</v>
      </c>
      <c r="H2125" s="271" t="s">
        <v>11</v>
      </c>
      <c r="I2125" s="267" t="s">
        <v>1387</v>
      </c>
    </row>
    <row r="2126" spans="1:9" s="53" customFormat="1" x14ac:dyDescent="0.2">
      <c r="A2126" s="262" t="s">
        <v>527</v>
      </c>
      <c r="B2126" s="263">
        <v>2</v>
      </c>
      <c r="C2126" s="275" t="s">
        <v>141</v>
      </c>
      <c r="D2126" s="268" t="s">
        <v>1130</v>
      </c>
      <c r="E2126" s="269">
        <v>283</v>
      </c>
      <c r="F2126" s="270" t="s">
        <v>1146</v>
      </c>
      <c r="G2126" s="270" t="s">
        <v>15</v>
      </c>
      <c r="H2126" s="287" t="s">
        <v>11</v>
      </c>
      <c r="I2126" s="267" t="s">
        <v>1387</v>
      </c>
    </row>
    <row r="2127" spans="1:9" s="53" customFormat="1" x14ac:dyDescent="0.2">
      <c r="A2127" s="262" t="s">
        <v>588</v>
      </c>
      <c r="B2127" s="263">
        <v>2</v>
      </c>
      <c r="C2127" s="275" t="s">
        <v>141</v>
      </c>
      <c r="D2127" s="268" t="s">
        <v>1130</v>
      </c>
      <c r="E2127" s="269">
        <v>283</v>
      </c>
      <c r="F2127" s="270" t="s">
        <v>1146</v>
      </c>
      <c r="G2127" s="270" t="s">
        <v>15</v>
      </c>
      <c r="H2127" s="289" t="s">
        <v>11</v>
      </c>
      <c r="I2127" s="267" t="s">
        <v>1387</v>
      </c>
    </row>
    <row r="2128" spans="1:9" s="53" customFormat="1" x14ac:dyDescent="0.2">
      <c r="A2128" s="262" t="s">
        <v>1069</v>
      </c>
      <c r="B2128" s="263">
        <v>2</v>
      </c>
      <c r="C2128" s="275" t="s">
        <v>141</v>
      </c>
      <c r="D2128" s="268" t="s">
        <v>1130</v>
      </c>
      <c r="E2128" s="269">
        <v>283</v>
      </c>
      <c r="F2128" s="270" t="s">
        <v>1146</v>
      </c>
      <c r="G2128" s="270" t="s">
        <v>15</v>
      </c>
      <c r="H2128" s="289" t="s">
        <v>11</v>
      </c>
      <c r="I2128" s="267" t="s">
        <v>1387</v>
      </c>
    </row>
    <row r="2129" spans="1:9" s="53" customFormat="1" x14ac:dyDescent="0.2">
      <c r="A2129" s="132" t="s">
        <v>5</v>
      </c>
      <c r="B2129" s="213">
        <v>2</v>
      </c>
      <c r="C2129" s="151" t="s">
        <v>141</v>
      </c>
      <c r="D2129" s="151" t="s">
        <v>27</v>
      </c>
      <c r="E2129" s="149">
        <v>284</v>
      </c>
      <c r="F2129" s="148" t="s">
        <v>538</v>
      </c>
      <c r="G2129" s="148" t="s">
        <v>15</v>
      </c>
      <c r="H2129" s="150">
        <v>20000</v>
      </c>
      <c r="I2129" s="267"/>
    </row>
    <row r="2130" spans="1:9" s="53" customFormat="1" x14ac:dyDescent="0.2">
      <c r="A2130" s="132" t="s">
        <v>6</v>
      </c>
      <c r="B2130" s="213">
        <v>2</v>
      </c>
      <c r="C2130" s="151" t="s">
        <v>141</v>
      </c>
      <c r="D2130" s="151" t="s">
        <v>27</v>
      </c>
      <c r="E2130" s="149">
        <v>284</v>
      </c>
      <c r="F2130" s="148" t="s">
        <v>538</v>
      </c>
      <c r="G2130" s="148" t="s">
        <v>15</v>
      </c>
      <c r="H2130" s="150">
        <v>48900</v>
      </c>
      <c r="I2130" s="267"/>
    </row>
    <row r="2131" spans="1:9" s="53" customFormat="1" x14ac:dyDescent="0.2">
      <c r="A2131" s="132" t="s">
        <v>7</v>
      </c>
      <c r="B2131" s="213">
        <v>2</v>
      </c>
      <c r="C2131" s="151" t="s">
        <v>141</v>
      </c>
      <c r="D2131" s="151" t="s">
        <v>27</v>
      </c>
      <c r="E2131" s="149">
        <v>284</v>
      </c>
      <c r="F2131" s="148" t="s">
        <v>538</v>
      </c>
      <c r="G2131" s="148" t="s">
        <v>15</v>
      </c>
      <c r="H2131" s="150">
        <v>48900</v>
      </c>
      <c r="I2131" s="267"/>
    </row>
    <row r="2132" spans="1:9" s="53" customFormat="1" x14ac:dyDescent="0.2">
      <c r="A2132" s="132" t="s">
        <v>8</v>
      </c>
      <c r="B2132" s="213">
        <v>2</v>
      </c>
      <c r="C2132" s="151" t="s">
        <v>141</v>
      </c>
      <c r="D2132" s="151" t="s">
        <v>27</v>
      </c>
      <c r="E2132" s="149">
        <v>284</v>
      </c>
      <c r="F2132" s="148" t="s">
        <v>538</v>
      </c>
      <c r="G2132" s="148" t="s">
        <v>15</v>
      </c>
      <c r="H2132" s="150">
        <v>48900</v>
      </c>
      <c r="I2132" s="267"/>
    </row>
    <row r="2133" spans="1:9" s="53" customFormat="1" x14ac:dyDescent="0.2">
      <c r="A2133" s="132" t="s">
        <v>34</v>
      </c>
      <c r="B2133" s="213">
        <v>2</v>
      </c>
      <c r="C2133" s="151" t="s">
        <v>141</v>
      </c>
      <c r="D2133" s="151" t="s">
        <v>27</v>
      </c>
      <c r="E2133" s="149">
        <v>284</v>
      </c>
      <c r="F2133" s="148" t="s">
        <v>538</v>
      </c>
      <c r="G2133" s="148" t="s">
        <v>15</v>
      </c>
      <c r="H2133" s="150">
        <v>73797.5</v>
      </c>
      <c r="I2133" s="267"/>
    </row>
    <row r="2134" spans="1:9" s="53" customFormat="1" x14ac:dyDescent="0.2">
      <c r="A2134" s="132" t="s">
        <v>37</v>
      </c>
      <c r="B2134" s="213">
        <v>2</v>
      </c>
      <c r="C2134" s="151" t="s">
        <v>141</v>
      </c>
      <c r="D2134" s="151" t="s">
        <v>27</v>
      </c>
      <c r="E2134" s="149">
        <v>284</v>
      </c>
      <c r="F2134" s="148" t="s">
        <v>538</v>
      </c>
      <c r="G2134" s="148" t="s">
        <v>15</v>
      </c>
      <c r="H2134" s="150">
        <v>48900</v>
      </c>
      <c r="I2134" s="267"/>
    </row>
    <row r="2135" spans="1:9" s="53" customFormat="1" x14ac:dyDescent="0.2">
      <c r="A2135" s="132" t="s">
        <v>39</v>
      </c>
      <c r="B2135" s="213">
        <v>2</v>
      </c>
      <c r="C2135" s="151" t="s">
        <v>141</v>
      </c>
      <c r="D2135" s="151" t="s">
        <v>27</v>
      </c>
      <c r="E2135" s="149">
        <v>284</v>
      </c>
      <c r="F2135" s="148" t="s">
        <v>538</v>
      </c>
      <c r="G2135" s="148" t="s">
        <v>15</v>
      </c>
      <c r="H2135" s="150">
        <v>74000</v>
      </c>
      <c r="I2135" s="267"/>
    </row>
    <row r="2136" spans="1:9" s="53" customFormat="1" x14ac:dyDescent="0.2">
      <c r="A2136" s="132" t="s">
        <v>40</v>
      </c>
      <c r="B2136" s="213">
        <v>2</v>
      </c>
      <c r="C2136" s="151" t="s">
        <v>141</v>
      </c>
      <c r="D2136" s="151" t="s">
        <v>27</v>
      </c>
      <c r="E2136" s="149">
        <v>284</v>
      </c>
      <c r="F2136" s="148" t="s">
        <v>538</v>
      </c>
      <c r="G2136" s="148" t="s">
        <v>15</v>
      </c>
      <c r="H2136" s="150">
        <v>74000</v>
      </c>
      <c r="I2136" s="267"/>
    </row>
    <row r="2137" spans="1:9" s="53" customFormat="1" x14ac:dyDescent="0.2">
      <c r="A2137" s="132" t="s">
        <v>44</v>
      </c>
      <c r="B2137" s="213">
        <v>2</v>
      </c>
      <c r="C2137" s="151" t="s">
        <v>141</v>
      </c>
      <c r="D2137" s="151" t="s">
        <v>27</v>
      </c>
      <c r="E2137" s="149">
        <v>284</v>
      </c>
      <c r="F2137" s="148" t="s">
        <v>538</v>
      </c>
      <c r="G2137" s="148" t="s">
        <v>15</v>
      </c>
      <c r="H2137" s="145">
        <v>74000</v>
      </c>
      <c r="I2137" s="267"/>
    </row>
    <row r="2138" spans="1:9" s="53" customFormat="1" x14ac:dyDescent="0.2">
      <c r="A2138" s="132" t="s">
        <v>45</v>
      </c>
      <c r="B2138" s="213">
        <v>2</v>
      </c>
      <c r="C2138" s="151" t="s">
        <v>141</v>
      </c>
      <c r="D2138" s="151" t="s">
        <v>27</v>
      </c>
      <c r="E2138" s="149">
        <v>284</v>
      </c>
      <c r="F2138" s="148" t="s">
        <v>538</v>
      </c>
      <c r="G2138" s="148" t="s">
        <v>15</v>
      </c>
      <c r="H2138" s="145">
        <v>89732.38</v>
      </c>
      <c r="I2138" s="267"/>
    </row>
    <row r="2139" spans="1:9" s="53" customFormat="1" x14ac:dyDescent="0.2">
      <c r="A2139" s="132" t="s">
        <v>46</v>
      </c>
      <c r="B2139" s="213">
        <v>2</v>
      </c>
      <c r="C2139" s="151" t="s">
        <v>141</v>
      </c>
      <c r="D2139" s="151" t="s">
        <v>27</v>
      </c>
      <c r="E2139" s="149">
        <v>284</v>
      </c>
      <c r="F2139" s="148" t="s">
        <v>538</v>
      </c>
      <c r="G2139" s="148" t="s">
        <v>15</v>
      </c>
      <c r="H2139" s="152">
        <v>84064.62</v>
      </c>
      <c r="I2139" s="267"/>
    </row>
    <row r="2140" spans="1:9" s="53" customFormat="1" x14ac:dyDescent="0.2">
      <c r="A2140" s="132" t="s">
        <v>47</v>
      </c>
      <c r="B2140" s="213">
        <v>2</v>
      </c>
      <c r="C2140" s="151" t="s">
        <v>141</v>
      </c>
      <c r="D2140" s="151" t="s">
        <v>27</v>
      </c>
      <c r="E2140" s="149">
        <v>284</v>
      </c>
      <c r="F2140" s="148" t="s">
        <v>538</v>
      </c>
      <c r="G2140" s="148" t="s">
        <v>15</v>
      </c>
      <c r="H2140" s="150">
        <v>73939.899999999994</v>
      </c>
      <c r="I2140" s="267"/>
    </row>
    <row r="2141" spans="1:9" s="53" customFormat="1" x14ac:dyDescent="0.2">
      <c r="A2141" s="132" t="s">
        <v>55</v>
      </c>
      <c r="B2141" s="213">
        <v>2</v>
      </c>
      <c r="C2141" s="151" t="s">
        <v>141</v>
      </c>
      <c r="D2141" s="151" t="s">
        <v>27</v>
      </c>
      <c r="E2141" s="149">
        <v>284</v>
      </c>
      <c r="F2141" s="148" t="s">
        <v>538</v>
      </c>
      <c r="G2141" s="148" t="s">
        <v>15</v>
      </c>
      <c r="H2141" s="150">
        <v>73939.899999999994</v>
      </c>
      <c r="I2141" s="267"/>
    </row>
    <row r="2142" spans="1:9" s="53" customFormat="1" x14ac:dyDescent="0.2">
      <c r="A2142" s="132" t="s">
        <v>56</v>
      </c>
      <c r="B2142" s="213">
        <v>2</v>
      </c>
      <c r="C2142" s="151" t="s">
        <v>141</v>
      </c>
      <c r="D2142" s="151" t="s">
        <v>27</v>
      </c>
      <c r="E2142" s="149">
        <v>284</v>
      </c>
      <c r="F2142" s="148" t="s">
        <v>538</v>
      </c>
      <c r="G2142" s="148" t="s">
        <v>15</v>
      </c>
      <c r="H2142" s="150">
        <v>73939.899999999994</v>
      </c>
      <c r="I2142" s="267"/>
    </row>
    <row r="2143" spans="1:9" s="53" customFormat="1" x14ac:dyDescent="0.2">
      <c r="A2143" s="132" t="s">
        <v>64</v>
      </c>
      <c r="B2143" s="213">
        <v>2</v>
      </c>
      <c r="C2143" s="151" t="s">
        <v>141</v>
      </c>
      <c r="D2143" s="151" t="s">
        <v>27</v>
      </c>
      <c r="E2143" s="149">
        <v>284</v>
      </c>
      <c r="F2143" s="148" t="s">
        <v>538</v>
      </c>
      <c r="G2143" s="148" t="s">
        <v>15</v>
      </c>
      <c r="H2143" s="150">
        <v>73939.899999999994</v>
      </c>
      <c r="I2143" s="267"/>
    </row>
    <row r="2144" spans="1:9" s="53" customFormat="1" x14ac:dyDescent="0.2">
      <c r="A2144" s="132" t="s">
        <v>65</v>
      </c>
      <c r="B2144" s="213">
        <v>2</v>
      </c>
      <c r="C2144" s="151" t="s">
        <v>141</v>
      </c>
      <c r="D2144" s="151" t="s">
        <v>27</v>
      </c>
      <c r="E2144" s="149">
        <v>284</v>
      </c>
      <c r="F2144" s="148" t="s">
        <v>538</v>
      </c>
      <c r="G2144" s="148" t="s">
        <v>15</v>
      </c>
      <c r="H2144" s="150">
        <v>73939.899999999994</v>
      </c>
      <c r="I2144" s="267"/>
    </row>
    <row r="2145" spans="1:9" s="53" customFormat="1" x14ac:dyDescent="0.2">
      <c r="A2145" s="132" t="s">
        <v>78</v>
      </c>
      <c r="B2145" s="213">
        <v>2</v>
      </c>
      <c r="C2145" s="151" t="s">
        <v>141</v>
      </c>
      <c r="D2145" s="151" t="s">
        <v>27</v>
      </c>
      <c r="E2145" s="149">
        <v>284</v>
      </c>
      <c r="F2145" s="148" t="s">
        <v>538</v>
      </c>
      <c r="G2145" s="148" t="s">
        <v>15</v>
      </c>
      <c r="H2145" s="150">
        <v>71637.8</v>
      </c>
      <c r="I2145" s="267"/>
    </row>
    <row r="2146" spans="1:9" s="53" customFormat="1" x14ac:dyDescent="0.2">
      <c r="A2146" s="132" t="s">
        <v>79</v>
      </c>
      <c r="B2146" s="213">
        <v>2</v>
      </c>
      <c r="C2146" s="151" t="s">
        <v>141</v>
      </c>
      <c r="D2146" s="151" t="s">
        <v>27</v>
      </c>
      <c r="E2146" s="149">
        <v>284</v>
      </c>
      <c r="F2146" s="148" t="s">
        <v>538</v>
      </c>
      <c r="G2146" s="148" t="s">
        <v>15</v>
      </c>
      <c r="H2146" s="150">
        <v>71637.8</v>
      </c>
      <c r="I2146" s="267"/>
    </row>
    <row r="2147" spans="1:9" s="53" customFormat="1" x14ac:dyDescent="0.2">
      <c r="A2147" s="132" t="s">
        <v>81</v>
      </c>
      <c r="B2147" s="213">
        <v>2</v>
      </c>
      <c r="C2147" s="151" t="s">
        <v>141</v>
      </c>
      <c r="D2147" s="151" t="s">
        <v>27</v>
      </c>
      <c r="E2147" s="149">
        <v>284</v>
      </c>
      <c r="F2147" s="148" t="s">
        <v>538</v>
      </c>
      <c r="G2147" s="148" t="s">
        <v>15</v>
      </c>
      <c r="H2147" s="150">
        <v>56125.1</v>
      </c>
      <c r="I2147" s="267"/>
    </row>
    <row r="2148" spans="1:9" s="53" customFormat="1" x14ac:dyDescent="0.2">
      <c r="A2148" s="132" t="s">
        <v>82</v>
      </c>
      <c r="B2148" s="213">
        <v>2</v>
      </c>
      <c r="C2148" s="151" t="s">
        <v>141</v>
      </c>
      <c r="D2148" s="151" t="s">
        <v>27</v>
      </c>
      <c r="E2148" s="149">
        <v>284</v>
      </c>
      <c r="F2148" s="148" t="s">
        <v>538</v>
      </c>
      <c r="G2148" s="148" t="s">
        <v>15</v>
      </c>
      <c r="H2148" s="150">
        <v>56125.1</v>
      </c>
      <c r="I2148" s="267"/>
    </row>
    <row r="2149" spans="1:9" s="53" customFormat="1" x14ac:dyDescent="0.2">
      <c r="A2149" s="132" t="s">
        <v>87</v>
      </c>
      <c r="B2149" s="213">
        <v>2</v>
      </c>
      <c r="C2149" s="151" t="s">
        <v>141</v>
      </c>
      <c r="D2149" s="151" t="s">
        <v>27</v>
      </c>
      <c r="E2149" s="149">
        <v>284</v>
      </c>
      <c r="F2149" s="148" t="s">
        <v>538</v>
      </c>
      <c r="G2149" s="148" t="s">
        <v>15</v>
      </c>
      <c r="H2149" s="150">
        <v>56125.8</v>
      </c>
      <c r="I2149" s="267"/>
    </row>
    <row r="2150" spans="1:9" s="53" customFormat="1" x14ac:dyDescent="0.2">
      <c r="A2150" s="132" t="s">
        <v>88</v>
      </c>
      <c r="B2150" s="213">
        <v>2</v>
      </c>
      <c r="C2150" s="151" t="s">
        <v>141</v>
      </c>
      <c r="D2150" s="151" t="s">
        <v>27</v>
      </c>
      <c r="E2150" s="149">
        <v>284</v>
      </c>
      <c r="F2150" s="148" t="s">
        <v>538</v>
      </c>
      <c r="G2150" s="148" t="s">
        <v>15</v>
      </c>
      <c r="H2150" s="150">
        <v>56125.8</v>
      </c>
      <c r="I2150" s="267"/>
    </row>
    <row r="2151" spans="1:9" s="53" customFormat="1" x14ac:dyDescent="0.2">
      <c r="A2151" s="132" t="s">
        <v>148</v>
      </c>
      <c r="B2151" s="213">
        <v>2</v>
      </c>
      <c r="C2151" s="151" t="s">
        <v>141</v>
      </c>
      <c r="D2151" s="151" t="s">
        <v>27</v>
      </c>
      <c r="E2151" s="149">
        <v>284</v>
      </c>
      <c r="F2151" s="148" t="s">
        <v>538</v>
      </c>
      <c r="G2151" s="148" t="s">
        <v>15</v>
      </c>
      <c r="H2151" s="137">
        <v>56155.1</v>
      </c>
      <c r="I2151" s="267"/>
    </row>
    <row r="2152" spans="1:9" s="53" customFormat="1" x14ac:dyDescent="0.2">
      <c r="A2152" s="132" t="s">
        <v>527</v>
      </c>
      <c r="B2152" s="213">
        <v>2</v>
      </c>
      <c r="C2152" s="151" t="s">
        <v>141</v>
      </c>
      <c r="D2152" s="151" t="s">
        <v>27</v>
      </c>
      <c r="E2152" s="149">
        <v>284</v>
      </c>
      <c r="F2152" s="148" t="s">
        <v>538</v>
      </c>
      <c r="G2152" s="148" t="s">
        <v>15</v>
      </c>
      <c r="H2152" s="138">
        <v>56155.1</v>
      </c>
      <c r="I2152" s="267"/>
    </row>
    <row r="2153" spans="1:9" s="53" customFormat="1" x14ac:dyDescent="0.2">
      <c r="A2153" s="132" t="s">
        <v>588</v>
      </c>
      <c r="B2153" s="213">
        <v>2</v>
      </c>
      <c r="C2153" s="151" t="s">
        <v>141</v>
      </c>
      <c r="D2153" s="151" t="s">
        <v>27</v>
      </c>
      <c r="E2153" s="149">
        <v>284</v>
      </c>
      <c r="F2153" s="148" t="s">
        <v>538</v>
      </c>
      <c r="G2153" s="148" t="s">
        <v>15</v>
      </c>
      <c r="H2153" s="140">
        <v>95303.1</v>
      </c>
      <c r="I2153" s="267"/>
    </row>
    <row r="2154" spans="1:9" s="53" customFormat="1" x14ac:dyDescent="0.2">
      <c r="A2154" s="132" t="s">
        <v>1069</v>
      </c>
      <c r="B2154" s="213">
        <v>2</v>
      </c>
      <c r="C2154" s="151" t="s">
        <v>141</v>
      </c>
      <c r="D2154" s="151" t="s">
        <v>27</v>
      </c>
      <c r="E2154" s="149">
        <v>284</v>
      </c>
      <c r="F2154" s="148" t="s">
        <v>538</v>
      </c>
      <c r="G2154" s="148" t="s">
        <v>15</v>
      </c>
      <c r="H2154" s="140">
        <v>95303.1</v>
      </c>
      <c r="I2154" s="267"/>
    </row>
    <row r="2155" spans="1:9" s="53" customFormat="1" x14ac:dyDescent="0.2">
      <c r="A2155" s="132" t="s">
        <v>5</v>
      </c>
      <c r="B2155" s="213">
        <v>2</v>
      </c>
      <c r="C2155" s="151" t="s">
        <v>141</v>
      </c>
      <c r="D2155" s="148" t="s">
        <v>1155</v>
      </c>
      <c r="E2155" s="142">
        <v>285</v>
      </c>
      <c r="F2155" s="148" t="s">
        <v>556</v>
      </c>
      <c r="G2155" s="148" t="s">
        <v>15</v>
      </c>
      <c r="H2155" s="150">
        <v>26288.2</v>
      </c>
      <c r="I2155" s="267"/>
    </row>
    <row r="2156" spans="1:9" s="53" customFormat="1" x14ac:dyDescent="0.2">
      <c r="A2156" s="132" t="s">
        <v>6</v>
      </c>
      <c r="B2156" s="213">
        <v>2</v>
      </c>
      <c r="C2156" s="151" t="s">
        <v>141</v>
      </c>
      <c r="D2156" s="148" t="s">
        <v>1155</v>
      </c>
      <c r="E2156" s="149">
        <v>285</v>
      </c>
      <c r="F2156" s="148" t="s">
        <v>556</v>
      </c>
      <c r="G2156" s="148" t="s">
        <v>15</v>
      </c>
      <c r="H2156" s="150">
        <v>26424.799999999999</v>
      </c>
      <c r="I2156" s="267"/>
    </row>
    <row r="2157" spans="1:9" s="53" customFormat="1" x14ac:dyDescent="0.2">
      <c r="A2157" s="132" t="s">
        <v>7</v>
      </c>
      <c r="B2157" s="213">
        <v>2</v>
      </c>
      <c r="C2157" s="151" t="s">
        <v>141</v>
      </c>
      <c r="D2157" s="148" t="s">
        <v>1155</v>
      </c>
      <c r="E2157" s="149">
        <v>285</v>
      </c>
      <c r="F2157" s="148" t="s">
        <v>556</v>
      </c>
      <c r="G2157" s="148" t="s">
        <v>15</v>
      </c>
      <c r="H2157" s="150">
        <v>26288.2</v>
      </c>
      <c r="I2157" s="267"/>
    </row>
    <row r="2158" spans="1:9" s="53" customFormat="1" x14ac:dyDescent="0.2">
      <c r="A2158" s="132" t="s">
        <v>8</v>
      </c>
      <c r="B2158" s="213">
        <v>2</v>
      </c>
      <c r="C2158" s="151" t="s">
        <v>141</v>
      </c>
      <c r="D2158" s="148" t="s">
        <v>1155</v>
      </c>
      <c r="E2158" s="149">
        <v>285</v>
      </c>
      <c r="F2158" s="148" t="s">
        <v>556</v>
      </c>
      <c r="G2158" s="148" t="s">
        <v>15</v>
      </c>
      <c r="H2158" s="150">
        <v>26288.2</v>
      </c>
      <c r="I2158" s="267"/>
    </row>
    <row r="2159" spans="1:9" s="53" customFormat="1" x14ac:dyDescent="0.2">
      <c r="A2159" s="132" t="s">
        <v>34</v>
      </c>
      <c r="B2159" s="213">
        <v>2</v>
      </c>
      <c r="C2159" s="151" t="s">
        <v>141</v>
      </c>
      <c r="D2159" s="148" t="s">
        <v>1155</v>
      </c>
      <c r="E2159" s="149">
        <v>285</v>
      </c>
      <c r="F2159" s="148" t="s">
        <v>556</v>
      </c>
      <c r="G2159" s="148" t="s">
        <v>15</v>
      </c>
      <c r="H2159" s="150">
        <v>38265.300000000003</v>
      </c>
      <c r="I2159" s="267"/>
    </row>
    <row r="2160" spans="1:9" s="53" customFormat="1" x14ac:dyDescent="0.2">
      <c r="A2160" s="132" t="s">
        <v>37</v>
      </c>
      <c r="B2160" s="213">
        <v>2</v>
      </c>
      <c r="C2160" s="151" t="s">
        <v>141</v>
      </c>
      <c r="D2160" s="148" t="s">
        <v>1155</v>
      </c>
      <c r="E2160" s="149">
        <v>285</v>
      </c>
      <c r="F2160" s="148" t="s">
        <v>556</v>
      </c>
      <c r="G2160" s="148" t="s">
        <v>15</v>
      </c>
      <c r="H2160" s="152">
        <v>27910.3</v>
      </c>
      <c r="I2160" s="267"/>
    </row>
    <row r="2161" spans="1:9" s="53" customFormat="1" x14ac:dyDescent="0.2">
      <c r="A2161" s="132" t="s">
        <v>39</v>
      </c>
      <c r="B2161" s="213">
        <v>2</v>
      </c>
      <c r="C2161" s="151" t="s">
        <v>141</v>
      </c>
      <c r="D2161" s="148" t="s">
        <v>1155</v>
      </c>
      <c r="E2161" s="149">
        <v>285</v>
      </c>
      <c r="F2161" s="148" t="s">
        <v>556</v>
      </c>
      <c r="G2161" s="148" t="s">
        <v>15</v>
      </c>
      <c r="H2161" s="150">
        <v>24438.3</v>
      </c>
      <c r="I2161" s="267"/>
    </row>
    <row r="2162" spans="1:9" s="53" customFormat="1" x14ac:dyDescent="0.2">
      <c r="A2162" s="132" t="s">
        <v>40</v>
      </c>
      <c r="B2162" s="213">
        <v>2</v>
      </c>
      <c r="C2162" s="151" t="s">
        <v>141</v>
      </c>
      <c r="D2162" s="148" t="s">
        <v>1155</v>
      </c>
      <c r="E2162" s="149">
        <v>285</v>
      </c>
      <c r="F2162" s="148" t="s">
        <v>556</v>
      </c>
      <c r="G2162" s="148" t="s">
        <v>15</v>
      </c>
      <c r="H2162" s="150">
        <v>50438.3</v>
      </c>
      <c r="I2162" s="267"/>
    </row>
    <row r="2163" spans="1:9" s="53" customFormat="1" x14ac:dyDescent="0.2">
      <c r="A2163" s="132" t="s">
        <v>44</v>
      </c>
      <c r="B2163" s="213">
        <v>2</v>
      </c>
      <c r="C2163" s="151" t="s">
        <v>141</v>
      </c>
      <c r="D2163" s="148" t="s">
        <v>1155</v>
      </c>
      <c r="E2163" s="149">
        <v>285</v>
      </c>
      <c r="F2163" s="148" t="s">
        <v>556</v>
      </c>
      <c r="G2163" s="148" t="s">
        <v>15</v>
      </c>
      <c r="H2163" s="145">
        <v>24438.3</v>
      </c>
      <c r="I2163" s="267"/>
    </row>
    <row r="2164" spans="1:9" s="53" customFormat="1" x14ac:dyDescent="0.2">
      <c r="A2164" s="132" t="s">
        <v>45</v>
      </c>
      <c r="B2164" s="213">
        <v>2</v>
      </c>
      <c r="C2164" s="151" t="s">
        <v>141</v>
      </c>
      <c r="D2164" s="148" t="s">
        <v>1155</v>
      </c>
      <c r="E2164" s="149">
        <v>285</v>
      </c>
      <c r="F2164" s="148" t="s">
        <v>556</v>
      </c>
      <c r="G2164" s="148" t="s">
        <v>15</v>
      </c>
      <c r="H2164" s="145">
        <v>51484</v>
      </c>
      <c r="I2164" s="267"/>
    </row>
    <row r="2165" spans="1:9" s="53" customFormat="1" x14ac:dyDescent="0.2">
      <c r="A2165" s="132" t="s">
        <v>46</v>
      </c>
      <c r="B2165" s="213">
        <v>2</v>
      </c>
      <c r="C2165" s="151" t="s">
        <v>141</v>
      </c>
      <c r="D2165" s="148" t="s">
        <v>1155</v>
      </c>
      <c r="E2165" s="149">
        <v>285</v>
      </c>
      <c r="F2165" s="148" t="s">
        <v>556</v>
      </c>
      <c r="G2165" s="148" t="s">
        <v>15</v>
      </c>
      <c r="H2165" s="150">
        <v>100641.7</v>
      </c>
      <c r="I2165" s="267"/>
    </row>
    <row r="2166" spans="1:9" s="53" customFormat="1" x14ac:dyDescent="0.2">
      <c r="A2166" s="132" t="s">
        <v>47</v>
      </c>
      <c r="B2166" s="213">
        <v>2</v>
      </c>
      <c r="C2166" s="151" t="s">
        <v>141</v>
      </c>
      <c r="D2166" s="148" t="s">
        <v>1155</v>
      </c>
      <c r="E2166" s="149">
        <v>285</v>
      </c>
      <c r="F2166" s="148" t="s">
        <v>556</v>
      </c>
      <c r="G2166" s="148" t="s">
        <v>15</v>
      </c>
      <c r="H2166" s="150">
        <v>24431.1</v>
      </c>
      <c r="I2166" s="267"/>
    </row>
    <row r="2167" spans="1:9" s="53" customFormat="1" x14ac:dyDescent="0.2">
      <c r="A2167" s="132" t="s">
        <v>55</v>
      </c>
      <c r="B2167" s="213">
        <v>2</v>
      </c>
      <c r="C2167" s="151" t="s">
        <v>141</v>
      </c>
      <c r="D2167" s="148" t="s">
        <v>1155</v>
      </c>
      <c r="E2167" s="149">
        <v>285</v>
      </c>
      <c r="F2167" s="148" t="s">
        <v>556</v>
      </c>
      <c r="G2167" s="148" t="s">
        <v>15</v>
      </c>
      <c r="H2167" s="150">
        <v>24409.599999999999</v>
      </c>
      <c r="I2167" s="267"/>
    </row>
    <row r="2168" spans="1:9" s="53" customFormat="1" x14ac:dyDescent="0.2">
      <c r="A2168" s="132" t="s">
        <v>56</v>
      </c>
      <c r="B2168" s="213">
        <v>2</v>
      </c>
      <c r="C2168" s="151" t="s">
        <v>141</v>
      </c>
      <c r="D2168" s="148" t="s">
        <v>1155</v>
      </c>
      <c r="E2168" s="149">
        <v>285</v>
      </c>
      <c r="F2168" s="148" t="s">
        <v>556</v>
      </c>
      <c r="G2168" s="148" t="s">
        <v>15</v>
      </c>
      <c r="H2168" s="150">
        <v>24409.599999999999</v>
      </c>
      <c r="I2168" s="267"/>
    </row>
    <row r="2169" spans="1:9" s="53" customFormat="1" x14ac:dyDescent="0.2">
      <c r="A2169" s="132" t="s">
        <v>64</v>
      </c>
      <c r="B2169" s="213">
        <v>2</v>
      </c>
      <c r="C2169" s="151" t="s">
        <v>141</v>
      </c>
      <c r="D2169" s="148" t="s">
        <v>1155</v>
      </c>
      <c r="E2169" s="149">
        <v>285</v>
      </c>
      <c r="F2169" s="148" t="s">
        <v>556</v>
      </c>
      <c r="G2169" s="148" t="s">
        <v>15</v>
      </c>
      <c r="H2169" s="150">
        <v>24409.599999999999</v>
      </c>
      <c r="I2169" s="267"/>
    </row>
    <row r="2170" spans="1:9" s="53" customFormat="1" x14ac:dyDescent="0.2">
      <c r="A2170" s="132" t="s">
        <v>65</v>
      </c>
      <c r="B2170" s="213">
        <v>2</v>
      </c>
      <c r="C2170" s="151" t="s">
        <v>141</v>
      </c>
      <c r="D2170" s="148" t="s">
        <v>1155</v>
      </c>
      <c r="E2170" s="149">
        <v>285</v>
      </c>
      <c r="F2170" s="148" t="s">
        <v>556</v>
      </c>
      <c r="G2170" s="148" t="s">
        <v>15</v>
      </c>
      <c r="H2170" s="150">
        <v>24409.599999999999</v>
      </c>
      <c r="I2170" s="267"/>
    </row>
    <row r="2171" spans="1:9" s="53" customFormat="1" x14ac:dyDescent="0.2">
      <c r="A2171" s="132" t="s">
        <v>78</v>
      </c>
      <c r="B2171" s="213">
        <v>2</v>
      </c>
      <c r="C2171" s="151" t="s">
        <v>141</v>
      </c>
      <c r="D2171" s="148" t="s">
        <v>1155</v>
      </c>
      <c r="E2171" s="149">
        <v>285</v>
      </c>
      <c r="F2171" s="148" t="s">
        <v>556</v>
      </c>
      <c r="G2171" s="148" t="s">
        <v>15</v>
      </c>
      <c r="H2171" s="150">
        <v>24409.599999999999</v>
      </c>
      <c r="I2171" s="267"/>
    </row>
    <row r="2172" spans="1:9" s="53" customFormat="1" x14ac:dyDescent="0.2">
      <c r="A2172" s="132" t="s">
        <v>79</v>
      </c>
      <c r="B2172" s="213">
        <v>2</v>
      </c>
      <c r="C2172" s="151" t="s">
        <v>141</v>
      </c>
      <c r="D2172" s="148" t="s">
        <v>1155</v>
      </c>
      <c r="E2172" s="149">
        <v>285</v>
      </c>
      <c r="F2172" s="148" t="s">
        <v>556</v>
      </c>
      <c r="G2172" s="148" t="s">
        <v>15</v>
      </c>
      <c r="H2172" s="150">
        <v>24409.599999999999</v>
      </c>
      <c r="I2172" s="267"/>
    </row>
    <row r="2173" spans="1:9" s="53" customFormat="1" x14ac:dyDescent="0.2">
      <c r="A2173" s="132" t="s">
        <v>81</v>
      </c>
      <c r="B2173" s="213">
        <v>2</v>
      </c>
      <c r="C2173" s="151" t="s">
        <v>141</v>
      </c>
      <c r="D2173" s="148" t="s">
        <v>1155</v>
      </c>
      <c r="E2173" s="149">
        <v>285</v>
      </c>
      <c r="F2173" s="148" t="s">
        <v>556</v>
      </c>
      <c r="G2173" s="148" t="s">
        <v>15</v>
      </c>
      <c r="H2173" s="150">
        <v>32963.699999999997</v>
      </c>
      <c r="I2173" s="267"/>
    </row>
    <row r="2174" spans="1:9" s="53" customFormat="1" x14ac:dyDescent="0.2">
      <c r="A2174" s="132" t="s">
        <v>82</v>
      </c>
      <c r="B2174" s="213">
        <v>2</v>
      </c>
      <c r="C2174" s="151" t="s">
        <v>141</v>
      </c>
      <c r="D2174" s="148" t="s">
        <v>1155</v>
      </c>
      <c r="E2174" s="149">
        <v>285</v>
      </c>
      <c r="F2174" s="148" t="s">
        <v>556</v>
      </c>
      <c r="G2174" s="148" t="s">
        <v>15</v>
      </c>
      <c r="H2174" s="150">
        <v>24363.7</v>
      </c>
      <c r="I2174" s="267"/>
    </row>
    <row r="2175" spans="1:9" s="53" customFormat="1" x14ac:dyDescent="0.2">
      <c r="A2175" s="132" t="s">
        <v>87</v>
      </c>
      <c r="B2175" s="213">
        <v>2</v>
      </c>
      <c r="C2175" s="151" t="s">
        <v>141</v>
      </c>
      <c r="D2175" s="148" t="s">
        <v>1155</v>
      </c>
      <c r="E2175" s="149">
        <v>285</v>
      </c>
      <c r="F2175" s="148" t="s">
        <v>556</v>
      </c>
      <c r="G2175" s="148" t="s">
        <v>15</v>
      </c>
      <c r="H2175" s="150">
        <v>24419.599999999999</v>
      </c>
      <c r="I2175" s="267"/>
    </row>
    <row r="2176" spans="1:9" s="53" customFormat="1" x14ac:dyDescent="0.2">
      <c r="A2176" s="132" t="s">
        <v>88</v>
      </c>
      <c r="B2176" s="213">
        <v>2</v>
      </c>
      <c r="C2176" s="151" t="s">
        <v>141</v>
      </c>
      <c r="D2176" s="148" t="s">
        <v>1155</v>
      </c>
      <c r="E2176" s="149">
        <v>285</v>
      </c>
      <c r="F2176" s="148" t="s">
        <v>556</v>
      </c>
      <c r="G2176" s="148" t="s">
        <v>15</v>
      </c>
      <c r="H2176" s="150">
        <v>24419.599999999999</v>
      </c>
      <c r="I2176" s="267"/>
    </row>
    <row r="2177" spans="1:9" s="53" customFormat="1" x14ac:dyDescent="0.2">
      <c r="A2177" s="132" t="s">
        <v>148</v>
      </c>
      <c r="B2177" s="213">
        <v>2</v>
      </c>
      <c r="C2177" s="151" t="s">
        <v>141</v>
      </c>
      <c r="D2177" s="148" t="s">
        <v>1155</v>
      </c>
      <c r="E2177" s="149">
        <v>285</v>
      </c>
      <c r="F2177" s="148" t="s">
        <v>556</v>
      </c>
      <c r="G2177" s="148" t="s">
        <v>15</v>
      </c>
      <c r="H2177" s="137">
        <v>85205.6</v>
      </c>
      <c r="I2177" s="267"/>
    </row>
    <row r="2178" spans="1:9" s="53" customFormat="1" x14ac:dyDescent="0.2">
      <c r="A2178" s="132" t="s">
        <v>527</v>
      </c>
      <c r="B2178" s="213">
        <v>2</v>
      </c>
      <c r="C2178" s="151" t="s">
        <v>141</v>
      </c>
      <c r="D2178" s="148" t="s">
        <v>1155</v>
      </c>
      <c r="E2178" s="149">
        <v>285</v>
      </c>
      <c r="F2178" s="148" t="s">
        <v>556</v>
      </c>
      <c r="G2178" s="148" t="s">
        <v>15</v>
      </c>
      <c r="H2178" s="138">
        <v>24475.4</v>
      </c>
      <c r="I2178" s="267"/>
    </row>
    <row r="2179" spans="1:9" s="53" customFormat="1" x14ac:dyDescent="0.2">
      <c r="A2179" s="132" t="s">
        <v>588</v>
      </c>
      <c r="B2179" s="213">
        <v>2</v>
      </c>
      <c r="C2179" s="151" t="s">
        <v>141</v>
      </c>
      <c r="D2179" s="148" t="s">
        <v>1155</v>
      </c>
      <c r="E2179" s="149">
        <v>285</v>
      </c>
      <c r="F2179" s="148" t="s">
        <v>556</v>
      </c>
      <c r="G2179" s="148" t="s">
        <v>15</v>
      </c>
      <c r="H2179" s="140">
        <v>59643.8</v>
      </c>
      <c r="I2179" s="267"/>
    </row>
    <row r="2180" spans="1:9" s="53" customFormat="1" x14ac:dyDescent="0.2">
      <c r="A2180" s="132" t="s">
        <v>1069</v>
      </c>
      <c r="B2180" s="213">
        <v>2</v>
      </c>
      <c r="C2180" s="151" t="s">
        <v>141</v>
      </c>
      <c r="D2180" s="148" t="s">
        <v>1155</v>
      </c>
      <c r="E2180" s="149">
        <v>285</v>
      </c>
      <c r="F2180" s="148" t="s">
        <v>556</v>
      </c>
      <c r="G2180" s="148" t="s">
        <v>15</v>
      </c>
      <c r="H2180" s="140">
        <v>59643.8</v>
      </c>
      <c r="I2180" s="267"/>
    </row>
    <row r="2181" spans="1:9" s="53" customFormat="1" x14ac:dyDescent="0.2">
      <c r="A2181" s="262" t="s">
        <v>5</v>
      </c>
      <c r="B2181" s="263">
        <v>2</v>
      </c>
      <c r="C2181" s="275" t="s">
        <v>141</v>
      </c>
      <c r="D2181" s="268" t="s">
        <v>1116</v>
      </c>
      <c r="E2181" s="269">
        <v>286</v>
      </c>
      <c r="F2181" s="268" t="s">
        <v>562</v>
      </c>
      <c r="G2181" s="268" t="s">
        <v>15</v>
      </c>
      <c r="H2181" s="277">
        <v>77379.7</v>
      </c>
      <c r="I2181" s="267" t="s">
        <v>1387</v>
      </c>
    </row>
    <row r="2182" spans="1:9" s="53" customFormat="1" x14ac:dyDescent="0.2">
      <c r="A2182" s="262" t="s">
        <v>6</v>
      </c>
      <c r="B2182" s="263">
        <v>2</v>
      </c>
      <c r="C2182" s="275" t="s">
        <v>141</v>
      </c>
      <c r="D2182" s="268" t="s">
        <v>1116</v>
      </c>
      <c r="E2182" s="269">
        <v>286</v>
      </c>
      <c r="F2182" s="268" t="s">
        <v>562</v>
      </c>
      <c r="G2182" s="268" t="s">
        <v>15</v>
      </c>
      <c r="H2182" s="277">
        <v>75091.8</v>
      </c>
      <c r="I2182" s="267" t="s">
        <v>1387</v>
      </c>
    </row>
    <row r="2183" spans="1:9" s="53" customFormat="1" x14ac:dyDescent="0.2">
      <c r="A2183" s="262" t="s">
        <v>7</v>
      </c>
      <c r="B2183" s="263">
        <v>2</v>
      </c>
      <c r="C2183" s="278" t="s">
        <v>141</v>
      </c>
      <c r="D2183" s="268" t="s">
        <v>1116</v>
      </c>
      <c r="E2183" s="269">
        <v>286</v>
      </c>
      <c r="F2183" s="268" t="s">
        <v>562</v>
      </c>
      <c r="G2183" s="268" t="s">
        <v>15</v>
      </c>
      <c r="H2183" s="277">
        <v>75719.7</v>
      </c>
      <c r="I2183" s="267" t="s">
        <v>1387</v>
      </c>
    </row>
    <row r="2184" spans="1:9" s="53" customFormat="1" x14ac:dyDescent="0.2">
      <c r="A2184" s="262" t="s">
        <v>8</v>
      </c>
      <c r="B2184" s="263">
        <v>2</v>
      </c>
      <c r="C2184" s="278" t="s">
        <v>141</v>
      </c>
      <c r="D2184" s="268" t="s">
        <v>1116</v>
      </c>
      <c r="E2184" s="269">
        <v>286</v>
      </c>
      <c r="F2184" s="268" t="s">
        <v>562</v>
      </c>
      <c r="G2184" s="268" t="s">
        <v>15</v>
      </c>
      <c r="H2184" s="277">
        <v>75719.7</v>
      </c>
      <c r="I2184" s="267" t="s">
        <v>1387</v>
      </c>
    </row>
    <row r="2185" spans="1:9" s="53" customFormat="1" x14ac:dyDescent="0.2">
      <c r="A2185" s="262" t="s">
        <v>34</v>
      </c>
      <c r="B2185" s="263">
        <v>2</v>
      </c>
      <c r="C2185" s="278" t="s">
        <v>141</v>
      </c>
      <c r="D2185" s="268" t="s">
        <v>1116</v>
      </c>
      <c r="E2185" s="269">
        <v>286</v>
      </c>
      <c r="F2185" s="268" t="s">
        <v>562</v>
      </c>
      <c r="G2185" s="268" t="s">
        <v>15</v>
      </c>
      <c r="H2185" s="277">
        <v>80052.600000000006</v>
      </c>
      <c r="I2185" s="267" t="s">
        <v>1387</v>
      </c>
    </row>
    <row r="2186" spans="1:9" s="53" customFormat="1" x14ac:dyDescent="0.2">
      <c r="A2186" s="262" t="s">
        <v>37</v>
      </c>
      <c r="B2186" s="263">
        <v>2</v>
      </c>
      <c r="C2186" s="278" t="s">
        <v>141</v>
      </c>
      <c r="D2186" s="268" t="s">
        <v>1116</v>
      </c>
      <c r="E2186" s="269">
        <v>286</v>
      </c>
      <c r="F2186" s="268" t="s">
        <v>562</v>
      </c>
      <c r="G2186" s="268" t="s">
        <v>15</v>
      </c>
      <c r="H2186" s="277">
        <v>79706.2</v>
      </c>
      <c r="I2186" s="267" t="s">
        <v>1387</v>
      </c>
    </row>
    <row r="2187" spans="1:9" s="53" customFormat="1" x14ac:dyDescent="0.2">
      <c r="A2187" s="262" t="s">
        <v>39</v>
      </c>
      <c r="B2187" s="263">
        <v>2</v>
      </c>
      <c r="C2187" s="278" t="s">
        <v>141</v>
      </c>
      <c r="D2187" s="268" t="s">
        <v>1116</v>
      </c>
      <c r="E2187" s="269">
        <v>286</v>
      </c>
      <c r="F2187" s="268" t="s">
        <v>562</v>
      </c>
      <c r="G2187" s="268" t="s">
        <v>15</v>
      </c>
      <c r="H2187" s="277">
        <v>70391.3</v>
      </c>
      <c r="I2187" s="267" t="s">
        <v>1387</v>
      </c>
    </row>
    <row r="2188" spans="1:9" s="53" customFormat="1" x14ac:dyDescent="0.2">
      <c r="A2188" s="262" t="s">
        <v>40</v>
      </c>
      <c r="B2188" s="263">
        <v>2</v>
      </c>
      <c r="C2188" s="278" t="s">
        <v>141</v>
      </c>
      <c r="D2188" s="268" t="s">
        <v>1116</v>
      </c>
      <c r="E2188" s="265">
        <v>286</v>
      </c>
      <c r="F2188" s="268" t="s">
        <v>562</v>
      </c>
      <c r="G2188" s="268" t="s">
        <v>15</v>
      </c>
      <c r="H2188" s="277">
        <v>70927.3</v>
      </c>
      <c r="I2188" s="267" t="s">
        <v>1387</v>
      </c>
    </row>
    <row r="2189" spans="1:9" s="53" customFormat="1" x14ac:dyDescent="0.2">
      <c r="A2189" s="262" t="s">
        <v>44</v>
      </c>
      <c r="B2189" s="263">
        <v>2</v>
      </c>
      <c r="C2189" s="278" t="s">
        <v>141</v>
      </c>
      <c r="D2189" s="268" t="s">
        <v>1116</v>
      </c>
      <c r="E2189" s="269">
        <v>286</v>
      </c>
      <c r="F2189" s="268" t="s">
        <v>562</v>
      </c>
      <c r="G2189" s="268" t="s">
        <v>15</v>
      </c>
      <c r="H2189" s="290">
        <v>70391.3</v>
      </c>
      <c r="I2189" s="267" t="s">
        <v>1387</v>
      </c>
    </row>
    <row r="2190" spans="1:9" s="53" customFormat="1" x14ac:dyDescent="0.2">
      <c r="A2190" s="262" t="s">
        <v>45</v>
      </c>
      <c r="B2190" s="263">
        <v>2</v>
      </c>
      <c r="C2190" s="278" t="s">
        <v>141</v>
      </c>
      <c r="D2190" s="268" t="s">
        <v>1116</v>
      </c>
      <c r="E2190" s="265">
        <v>286</v>
      </c>
      <c r="F2190" s="268" t="s">
        <v>562</v>
      </c>
      <c r="G2190" s="268" t="s">
        <v>15</v>
      </c>
      <c r="H2190" s="290">
        <v>112042.4</v>
      </c>
      <c r="I2190" s="267" t="s">
        <v>1387</v>
      </c>
    </row>
    <row r="2191" spans="1:9" s="53" customFormat="1" x14ac:dyDescent="0.2">
      <c r="A2191" s="262" t="s">
        <v>46</v>
      </c>
      <c r="B2191" s="263">
        <v>2</v>
      </c>
      <c r="C2191" s="278" t="s">
        <v>141</v>
      </c>
      <c r="D2191" s="268" t="s">
        <v>1116</v>
      </c>
      <c r="E2191" s="265">
        <v>286</v>
      </c>
      <c r="F2191" s="268" t="s">
        <v>562</v>
      </c>
      <c r="G2191" s="268" t="s">
        <v>15</v>
      </c>
      <c r="H2191" s="277">
        <v>77497.127999999997</v>
      </c>
      <c r="I2191" s="267" t="s">
        <v>1387</v>
      </c>
    </row>
    <row r="2192" spans="1:9" s="53" customFormat="1" x14ac:dyDescent="0.2">
      <c r="A2192" s="262" t="s">
        <v>47</v>
      </c>
      <c r="B2192" s="263">
        <v>2</v>
      </c>
      <c r="C2192" s="278" t="s">
        <v>141</v>
      </c>
      <c r="D2192" s="268" t="s">
        <v>1116</v>
      </c>
      <c r="E2192" s="265">
        <v>286</v>
      </c>
      <c r="F2192" s="268" t="s">
        <v>562</v>
      </c>
      <c r="G2192" s="268" t="s">
        <v>15</v>
      </c>
      <c r="H2192" s="277">
        <v>72272.899999999994</v>
      </c>
      <c r="I2192" s="267" t="s">
        <v>1387</v>
      </c>
    </row>
    <row r="2193" spans="1:9" s="53" customFormat="1" x14ac:dyDescent="0.2">
      <c r="A2193" s="262" t="s">
        <v>55</v>
      </c>
      <c r="B2193" s="263">
        <v>2</v>
      </c>
      <c r="C2193" s="278" t="s">
        <v>141</v>
      </c>
      <c r="D2193" s="268" t="s">
        <v>1116</v>
      </c>
      <c r="E2193" s="269">
        <v>286</v>
      </c>
      <c r="F2193" s="268" t="s">
        <v>562</v>
      </c>
      <c r="G2193" s="268" t="s">
        <v>15</v>
      </c>
      <c r="H2193" s="277">
        <v>72238</v>
      </c>
      <c r="I2193" s="267" t="s">
        <v>1387</v>
      </c>
    </row>
    <row r="2194" spans="1:9" s="53" customFormat="1" x14ac:dyDescent="0.2">
      <c r="A2194" s="262" t="s">
        <v>56</v>
      </c>
      <c r="B2194" s="263">
        <v>2</v>
      </c>
      <c r="C2194" s="278" t="s">
        <v>141</v>
      </c>
      <c r="D2194" s="268" t="s">
        <v>1116</v>
      </c>
      <c r="E2194" s="269">
        <v>286</v>
      </c>
      <c r="F2194" s="268" t="s">
        <v>562</v>
      </c>
      <c r="G2194" s="268" t="s">
        <v>15</v>
      </c>
      <c r="H2194" s="277">
        <v>72238</v>
      </c>
      <c r="I2194" s="267" t="s">
        <v>1387</v>
      </c>
    </row>
    <row r="2195" spans="1:9" s="53" customFormat="1" x14ac:dyDescent="0.2">
      <c r="A2195" s="262" t="s">
        <v>64</v>
      </c>
      <c r="B2195" s="263">
        <v>2</v>
      </c>
      <c r="C2195" s="278" t="s">
        <v>141</v>
      </c>
      <c r="D2195" s="268" t="s">
        <v>1116</v>
      </c>
      <c r="E2195" s="269">
        <v>286</v>
      </c>
      <c r="F2195" s="268" t="s">
        <v>562</v>
      </c>
      <c r="G2195" s="268" t="s">
        <v>15</v>
      </c>
      <c r="H2195" s="277">
        <v>72238</v>
      </c>
      <c r="I2195" s="267" t="s">
        <v>1387</v>
      </c>
    </row>
    <row r="2196" spans="1:9" s="53" customFormat="1" x14ac:dyDescent="0.2">
      <c r="A2196" s="262" t="s">
        <v>65</v>
      </c>
      <c r="B2196" s="263">
        <v>2</v>
      </c>
      <c r="C2196" s="278" t="s">
        <v>141</v>
      </c>
      <c r="D2196" s="268" t="s">
        <v>1116</v>
      </c>
      <c r="E2196" s="269">
        <v>286</v>
      </c>
      <c r="F2196" s="268" t="s">
        <v>562</v>
      </c>
      <c r="G2196" s="268" t="s">
        <v>15</v>
      </c>
      <c r="H2196" s="277">
        <v>72238</v>
      </c>
      <c r="I2196" s="267" t="s">
        <v>1387</v>
      </c>
    </row>
    <row r="2197" spans="1:9" s="53" customFormat="1" x14ac:dyDescent="0.2">
      <c r="A2197" s="262" t="s">
        <v>78</v>
      </c>
      <c r="B2197" s="263">
        <v>2</v>
      </c>
      <c r="C2197" s="278" t="s">
        <v>141</v>
      </c>
      <c r="D2197" s="268" t="s">
        <v>1116</v>
      </c>
      <c r="E2197" s="269">
        <v>286</v>
      </c>
      <c r="F2197" s="268" t="s">
        <v>562</v>
      </c>
      <c r="G2197" s="268" t="s">
        <v>15</v>
      </c>
      <c r="H2197" s="277">
        <v>72238</v>
      </c>
      <c r="I2197" s="267" t="s">
        <v>1387</v>
      </c>
    </row>
    <row r="2198" spans="1:9" s="53" customFormat="1" x14ac:dyDescent="0.2">
      <c r="A2198" s="262" t="s">
        <v>79</v>
      </c>
      <c r="B2198" s="263">
        <v>2</v>
      </c>
      <c r="C2198" s="278" t="s">
        <v>141</v>
      </c>
      <c r="D2198" s="268" t="s">
        <v>1116</v>
      </c>
      <c r="E2198" s="269">
        <v>286</v>
      </c>
      <c r="F2198" s="268" t="s">
        <v>562</v>
      </c>
      <c r="G2198" s="268" t="s">
        <v>15</v>
      </c>
      <c r="H2198" s="277">
        <v>72238</v>
      </c>
      <c r="I2198" s="267" t="s">
        <v>1387</v>
      </c>
    </row>
    <row r="2199" spans="1:9" s="53" customFormat="1" x14ac:dyDescent="0.2">
      <c r="A2199" s="262" t="s">
        <v>81</v>
      </c>
      <c r="B2199" s="263">
        <v>2</v>
      </c>
      <c r="C2199" s="278" t="s">
        <v>141</v>
      </c>
      <c r="D2199" s="268" t="s">
        <v>1116</v>
      </c>
      <c r="E2199" s="269">
        <v>286</v>
      </c>
      <c r="F2199" s="268" t="s">
        <v>562</v>
      </c>
      <c r="G2199" s="268" t="s">
        <v>15</v>
      </c>
      <c r="H2199" s="277">
        <v>72211.3</v>
      </c>
      <c r="I2199" s="267" t="s">
        <v>1387</v>
      </c>
    </row>
    <row r="2200" spans="1:9" s="53" customFormat="1" x14ac:dyDescent="0.2">
      <c r="A2200" s="262" t="s">
        <v>82</v>
      </c>
      <c r="B2200" s="263">
        <v>2</v>
      </c>
      <c r="C2200" s="278" t="s">
        <v>141</v>
      </c>
      <c r="D2200" s="268" t="s">
        <v>1116</v>
      </c>
      <c r="E2200" s="269">
        <v>286</v>
      </c>
      <c r="F2200" s="268" t="s">
        <v>562</v>
      </c>
      <c r="G2200" s="268" t="s">
        <v>15</v>
      </c>
      <c r="H2200" s="277">
        <v>72211.3</v>
      </c>
      <c r="I2200" s="267" t="s">
        <v>1387</v>
      </c>
    </row>
    <row r="2201" spans="1:9" s="53" customFormat="1" x14ac:dyDescent="0.2">
      <c r="A2201" s="262" t="s">
        <v>87</v>
      </c>
      <c r="B2201" s="263">
        <v>2</v>
      </c>
      <c r="C2201" s="278" t="s">
        <v>141</v>
      </c>
      <c r="D2201" s="268" t="s">
        <v>1116</v>
      </c>
      <c r="E2201" s="269">
        <v>286</v>
      </c>
      <c r="F2201" s="268" t="s">
        <v>562</v>
      </c>
      <c r="G2201" s="268" t="s">
        <v>15</v>
      </c>
      <c r="H2201" s="277">
        <v>72238.5</v>
      </c>
      <c r="I2201" s="267" t="s">
        <v>1387</v>
      </c>
    </row>
    <row r="2202" spans="1:9" s="53" customFormat="1" x14ac:dyDescent="0.2">
      <c r="A2202" s="262" t="s">
        <v>88</v>
      </c>
      <c r="B2202" s="263">
        <v>2</v>
      </c>
      <c r="C2202" s="278" t="s">
        <v>141</v>
      </c>
      <c r="D2202" s="268" t="s">
        <v>1116</v>
      </c>
      <c r="E2202" s="269">
        <v>286</v>
      </c>
      <c r="F2202" s="268" t="s">
        <v>562</v>
      </c>
      <c r="G2202" s="268" t="s">
        <v>15</v>
      </c>
      <c r="H2202" s="277">
        <v>72238.5</v>
      </c>
      <c r="I2202" s="267" t="s">
        <v>1387</v>
      </c>
    </row>
    <row r="2203" spans="1:9" s="53" customFormat="1" x14ac:dyDescent="0.2">
      <c r="A2203" s="262" t="s">
        <v>148</v>
      </c>
      <c r="B2203" s="263">
        <v>2</v>
      </c>
      <c r="C2203" s="278" t="s">
        <v>141</v>
      </c>
      <c r="D2203" s="268" t="s">
        <v>1116</v>
      </c>
      <c r="E2203" s="269">
        <v>286</v>
      </c>
      <c r="F2203" s="268" t="s">
        <v>562</v>
      </c>
      <c r="G2203" s="268" t="s">
        <v>15</v>
      </c>
      <c r="H2203" s="270">
        <v>156125.79999999999</v>
      </c>
      <c r="I2203" s="267" t="s">
        <v>1387</v>
      </c>
    </row>
    <row r="2204" spans="1:9" s="53" customFormat="1" x14ac:dyDescent="0.2">
      <c r="A2204" s="262" t="s">
        <v>527</v>
      </c>
      <c r="B2204" s="263">
        <v>2</v>
      </c>
      <c r="C2204" s="278" t="s">
        <v>141</v>
      </c>
      <c r="D2204" s="268" t="s">
        <v>1116</v>
      </c>
      <c r="E2204" s="269">
        <v>286</v>
      </c>
      <c r="F2204" s="268" t="s">
        <v>562</v>
      </c>
      <c r="G2204" s="268" t="s">
        <v>15</v>
      </c>
      <c r="H2204" s="270">
        <v>72282.8</v>
      </c>
      <c r="I2204" s="267" t="s">
        <v>1387</v>
      </c>
    </row>
    <row r="2205" spans="1:9" s="53" customFormat="1" x14ac:dyDescent="0.2">
      <c r="A2205" s="262" t="s">
        <v>588</v>
      </c>
      <c r="B2205" s="263">
        <v>2</v>
      </c>
      <c r="C2205" s="278" t="s">
        <v>141</v>
      </c>
      <c r="D2205" s="268" t="s">
        <v>1116</v>
      </c>
      <c r="E2205" s="269">
        <v>286</v>
      </c>
      <c r="F2205" s="268" t="s">
        <v>562</v>
      </c>
      <c r="G2205" s="268" t="s">
        <v>15</v>
      </c>
      <c r="H2205" s="270">
        <v>145681.70000000001</v>
      </c>
      <c r="I2205" s="267" t="s">
        <v>1387</v>
      </c>
    </row>
    <row r="2206" spans="1:9" s="53" customFormat="1" x14ac:dyDescent="0.2">
      <c r="A2206" s="262" t="s">
        <v>1069</v>
      </c>
      <c r="B2206" s="263">
        <v>2</v>
      </c>
      <c r="C2206" s="278" t="s">
        <v>141</v>
      </c>
      <c r="D2206" s="268" t="s">
        <v>1116</v>
      </c>
      <c r="E2206" s="269">
        <v>286</v>
      </c>
      <c r="F2206" s="268" t="s">
        <v>562</v>
      </c>
      <c r="G2206" s="268" t="s">
        <v>15</v>
      </c>
      <c r="H2206" s="270">
        <v>72553.600000000006</v>
      </c>
      <c r="I2206" s="267" t="s">
        <v>1387</v>
      </c>
    </row>
    <row r="2207" spans="1:9" s="53" customFormat="1" x14ac:dyDescent="0.2">
      <c r="A2207" s="132" t="s">
        <v>5</v>
      </c>
      <c r="B2207" s="213">
        <v>2</v>
      </c>
      <c r="C2207" s="141" t="s">
        <v>141</v>
      </c>
      <c r="D2207" s="151" t="s">
        <v>1142</v>
      </c>
      <c r="E2207" s="149">
        <v>287</v>
      </c>
      <c r="F2207" s="148" t="s">
        <v>568</v>
      </c>
      <c r="G2207" s="148" t="s">
        <v>15</v>
      </c>
      <c r="H2207" s="150">
        <v>3549.3</v>
      </c>
      <c r="I2207" s="267"/>
    </row>
    <row r="2208" spans="1:9" s="53" customFormat="1" x14ac:dyDescent="0.2">
      <c r="A2208" s="132" t="s">
        <v>6</v>
      </c>
      <c r="B2208" s="213">
        <v>2</v>
      </c>
      <c r="C2208" s="141" t="s">
        <v>141</v>
      </c>
      <c r="D2208" s="151" t="s">
        <v>1142</v>
      </c>
      <c r="E2208" s="149">
        <v>287</v>
      </c>
      <c r="F2208" s="148" t="s">
        <v>568</v>
      </c>
      <c r="G2208" s="148" t="s">
        <v>15</v>
      </c>
      <c r="H2208" s="150">
        <v>3549.3</v>
      </c>
      <c r="I2208" s="267"/>
    </row>
    <row r="2209" spans="1:9" s="53" customFormat="1" x14ac:dyDescent="0.2">
      <c r="A2209" s="132" t="s">
        <v>7</v>
      </c>
      <c r="B2209" s="213">
        <v>2</v>
      </c>
      <c r="C2209" s="141" t="s">
        <v>141</v>
      </c>
      <c r="D2209" s="151" t="s">
        <v>1142</v>
      </c>
      <c r="E2209" s="149">
        <v>287</v>
      </c>
      <c r="F2209" s="148" t="s">
        <v>568</v>
      </c>
      <c r="G2209" s="148" t="s">
        <v>15</v>
      </c>
      <c r="H2209" s="150">
        <v>3549.3</v>
      </c>
      <c r="I2209" s="267"/>
    </row>
    <row r="2210" spans="1:9" s="53" customFormat="1" x14ac:dyDescent="0.2">
      <c r="A2210" s="132" t="s">
        <v>8</v>
      </c>
      <c r="B2210" s="213">
        <v>2</v>
      </c>
      <c r="C2210" s="151" t="s">
        <v>141</v>
      </c>
      <c r="D2210" s="151" t="s">
        <v>1142</v>
      </c>
      <c r="E2210" s="142">
        <v>287</v>
      </c>
      <c r="F2210" s="127" t="s">
        <v>568</v>
      </c>
      <c r="G2210" s="148" t="s">
        <v>15</v>
      </c>
      <c r="H2210" s="150">
        <v>3549.3</v>
      </c>
      <c r="I2210" s="267"/>
    </row>
    <row r="2211" spans="1:9" s="53" customFormat="1" x14ac:dyDescent="0.2">
      <c r="A2211" s="132" t="s">
        <v>34</v>
      </c>
      <c r="B2211" s="213">
        <v>2</v>
      </c>
      <c r="C2211" s="141" t="s">
        <v>141</v>
      </c>
      <c r="D2211" s="151" t="s">
        <v>1142</v>
      </c>
      <c r="E2211" s="149">
        <v>287</v>
      </c>
      <c r="F2211" s="148" t="s">
        <v>568</v>
      </c>
      <c r="G2211" s="148" t="s">
        <v>15</v>
      </c>
      <c r="H2211" s="150">
        <v>3141.2</v>
      </c>
      <c r="I2211" s="267"/>
    </row>
    <row r="2212" spans="1:9" s="53" customFormat="1" x14ac:dyDescent="0.2">
      <c r="A2212" s="132" t="s">
        <v>37</v>
      </c>
      <c r="B2212" s="213">
        <v>2</v>
      </c>
      <c r="C2212" s="151" t="s">
        <v>141</v>
      </c>
      <c r="D2212" s="151" t="s">
        <v>1142</v>
      </c>
      <c r="E2212" s="142">
        <v>287</v>
      </c>
      <c r="F2212" s="148" t="s">
        <v>568</v>
      </c>
      <c r="G2212" s="148" t="s">
        <v>15</v>
      </c>
      <c r="H2212" s="150">
        <v>3299.6</v>
      </c>
      <c r="I2212" s="267"/>
    </row>
    <row r="2213" spans="1:9" s="53" customFormat="1" x14ac:dyDescent="0.2">
      <c r="A2213" s="132" t="s">
        <v>39</v>
      </c>
      <c r="B2213" s="213">
        <v>2</v>
      </c>
      <c r="C2213" s="151" t="s">
        <v>141</v>
      </c>
      <c r="D2213" s="151" t="s">
        <v>1142</v>
      </c>
      <c r="E2213" s="149">
        <v>287</v>
      </c>
      <c r="F2213" s="148" t="s">
        <v>568</v>
      </c>
      <c r="G2213" s="148" t="s">
        <v>15</v>
      </c>
      <c r="H2213" s="150">
        <v>3299.6</v>
      </c>
      <c r="I2213" s="267"/>
    </row>
    <row r="2214" spans="1:9" s="53" customFormat="1" x14ac:dyDescent="0.2">
      <c r="A2214" s="132" t="s">
        <v>40</v>
      </c>
      <c r="B2214" s="213">
        <v>2</v>
      </c>
      <c r="C2214" s="141" t="s">
        <v>141</v>
      </c>
      <c r="D2214" s="151" t="s">
        <v>1142</v>
      </c>
      <c r="E2214" s="149">
        <v>287</v>
      </c>
      <c r="F2214" s="148" t="s">
        <v>568</v>
      </c>
      <c r="G2214" s="148" t="s">
        <v>15</v>
      </c>
      <c r="H2214" s="150">
        <v>3299.6</v>
      </c>
      <c r="I2214" s="267"/>
    </row>
    <row r="2215" spans="1:9" s="53" customFormat="1" x14ac:dyDescent="0.2">
      <c r="A2215" s="132" t="s">
        <v>44</v>
      </c>
      <c r="B2215" s="213">
        <v>2</v>
      </c>
      <c r="C2215" s="151" t="s">
        <v>141</v>
      </c>
      <c r="D2215" s="151" t="s">
        <v>1142</v>
      </c>
      <c r="E2215" s="149">
        <v>287</v>
      </c>
      <c r="F2215" s="148" t="s">
        <v>568</v>
      </c>
      <c r="G2215" s="148" t="s">
        <v>15</v>
      </c>
      <c r="H2215" s="145">
        <v>3299.6</v>
      </c>
      <c r="I2215" s="267"/>
    </row>
    <row r="2216" spans="1:9" s="53" customFormat="1" x14ac:dyDescent="0.2">
      <c r="A2216" s="132" t="s">
        <v>45</v>
      </c>
      <c r="B2216" s="213">
        <v>2</v>
      </c>
      <c r="C2216" s="151" t="s">
        <v>141</v>
      </c>
      <c r="D2216" s="151" t="s">
        <v>1142</v>
      </c>
      <c r="E2216" s="149">
        <v>287</v>
      </c>
      <c r="F2216" s="148" t="s">
        <v>568</v>
      </c>
      <c r="G2216" s="148" t="s">
        <v>15</v>
      </c>
      <c r="H2216" s="145">
        <v>3299.6</v>
      </c>
      <c r="I2216" s="267"/>
    </row>
    <row r="2217" spans="1:9" s="53" customFormat="1" x14ac:dyDescent="0.2">
      <c r="A2217" s="132" t="s">
        <v>46</v>
      </c>
      <c r="B2217" s="213">
        <v>2</v>
      </c>
      <c r="C2217" s="141" t="s">
        <v>141</v>
      </c>
      <c r="D2217" s="151" t="s">
        <v>1142</v>
      </c>
      <c r="E2217" s="149">
        <v>287</v>
      </c>
      <c r="F2217" s="148" t="s">
        <v>568</v>
      </c>
      <c r="G2217" s="148" t="s">
        <v>15</v>
      </c>
      <c r="H2217" s="150">
        <v>3297.1</v>
      </c>
      <c r="I2217" s="267"/>
    </row>
    <row r="2218" spans="1:9" s="53" customFormat="1" x14ac:dyDescent="0.2">
      <c r="A2218" s="132" t="s">
        <v>47</v>
      </c>
      <c r="B2218" s="213">
        <v>2</v>
      </c>
      <c r="C2218" s="151" t="s">
        <v>141</v>
      </c>
      <c r="D2218" s="151" t="s">
        <v>1142</v>
      </c>
      <c r="E2218" s="149">
        <v>287</v>
      </c>
      <c r="F2218" s="148" t="s">
        <v>568</v>
      </c>
      <c r="G2218" s="148" t="s">
        <v>15</v>
      </c>
      <c r="H2218" s="150">
        <v>3297.1</v>
      </c>
      <c r="I2218" s="267"/>
    </row>
    <row r="2219" spans="1:9" s="53" customFormat="1" x14ac:dyDescent="0.2">
      <c r="A2219" s="132" t="s">
        <v>55</v>
      </c>
      <c r="B2219" s="213">
        <v>2</v>
      </c>
      <c r="C2219" s="151" t="s">
        <v>141</v>
      </c>
      <c r="D2219" s="151" t="s">
        <v>1142</v>
      </c>
      <c r="E2219" s="149">
        <v>287</v>
      </c>
      <c r="F2219" s="148" t="s">
        <v>568</v>
      </c>
      <c r="G2219" s="148" t="s">
        <v>15</v>
      </c>
      <c r="H2219" s="150">
        <v>3291.8</v>
      </c>
      <c r="I2219" s="267"/>
    </row>
    <row r="2220" spans="1:9" s="53" customFormat="1" x14ac:dyDescent="0.2">
      <c r="A2220" s="132" t="s">
        <v>56</v>
      </c>
      <c r="B2220" s="213">
        <v>2</v>
      </c>
      <c r="C2220" s="141" t="s">
        <v>141</v>
      </c>
      <c r="D2220" s="151" t="s">
        <v>1142</v>
      </c>
      <c r="E2220" s="149">
        <v>287</v>
      </c>
      <c r="F2220" s="148" t="s">
        <v>568</v>
      </c>
      <c r="G2220" s="148" t="s">
        <v>15</v>
      </c>
      <c r="H2220" s="150">
        <v>3291.8</v>
      </c>
      <c r="I2220" s="267"/>
    </row>
    <row r="2221" spans="1:9" s="53" customFormat="1" x14ac:dyDescent="0.2">
      <c r="A2221" s="132" t="s">
        <v>64</v>
      </c>
      <c r="B2221" s="213">
        <v>2</v>
      </c>
      <c r="C2221" s="151" t="s">
        <v>141</v>
      </c>
      <c r="D2221" s="151" t="s">
        <v>1142</v>
      </c>
      <c r="E2221" s="149">
        <v>287</v>
      </c>
      <c r="F2221" s="148" t="s">
        <v>568</v>
      </c>
      <c r="G2221" s="148" t="s">
        <v>15</v>
      </c>
      <c r="H2221" s="150">
        <v>3291.8</v>
      </c>
      <c r="I2221" s="267"/>
    </row>
    <row r="2222" spans="1:9" s="53" customFormat="1" x14ac:dyDescent="0.2">
      <c r="A2222" s="132" t="s">
        <v>65</v>
      </c>
      <c r="B2222" s="213">
        <v>2</v>
      </c>
      <c r="C2222" s="151" t="s">
        <v>141</v>
      </c>
      <c r="D2222" s="151" t="s">
        <v>1142</v>
      </c>
      <c r="E2222" s="149">
        <v>287</v>
      </c>
      <c r="F2222" s="148" t="s">
        <v>568</v>
      </c>
      <c r="G2222" s="148" t="s">
        <v>15</v>
      </c>
      <c r="H2222" s="150">
        <v>3291.8</v>
      </c>
      <c r="I2222" s="267"/>
    </row>
    <row r="2223" spans="1:9" s="53" customFormat="1" x14ac:dyDescent="0.2">
      <c r="A2223" s="132" t="s">
        <v>78</v>
      </c>
      <c r="B2223" s="213">
        <v>2</v>
      </c>
      <c r="C2223" s="141" t="s">
        <v>141</v>
      </c>
      <c r="D2223" s="151" t="s">
        <v>1142</v>
      </c>
      <c r="E2223" s="149">
        <v>287</v>
      </c>
      <c r="F2223" s="148" t="s">
        <v>568</v>
      </c>
      <c r="G2223" s="148" t="s">
        <v>15</v>
      </c>
      <c r="H2223" s="150">
        <v>3219.8</v>
      </c>
      <c r="I2223" s="267"/>
    </row>
    <row r="2224" spans="1:9" s="53" customFormat="1" x14ac:dyDescent="0.2">
      <c r="A2224" s="132" t="s">
        <v>79</v>
      </c>
      <c r="B2224" s="213">
        <v>2</v>
      </c>
      <c r="C2224" s="151" t="s">
        <v>141</v>
      </c>
      <c r="D2224" s="151" t="s">
        <v>1142</v>
      </c>
      <c r="E2224" s="149">
        <v>287</v>
      </c>
      <c r="F2224" s="148" t="s">
        <v>568</v>
      </c>
      <c r="G2224" s="148" t="s">
        <v>15</v>
      </c>
      <c r="H2224" s="148">
        <v>3291.8</v>
      </c>
      <c r="I2224" s="267"/>
    </row>
    <row r="2225" spans="1:9" s="53" customFormat="1" x14ac:dyDescent="0.2">
      <c r="A2225" s="132" t="s">
        <v>81</v>
      </c>
      <c r="B2225" s="213">
        <v>2</v>
      </c>
      <c r="C2225" s="151" t="s">
        <v>141</v>
      </c>
      <c r="D2225" s="151" t="s">
        <v>1142</v>
      </c>
      <c r="E2225" s="149">
        <v>287</v>
      </c>
      <c r="F2225" s="148" t="s">
        <v>568</v>
      </c>
      <c r="G2225" s="148" t="s">
        <v>15</v>
      </c>
      <c r="H2225" s="148">
        <v>3291.8</v>
      </c>
      <c r="I2225" s="267"/>
    </row>
    <row r="2226" spans="1:9" s="53" customFormat="1" x14ac:dyDescent="0.2">
      <c r="A2226" s="132" t="s">
        <v>82</v>
      </c>
      <c r="B2226" s="213">
        <v>2</v>
      </c>
      <c r="C2226" s="141" t="s">
        <v>141</v>
      </c>
      <c r="D2226" s="151" t="s">
        <v>1142</v>
      </c>
      <c r="E2226" s="149">
        <v>287</v>
      </c>
      <c r="F2226" s="148" t="s">
        <v>568</v>
      </c>
      <c r="G2226" s="148" t="s">
        <v>15</v>
      </c>
      <c r="H2226" s="148">
        <v>3291.8</v>
      </c>
      <c r="I2226" s="267"/>
    </row>
    <row r="2227" spans="1:9" s="53" customFormat="1" x14ac:dyDescent="0.2">
      <c r="A2227" s="132" t="s">
        <v>87</v>
      </c>
      <c r="B2227" s="213">
        <v>2</v>
      </c>
      <c r="C2227" s="151" t="s">
        <v>141</v>
      </c>
      <c r="D2227" s="151" t="s">
        <v>1142</v>
      </c>
      <c r="E2227" s="149">
        <v>287</v>
      </c>
      <c r="F2227" s="148" t="s">
        <v>568</v>
      </c>
      <c r="G2227" s="148" t="s">
        <v>15</v>
      </c>
      <c r="H2227" s="148">
        <v>3291.8</v>
      </c>
      <c r="I2227" s="267"/>
    </row>
    <row r="2228" spans="1:9" s="53" customFormat="1" x14ac:dyDescent="0.2">
      <c r="A2228" s="132" t="s">
        <v>88</v>
      </c>
      <c r="B2228" s="213">
        <v>2</v>
      </c>
      <c r="C2228" s="151" t="s">
        <v>141</v>
      </c>
      <c r="D2228" s="151" t="s">
        <v>1142</v>
      </c>
      <c r="E2228" s="149">
        <v>287</v>
      </c>
      <c r="F2228" s="148" t="s">
        <v>568</v>
      </c>
      <c r="G2228" s="148" t="s">
        <v>15</v>
      </c>
      <c r="H2228" s="148">
        <v>3291.8</v>
      </c>
      <c r="I2228" s="267"/>
    </row>
    <row r="2229" spans="1:9" s="53" customFormat="1" x14ac:dyDescent="0.2">
      <c r="A2229" s="132" t="s">
        <v>148</v>
      </c>
      <c r="B2229" s="213">
        <v>2</v>
      </c>
      <c r="C2229" s="141" t="s">
        <v>141</v>
      </c>
      <c r="D2229" s="151" t="s">
        <v>1142</v>
      </c>
      <c r="E2229" s="149">
        <v>287</v>
      </c>
      <c r="F2229" s="148" t="s">
        <v>568</v>
      </c>
      <c r="G2229" s="148" t="s">
        <v>15</v>
      </c>
      <c r="H2229" s="137">
        <v>3291.8</v>
      </c>
      <c r="I2229" s="267"/>
    </row>
    <row r="2230" spans="1:9" s="53" customFormat="1" x14ac:dyDescent="0.2">
      <c r="A2230" s="132" t="s">
        <v>527</v>
      </c>
      <c r="B2230" s="213">
        <v>2</v>
      </c>
      <c r="C2230" s="151" t="s">
        <v>141</v>
      </c>
      <c r="D2230" s="151" t="s">
        <v>1142</v>
      </c>
      <c r="E2230" s="149">
        <v>287</v>
      </c>
      <c r="F2230" s="148" t="s">
        <v>568</v>
      </c>
      <c r="G2230" s="148" t="s">
        <v>15</v>
      </c>
      <c r="H2230" s="138">
        <v>3291.8</v>
      </c>
      <c r="I2230" s="267"/>
    </row>
    <row r="2231" spans="1:9" s="53" customFormat="1" x14ac:dyDescent="0.2">
      <c r="A2231" s="132" t="s">
        <v>588</v>
      </c>
      <c r="B2231" s="213">
        <v>2</v>
      </c>
      <c r="C2231" s="151" t="s">
        <v>141</v>
      </c>
      <c r="D2231" s="151" t="s">
        <v>1142</v>
      </c>
      <c r="E2231" s="149">
        <v>287</v>
      </c>
      <c r="F2231" s="148" t="s">
        <v>568</v>
      </c>
      <c r="G2231" s="148" t="s">
        <v>15</v>
      </c>
      <c r="H2231" s="140">
        <v>3291.8</v>
      </c>
      <c r="I2231" s="267"/>
    </row>
    <row r="2232" spans="1:9" s="53" customFormat="1" x14ac:dyDescent="0.2">
      <c r="A2232" s="132" t="s">
        <v>1069</v>
      </c>
      <c r="B2232" s="213">
        <v>2</v>
      </c>
      <c r="C2232" s="141" t="s">
        <v>141</v>
      </c>
      <c r="D2232" s="151" t="s">
        <v>1142</v>
      </c>
      <c r="E2232" s="149">
        <v>287</v>
      </c>
      <c r="F2232" s="148" t="s">
        <v>568</v>
      </c>
      <c r="G2232" s="148" t="s">
        <v>15</v>
      </c>
      <c r="H2232" s="140">
        <v>3291.8</v>
      </c>
      <c r="I2232" s="267"/>
    </row>
    <row r="2233" spans="1:9" s="53" customFormat="1" x14ac:dyDescent="0.2">
      <c r="A2233" s="132" t="s">
        <v>5</v>
      </c>
      <c r="B2233" s="213">
        <v>2</v>
      </c>
      <c r="C2233" s="77" t="s">
        <v>141</v>
      </c>
      <c r="D2233" s="78" t="s">
        <v>1131</v>
      </c>
      <c r="E2233" s="135">
        <v>288</v>
      </c>
      <c r="F2233" s="137" t="s">
        <v>1401</v>
      </c>
      <c r="G2233" s="137" t="s">
        <v>15</v>
      </c>
      <c r="H2233" s="139" t="s">
        <v>11</v>
      </c>
      <c r="I2233" s="291"/>
    </row>
    <row r="2234" spans="1:9" s="53" customFormat="1" x14ac:dyDescent="0.2">
      <c r="A2234" s="132" t="s">
        <v>6</v>
      </c>
      <c r="B2234" s="213">
        <v>2</v>
      </c>
      <c r="C2234" s="49" t="s">
        <v>141</v>
      </c>
      <c r="D2234" s="78" t="s">
        <v>1131</v>
      </c>
      <c r="E2234" s="135">
        <v>288</v>
      </c>
      <c r="F2234" s="137" t="s">
        <v>1401</v>
      </c>
      <c r="G2234" s="137" t="s">
        <v>15</v>
      </c>
      <c r="H2234" s="139" t="s">
        <v>11</v>
      </c>
      <c r="I2234" s="291"/>
    </row>
    <row r="2235" spans="1:9" s="53" customFormat="1" x14ac:dyDescent="0.2">
      <c r="A2235" s="132" t="s">
        <v>7</v>
      </c>
      <c r="B2235" s="213">
        <v>2</v>
      </c>
      <c r="C2235" s="77" t="s">
        <v>141</v>
      </c>
      <c r="D2235" s="78" t="s">
        <v>1131</v>
      </c>
      <c r="E2235" s="135">
        <v>288</v>
      </c>
      <c r="F2235" s="137" t="s">
        <v>1401</v>
      </c>
      <c r="G2235" s="137" t="s">
        <v>15</v>
      </c>
      <c r="H2235" s="139" t="s">
        <v>11</v>
      </c>
      <c r="I2235" s="291"/>
    </row>
    <row r="2236" spans="1:9" s="53" customFormat="1" x14ac:dyDescent="0.2">
      <c r="A2236" s="132" t="s">
        <v>8</v>
      </c>
      <c r="B2236" s="213">
        <v>2</v>
      </c>
      <c r="C2236" s="77" t="s">
        <v>141</v>
      </c>
      <c r="D2236" s="78" t="s">
        <v>1131</v>
      </c>
      <c r="E2236" s="135">
        <v>288</v>
      </c>
      <c r="F2236" s="137" t="s">
        <v>1401</v>
      </c>
      <c r="G2236" s="137" t="s">
        <v>15</v>
      </c>
      <c r="H2236" s="139" t="s">
        <v>11</v>
      </c>
      <c r="I2236" s="291"/>
    </row>
    <row r="2237" spans="1:9" s="53" customFormat="1" x14ac:dyDescent="0.2">
      <c r="A2237" s="132" t="s">
        <v>34</v>
      </c>
      <c r="B2237" s="213">
        <v>2</v>
      </c>
      <c r="C2237" s="49" t="s">
        <v>141</v>
      </c>
      <c r="D2237" s="78" t="s">
        <v>1131</v>
      </c>
      <c r="E2237" s="135">
        <v>288</v>
      </c>
      <c r="F2237" s="137" t="s">
        <v>1401</v>
      </c>
      <c r="G2237" s="137" t="s">
        <v>15</v>
      </c>
      <c r="H2237" s="139" t="s">
        <v>11</v>
      </c>
      <c r="I2237" s="291"/>
    </row>
    <row r="2238" spans="1:9" s="53" customFormat="1" x14ac:dyDescent="0.2">
      <c r="A2238" s="132" t="s">
        <v>37</v>
      </c>
      <c r="B2238" s="213">
        <v>2</v>
      </c>
      <c r="C2238" s="77" t="s">
        <v>141</v>
      </c>
      <c r="D2238" s="78" t="s">
        <v>1131</v>
      </c>
      <c r="E2238" s="135">
        <v>288</v>
      </c>
      <c r="F2238" s="137" t="s">
        <v>1401</v>
      </c>
      <c r="G2238" s="137" t="s">
        <v>15</v>
      </c>
      <c r="H2238" s="139" t="s">
        <v>11</v>
      </c>
      <c r="I2238" s="291"/>
    </row>
    <row r="2239" spans="1:9" s="53" customFormat="1" x14ac:dyDescent="0.2">
      <c r="A2239" s="132" t="s">
        <v>39</v>
      </c>
      <c r="B2239" s="213">
        <v>2</v>
      </c>
      <c r="C2239" s="77" t="s">
        <v>141</v>
      </c>
      <c r="D2239" s="78" t="s">
        <v>1131</v>
      </c>
      <c r="E2239" s="135">
        <v>288</v>
      </c>
      <c r="F2239" s="137" t="s">
        <v>1401</v>
      </c>
      <c r="G2239" s="137" t="s">
        <v>15</v>
      </c>
      <c r="H2239" s="139" t="s">
        <v>11</v>
      </c>
      <c r="I2239" s="291"/>
    </row>
    <row r="2240" spans="1:9" s="53" customFormat="1" x14ac:dyDescent="0.2">
      <c r="A2240" s="132" t="s">
        <v>40</v>
      </c>
      <c r="B2240" s="213">
        <v>2</v>
      </c>
      <c r="C2240" s="49" t="s">
        <v>141</v>
      </c>
      <c r="D2240" s="78" t="s">
        <v>1131</v>
      </c>
      <c r="E2240" s="135">
        <v>288</v>
      </c>
      <c r="F2240" s="137" t="s">
        <v>1401</v>
      </c>
      <c r="G2240" s="137" t="s">
        <v>15</v>
      </c>
      <c r="H2240" s="139" t="s">
        <v>11</v>
      </c>
      <c r="I2240" s="291"/>
    </row>
    <row r="2241" spans="1:9" s="53" customFormat="1" x14ac:dyDescent="0.2">
      <c r="A2241" s="132" t="s">
        <v>44</v>
      </c>
      <c r="B2241" s="213">
        <v>2</v>
      </c>
      <c r="C2241" s="77" t="s">
        <v>141</v>
      </c>
      <c r="D2241" s="78" t="s">
        <v>1131</v>
      </c>
      <c r="E2241" s="135">
        <v>288</v>
      </c>
      <c r="F2241" s="137" t="s">
        <v>1401</v>
      </c>
      <c r="G2241" s="137" t="s">
        <v>15</v>
      </c>
      <c r="H2241" s="12" t="s">
        <v>4</v>
      </c>
      <c r="I2241" s="291"/>
    </row>
    <row r="2242" spans="1:9" s="53" customFormat="1" x14ac:dyDescent="0.2">
      <c r="A2242" s="132" t="s">
        <v>45</v>
      </c>
      <c r="B2242" s="213">
        <v>2</v>
      </c>
      <c r="C2242" s="77" t="s">
        <v>141</v>
      </c>
      <c r="D2242" s="78" t="s">
        <v>1131</v>
      </c>
      <c r="E2242" s="135">
        <v>288</v>
      </c>
      <c r="F2242" s="137" t="s">
        <v>1401</v>
      </c>
      <c r="G2242" s="137" t="s">
        <v>15</v>
      </c>
      <c r="H2242" s="12">
        <v>2720</v>
      </c>
      <c r="I2242" s="291"/>
    </row>
    <row r="2243" spans="1:9" s="53" customFormat="1" x14ac:dyDescent="0.2">
      <c r="A2243" s="132" t="s">
        <v>46</v>
      </c>
      <c r="B2243" s="213">
        <v>2</v>
      </c>
      <c r="C2243" s="49" t="s">
        <v>141</v>
      </c>
      <c r="D2243" s="78" t="s">
        <v>1131</v>
      </c>
      <c r="E2243" s="135">
        <v>288</v>
      </c>
      <c r="F2243" s="137" t="s">
        <v>1401</v>
      </c>
      <c r="G2243" s="137" t="s">
        <v>15</v>
      </c>
      <c r="H2243" s="139">
        <v>2720</v>
      </c>
      <c r="I2243" s="291"/>
    </row>
    <row r="2244" spans="1:9" s="53" customFormat="1" x14ac:dyDescent="0.2">
      <c r="A2244" s="132" t="s">
        <v>47</v>
      </c>
      <c r="B2244" s="213">
        <v>2</v>
      </c>
      <c r="C2244" s="77" t="s">
        <v>141</v>
      </c>
      <c r="D2244" s="78" t="s">
        <v>1131</v>
      </c>
      <c r="E2244" s="135">
        <v>288</v>
      </c>
      <c r="F2244" s="137" t="s">
        <v>1401</v>
      </c>
      <c r="G2244" s="137" t="s">
        <v>15</v>
      </c>
      <c r="H2244" s="139">
        <v>2720</v>
      </c>
      <c r="I2244" s="291"/>
    </row>
    <row r="2245" spans="1:9" s="53" customFormat="1" x14ac:dyDescent="0.2">
      <c r="A2245" s="132" t="s">
        <v>55</v>
      </c>
      <c r="B2245" s="213">
        <v>2</v>
      </c>
      <c r="C2245" s="77" t="s">
        <v>141</v>
      </c>
      <c r="D2245" s="78" t="s">
        <v>1131</v>
      </c>
      <c r="E2245" s="44">
        <v>288</v>
      </c>
      <c r="F2245" s="137" t="s">
        <v>1401</v>
      </c>
      <c r="G2245" s="137" t="s">
        <v>15</v>
      </c>
      <c r="H2245" s="139">
        <v>3720</v>
      </c>
      <c r="I2245" s="291"/>
    </row>
    <row r="2246" spans="1:9" s="53" customFormat="1" x14ac:dyDescent="0.2">
      <c r="A2246" s="132" t="s">
        <v>56</v>
      </c>
      <c r="B2246" s="213">
        <v>2</v>
      </c>
      <c r="C2246" s="49" t="s">
        <v>141</v>
      </c>
      <c r="D2246" s="78" t="s">
        <v>1131</v>
      </c>
      <c r="E2246" s="135">
        <v>288</v>
      </c>
      <c r="F2246" s="137" t="s">
        <v>1401</v>
      </c>
      <c r="G2246" s="137" t="s">
        <v>15</v>
      </c>
      <c r="H2246" s="139">
        <v>3720</v>
      </c>
      <c r="I2246" s="291"/>
    </row>
    <row r="2247" spans="1:9" s="53" customFormat="1" x14ac:dyDescent="0.2">
      <c r="A2247" s="132" t="s">
        <v>64</v>
      </c>
      <c r="B2247" s="213">
        <v>2</v>
      </c>
      <c r="C2247" s="77" t="s">
        <v>141</v>
      </c>
      <c r="D2247" s="78" t="s">
        <v>1131</v>
      </c>
      <c r="E2247" s="135">
        <v>288</v>
      </c>
      <c r="F2247" s="137" t="s">
        <v>1401</v>
      </c>
      <c r="G2247" s="137" t="s">
        <v>15</v>
      </c>
      <c r="H2247" s="139" t="s">
        <v>4</v>
      </c>
      <c r="I2247" s="291"/>
    </row>
    <row r="2248" spans="1:9" s="53" customFormat="1" x14ac:dyDescent="0.2">
      <c r="A2248" s="132" t="s">
        <v>65</v>
      </c>
      <c r="B2248" s="213">
        <v>2</v>
      </c>
      <c r="C2248" s="77" t="s">
        <v>141</v>
      </c>
      <c r="D2248" s="78" t="s">
        <v>1131</v>
      </c>
      <c r="E2248" s="135">
        <v>288</v>
      </c>
      <c r="F2248" s="137" t="s">
        <v>1401</v>
      </c>
      <c r="G2248" s="137" t="s">
        <v>15</v>
      </c>
      <c r="H2248" s="139" t="s">
        <v>4</v>
      </c>
      <c r="I2248" s="291"/>
    </row>
    <row r="2249" spans="1:9" s="53" customFormat="1" x14ac:dyDescent="0.2">
      <c r="A2249" s="132" t="s">
        <v>78</v>
      </c>
      <c r="B2249" s="213">
        <v>2</v>
      </c>
      <c r="C2249" s="49" t="s">
        <v>141</v>
      </c>
      <c r="D2249" s="78" t="s">
        <v>1131</v>
      </c>
      <c r="E2249" s="135">
        <v>288</v>
      </c>
      <c r="F2249" s="137" t="s">
        <v>1401</v>
      </c>
      <c r="G2249" s="137" t="s">
        <v>15</v>
      </c>
      <c r="H2249" s="139" t="s">
        <v>4</v>
      </c>
      <c r="I2249" s="291"/>
    </row>
    <row r="2250" spans="1:9" s="53" customFormat="1" x14ac:dyDescent="0.2">
      <c r="A2250" s="132" t="s">
        <v>79</v>
      </c>
      <c r="B2250" s="213">
        <v>2</v>
      </c>
      <c r="C2250" s="77" t="s">
        <v>141</v>
      </c>
      <c r="D2250" s="78" t="s">
        <v>1131</v>
      </c>
      <c r="E2250" s="135">
        <v>288</v>
      </c>
      <c r="F2250" s="137" t="s">
        <v>1401</v>
      </c>
      <c r="G2250" s="137" t="s">
        <v>15</v>
      </c>
      <c r="H2250" s="139" t="s">
        <v>4</v>
      </c>
      <c r="I2250" s="291"/>
    </row>
    <row r="2251" spans="1:9" s="53" customFormat="1" x14ac:dyDescent="0.2">
      <c r="A2251" s="132" t="s">
        <v>81</v>
      </c>
      <c r="B2251" s="213">
        <v>2</v>
      </c>
      <c r="C2251" s="77" t="s">
        <v>141</v>
      </c>
      <c r="D2251" s="78" t="s">
        <v>1131</v>
      </c>
      <c r="E2251" s="135">
        <v>288</v>
      </c>
      <c r="F2251" s="137" t="s">
        <v>1401</v>
      </c>
      <c r="G2251" s="137" t="s">
        <v>15</v>
      </c>
      <c r="H2251" s="139" t="s">
        <v>4</v>
      </c>
      <c r="I2251" s="291"/>
    </row>
    <row r="2252" spans="1:9" s="53" customFormat="1" x14ac:dyDescent="0.2">
      <c r="A2252" s="132" t="s">
        <v>82</v>
      </c>
      <c r="B2252" s="213">
        <v>2</v>
      </c>
      <c r="C2252" s="49" t="s">
        <v>141</v>
      </c>
      <c r="D2252" s="78" t="s">
        <v>1131</v>
      </c>
      <c r="E2252" s="135">
        <v>288</v>
      </c>
      <c r="F2252" s="137" t="s">
        <v>1401</v>
      </c>
      <c r="G2252" s="137" t="s">
        <v>15</v>
      </c>
      <c r="H2252" s="139" t="s">
        <v>4</v>
      </c>
      <c r="I2252" s="291"/>
    </row>
    <row r="2253" spans="1:9" s="53" customFormat="1" x14ac:dyDescent="0.2">
      <c r="A2253" s="132" t="s">
        <v>87</v>
      </c>
      <c r="B2253" s="213">
        <v>2</v>
      </c>
      <c r="C2253" s="77" t="s">
        <v>141</v>
      </c>
      <c r="D2253" s="78" t="s">
        <v>1131</v>
      </c>
      <c r="E2253" s="135">
        <v>288</v>
      </c>
      <c r="F2253" s="137" t="s">
        <v>1401</v>
      </c>
      <c r="G2253" s="137" t="s">
        <v>15</v>
      </c>
      <c r="H2253" s="139" t="s">
        <v>4</v>
      </c>
      <c r="I2253" s="291"/>
    </row>
    <row r="2254" spans="1:9" s="53" customFormat="1" x14ac:dyDescent="0.2">
      <c r="A2254" s="132" t="s">
        <v>88</v>
      </c>
      <c r="B2254" s="213">
        <v>2</v>
      </c>
      <c r="C2254" s="77" t="s">
        <v>141</v>
      </c>
      <c r="D2254" s="78" t="s">
        <v>1131</v>
      </c>
      <c r="E2254" s="135">
        <v>288</v>
      </c>
      <c r="F2254" s="137" t="s">
        <v>1401</v>
      </c>
      <c r="G2254" s="137" t="s">
        <v>15</v>
      </c>
      <c r="H2254" s="139" t="s">
        <v>4</v>
      </c>
      <c r="I2254" s="291"/>
    </row>
    <row r="2255" spans="1:9" s="53" customFormat="1" x14ac:dyDescent="0.2">
      <c r="A2255" s="132" t="s">
        <v>148</v>
      </c>
      <c r="B2255" s="213">
        <v>2</v>
      </c>
      <c r="C2255" s="49" t="s">
        <v>141</v>
      </c>
      <c r="D2255" s="78" t="s">
        <v>1131</v>
      </c>
      <c r="E2255" s="135">
        <v>288</v>
      </c>
      <c r="F2255" s="137" t="s">
        <v>1401</v>
      </c>
      <c r="G2255" s="137" t="s">
        <v>15</v>
      </c>
      <c r="H2255" s="139" t="s">
        <v>4</v>
      </c>
      <c r="I2255" s="291"/>
    </row>
    <row r="2256" spans="1:9" x14ac:dyDescent="0.2">
      <c r="A2256" s="132" t="s">
        <v>527</v>
      </c>
      <c r="B2256" s="213">
        <v>2</v>
      </c>
      <c r="C2256" s="77" t="s">
        <v>141</v>
      </c>
      <c r="D2256" s="78" t="s">
        <v>1131</v>
      </c>
      <c r="E2256" s="135">
        <v>288</v>
      </c>
      <c r="F2256" s="137" t="s">
        <v>1401</v>
      </c>
      <c r="G2256" s="137" t="s">
        <v>15</v>
      </c>
      <c r="H2256" s="139" t="s">
        <v>4</v>
      </c>
      <c r="I2256" s="291"/>
    </row>
    <row r="2257" spans="1:9" s="53" customFormat="1" x14ac:dyDescent="0.2">
      <c r="A2257" s="132" t="s">
        <v>588</v>
      </c>
      <c r="B2257" s="213">
        <v>2</v>
      </c>
      <c r="C2257" s="77" t="s">
        <v>141</v>
      </c>
      <c r="D2257" s="78" t="s">
        <v>1131</v>
      </c>
      <c r="E2257" s="135">
        <v>288</v>
      </c>
      <c r="F2257" s="137" t="s">
        <v>1401</v>
      </c>
      <c r="G2257" s="137" t="s">
        <v>15</v>
      </c>
      <c r="H2257" s="139" t="s">
        <v>4</v>
      </c>
      <c r="I2257" s="291"/>
    </row>
    <row r="2258" spans="1:9" s="53" customFormat="1" x14ac:dyDescent="0.2">
      <c r="A2258" s="132" t="s">
        <v>1069</v>
      </c>
      <c r="B2258" s="213">
        <v>2</v>
      </c>
      <c r="C2258" s="49" t="s">
        <v>141</v>
      </c>
      <c r="D2258" s="78" t="s">
        <v>1131</v>
      </c>
      <c r="E2258" s="135">
        <v>288</v>
      </c>
      <c r="F2258" s="137" t="s">
        <v>1401</v>
      </c>
      <c r="G2258" s="137" t="s">
        <v>15</v>
      </c>
      <c r="H2258" s="139" t="s">
        <v>4</v>
      </c>
      <c r="I2258" s="291"/>
    </row>
    <row r="2259" spans="1:9" x14ac:dyDescent="0.2">
      <c r="A2259" s="262" t="s">
        <v>5</v>
      </c>
      <c r="B2259" s="263">
        <v>2</v>
      </c>
      <c r="C2259" s="275" t="s">
        <v>141</v>
      </c>
      <c r="D2259" s="275" t="s">
        <v>1132</v>
      </c>
      <c r="E2259" s="269">
        <v>289</v>
      </c>
      <c r="F2259" s="268" t="s">
        <v>1134</v>
      </c>
      <c r="G2259" s="268" t="s">
        <v>15</v>
      </c>
      <c r="H2259" s="277">
        <v>12498.5</v>
      </c>
      <c r="I2259" s="267"/>
    </row>
    <row r="2260" spans="1:9" x14ac:dyDescent="0.2">
      <c r="A2260" s="262" t="s">
        <v>6</v>
      </c>
      <c r="B2260" s="263">
        <v>2</v>
      </c>
      <c r="C2260" s="278" t="s">
        <v>141</v>
      </c>
      <c r="D2260" s="275" t="s">
        <v>1132</v>
      </c>
      <c r="E2260" s="269">
        <v>289</v>
      </c>
      <c r="F2260" s="268" t="s">
        <v>1134</v>
      </c>
      <c r="G2260" s="268" t="s">
        <v>15</v>
      </c>
      <c r="H2260" s="277">
        <v>12498.5</v>
      </c>
      <c r="I2260" s="267"/>
    </row>
    <row r="2261" spans="1:9" x14ac:dyDescent="0.2">
      <c r="A2261" s="262" t="s">
        <v>7</v>
      </c>
      <c r="B2261" s="263">
        <v>2</v>
      </c>
      <c r="C2261" s="275" t="s">
        <v>141</v>
      </c>
      <c r="D2261" s="275" t="s">
        <v>1132</v>
      </c>
      <c r="E2261" s="269">
        <v>289</v>
      </c>
      <c r="F2261" s="268" t="s">
        <v>1134</v>
      </c>
      <c r="G2261" s="268" t="s">
        <v>15</v>
      </c>
      <c r="H2261" s="277">
        <v>12498.5</v>
      </c>
      <c r="I2261" s="267"/>
    </row>
    <row r="2262" spans="1:9" x14ac:dyDescent="0.2">
      <c r="A2262" s="262" t="s">
        <v>8</v>
      </c>
      <c r="B2262" s="263">
        <v>2</v>
      </c>
      <c r="C2262" s="275" t="s">
        <v>141</v>
      </c>
      <c r="D2262" s="275" t="s">
        <v>1132</v>
      </c>
      <c r="E2262" s="269">
        <v>289</v>
      </c>
      <c r="F2262" s="268" t="s">
        <v>1134</v>
      </c>
      <c r="G2262" s="268" t="s">
        <v>15</v>
      </c>
      <c r="H2262" s="277">
        <v>12498.5</v>
      </c>
      <c r="I2262" s="267"/>
    </row>
    <row r="2263" spans="1:9" x14ac:dyDescent="0.2">
      <c r="A2263" s="262" t="s">
        <v>34</v>
      </c>
      <c r="B2263" s="263">
        <v>2</v>
      </c>
      <c r="C2263" s="278" t="s">
        <v>141</v>
      </c>
      <c r="D2263" s="275" t="s">
        <v>1132</v>
      </c>
      <c r="E2263" s="269">
        <v>289</v>
      </c>
      <c r="F2263" s="268" t="s">
        <v>1134</v>
      </c>
      <c r="G2263" s="268" t="s">
        <v>15</v>
      </c>
      <c r="H2263" s="277">
        <v>11061.3</v>
      </c>
      <c r="I2263" s="267"/>
    </row>
    <row r="2264" spans="1:9" x14ac:dyDescent="0.2">
      <c r="A2264" s="262" t="s">
        <v>37</v>
      </c>
      <c r="B2264" s="263">
        <v>2</v>
      </c>
      <c r="C2264" s="275" t="s">
        <v>141</v>
      </c>
      <c r="D2264" s="275" t="s">
        <v>1132</v>
      </c>
      <c r="E2264" s="269">
        <v>289</v>
      </c>
      <c r="F2264" s="268" t="s">
        <v>1134</v>
      </c>
      <c r="G2264" s="268" t="s">
        <v>15</v>
      </c>
      <c r="H2264" s="277">
        <v>11619</v>
      </c>
      <c r="I2264" s="267"/>
    </row>
    <row r="2265" spans="1:9" x14ac:dyDescent="0.2">
      <c r="A2265" s="262" t="s">
        <v>39</v>
      </c>
      <c r="B2265" s="263">
        <v>2</v>
      </c>
      <c r="C2265" s="275" t="s">
        <v>141</v>
      </c>
      <c r="D2265" s="275" t="s">
        <v>1132</v>
      </c>
      <c r="E2265" s="269">
        <v>289</v>
      </c>
      <c r="F2265" s="268" t="s">
        <v>1134</v>
      </c>
      <c r="G2265" s="268" t="s">
        <v>15</v>
      </c>
      <c r="H2265" s="277">
        <v>11619</v>
      </c>
      <c r="I2265" s="267"/>
    </row>
    <row r="2266" spans="1:9" x14ac:dyDescent="0.2">
      <c r="A2266" s="262" t="s">
        <v>40</v>
      </c>
      <c r="B2266" s="263">
        <v>2</v>
      </c>
      <c r="C2266" s="278" t="s">
        <v>141</v>
      </c>
      <c r="D2266" s="275" t="s">
        <v>1132</v>
      </c>
      <c r="E2266" s="269">
        <v>289</v>
      </c>
      <c r="F2266" s="268" t="s">
        <v>1134</v>
      </c>
      <c r="G2266" s="268" t="s">
        <v>15</v>
      </c>
      <c r="H2266" s="277">
        <v>11619</v>
      </c>
      <c r="I2266" s="267"/>
    </row>
    <row r="2267" spans="1:9" x14ac:dyDescent="0.2">
      <c r="A2267" s="262" t="s">
        <v>44</v>
      </c>
      <c r="B2267" s="263">
        <v>2</v>
      </c>
      <c r="C2267" s="275" t="s">
        <v>141</v>
      </c>
      <c r="D2267" s="275" t="s">
        <v>1132</v>
      </c>
      <c r="E2267" s="269">
        <v>289</v>
      </c>
      <c r="F2267" s="268" t="s">
        <v>1134</v>
      </c>
      <c r="G2267" s="268" t="s">
        <v>15</v>
      </c>
      <c r="H2267" s="290">
        <v>11619</v>
      </c>
      <c r="I2267" s="267"/>
    </row>
    <row r="2268" spans="1:9" x14ac:dyDescent="0.2">
      <c r="A2268" s="262" t="s">
        <v>45</v>
      </c>
      <c r="B2268" s="263">
        <v>2</v>
      </c>
      <c r="C2268" s="275" t="s">
        <v>141</v>
      </c>
      <c r="D2268" s="275" t="s">
        <v>1132</v>
      </c>
      <c r="E2268" s="269">
        <v>289</v>
      </c>
      <c r="F2268" s="268" t="s">
        <v>1134</v>
      </c>
      <c r="G2268" s="268" t="s">
        <v>15</v>
      </c>
      <c r="H2268" s="277">
        <v>11619</v>
      </c>
      <c r="I2268" s="267"/>
    </row>
    <row r="2269" spans="1:9" x14ac:dyDescent="0.2">
      <c r="A2269" s="262" t="s">
        <v>46</v>
      </c>
      <c r="B2269" s="263">
        <v>2</v>
      </c>
      <c r="C2269" s="278" t="s">
        <v>141</v>
      </c>
      <c r="D2269" s="275" t="s">
        <v>1132</v>
      </c>
      <c r="E2269" s="269">
        <v>289</v>
      </c>
      <c r="F2269" s="268" t="s">
        <v>1134</v>
      </c>
      <c r="G2269" s="268" t="s">
        <v>15</v>
      </c>
      <c r="H2269" s="277">
        <v>11619</v>
      </c>
      <c r="I2269" s="267"/>
    </row>
    <row r="2270" spans="1:9" x14ac:dyDescent="0.2">
      <c r="A2270" s="262" t="s">
        <v>47</v>
      </c>
      <c r="B2270" s="263">
        <v>2</v>
      </c>
      <c r="C2270" s="275" t="s">
        <v>141</v>
      </c>
      <c r="D2270" s="275" t="s">
        <v>1132</v>
      </c>
      <c r="E2270" s="269">
        <v>289</v>
      </c>
      <c r="F2270" s="268" t="s">
        <v>1134</v>
      </c>
      <c r="G2270" s="268" t="s">
        <v>15</v>
      </c>
      <c r="H2270" s="277">
        <v>11619</v>
      </c>
      <c r="I2270" s="267"/>
    </row>
    <row r="2271" spans="1:9" x14ac:dyDescent="0.2">
      <c r="A2271" s="262" t="s">
        <v>55</v>
      </c>
      <c r="B2271" s="263">
        <v>2</v>
      </c>
      <c r="C2271" s="275" t="s">
        <v>141</v>
      </c>
      <c r="D2271" s="275" t="s">
        <v>1132</v>
      </c>
      <c r="E2271" s="269">
        <v>289</v>
      </c>
      <c r="F2271" s="268" t="s">
        <v>1134</v>
      </c>
      <c r="G2271" s="268" t="s">
        <v>15</v>
      </c>
      <c r="H2271" s="277">
        <v>11619</v>
      </c>
      <c r="I2271" s="267"/>
    </row>
    <row r="2272" spans="1:9" x14ac:dyDescent="0.2">
      <c r="A2272" s="262" t="s">
        <v>56</v>
      </c>
      <c r="B2272" s="263">
        <v>2</v>
      </c>
      <c r="C2272" s="278" t="s">
        <v>141</v>
      </c>
      <c r="D2272" s="275" t="s">
        <v>1132</v>
      </c>
      <c r="E2272" s="269">
        <v>289</v>
      </c>
      <c r="F2272" s="268" t="s">
        <v>1134</v>
      </c>
      <c r="G2272" s="268" t="s">
        <v>15</v>
      </c>
      <c r="H2272" s="277">
        <v>11619</v>
      </c>
      <c r="I2272" s="267"/>
    </row>
    <row r="2273" spans="1:9" x14ac:dyDescent="0.2">
      <c r="A2273" s="262" t="s">
        <v>64</v>
      </c>
      <c r="B2273" s="263">
        <v>2</v>
      </c>
      <c r="C2273" s="275" t="s">
        <v>141</v>
      </c>
      <c r="D2273" s="275" t="s">
        <v>1132</v>
      </c>
      <c r="E2273" s="269">
        <v>289</v>
      </c>
      <c r="F2273" s="268" t="s">
        <v>1134</v>
      </c>
      <c r="G2273" s="268" t="s">
        <v>15</v>
      </c>
      <c r="H2273" s="277">
        <v>11619</v>
      </c>
      <c r="I2273" s="267"/>
    </row>
    <row r="2274" spans="1:9" x14ac:dyDescent="0.2">
      <c r="A2274" s="262" t="s">
        <v>65</v>
      </c>
      <c r="B2274" s="263">
        <v>2</v>
      </c>
      <c r="C2274" s="275" t="s">
        <v>141</v>
      </c>
      <c r="D2274" s="275" t="s">
        <v>1132</v>
      </c>
      <c r="E2274" s="269">
        <v>289</v>
      </c>
      <c r="F2274" s="268" t="s">
        <v>1134</v>
      </c>
      <c r="G2274" s="268" t="s">
        <v>15</v>
      </c>
      <c r="H2274" s="277">
        <v>10719</v>
      </c>
      <c r="I2274" s="267"/>
    </row>
    <row r="2275" spans="1:9" x14ac:dyDescent="0.2">
      <c r="A2275" s="262" t="s">
        <v>78</v>
      </c>
      <c r="B2275" s="263">
        <v>2</v>
      </c>
      <c r="C2275" s="278" t="s">
        <v>141</v>
      </c>
      <c r="D2275" s="275" t="s">
        <v>1132</v>
      </c>
      <c r="E2275" s="269">
        <v>289</v>
      </c>
      <c r="F2275" s="268" t="s">
        <v>1134</v>
      </c>
      <c r="G2275" s="268" t="s">
        <v>15</v>
      </c>
      <c r="H2275" s="277">
        <v>10719</v>
      </c>
      <c r="I2275" s="267"/>
    </row>
    <row r="2276" spans="1:9" x14ac:dyDescent="0.2">
      <c r="A2276" s="262" t="s">
        <v>79</v>
      </c>
      <c r="B2276" s="263">
        <v>2</v>
      </c>
      <c r="C2276" s="275" t="s">
        <v>141</v>
      </c>
      <c r="D2276" s="275" t="s">
        <v>1132</v>
      </c>
      <c r="E2276" s="269">
        <v>289</v>
      </c>
      <c r="F2276" s="268" t="s">
        <v>1134</v>
      </c>
      <c r="G2276" s="268" t="s">
        <v>15</v>
      </c>
      <c r="H2276" s="277">
        <v>10719</v>
      </c>
      <c r="I2276" s="267"/>
    </row>
    <row r="2277" spans="1:9" x14ac:dyDescent="0.2">
      <c r="A2277" s="262" t="s">
        <v>81</v>
      </c>
      <c r="B2277" s="263">
        <v>2</v>
      </c>
      <c r="C2277" s="275" t="s">
        <v>141</v>
      </c>
      <c r="D2277" s="275" t="s">
        <v>1132</v>
      </c>
      <c r="E2277" s="269">
        <v>289</v>
      </c>
      <c r="F2277" s="268" t="s">
        <v>1134</v>
      </c>
      <c r="G2277" s="268" t="s">
        <v>15</v>
      </c>
      <c r="H2277" s="277">
        <v>10719</v>
      </c>
      <c r="I2277" s="267"/>
    </row>
    <row r="2278" spans="1:9" x14ac:dyDescent="0.2">
      <c r="A2278" s="262" t="s">
        <v>82</v>
      </c>
      <c r="B2278" s="263">
        <v>2</v>
      </c>
      <c r="C2278" s="278" t="s">
        <v>141</v>
      </c>
      <c r="D2278" s="275" t="s">
        <v>1132</v>
      </c>
      <c r="E2278" s="269">
        <v>289</v>
      </c>
      <c r="F2278" s="268" t="s">
        <v>1134</v>
      </c>
      <c r="G2278" s="268" t="s">
        <v>15</v>
      </c>
      <c r="H2278" s="277">
        <v>10719</v>
      </c>
      <c r="I2278" s="267"/>
    </row>
    <row r="2279" spans="1:9" x14ac:dyDescent="0.2">
      <c r="A2279" s="262" t="s">
        <v>87</v>
      </c>
      <c r="B2279" s="263">
        <v>2</v>
      </c>
      <c r="C2279" s="275" t="s">
        <v>141</v>
      </c>
      <c r="D2279" s="275" t="s">
        <v>1132</v>
      </c>
      <c r="E2279" s="269">
        <v>289</v>
      </c>
      <c r="F2279" s="268" t="s">
        <v>1134</v>
      </c>
      <c r="G2279" s="268" t="s">
        <v>15</v>
      </c>
      <c r="H2279" s="277">
        <v>10719</v>
      </c>
      <c r="I2279" s="267"/>
    </row>
    <row r="2280" spans="1:9" x14ac:dyDescent="0.2">
      <c r="A2280" s="262" t="s">
        <v>88</v>
      </c>
      <c r="B2280" s="263">
        <v>2</v>
      </c>
      <c r="C2280" s="275" t="s">
        <v>141</v>
      </c>
      <c r="D2280" s="275" t="s">
        <v>1132</v>
      </c>
      <c r="E2280" s="269">
        <v>289</v>
      </c>
      <c r="F2280" s="268" t="s">
        <v>1134</v>
      </c>
      <c r="G2280" s="268" t="s">
        <v>15</v>
      </c>
      <c r="H2280" s="277">
        <v>10719</v>
      </c>
      <c r="I2280" s="267"/>
    </row>
    <row r="2281" spans="1:9" x14ac:dyDescent="0.2">
      <c r="A2281" s="262" t="s">
        <v>148</v>
      </c>
      <c r="B2281" s="263">
        <v>2</v>
      </c>
      <c r="C2281" s="278" t="s">
        <v>141</v>
      </c>
      <c r="D2281" s="275" t="s">
        <v>1132</v>
      </c>
      <c r="E2281" s="269">
        <v>289</v>
      </c>
      <c r="F2281" s="268" t="s">
        <v>1134</v>
      </c>
      <c r="G2281" s="268" t="s">
        <v>15</v>
      </c>
      <c r="H2281" s="282">
        <v>15007</v>
      </c>
      <c r="I2281" s="267"/>
    </row>
    <row r="2282" spans="1:9" x14ac:dyDescent="0.2">
      <c r="A2282" s="262" t="s">
        <v>527</v>
      </c>
      <c r="B2282" s="263">
        <v>2</v>
      </c>
      <c r="C2282" s="275" t="s">
        <v>141</v>
      </c>
      <c r="D2282" s="275" t="s">
        <v>1132</v>
      </c>
      <c r="E2282" s="269">
        <v>289</v>
      </c>
      <c r="F2282" s="268" t="s">
        <v>1134</v>
      </c>
      <c r="G2282" s="268" t="s">
        <v>15</v>
      </c>
      <c r="H2282" s="270">
        <v>10719</v>
      </c>
      <c r="I2282" s="267"/>
    </row>
    <row r="2283" spans="1:9" s="53" customFormat="1" x14ac:dyDescent="0.2">
      <c r="A2283" s="262" t="s">
        <v>588</v>
      </c>
      <c r="B2283" s="263">
        <v>2</v>
      </c>
      <c r="C2283" s="275" t="s">
        <v>141</v>
      </c>
      <c r="D2283" s="275" t="s">
        <v>1132</v>
      </c>
      <c r="E2283" s="269">
        <v>289</v>
      </c>
      <c r="F2283" s="268" t="s">
        <v>1134</v>
      </c>
      <c r="G2283" s="268" t="s">
        <v>15</v>
      </c>
      <c r="H2283" s="270">
        <v>10719</v>
      </c>
      <c r="I2283" s="267"/>
    </row>
    <row r="2284" spans="1:9" s="53" customFormat="1" x14ac:dyDescent="0.2">
      <c r="A2284" s="262" t="s">
        <v>1069</v>
      </c>
      <c r="B2284" s="263">
        <v>2</v>
      </c>
      <c r="C2284" s="278" t="s">
        <v>141</v>
      </c>
      <c r="D2284" s="275" t="s">
        <v>1132</v>
      </c>
      <c r="E2284" s="269">
        <v>289</v>
      </c>
      <c r="F2284" s="268" t="s">
        <v>1134</v>
      </c>
      <c r="G2284" s="268" t="s">
        <v>15</v>
      </c>
      <c r="H2284" s="270">
        <v>15681.3</v>
      </c>
      <c r="I2284" s="267"/>
    </row>
    <row r="2285" spans="1:9" x14ac:dyDescent="0.2">
      <c r="A2285" s="262" t="s">
        <v>5</v>
      </c>
      <c r="B2285" s="263">
        <v>2</v>
      </c>
      <c r="C2285" s="275" t="s">
        <v>141</v>
      </c>
      <c r="D2285" s="268" t="s">
        <v>1130</v>
      </c>
      <c r="E2285" s="269">
        <v>290</v>
      </c>
      <c r="F2285" s="270" t="s">
        <v>1145</v>
      </c>
      <c r="G2285" s="270" t="s">
        <v>17</v>
      </c>
      <c r="H2285" s="271" t="s">
        <v>11</v>
      </c>
      <c r="I2285" s="267" t="s">
        <v>1387</v>
      </c>
    </row>
    <row r="2286" spans="1:9" x14ac:dyDescent="0.2">
      <c r="A2286" s="262" t="s">
        <v>6</v>
      </c>
      <c r="B2286" s="263">
        <v>2</v>
      </c>
      <c r="C2286" s="278" t="s">
        <v>141</v>
      </c>
      <c r="D2286" s="268" t="s">
        <v>1130</v>
      </c>
      <c r="E2286" s="269">
        <v>290</v>
      </c>
      <c r="F2286" s="270" t="s">
        <v>1145</v>
      </c>
      <c r="G2286" s="270" t="s">
        <v>17</v>
      </c>
      <c r="H2286" s="271" t="s">
        <v>11</v>
      </c>
      <c r="I2286" s="267" t="s">
        <v>1387</v>
      </c>
    </row>
    <row r="2287" spans="1:9" x14ac:dyDescent="0.2">
      <c r="A2287" s="262" t="s">
        <v>7</v>
      </c>
      <c r="B2287" s="263">
        <v>2</v>
      </c>
      <c r="C2287" s="278" t="s">
        <v>141</v>
      </c>
      <c r="D2287" s="268" t="s">
        <v>1130</v>
      </c>
      <c r="E2287" s="269">
        <v>290</v>
      </c>
      <c r="F2287" s="270" t="s">
        <v>1145</v>
      </c>
      <c r="G2287" s="270" t="s">
        <v>17</v>
      </c>
      <c r="H2287" s="271" t="s">
        <v>11</v>
      </c>
      <c r="I2287" s="267" t="s">
        <v>1387</v>
      </c>
    </row>
    <row r="2288" spans="1:9" x14ac:dyDescent="0.2">
      <c r="A2288" s="262" t="s">
        <v>8</v>
      </c>
      <c r="B2288" s="263">
        <v>2</v>
      </c>
      <c r="C2288" s="278" t="s">
        <v>141</v>
      </c>
      <c r="D2288" s="268" t="s">
        <v>1130</v>
      </c>
      <c r="E2288" s="269">
        <v>290</v>
      </c>
      <c r="F2288" s="270" t="s">
        <v>1145</v>
      </c>
      <c r="G2288" s="270" t="s">
        <v>17</v>
      </c>
      <c r="H2288" s="271" t="s">
        <v>11</v>
      </c>
      <c r="I2288" s="267" t="s">
        <v>1387</v>
      </c>
    </row>
    <row r="2289" spans="1:9" x14ac:dyDescent="0.2">
      <c r="A2289" s="262" t="s">
        <v>34</v>
      </c>
      <c r="B2289" s="263">
        <v>2</v>
      </c>
      <c r="C2289" s="278" t="s">
        <v>141</v>
      </c>
      <c r="D2289" s="268" t="s">
        <v>1130</v>
      </c>
      <c r="E2289" s="269">
        <v>290</v>
      </c>
      <c r="F2289" s="270" t="s">
        <v>1145</v>
      </c>
      <c r="G2289" s="270" t="s">
        <v>17</v>
      </c>
      <c r="H2289" s="271" t="s">
        <v>11</v>
      </c>
      <c r="I2289" s="267" t="s">
        <v>1387</v>
      </c>
    </row>
    <row r="2290" spans="1:9" x14ac:dyDescent="0.2">
      <c r="A2290" s="262" t="s">
        <v>37</v>
      </c>
      <c r="B2290" s="263">
        <v>2</v>
      </c>
      <c r="C2290" s="278" t="s">
        <v>141</v>
      </c>
      <c r="D2290" s="268" t="s">
        <v>1130</v>
      </c>
      <c r="E2290" s="269">
        <v>290</v>
      </c>
      <c r="F2290" s="270" t="s">
        <v>1145</v>
      </c>
      <c r="G2290" s="270" t="s">
        <v>17</v>
      </c>
      <c r="H2290" s="271" t="s">
        <v>11</v>
      </c>
      <c r="I2290" s="267" t="s">
        <v>1387</v>
      </c>
    </row>
    <row r="2291" spans="1:9" x14ac:dyDescent="0.2">
      <c r="A2291" s="262" t="s">
        <v>39</v>
      </c>
      <c r="B2291" s="263">
        <v>2</v>
      </c>
      <c r="C2291" s="278" t="s">
        <v>141</v>
      </c>
      <c r="D2291" s="268" t="s">
        <v>1130</v>
      </c>
      <c r="E2291" s="269">
        <v>290</v>
      </c>
      <c r="F2291" s="270" t="s">
        <v>1145</v>
      </c>
      <c r="G2291" s="270" t="s">
        <v>17</v>
      </c>
      <c r="H2291" s="271" t="s">
        <v>11</v>
      </c>
      <c r="I2291" s="267" t="s">
        <v>1387</v>
      </c>
    </row>
    <row r="2292" spans="1:9" x14ac:dyDescent="0.2">
      <c r="A2292" s="262" t="s">
        <v>40</v>
      </c>
      <c r="B2292" s="263">
        <v>2</v>
      </c>
      <c r="C2292" s="278" t="s">
        <v>141</v>
      </c>
      <c r="D2292" s="268" t="s">
        <v>1130</v>
      </c>
      <c r="E2292" s="269">
        <v>290</v>
      </c>
      <c r="F2292" s="270" t="s">
        <v>1145</v>
      </c>
      <c r="G2292" s="270" t="s">
        <v>17</v>
      </c>
      <c r="H2292" s="288" t="s">
        <v>11</v>
      </c>
      <c r="I2292" s="267" t="s">
        <v>1387</v>
      </c>
    </row>
    <row r="2293" spans="1:9" x14ac:dyDescent="0.2">
      <c r="A2293" s="262" t="s">
        <v>44</v>
      </c>
      <c r="B2293" s="263">
        <v>2</v>
      </c>
      <c r="C2293" s="278" t="s">
        <v>141</v>
      </c>
      <c r="D2293" s="268" t="s">
        <v>1130</v>
      </c>
      <c r="E2293" s="269">
        <v>290</v>
      </c>
      <c r="F2293" s="270" t="s">
        <v>1145</v>
      </c>
      <c r="G2293" s="270" t="s">
        <v>17</v>
      </c>
      <c r="H2293" s="288" t="s">
        <v>11</v>
      </c>
      <c r="I2293" s="267" t="s">
        <v>1387</v>
      </c>
    </row>
    <row r="2294" spans="1:9" x14ac:dyDescent="0.2">
      <c r="A2294" s="262" t="s">
        <v>45</v>
      </c>
      <c r="B2294" s="263">
        <v>2</v>
      </c>
      <c r="C2294" s="278" t="s">
        <v>141</v>
      </c>
      <c r="D2294" s="268" t="s">
        <v>1130</v>
      </c>
      <c r="E2294" s="269">
        <v>290</v>
      </c>
      <c r="F2294" s="270" t="s">
        <v>1145</v>
      </c>
      <c r="G2294" s="270" t="s">
        <v>17</v>
      </c>
      <c r="H2294" s="271" t="s">
        <v>11</v>
      </c>
      <c r="I2294" s="267" t="s">
        <v>1387</v>
      </c>
    </row>
    <row r="2295" spans="1:9" x14ac:dyDescent="0.2">
      <c r="A2295" s="262" t="s">
        <v>46</v>
      </c>
      <c r="B2295" s="263">
        <v>2</v>
      </c>
      <c r="C2295" s="278" t="s">
        <v>141</v>
      </c>
      <c r="D2295" s="268" t="s">
        <v>1130</v>
      </c>
      <c r="E2295" s="269">
        <v>290</v>
      </c>
      <c r="F2295" s="270" t="s">
        <v>1145</v>
      </c>
      <c r="G2295" s="270" t="s">
        <v>17</v>
      </c>
      <c r="H2295" s="271" t="s">
        <v>11</v>
      </c>
      <c r="I2295" s="267" t="s">
        <v>1387</v>
      </c>
    </row>
    <row r="2296" spans="1:9" x14ac:dyDescent="0.2">
      <c r="A2296" s="262" t="s">
        <v>47</v>
      </c>
      <c r="B2296" s="263">
        <v>2</v>
      </c>
      <c r="C2296" s="278" t="s">
        <v>141</v>
      </c>
      <c r="D2296" s="268" t="s">
        <v>1130</v>
      </c>
      <c r="E2296" s="269">
        <v>290</v>
      </c>
      <c r="F2296" s="270" t="s">
        <v>1145</v>
      </c>
      <c r="G2296" s="270" t="s">
        <v>17</v>
      </c>
      <c r="H2296" s="271" t="s">
        <v>11</v>
      </c>
      <c r="I2296" s="267" t="s">
        <v>1387</v>
      </c>
    </row>
    <row r="2297" spans="1:9" x14ac:dyDescent="0.2">
      <c r="A2297" s="262" t="s">
        <v>55</v>
      </c>
      <c r="B2297" s="263">
        <v>2</v>
      </c>
      <c r="C2297" s="278" t="s">
        <v>141</v>
      </c>
      <c r="D2297" s="268" t="s">
        <v>1130</v>
      </c>
      <c r="E2297" s="269">
        <v>290</v>
      </c>
      <c r="F2297" s="270" t="s">
        <v>1145</v>
      </c>
      <c r="G2297" s="270" t="s">
        <v>17</v>
      </c>
      <c r="H2297" s="271" t="s">
        <v>11</v>
      </c>
      <c r="I2297" s="267" t="s">
        <v>1387</v>
      </c>
    </row>
    <row r="2298" spans="1:9" x14ac:dyDescent="0.2">
      <c r="A2298" s="262" t="s">
        <v>56</v>
      </c>
      <c r="B2298" s="263">
        <v>2</v>
      </c>
      <c r="C2298" s="278" t="s">
        <v>141</v>
      </c>
      <c r="D2298" s="268" t="s">
        <v>1130</v>
      </c>
      <c r="E2298" s="269">
        <v>290</v>
      </c>
      <c r="F2298" s="270" t="s">
        <v>1145</v>
      </c>
      <c r="G2298" s="270" t="s">
        <v>17</v>
      </c>
      <c r="H2298" s="271" t="s">
        <v>11</v>
      </c>
      <c r="I2298" s="267" t="s">
        <v>1387</v>
      </c>
    </row>
    <row r="2299" spans="1:9" x14ac:dyDescent="0.2">
      <c r="A2299" s="262" t="s">
        <v>64</v>
      </c>
      <c r="B2299" s="263">
        <v>2</v>
      </c>
      <c r="C2299" s="278" t="s">
        <v>141</v>
      </c>
      <c r="D2299" s="268" t="s">
        <v>1130</v>
      </c>
      <c r="E2299" s="269">
        <v>290</v>
      </c>
      <c r="F2299" s="270" t="s">
        <v>1145</v>
      </c>
      <c r="G2299" s="270" t="s">
        <v>17</v>
      </c>
      <c r="H2299" s="271" t="s">
        <v>11</v>
      </c>
      <c r="I2299" s="267" t="s">
        <v>1387</v>
      </c>
    </row>
    <row r="2300" spans="1:9" x14ac:dyDescent="0.2">
      <c r="A2300" s="262" t="s">
        <v>65</v>
      </c>
      <c r="B2300" s="263">
        <v>2</v>
      </c>
      <c r="C2300" s="278" t="s">
        <v>141</v>
      </c>
      <c r="D2300" s="268" t="s">
        <v>1130</v>
      </c>
      <c r="E2300" s="269">
        <v>290</v>
      </c>
      <c r="F2300" s="270" t="s">
        <v>1145</v>
      </c>
      <c r="G2300" s="270" t="s">
        <v>17</v>
      </c>
      <c r="H2300" s="271" t="s">
        <v>11</v>
      </c>
      <c r="I2300" s="267" t="s">
        <v>1387</v>
      </c>
    </row>
    <row r="2301" spans="1:9" x14ac:dyDescent="0.2">
      <c r="A2301" s="262" t="s">
        <v>78</v>
      </c>
      <c r="B2301" s="263">
        <v>2</v>
      </c>
      <c r="C2301" s="278" t="s">
        <v>141</v>
      </c>
      <c r="D2301" s="268" t="s">
        <v>1130</v>
      </c>
      <c r="E2301" s="269">
        <v>290</v>
      </c>
      <c r="F2301" s="270" t="s">
        <v>1145</v>
      </c>
      <c r="G2301" s="270" t="s">
        <v>17</v>
      </c>
      <c r="H2301" s="271" t="s">
        <v>11</v>
      </c>
      <c r="I2301" s="267" t="s">
        <v>1387</v>
      </c>
    </row>
    <row r="2302" spans="1:9" x14ac:dyDescent="0.2">
      <c r="A2302" s="262" t="s">
        <v>79</v>
      </c>
      <c r="B2302" s="263">
        <v>2</v>
      </c>
      <c r="C2302" s="278" t="s">
        <v>141</v>
      </c>
      <c r="D2302" s="268" t="s">
        <v>1130</v>
      </c>
      <c r="E2302" s="269">
        <v>290</v>
      </c>
      <c r="F2302" s="270" t="s">
        <v>1145</v>
      </c>
      <c r="G2302" s="270" t="s">
        <v>17</v>
      </c>
      <c r="H2302" s="271" t="s">
        <v>11</v>
      </c>
      <c r="I2302" s="267" t="s">
        <v>1387</v>
      </c>
    </row>
    <row r="2303" spans="1:9" x14ac:dyDescent="0.2">
      <c r="A2303" s="262" t="s">
        <v>81</v>
      </c>
      <c r="B2303" s="263">
        <v>2</v>
      </c>
      <c r="C2303" s="278" t="s">
        <v>141</v>
      </c>
      <c r="D2303" s="268" t="s">
        <v>1130</v>
      </c>
      <c r="E2303" s="269">
        <v>290</v>
      </c>
      <c r="F2303" s="270" t="s">
        <v>1145</v>
      </c>
      <c r="G2303" s="270" t="s">
        <v>17</v>
      </c>
      <c r="H2303" s="271" t="s">
        <v>11</v>
      </c>
      <c r="I2303" s="267" t="s">
        <v>1387</v>
      </c>
    </row>
    <row r="2304" spans="1:9" x14ac:dyDescent="0.2">
      <c r="A2304" s="262" t="s">
        <v>82</v>
      </c>
      <c r="B2304" s="263">
        <v>2</v>
      </c>
      <c r="C2304" s="278" t="s">
        <v>141</v>
      </c>
      <c r="D2304" s="268" t="s">
        <v>1130</v>
      </c>
      <c r="E2304" s="269">
        <v>290</v>
      </c>
      <c r="F2304" s="270" t="s">
        <v>1145</v>
      </c>
      <c r="G2304" s="270" t="s">
        <v>17</v>
      </c>
      <c r="H2304" s="271" t="s">
        <v>11</v>
      </c>
      <c r="I2304" s="267" t="s">
        <v>1387</v>
      </c>
    </row>
    <row r="2305" spans="1:9" x14ac:dyDescent="0.2">
      <c r="A2305" s="262" t="s">
        <v>87</v>
      </c>
      <c r="B2305" s="263">
        <v>2</v>
      </c>
      <c r="C2305" s="278" t="s">
        <v>141</v>
      </c>
      <c r="D2305" s="268" t="s">
        <v>1130</v>
      </c>
      <c r="E2305" s="269">
        <v>290</v>
      </c>
      <c r="F2305" s="270" t="s">
        <v>1145</v>
      </c>
      <c r="G2305" s="270" t="s">
        <v>17</v>
      </c>
      <c r="H2305" s="271" t="s">
        <v>11</v>
      </c>
      <c r="I2305" s="267" t="s">
        <v>1387</v>
      </c>
    </row>
    <row r="2306" spans="1:9" x14ac:dyDescent="0.2">
      <c r="A2306" s="262" t="s">
        <v>88</v>
      </c>
      <c r="B2306" s="263">
        <v>2</v>
      </c>
      <c r="C2306" s="278" t="s">
        <v>141</v>
      </c>
      <c r="D2306" s="268" t="s">
        <v>1130</v>
      </c>
      <c r="E2306" s="269">
        <v>290</v>
      </c>
      <c r="F2306" s="270" t="s">
        <v>1145</v>
      </c>
      <c r="G2306" s="270" t="s">
        <v>17</v>
      </c>
      <c r="H2306" s="271" t="s">
        <v>11</v>
      </c>
      <c r="I2306" s="267" t="s">
        <v>1387</v>
      </c>
    </row>
    <row r="2307" spans="1:9" x14ac:dyDescent="0.2">
      <c r="A2307" s="262" t="s">
        <v>148</v>
      </c>
      <c r="B2307" s="263">
        <v>2</v>
      </c>
      <c r="C2307" s="278" t="s">
        <v>141</v>
      </c>
      <c r="D2307" s="268" t="s">
        <v>1130</v>
      </c>
      <c r="E2307" s="269">
        <v>290</v>
      </c>
      <c r="F2307" s="270" t="s">
        <v>1145</v>
      </c>
      <c r="G2307" s="270" t="s">
        <v>17</v>
      </c>
      <c r="H2307" s="271" t="s">
        <v>11</v>
      </c>
      <c r="I2307" s="267" t="s">
        <v>1387</v>
      </c>
    </row>
    <row r="2308" spans="1:9" x14ac:dyDescent="0.2">
      <c r="A2308" s="262" t="s">
        <v>527</v>
      </c>
      <c r="B2308" s="263">
        <v>2</v>
      </c>
      <c r="C2308" s="278" t="s">
        <v>141</v>
      </c>
      <c r="D2308" s="268" t="s">
        <v>1130</v>
      </c>
      <c r="E2308" s="269">
        <v>290</v>
      </c>
      <c r="F2308" s="270" t="s">
        <v>1145</v>
      </c>
      <c r="G2308" s="270" t="s">
        <v>17</v>
      </c>
      <c r="H2308" s="271" t="s">
        <v>11</v>
      </c>
      <c r="I2308" s="267" t="s">
        <v>1387</v>
      </c>
    </row>
    <row r="2309" spans="1:9" s="53" customFormat="1" x14ac:dyDescent="0.2">
      <c r="A2309" s="262" t="s">
        <v>588</v>
      </c>
      <c r="B2309" s="263">
        <v>2</v>
      </c>
      <c r="C2309" s="278" t="s">
        <v>141</v>
      </c>
      <c r="D2309" s="268" t="s">
        <v>1130</v>
      </c>
      <c r="E2309" s="269">
        <v>290</v>
      </c>
      <c r="F2309" s="270" t="s">
        <v>1145</v>
      </c>
      <c r="G2309" s="270" t="s">
        <v>17</v>
      </c>
      <c r="H2309" s="271" t="s">
        <v>11</v>
      </c>
      <c r="I2309" s="267" t="s">
        <v>1387</v>
      </c>
    </row>
    <row r="2310" spans="1:9" s="53" customFormat="1" x14ac:dyDescent="0.2">
      <c r="A2310" s="262" t="s">
        <v>1069</v>
      </c>
      <c r="B2310" s="263">
        <v>2</v>
      </c>
      <c r="C2310" s="278" t="s">
        <v>141</v>
      </c>
      <c r="D2310" s="268" t="s">
        <v>1130</v>
      </c>
      <c r="E2310" s="269">
        <v>290</v>
      </c>
      <c r="F2310" s="270" t="s">
        <v>1145</v>
      </c>
      <c r="G2310" s="270" t="s">
        <v>17</v>
      </c>
      <c r="H2310" s="271" t="s">
        <v>11</v>
      </c>
      <c r="I2310" s="267" t="s">
        <v>1387</v>
      </c>
    </row>
    <row r="2311" spans="1:9" x14ac:dyDescent="0.2">
      <c r="A2311" s="132" t="s">
        <v>5</v>
      </c>
      <c r="B2311" s="213">
        <v>2</v>
      </c>
      <c r="C2311" s="141" t="s">
        <v>141</v>
      </c>
      <c r="D2311" s="151" t="s">
        <v>1120</v>
      </c>
      <c r="E2311" s="149">
        <v>291</v>
      </c>
      <c r="F2311" s="148" t="s">
        <v>564</v>
      </c>
      <c r="G2311" s="148" t="s">
        <v>14</v>
      </c>
      <c r="H2311" s="152">
        <v>3579.8</v>
      </c>
      <c r="I2311" s="267"/>
    </row>
    <row r="2312" spans="1:9" x14ac:dyDescent="0.2">
      <c r="A2312" s="132" t="s">
        <v>6</v>
      </c>
      <c r="B2312" s="213">
        <v>2</v>
      </c>
      <c r="C2312" s="141" t="s">
        <v>141</v>
      </c>
      <c r="D2312" s="151" t="s">
        <v>1120</v>
      </c>
      <c r="E2312" s="149">
        <v>291</v>
      </c>
      <c r="F2312" s="148" t="s">
        <v>564</v>
      </c>
      <c r="G2312" s="148" t="s">
        <v>14</v>
      </c>
      <c r="H2312" s="152">
        <v>3079.8</v>
      </c>
      <c r="I2312" s="267"/>
    </row>
    <row r="2313" spans="1:9" x14ac:dyDescent="0.2">
      <c r="A2313" s="132" t="s">
        <v>7</v>
      </c>
      <c r="B2313" s="213">
        <v>2</v>
      </c>
      <c r="C2313" s="151" t="s">
        <v>141</v>
      </c>
      <c r="D2313" s="151" t="s">
        <v>1120</v>
      </c>
      <c r="E2313" s="149">
        <v>291</v>
      </c>
      <c r="F2313" s="148" t="s">
        <v>564</v>
      </c>
      <c r="G2313" s="148" t="s">
        <v>14</v>
      </c>
      <c r="H2313" s="152">
        <v>2579.8000000000002</v>
      </c>
      <c r="I2313" s="267"/>
    </row>
    <row r="2314" spans="1:9" x14ac:dyDescent="0.2">
      <c r="A2314" s="132" t="s">
        <v>8</v>
      </c>
      <c r="B2314" s="213">
        <v>2</v>
      </c>
      <c r="C2314" s="151" t="s">
        <v>141</v>
      </c>
      <c r="D2314" s="151" t="s">
        <v>1120</v>
      </c>
      <c r="E2314" s="149">
        <v>291</v>
      </c>
      <c r="F2314" s="148" t="s">
        <v>564</v>
      </c>
      <c r="G2314" s="148" t="s">
        <v>14</v>
      </c>
      <c r="H2314" s="152">
        <v>2079.8000000000002</v>
      </c>
      <c r="I2314" s="267"/>
    </row>
    <row r="2315" spans="1:9" x14ac:dyDescent="0.2">
      <c r="A2315" s="132" t="s">
        <v>34</v>
      </c>
      <c r="B2315" s="213">
        <v>2</v>
      </c>
      <c r="C2315" s="151" t="s">
        <v>141</v>
      </c>
      <c r="D2315" s="151" t="s">
        <v>1120</v>
      </c>
      <c r="E2315" s="149">
        <v>291</v>
      </c>
      <c r="F2315" s="148" t="s">
        <v>564</v>
      </c>
      <c r="G2315" s="148" t="s">
        <v>14</v>
      </c>
      <c r="H2315" s="152" t="s">
        <v>11</v>
      </c>
      <c r="I2315" s="267"/>
    </row>
    <row r="2316" spans="1:9" x14ac:dyDescent="0.2">
      <c r="A2316" s="132" t="s">
        <v>37</v>
      </c>
      <c r="B2316" s="213">
        <v>2</v>
      </c>
      <c r="C2316" s="151" t="s">
        <v>141</v>
      </c>
      <c r="D2316" s="151" t="s">
        <v>1120</v>
      </c>
      <c r="E2316" s="149">
        <v>291</v>
      </c>
      <c r="F2316" s="148" t="s">
        <v>564</v>
      </c>
      <c r="G2316" s="148" t="s">
        <v>14</v>
      </c>
      <c r="H2316" s="152" t="s">
        <v>11</v>
      </c>
      <c r="I2316" s="267"/>
    </row>
    <row r="2317" spans="1:9" x14ac:dyDescent="0.2">
      <c r="A2317" s="132" t="s">
        <v>39</v>
      </c>
      <c r="B2317" s="213">
        <v>2</v>
      </c>
      <c r="C2317" s="151" t="s">
        <v>141</v>
      </c>
      <c r="D2317" s="151" t="s">
        <v>1120</v>
      </c>
      <c r="E2317" s="149">
        <v>291</v>
      </c>
      <c r="F2317" s="148" t="s">
        <v>564</v>
      </c>
      <c r="G2317" s="148" t="s">
        <v>14</v>
      </c>
      <c r="H2317" s="152" t="s">
        <v>11</v>
      </c>
      <c r="I2317" s="267"/>
    </row>
    <row r="2318" spans="1:9" x14ac:dyDescent="0.2">
      <c r="A2318" s="132" t="s">
        <v>40</v>
      </c>
      <c r="B2318" s="213">
        <v>2</v>
      </c>
      <c r="C2318" s="151" t="s">
        <v>141</v>
      </c>
      <c r="D2318" s="151" t="s">
        <v>1120</v>
      </c>
      <c r="E2318" s="149">
        <v>291</v>
      </c>
      <c r="F2318" s="148" t="s">
        <v>564</v>
      </c>
      <c r="G2318" s="148" t="s">
        <v>14</v>
      </c>
      <c r="H2318" s="143" t="s">
        <v>11</v>
      </c>
      <c r="I2318" s="267"/>
    </row>
    <row r="2319" spans="1:9" x14ac:dyDescent="0.2">
      <c r="A2319" s="132" t="s">
        <v>44</v>
      </c>
      <c r="B2319" s="213">
        <v>2</v>
      </c>
      <c r="C2319" s="151" t="s">
        <v>141</v>
      </c>
      <c r="D2319" s="151" t="s">
        <v>1120</v>
      </c>
      <c r="E2319" s="149">
        <v>291</v>
      </c>
      <c r="F2319" s="148" t="s">
        <v>564</v>
      </c>
      <c r="G2319" s="148" t="s">
        <v>14</v>
      </c>
      <c r="H2319" s="143" t="s">
        <v>11</v>
      </c>
      <c r="I2319" s="267"/>
    </row>
    <row r="2320" spans="1:9" x14ac:dyDescent="0.2">
      <c r="A2320" s="132" t="s">
        <v>45</v>
      </c>
      <c r="B2320" s="213">
        <v>2</v>
      </c>
      <c r="C2320" s="151" t="s">
        <v>141</v>
      </c>
      <c r="D2320" s="151" t="s">
        <v>1120</v>
      </c>
      <c r="E2320" s="149">
        <v>291</v>
      </c>
      <c r="F2320" s="148" t="s">
        <v>564</v>
      </c>
      <c r="G2320" s="148" t="s">
        <v>14</v>
      </c>
      <c r="H2320" s="152" t="s">
        <v>11</v>
      </c>
      <c r="I2320" s="267"/>
    </row>
    <row r="2321" spans="1:9" x14ac:dyDescent="0.2">
      <c r="A2321" s="132" t="s">
        <v>46</v>
      </c>
      <c r="B2321" s="213">
        <v>2</v>
      </c>
      <c r="C2321" s="151" t="s">
        <v>141</v>
      </c>
      <c r="D2321" s="151" t="s">
        <v>1120</v>
      </c>
      <c r="E2321" s="149">
        <v>291</v>
      </c>
      <c r="F2321" s="148" t="s">
        <v>564</v>
      </c>
      <c r="G2321" s="148" t="s">
        <v>14</v>
      </c>
      <c r="H2321" s="152" t="s">
        <v>11</v>
      </c>
      <c r="I2321" s="267"/>
    </row>
    <row r="2322" spans="1:9" x14ac:dyDescent="0.2">
      <c r="A2322" s="132" t="s">
        <v>47</v>
      </c>
      <c r="B2322" s="213">
        <v>2</v>
      </c>
      <c r="C2322" s="151" t="s">
        <v>141</v>
      </c>
      <c r="D2322" s="151" t="s">
        <v>1120</v>
      </c>
      <c r="E2322" s="149">
        <v>291</v>
      </c>
      <c r="F2322" s="148" t="s">
        <v>564</v>
      </c>
      <c r="G2322" s="148" t="s">
        <v>14</v>
      </c>
      <c r="H2322" s="152" t="s">
        <v>11</v>
      </c>
      <c r="I2322" s="267"/>
    </row>
    <row r="2323" spans="1:9" x14ac:dyDescent="0.2">
      <c r="A2323" s="132" t="s">
        <v>55</v>
      </c>
      <c r="B2323" s="213">
        <v>2</v>
      </c>
      <c r="C2323" s="151" t="s">
        <v>141</v>
      </c>
      <c r="D2323" s="151" t="s">
        <v>1120</v>
      </c>
      <c r="E2323" s="149">
        <v>291</v>
      </c>
      <c r="F2323" s="148" t="s">
        <v>564</v>
      </c>
      <c r="G2323" s="148" t="s">
        <v>14</v>
      </c>
      <c r="H2323" s="152" t="s">
        <v>11</v>
      </c>
      <c r="I2323" s="267"/>
    </row>
    <row r="2324" spans="1:9" x14ac:dyDescent="0.2">
      <c r="A2324" s="132" t="s">
        <v>56</v>
      </c>
      <c r="B2324" s="213">
        <v>2</v>
      </c>
      <c r="C2324" s="151" t="s">
        <v>141</v>
      </c>
      <c r="D2324" s="151" t="s">
        <v>1120</v>
      </c>
      <c r="E2324" s="149">
        <v>291</v>
      </c>
      <c r="F2324" s="148" t="s">
        <v>564</v>
      </c>
      <c r="G2324" s="148" t="s">
        <v>14</v>
      </c>
      <c r="H2324" s="152" t="s">
        <v>11</v>
      </c>
      <c r="I2324" s="267"/>
    </row>
    <row r="2325" spans="1:9" x14ac:dyDescent="0.2">
      <c r="A2325" s="132" t="s">
        <v>64</v>
      </c>
      <c r="B2325" s="213">
        <v>2</v>
      </c>
      <c r="C2325" s="151" t="s">
        <v>141</v>
      </c>
      <c r="D2325" s="151" t="s">
        <v>1120</v>
      </c>
      <c r="E2325" s="149">
        <v>291</v>
      </c>
      <c r="F2325" s="148" t="s">
        <v>564</v>
      </c>
      <c r="G2325" s="148" t="s">
        <v>14</v>
      </c>
      <c r="H2325" s="152" t="s">
        <v>11</v>
      </c>
      <c r="I2325" s="267"/>
    </row>
    <row r="2326" spans="1:9" x14ac:dyDescent="0.2">
      <c r="A2326" s="132" t="s">
        <v>65</v>
      </c>
      <c r="B2326" s="213">
        <v>2</v>
      </c>
      <c r="C2326" s="151" t="s">
        <v>141</v>
      </c>
      <c r="D2326" s="151" t="s">
        <v>1120</v>
      </c>
      <c r="E2326" s="149">
        <v>291</v>
      </c>
      <c r="F2326" s="148" t="s">
        <v>564</v>
      </c>
      <c r="G2326" s="148" t="s">
        <v>14</v>
      </c>
      <c r="H2326" s="152" t="s">
        <v>11</v>
      </c>
      <c r="I2326" s="267"/>
    </row>
    <row r="2327" spans="1:9" x14ac:dyDescent="0.2">
      <c r="A2327" s="132" t="s">
        <v>78</v>
      </c>
      <c r="B2327" s="213">
        <v>2</v>
      </c>
      <c r="C2327" s="151" t="s">
        <v>141</v>
      </c>
      <c r="D2327" s="151" t="s">
        <v>1120</v>
      </c>
      <c r="E2327" s="149">
        <v>291</v>
      </c>
      <c r="F2327" s="148" t="s">
        <v>564</v>
      </c>
      <c r="G2327" s="148" t="s">
        <v>14</v>
      </c>
      <c r="H2327" s="152" t="s">
        <v>11</v>
      </c>
      <c r="I2327" s="267"/>
    </row>
    <row r="2328" spans="1:9" x14ac:dyDescent="0.2">
      <c r="A2328" s="132" t="s">
        <v>79</v>
      </c>
      <c r="B2328" s="213">
        <v>2</v>
      </c>
      <c r="C2328" s="151" t="s">
        <v>141</v>
      </c>
      <c r="D2328" s="151" t="s">
        <v>1120</v>
      </c>
      <c r="E2328" s="149">
        <v>291</v>
      </c>
      <c r="F2328" s="148" t="s">
        <v>564</v>
      </c>
      <c r="G2328" s="148" t="s">
        <v>14</v>
      </c>
      <c r="H2328" s="152" t="s">
        <v>11</v>
      </c>
      <c r="I2328" s="267"/>
    </row>
    <row r="2329" spans="1:9" x14ac:dyDescent="0.2">
      <c r="A2329" s="132" t="s">
        <v>81</v>
      </c>
      <c r="B2329" s="213">
        <v>2</v>
      </c>
      <c r="C2329" s="151" t="s">
        <v>141</v>
      </c>
      <c r="D2329" s="151" t="s">
        <v>1120</v>
      </c>
      <c r="E2329" s="149">
        <v>291</v>
      </c>
      <c r="F2329" s="148" t="s">
        <v>564</v>
      </c>
      <c r="G2329" s="148" t="s">
        <v>14</v>
      </c>
      <c r="H2329" s="152" t="s">
        <v>11</v>
      </c>
      <c r="I2329" s="267"/>
    </row>
    <row r="2330" spans="1:9" x14ac:dyDescent="0.2">
      <c r="A2330" s="132" t="s">
        <v>82</v>
      </c>
      <c r="B2330" s="213">
        <v>2</v>
      </c>
      <c r="C2330" s="151" t="s">
        <v>141</v>
      </c>
      <c r="D2330" s="151" t="s">
        <v>1120</v>
      </c>
      <c r="E2330" s="149">
        <v>291</v>
      </c>
      <c r="F2330" s="148" t="s">
        <v>564</v>
      </c>
      <c r="G2330" s="148" t="s">
        <v>14</v>
      </c>
      <c r="H2330" s="152" t="s">
        <v>11</v>
      </c>
      <c r="I2330" s="267"/>
    </row>
    <row r="2331" spans="1:9" x14ac:dyDescent="0.2">
      <c r="A2331" s="132" t="s">
        <v>87</v>
      </c>
      <c r="B2331" s="213">
        <v>2</v>
      </c>
      <c r="C2331" s="151" t="s">
        <v>141</v>
      </c>
      <c r="D2331" s="151" t="s">
        <v>1120</v>
      </c>
      <c r="E2331" s="149">
        <v>291</v>
      </c>
      <c r="F2331" s="148" t="s">
        <v>564</v>
      </c>
      <c r="G2331" s="148" t="s">
        <v>14</v>
      </c>
      <c r="H2331" s="152" t="s">
        <v>11</v>
      </c>
      <c r="I2331" s="267"/>
    </row>
    <row r="2332" spans="1:9" x14ac:dyDescent="0.2">
      <c r="A2332" s="132" t="s">
        <v>88</v>
      </c>
      <c r="B2332" s="213">
        <v>2</v>
      </c>
      <c r="C2332" s="151" t="s">
        <v>141</v>
      </c>
      <c r="D2332" s="151" t="s">
        <v>1120</v>
      </c>
      <c r="E2332" s="149">
        <v>291</v>
      </c>
      <c r="F2332" s="148" t="s">
        <v>564</v>
      </c>
      <c r="G2332" s="148" t="s">
        <v>14</v>
      </c>
      <c r="H2332" s="152" t="s">
        <v>11</v>
      </c>
      <c r="I2332" s="267"/>
    </row>
    <row r="2333" spans="1:9" x14ac:dyDescent="0.2">
      <c r="A2333" s="132" t="s">
        <v>148</v>
      </c>
      <c r="B2333" s="213">
        <v>2</v>
      </c>
      <c r="C2333" s="151" t="s">
        <v>141</v>
      </c>
      <c r="D2333" s="151" t="s">
        <v>1120</v>
      </c>
      <c r="E2333" s="149">
        <v>291</v>
      </c>
      <c r="F2333" s="148" t="s">
        <v>564</v>
      </c>
      <c r="G2333" s="148" t="s">
        <v>14</v>
      </c>
      <c r="H2333" s="184" t="s">
        <v>11</v>
      </c>
      <c r="I2333" s="267"/>
    </row>
    <row r="2334" spans="1:9" x14ac:dyDescent="0.2">
      <c r="A2334" s="132" t="s">
        <v>527</v>
      </c>
      <c r="B2334" s="213">
        <v>2</v>
      </c>
      <c r="C2334" s="151" t="s">
        <v>141</v>
      </c>
      <c r="D2334" s="151" t="s">
        <v>1120</v>
      </c>
      <c r="E2334" s="149">
        <v>291</v>
      </c>
      <c r="F2334" s="148" t="s">
        <v>564</v>
      </c>
      <c r="G2334" s="148" t="s">
        <v>14</v>
      </c>
      <c r="H2334" s="139" t="s">
        <v>11</v>
      </c>
      <c r="I2334" s="267"/>
    </row>
    <row r="2335" spans="1:9" s="53" customFormat="1" x14ac:dyDescent="0.2">
      <c r="A2335" s="132" t="s">
        <v>588</v>
      </c>
      <c r="B2335" s="213">
        <v>2</v>
      </c>
      <c r="C2335" s="151" t="s">
        <v>141</v>
      </c>
      <c r="D2335" s="151" t="s">
        <v>1120</v>
      </c>
      <c r="E2335" s="149">
        <v>291</v>
      </c>
      <c r="F2335" s="148" t="s">
        <v>564</v>
      </c>
      <c r="G2335" s="148" t="s">
        <v>14</v>
      </c>
      <c r="H2335" s="139" t="s">
        <v>11</v>
      </c>
      <c r="I2335" s="267"/>
    </row>
    <row r="2336" spans="1:9" s="53" customFormat="1" x14ac:dyDescent="0.2">
      <c r="A2336" s="132" t="s">
        <v>1069</v>
      </c>
      <c r="B2336" s="213">
        <v>2</v>
      </c>
      <c r="C2336" s="151" t="s">
        <v>141</v>
      </c>
      <c r="D2336" s="151" t="s">
        <v>1120</v>
      </c>
      <c r="E2336" s="149">
        <v>291</v>
      </c>
      <c r="F2336" s="148" t="s">
        <v>564</v>
      </c>
      <c r="G2336" s="148" t="s">
        <v>14</v>
      </c>
      <c r="H2336" s="139" t="s">
        <v>11</v>
      </c>
      <c r="I2336" s="267"/>
    </row>
    <row r="2337" spans="1:9" x14ac:dyDescent="0.2">
      <c r="A2337" s="132" t="s">
        <v>5</v>
      </c>
      <c r="B2337" s="213">
        <v>2</v>
      </c>
      <c r="C2337" s="151" t="s">
        <v>141</v>
      </c>
      <c r="D2337" s="151" t="s">
        <v>1120</v>
      </c>
      <c r="E2337" s="149">
        <v>292</v>
      </c>
      <c r="F2337" s="148" t="s">
        <v>566</v>
      </c>
      <c r="G2337" s="148" t="s">
        <v>17</v>
      </c>
      <c r="H2337" s="150">
        <v>2000</v>
      </c>
      <c r="I2337" s="267"/>
    </row>
    <row r="2338" spans="1:9" x14ac:dyDescent="0.2">
      <c r="A2338" s="132" t="s">
        <v>6</v>
      </c>
      <c r="B2338" s="213">
        <v>2</v>
      </c>
      <c r="C2338" s="151" t="s">
        <v>141</v>
      </c>
      <c r="D2338" s="151" t="s">
        <v>1120</v>
      </c>
      <c r="E2338" s="149">
        <v>292</v>
      </c>
      <c r="F2338" s="148" t="s">
        <v>566</v>
      </c>
      <c r="G2338" s="148" t="s">
        <v>17</v>
      </c>
      <c r="H2338" s="150">
        <v>2500</v>
      </c>
      <c r="I2338" s="267"/>
    </row>
    <row r="2339" spans="1:9" x14ac:dyDescent="0.2">
      <c r="A2339" s="132" t="s">
        <v>7</v>
      </c>
      <c r="B2339" s="213">
        <v>2</v>
      </c>
      <c r="C2339" s="141" t="s">
        <v>141</v>
      </c>
      <c r="D2339" s="151" t="s">
        <v>1120</v>
      </c>
      <c r="E2339" s="149">
        <v>292</v>
      </c>
      <c r="F2339" s="148" t="s">
        <v>566</v>
      </c>
      <c r="G2339" s="148" t="s">
        <v>17</v>
      </c>
      <c r="H2339" s="150">
        <v>3000</v>
      </c>
      <c r="I2339" s="267"/>
    </row>
    <row r="2340" spans="1:9" x14ac:dyDescent="0.2">
      <c r="A2340" s="132" t="s">
        <v>8</v>
      </c>
      <c r="B2340" s="213">
        <v>2</v>
      </c>
      <c r="C2340" s="141" t="s">
        <v>141</v>
      </c>
      <c r="D2340" s="151" t="s">
        <v>1120</v>
      </c>
      <c r="E2340" s="149">
        <v>292</v>
      </c>
      <c r="F2340" s="148" t="s">
        <v>566</v>
      </c>
      <c r="G2340" s="148" t="s">
        <v>17</v>
      </c>
      <c r="H2340" s="150">
        <v>3500</v>
      </c>
      <c r="I2340" s="267"/>
    </row>
    <row r="2341" spans="1:9" x14ac:dyDescent="0.2">
      <c r="A2341" s="132" t="s">
        <v>34</v>
      </c>
      <c r="B2341" s="213">
        <v>2</v>
      </c>
      <c r="C2341" s="141" t="s">
        <v>141</v>
      </c>
      <c r="D2341" s="151" t="s">
        <v>1120</v>
      </c>
      <c r="E2341" s="149">
        <v>292</v>
      </c>
      <c r="F2341" s="148" t="s">
        <v>566</v>
      </c>
      <c r="G2341" s="148" t="s">
        <v>17</v>
      </c>
      <c r="H2341" s="150">
        <v>3500</v>
      </c>
      <c r="I2341" s="267"/>
    </row>
    <row r="2342" spans="1:9" x14ac:dyDescent="0.2">
      <c r="A2342" s="132" t="s">
        <v>37</v>
      </c>
      <c r="B2342" s="213">
        <v>2</v>
      </c>
      <c r="C2342" s="141" t="s">
        <v>141</v>
      </c>
      <c r="D2342" s="151" t="s">
        <v>1120</v>
      </c>
      <c r="E2342" s="149">
        <v>292</v>
      </c>
      <c r="F2342" s="148" t="s">
        <v>566</v>
      </c>
      <c r="G2342" s="148" t="s">
        <v>17</v>
      </c>
      <c r="H2342" s="150">
        <v>4000</v>
      </c>
      <c r="I2342" s="267"/>
    </row>
    <row r="2343" spans="1:9" x14ac:dyDescent="0.2">
      <c r="A2343" s="132" t="s">
        <v>39</v>
      </c>
      <c r="B2343" s="213">
        <v>2</v>
      </c>
      <c r="C2343" s="141" t="s">
        <v>141</v>
      </c>
      <c r="D2343" s="151" t="s">
        <v>1120</v>
      </c>
      <c r="E2343" s="149">
        <v>292</v>
      </c>
      <c r="F2343" s="148" t="s">
        <v>566</v>
      </c>
      <c r="G2343" s="148" t="s">
        <v>17</v>
      </c>
      <c r="H2343" s="150">
        <v>4000</v>
      </c>
      <c r="I2343" s="267"/>
    </row>
    <row r="2344" spans="1:9" x14ac:dyDescent="0.2">
      <c r="A2344" s="132" t="s">
        <v>40</v>
      </c>
      <c r="B2344" s="213">
        <v>2</v>
      </c>
      <c r="C2344" s="141" t="s">
        <v>141</v>
      </c>
      <c r="D2344" s="151" t="s">
        <v>1120</v>
      </c>
      <c r="E2344" s="149">
        <v>292</v>
      </c>
      <c r="F2344" s="148" t="s">
        <v>566</v>
      </c>
      <c r="G2344" s="148" t="s">
        <v>17</v>
      </c>
      <c r="H2344" s="145">
        <v>4000</v>
      </c>
      <c r="I2344" s="267"/>
    </row>
    <row r="2345" spans="1:9" x14ac:dyDescent="0.2">
      <c r="A2345" s="132" t="s">
        <v>44</v>
      </c>
      <c r="B2345" s="213">
        <v>2</v>
      </c>
      <c r="C2345" s="141" t="s">
        <v>141</v>
      </c>
      <c r="D2345" s="151" t="s">
        <v>1120</v>
      </c>
      <c r="E2345" s="149">
        <v>292</v>
      </c>
      <c r="F2345" s="148" t="s">
        <v>566</v>
      </c>
      <c r="G2345" s="148" t="s">
        <v>17</v>
      </c>
      <c r="H2345" s="145">
        <v>4000</v>
      </c>
      <c r="I2345" s="267"/>
    </row>
    <row r="2346" spans="1:9" x14ac:dyDescent="0.2">
      <c r="A2346" s="132" t="s">
        <v>45</v>
      </c>
      <c r="B2346" s="213">
        <v>2</v>
      </c>
      <c r="C2346" s="141" t="s">
        <v>141</v>
      </c>
      <c r="D2346" s="151" t="s">
        <v>1120</v>
      </c>
      <c r="E2346" s="149">
        <v>292</v>
      </c>
      <c r="F2346" s="148" t="s">
        <v>566</v>
      </c>
      <c r="G2346" s="148" t="s">
        <v>17</v>
      </c>
      <c r="H2346" s="150">
        <v>4000</v>
      </c>
      <c r="I2346" s="267"/>
    </row>
    <row r="2347" spans="1:9" x14ac:dyDescent="0.2">
      <c r="A2347" s="132" t="s">
        <v>46</v>
      </c>
      <c r="B2347" s="213">
        <v>2</v>
      </c>
      <c r="C2347" s="141" t="s">
        <v>141</v>
      </c>
      <c r="D2347" s="151" t="s">
        <v>1120</v>
      </c>
      <c r="E2347" s="149">
        <v>292</v>
      </c>
      <c r="F2347" s="148" t="s">
        <v>566</v>
      </c>
      <c r="G2347" s="148" t="s">
        <v>17</v>
      </c>
      <c r="H2347" s="150">
        <v>4000</v>
      </c>
      <c r="I2347" s="267"/>
    </row>
    <row r="2348" spans="1:9" x14ac:dyDescent="0.2">
      <c r="A2348" s="132" t="s">
        <v>47</v>
      </c>
      <c r="B2348" s="213">
        <v>2</v>
      </c>
      <c r="C2348" s="141" t="s">
        <v>141</v>
      </c>
      <c r="D2348" s="151" t="s">
        <v>1120</v>
      </c>
      <c r="E2348" s="149">
        <v>292</v>
      </c>
      <c r="F2348" s="148" t="s">
        <v>566</v>
      </c>
      <c r="G2348" s="148" t="s">
        <v>17</v>
      </c>
      <c r="H2348" s="150">
        <v>4000</v>
      </c>
      <c r="I2348" s="267"/>
    </row>
    <row r="2349" spans="1:9" x14ac:dyDescent="0.2">
      <c r="A2349" s="132" t="s">
        <v>55</v>
      </c>
      <c r="B2349" s="213">
        <v>2</v>
      </c>
      <c r="C2349" s="141" t="s">
        <v>141</v>
      </c>
      <c r="D2349" s="151" t="s">
        <v>1120</v>
      </c>
      <c r="E2349" s="149">
        <v>292</v>
      </c>
      <c r="F2349" s="148" t="s">
        <v>566</v>
      </c>
      <c r="G2349" s="148" t="s">
        <v>17</v>
      </c>
      <c r="H2349" s="150">
        <v>4000</v>
      </c>
      <c r="I2349" s="267"/>
    </row>
    <row r="2350" spans="1:9" x14ac:dyDescent="0.2">
      <c r="A2350" s="132" t="s">
        <v>56</v>
      </c>
      <c r="B2350" s="213">
        <v>2</v>
      </c>
      <c r="C2350" s="141" t="s">
        <v>141</v>
      </c>
      <c r="D2350" s="151" t="s">
        <v>1120</v>
      </c>
      <c r="E2350" s="149">
        <v>292</v>
      </c>
      <c r="F2350" s="148" t="s">
        <v>566</v>
      </c>
      <c r="G2350" s="148" t="s">
        <v>17</v>
      </c>
      <c r="H2350" s="150">
        <v>4000</v>
      </c>
      <c r="I2350" s="267"/>
    </row>
    <row r="2351" spans="1:9" x14ac:dyDescent="0.2">
      <c r="A2351" s="132" t="s">
        <v>64</v>
      </c>
      <c r="B2351" s="213">
        <v>2</v>
      </c>
      <c r="C2351" s="141" t="s">
        <v>141</v>
      </c>
      <c r="D2351" s="151" t="s">
        <v>1120</v>
      </c>
      <c r="E2351" s="149">
        <v>292</v>
      </c>
      <c r="F2351" s="148" t="s">
        <v>566</v>
      </c>
      <c r="G2351" s="148" t="s">
        <v>17</v>
      </c>
      <c r="H2351" s="150">
        <v>4000</v>
      </c>
      <c r="I2351" s="267"/>
    </row>
    <row r="2352" spans="1:9" x14ac:dyDescent="0.2">
      <c r="A2352" s="132" t="s">
        <v>65</v>
      </c>
      <c r="B2352" s="213">
        <v>2</v>
      </c>
      <c r="C2352" s="141" t="s">
        <v>141</v>
      </c>
      <c r="D2352" s="151" t="s">
        <v>1120</v>
      </c>
      <c r="E2352" s="149">
        <v>292</v>
      </c>
      <c r="F2352" s="148" t="s">
        <v>566</v>
      </c>
      <c r="G2352" s="148" t="s">
        <v>17</v>
      </c>
      <c r="H2352" s="150">
        <v>4000</v>
      </c>
      <c r="I2352" s="267"/>
    </row>
    <row r="2353" spans="1:9" x14ac:dyDescent="0.2">
      <c r="A2353" s="132" t="s">
        <v>78</v>
      </c>
      <c r="B2353" s="213">
        <v>2</v>
      </c>
      <c r="C2353" s="141" t="s">
        <v>141</v>
      </c>
      <c r="D2353" s="151" t="s">
        <v>1120</v>
      </c>
      <c r="E2353" s="149">
        <v>292</v>
      </c>
      <c r="F2353" s="148" t="s">
        <v>566</v>
      </c>
      <c r="G2353" s="148" t="s">
        <v>17</v>
      </c>
      <c r="H2353" s="150">
        <v>4000</v>
      </c>
      <c r="I2353" s="267"/>
    </row>
    <row r="2354" spans="1:9" x14ac:dyDescent="0.2">
      <c r="A2354" s="132" t="s">
        <v>79</v>
      </c>
      <c r="B2354" s="213">
        <v>2</v>
      </c>
      <c r="C2354" s="141" t="s">
        <v>141</v>
      </c>
      <c r="D2354" s="151" t="s">
        <v>1120</v>
      </c>
      <c r="E2354" s="149">
        <v>292</v>
      </c>
      <c r="F2354" s="148" t="s">
        <v>566</v>
      </c>
      <c r="G2354" s="148" t="s">
        <v>17</v>
      </c>
      <c r="H2354" s="150">
        <v>4000</v>
      </c>
      <c r="I2354" s="267"/>
    </row>
    <row r="2355" spans="1:9" x14ac:dyDescent="0.2">
      <c r="A2355" s="132" t="s">
        <v>81</v>
      </c>
      <c r="B2355" s="213">
        <v>2</v>
      </c>
      <c r="C2355" s="141" t="s">
        <v>141</v>
      </c>
      <c r="D2355" s="151" t="s">
        <v>1120</v>
      </c>
      <c r="E2355" s="149">
        <v>292</v>
      </c>
      <c r="F2355" s="148" t="s">
        <v>566</v>
      </c>
      <c r="G2355" s="148" t="s">
        <v>17</v>
      </c>
      <c r="H2355" s="150">
        <v>4000</v>
      </c>
      <c r="I2355" s="267"/>
    </row>
    <row r="2356" spans="1:9" x14ac:dyDescent="0.2">
      <c r="A2356" s="132" t="s">
        <v>82</v>
      </c>
      <c r="B2356" s="213">
        <v>2</v>
      </c>
      <c r="C2356" s="141" t="s">
        <v>141</v>
      </c>
      <c r="D2356" s="151" t="s">
        <v>1120</v>
      </c>
      <c r="E2356" s="149">
        <v>292</v>
      </c>
      <c r="F2356" s="148" t="s">
        <v>566</v>
      </c>
      <c r="G2356" s="148" t="s">
        <v>17</v>
      </c>
      <c r="H2356" s="150">
        <v>4000</v>
      </c>
      <c r="I2356" s="267"/>
    </row>
    <row r="2357" spans="1:9" x14ac:dyDescent="0.2">
      <c r="A2357" s="132" t="s">
        <v>87</v>
      </c>
      <c r="B2357" s="213">
        <v>2</v>
      </c>
      <c r="C2357" s="141" t="s">
        <v>141</v>
      </c>
      <c r="D2357" s="151" t="s">
        <v>1120</v>
      </c>
      <c r="E2357" s="149">
        <v>292</v>
      </c>
      <c r="F2357" s="148" t="s">
        <v>566</v>
      </c>
      <c r="G2357" s="148" t="s">
        <v>17</v>
      </c>
      <c r="H2357" s="150">
        <v>4000</v>
      </c>
      <c r="I2357" s="267"/>
    </row>
    <row r="2358" spans="1:9" x14ac:dyDescent="0.2">
      <c r="A2358" s="132" t="s">
        <v>88</v>
      </c>
      <c r="B2358" s="213">
        <v>2</v>
      </c>
      <c r="C2358" s="141" t="s">
        <v>141</v>
      </c>
      <c r="D2358" s="151" t="s">
        <v>1120</v>
      </c>
      <c r="E2358" s="149">
        <v>292</v>
      </c>
      <c r="F2358" s="148" t="s">
        <v>566</v>
      </c>
      <c r="G2358" s="148" t="s">
        <v>17</v>
      </c>
      <c r="H2358" s="150">
        <v>4000</v>
      </c>
      <c r="I2358" s="267"/>
    </row>
    <row r="2359" spans="1:9" x14ac:dyDescent="0.2">
      <c r="A2359" s="132" t="s">
        <v>148</v>
      </c>
      <c r="B2359" s="213">
        <v>2</v>
      </c>
      <c r="C2359" s="141" t="s">
        <v>141</v>
      </c>
      <c r="D2359" s="151" t="s">
        <v>1120</v>
      </c>
      <c r="E2359" s="149">
        <v>292</v>
      </c>
      <c r="F2359" s="148" t="s">
        <v>566</v>
      </c>
      <c r="G2359" s="148" t="s">
        <v>17</v>
      </c>
      <c r="H2359" s="138">
        <v>4000</v>
      </c>
      <c r="I2359" s="267"/>
    </row>
    <row r="2360" spans="1:9" x14ac:dyDescent="0.2">
      <c r="A2360" s="132" t="s">
        <v>527</v>
      </c>
      <c r="B2360" s="213">
        <v>2</v>
      </c>
      <c r="C2360" s="141" t="s">
        <v>141</v>
      </c>
      <c r="D2360" s="151" t="s">
        <v>1120</v>
      </c>
      <c r="E2360" s="149">
        <v>292</v>
      </c>
      <c r="F2360" s="148" t="s">
        <v>566</v>
      </c>
      <c r="G2360" s="148" t="s">
        <v>17</v>
      </c>
      <c r="H2360" s="137">
        <v>4000</v>
      </c>
      <c r="I2360" s="267"/>
    </row>
    <row r="2361" spans="1:9" s="53" customFormat="1" x14ac:dyDescent="0.2">
      <c r="A2361" s="132" t="s">
        <v>588</v>
      </c>
      <c r="B2361" s="213">
        <v>2</v>
      </c>
      <c r="C2361" s="141" t="s">
        <v>141</v>
      </c>
      <c r="D2361" s="151" t="s">
        <v>1120</v>
      </c>
      <c r="E2361" s="149">
        <v>292</v>
      </c>
      <c r="F2361" s="148" t="s">
        <v>566</v>
      </c>
      <c r="G2361" s="148" t="s">
        <v>17</v>
      </c>
      <c r="H2361" s="137">
        <v>4000</v>
      </c>
      <c r="I2361" s="267"/>
    </row>
    <row r="2362" spans="1:9" s="53" customFormat="1" x14ac:dyDescent="0.2">
      <c r="A2362" s="132" t="s">
        <v>1069</v>
      </c>
      <c r="B2362" s="213">
        <v>2</v>
      </c>
      <c r="C2362" s="141" t="s">
        <v>141</v>
      </c>
      <c r="D2362" s="151" t="s">
        <v>1120</v>
      </c>
      <c r="E2362" s="149">
        <v>292</v>
      </c>
      <c r="F2362" s="148" t="s">
        <v>566</v>
      </c>
      <c r="G2362" s="148" t="s">
        <v>17</v>
      </c>
      <c r="H2362" s="137">
        <v>4000</v>
      </c>
      <c r="I2362" s="267"/>
    </row>
    <row r="2363" spans="1:9" x14ac:dyDescent="0.2">
      <c r="A2363" s="132" t="s">
        <v>5</v>
      </c>
      <c r="B2363" s="213">
        <v>2</v>
      </c>
      <c r="C2363" s="141" t="s">
        <v>141</v>
      </c>
      <c r="D2363" s="151" t="s">
        <v>1120</v>
      </c>
      <c r="E2363" s="149">
        <v>293</v>
      </c>
      <c r="F2363" s="148" t="s">
        <v>569</v>
      </c>
      <c r="G2363" s="148" t="s">
        <v>14</v>
      </c>
      <c r="H2363" s="152" t="s">
        <v>11</v>
      </c>
      <c r="I2363" s="267"/>
    </row>
    <row r="2364" spans="1:9" x14ac:dyDescent="0.2">
      <c r="A2364" s="132" t="s">
        <v>6</v>
      </c>
      <c r="B2364" s="213">
        <v>2</v>
      </c>
      <c r="C2364" s="141" t="s">
        <v>141</v>
      </c>
      <c r="D2364" s="151" t="s">
        <v>1120</v>
      </c>
      <c r="E2364" s="149">
        <v>293</v>
      </c>
      <c r="F2364" s="148" t="s">
        <v>569</v>
      </c>
      <c r="G2364" s="148" t="s">
        <v>14</v>
      </c>
      <c r="H2364" s="152" t="s">
        <v>11</v>
      </c>
      <c r="I2364" s="267"/>
    </row>
    <row r="2365" spans="1:9" x14ac:dyDescent="0.2">
      <c r="A2365" s="132" t="s">
        <v>7</v>
      </c>
      <c r="B2365" s="213">
        <v>2</v>
      </c>
      <c r="C2365" s="151" t="s">
        <v>141</v>
      </c>
      <c r="D2365" s="151" t="s">
        <v>1120</v>
      </c>
      <c r="E2365" s="149">
        <v>293</v>
      </c>
      <c r="F2365" s="148" t="s">
        <v>569</v>
      </c>
      <c r="G2365" s="148" t="s">
        <v>14</v>
      </c>
      <c r="H2365" s="152" t="s">
        <v>11</v>
      </c>
      <c r="I2365" s="267"/>
    </row>
    <row r="2366" spans="1:9" x14ac:dyDescent="0.2">
      <c r="A2366" s="132" t="s">
        <v>8</v>
      </c>
      <c r="B2366" s="213">
        <v>2</v>
      </c>
      <c r="C2366" s="151" t="s">
        <v>141</v>
      </c>
      <c r="D2366" s="151" t="s">
        <v>1120</v>
      </c>
      <c r="E2366" s="149">
        <v>293</v>
      </c>
      <c r="F2366" s="148" t="s">
        <v>569</v>
      </c>
      <c r="G2366" s="148" t="s">
        <v>14</v>
      </c>
      <c r="H2366" s="152" t="s">
        <v>11</v>
      </c>
      <c r="I2366" s="267"/>
    </row>
    <row r="2367" spans="1:9" x14ac:dyDescent="0.2">
      <c r="A2367" s="132" t="s">
        <v>34</v>
      </c>
      <c r="B2367" s="213">
        <v>2</v>
      </c>
      <c r="C2367" s="151" t="s">
        <v>141</v>
      </c>
      <c r="D2367" s="151" t="s">
        <v>1120</v>
      </c>
      <c r="E2367" s="149">
        <v>293</v>
      </c>
      <c r="F2367" s="148" t="s">
        <v>569</v>
      </c>
      <c r="G2367" s="148" t="s">
        <v>14</v>
      </c>
      <c r="H2367" s="152" t="s">
        <v>11</v>
      </c>
      <c r="I2367" s="267"/>
    </row>
    <row r="2368" spans="1:9" x14ac:dyDescent="0.2">
      <c r="A2368" s="132" t="s">
        <v>37</v>
      </c>
      <c r="B2368" s="213">
        <v>2</v>
      </c>
      <c r="C2368" s="151" t="s">
        <v>141</v>
      </c>
      <c r="D2368" s="151" t="s">
        <v>1120</v>
      </c>
      <c r="E2368" s="149">
        <v>293</v>
      </c>
      <c r="F2368" s="148" t="s">
        <v>569</v>
      </c>
      <c r="G2368" s="148" t="s">
        <v>14</v>
      </c>
      <c r="H2368" s="152" t="s">
        <v>11</v>
      </c>
      <c r="I2368" s="267"/>
    </row>
    <row r="2369" spans="1:9" x14ac:dyDescent="0.2">
      <c r="A2369" s="132" t="s">
        <v>39</v>
      </c>
      <c r="B2369" s="213">
        <v>2</v>
      </c>
      <c r="C2369" s="151" t="s">
        <v>141</v>
      </c>
      <c r="D2369" s="151" t="s">
        <v>1120</v>
      </c>
      <c r="E2369" s="142">
        <v>293</v>
      </c>
      <c r="F2369" s="148" t="s">
        <v>569</v>
      </c>
      <c r="G2369" s="148" t="s">
        <v>14</v>
      </c>
      <c r="H2369" s="152" t="s">
        <v>11</v>
      </c>
      <c r="I2369" s="267"/>
    </row>
    <row r="2370" spans="1:9" x14ac:dyDescent="0.2">
      <c r="A2370" s="132" t="s">
        <v>40</v>
      </c>
      <c r="B2370" s="213">
        <v>2</v>
      </c>
      <c r="C2370" s="151" t="s">
        <v>141</v>
      </c>
      <c r="D2370" s="151" t="s">
        <v>1120</v>
      </c>
      <c r="E2370" s="149">
        <v>293</v>
      </c>
      <c r="F2370" s="148" t="s">
        <v>569</v>
      </c>
      <c r="G2370" s="148" t="s">
        <v>14</v>
      </c>
      <c r="H2370" s="143" t="s">
        <v>11</v>
      </c>
      <c r="I2370" s="267"/>
    </row>
    <row r="2371" spans="1:9" x14ac:dyDescent="0.2">
      <c r="A2371" s="132" t="s">
        <v>44</v>
      </c>
      <c r="B2371" s="213">
        <v>2</v>
      </c>
      <c r="C2371" s="151" t="s">
        <v>141</v>
      </c>
      <c r="D2371" s="151" t="s">
        <v>1120</v>
      </c>
      <c r="E2371" s="142">
        <v>293</v>
      </c>
      <c r="F2371" s="148" t="s">
        <v>569</v>
      </c>
      <c r="G2371" s="148" t="s">
        <v>14</v>
      </c>
      <c r="H2371" s="143" t="s">
        <v>11</v>
      </c>
      <c r="I2371" s="267"/>
    </row>
    <row r="2372" spans="1:9" x14ac:dyDescent="0.2">
      <c r="A2372" s="132" t="s">
        <v>45</v>
      </c>
      <c r="B2372" s="213">
        <v>2</v>
      </c>
      <c r="C2372" s="151" t="s">
        <v>141</v>
      </c>
      <c r="D2372" s="151" t="s">
        <v>1120</v>
      </c>
      <c r="E2372" s="142">
        <v>293</v>
      </c>
      <c r="F2372" s="148" t="s">
        <v>569</v>
      </c>
      <c r="G2372" s="148" t="s">
        <v>14</v>
      </c>
      <c r="H2372" s="152" t="s">
        <v>11</v>
      </c>
      <c r="I2372" s="267"/>
    </row>
    <row r="2373" spans="1:9" x14ac:dyDescent="0.2">
      <c r="A2373" s="132" t="s">
        <v>46</v>
      </c>
      <c r="B2373" s="213">
        <v>2</v>
      </c>
      <c r="C2373" s="151" t="s">
        <v>141</v>
      </c>
      <c r="D2373" s="151" t="s">
        <v>1120</v>
      </c>
      <c r="E2373" s="142">
        <v>293</v>
      </c>
      <c r="F2373" s="148" t="s">
        <v>569</v>
      </c>
      <c r="G2373" s="148" t="s">
        <v>14</v>
      </c>
      <c r="H2373" s="152" t="s">
        <v>11</v>
      </c>
      <c r="I2373" s="267"/>
    </row>
    <row r="2374" spans="1:9" x14ac:dyDescent="0.2">
      <c r="A2374" s="132" t="s">
        <v>47</v>
      </c>
      <c r="B2374" s="213">
        <v>2</v>
      </c>
      <c r="C2374" s="151" t="s">
        <v>141</v>
      </c>
      <c r="D2374" s="151" t="s">
        <v>1120</v>
      </c>
      <c r="E2374" s="149">
        <v>293</v>
      </c>
      <c r="F2374" s="148" t="s">
        <v>569</v>
      </c>
      <c r="G2374" s="148" t="s">
        <v>14</v>
      </c>
      <c r="H2374" s="152" t="s">
        <v>11</v>
      </c>
      <c r="I2374" s="267"/>
    </row>
    <row r="2375" spans="1:9" x14ac:dyDescent="0.2">
      <c r="A2375" s="132" t="s">
        <v>55</v>
      </c>
      <c r="B2375" s="213">
        <v>2</v>
      </c>
      <c r="C2375" s="151" t="s">
        <v>141</v>
      </c>
      <c r="D2375" s="151" t="s">
        <v>1120</v>
      </c>
      <c r="E2375" s="149">
        <v>293</v>
      </c>
      <c r="F2375" s="148" t="s">
        <v>569</v>
      </c>
      <c r="G2375" s="148" t="s">
        <v>14</v>
      </c>
      <c r="H2375" s="152" t="s">
        <v>11</v>
      </c>
      <c r="I2375" s="267"/>
    </row>
    <row r="2376" spans="1:9" x14ac:dyDescent="0.2">
      <c r="A2376" s="132" t="s">
        <v>56</v>
      </c>
      <c r="B2376" s="213">
        <v>2</v>
      </c>
      <c r="C2376" s="151" t="s">
        <v>141</v>
      </c>
      <c r="D2376" s="151" t="s">
        <v>1120</v>
      </c>
      <c r="E2376" s="149">
        <v>293</v>
      </c>
      <c r="F2376" s="148" t="s">
        <v>569</v>
      </c>
      <c r="G2376" s="148" t="s">
        <v>14</v>
      </c>
      <c r="H2376" s="152" t="s">
        <v>11</v>
      </c>
      <c r="I2376" s="267"/>
    </row>
    <row r="2377" spans="1:9" x14ac:dyDescent="0.2">
      <c r="A2377" s="132" t="s">
        <v>64</v>
      </c>
      <c r="B2377" s="213">
        <v>2</v>
      </c>
      <c r="C2377" s="151" t="s">
        <v>141</v>
      </c>
      <c r="D2377" s="151" t="s">
        <v>1120</v>
      </c>
      <c r="E2377" s="149">
        <v>293</v>
      </c>
      <c r="F2377" s="148" t="s">
        <v>569</v>
      </c>
      <c r="G2377" s="148" t="s">
        <v>14</v>
      </c>
      <c r="H2377" s="152" t="s">
        <v>11</v>
      </c>
      <c r="I2377" s="267"/>
    </row>
    <row r="2378" spans="1:9" x14ac:dyDescent="0.2">
      <c r="A2378" s="132" t="s">
        <v>65</v>
      </c>
      <c r="B2378" s="213">
        <v>2</v>
      </c>
      <c r="C2378" s="151" t="s">
        <v>141</v>
      </c>
      <c r="D2378" s="151" t="s">
        <v>1120</v>
      </c>
      <c r="E2378" s="149">
        <v>293</v>
      </c>
      <c r="F2378" s="148" t="s">
        <v>569</v>
      </c>
      <c r="G2378" s="148" t="s">
        <v>14</v>
      </c>
      <c r="H2378" s="152" t="s">
        <v>11</v>
      </c>
      <c r="I2378" s="267"/>
    </row>
    <row r="2379" spans="1:9" x14ac:dyDescent="0.2">
      <c r="A2379" s="132" t="s">
        <v>78</v>
      </c>
      <c r="B2379" s="213">
        <v>2</v>
      </c>
      <c r="C2379" s="151" t="s">
        <v>141</v>
      </c>
      <c r="D2379" s="151" t="s">
        <v>1120</v>
      </c>
      <c r="E2379" s="149">
        <v>293</v>
      </c>
      <c r="F2379" s="148" t="s">
        <v>569</v>
      </c>
      <c r="G2379" s="148" t="s">
        <v>14</v>
      </c>
      <c r="H2379" s="152">
        <v>5200</v>
      </c>
      <c r="I2379" s="267"/>
    </row>
    <row r="2380" spans="1:9" x14ac:dyDescent="0.2">
      <c r="A2380" s="132" t="s">
        <v>79</v>
      </c>
      <c r="B2380" s="213">
        <v>2</v>
      </c>
      <c r="C2380" s="151" t="s">
        <v>141</v>
      </c>
      <c r="D2380" s="151" t="s">
        <v>1120</v>
      </c>
      <c r="E2380" s="149">
        <v>293</v>
      </c>
      <c r="F2380" s="148" t="s">
        <v>569</v>
      </c>
      <c r="G2380" s="148" t="s">
        <v>14</v>
      </c>
      <c r="H2380" s="152" t="s">
        <v>11</v>
      </c>
      <c r="I2380" s="267"/>
    </row>
    <row r="2381" spans="1:9" x14ac:dyDescent="0.2">
      <c r="A2381" s="132" t="s">
        <v>81</v>
      </c>
      <c r="B2381" s="213">
        <v>2</v>
      </c>
      <c r="C2381" s="151" t="s">
        <v>141</v>
      </c>
      <c r="D2381" s="151" t="s">
        <v>1120</v>
      </c>
      <c r="E2381" s="149">
        <v>293</v>
      </c>
      <c r="F2381" s="148" t="s">
        <v>569</v>
      </c>
      <c r="G2381" s="148" t="s">
        <v>14</v>
      </c>
      <c r="H2381" s="152" t="s">
        <v>11</v>
      </c>
      <c r="I2381" s="267"/>
    </row>
    <row r="2382" spans="1:9" x14ac:dyDescent="0.2">
      <c r="A2382" s="132" t="s">
        <v>82</v>
      </c>
      <c r="B2382" s="213">
        <v>2</v>
      </c>
      <c r="C2382" s="151" t="s">
        <v>141</v>
      </c>
      <c r="D2382" s="151" t="s">
        <v>1120</v>
      </c>
      <c r="E2382" s="149">
        <v>293</v>
      </c>
      <c r="F2382" s="148" t="s">
        <v>569</v>
      </c>
      <c r="G2382" s="148" t="s">
        <v>14</v>
      </c>
      <c r="H2382" s="152" t="s">
        <v>11</v>
      </c>
      <c r="I2382" s="267"/>
    </row>
    <row r="2383" spans="1:9" x14ac:dyDescent="0.2">
      <c r="A2383" s="132" t="s">
        <v>87</v>
      </c>
      <c r="B2383" s="213">
        <v>2</v>
      </c>
      <c r="C2383" s="151" t="s">
        <v>141</v>
      </c>
      <c r="D2383" s="151" t="s">
        <v>1120</v>
      </c>
      <c r="E2383" s="149">
        <v>293</v>
      </c>
      <c r="F2383" s="148" t="s">
        <v>569</v>
      </c>
      <c r="G2383" s="148" t="s">
        <v>14</v>
      </c>
      <c r="H2383" s="152" t="s">
        <v>11</v>
      </c>
      <c r="I2383" s="267"/>
    </row>
    <row r="2384" spans="1:9" x14ac:dyDescent="0.2">
      <c r="A2384" s="132" t="s">
        <v>88</v>
      </c>
      <c r="B2384" s="213">
        <v>2</v>
      </c>
      <c r="C2384" s="151" t="s">
        <v>141</v>
      </c>
      <c r="D2384" s="151" t="s">
        <v>1120</v>
      </c>
      <c r="E2384" s="149">
        <v>293</v>
      </c>
      <c r="F2384" s="148" t="s">
        <v>569</v>
      </c>
      <c r="G2384" s="148" t="s">
        <v>14</v>
      </c>
      <c r="H2384" s="152" t="s">
        <v>11</v>
      </c>
      <c r="I2384" s="267"/>
    </row>
    <row r="2385" spans="1:9" x14ac:dyDescent="0.2">
      <c r="A2385" s="132" t="s">
        <v>148</v>
      </c>
      <c r="B2385" s="213">
        <v>2</v>
      </c>
      <c r="C2385" s="151" t="s">
        <v>141</v>
      </c>
      <c r="D2385" s="151" t="s">
        <v>1120</v>
      </c>
      <c r="E2385" s="149">
        <v>293</v>
      </c>
      <c r="F2385" s="148" t="s">
        <v>569</v>
      </c>
      <c r="G2385" s="148" t="s">
        <v>14</v>
      </c>
      <c r="H2385" s="184" t="s">
        <v>11</v>
      </c>
      <c r="I2385" s="267"/>
    </row>
    <row r="2386" spans="1:9" x14ac:dyDescent="0.2">
      <c r="A2386" s="132" t="s">
        <v>527</v>
      </c>
      <c r="B2386" s="213">
        <v>2</v>
      </c>
      <c r="C2386" s="151" t="s">
        <v>141</v>
      </c>
      <c r="D2386" s="151" t="s">
        <v>1120</v>
      </c>
      <c r="E2386" s="149">
        <v>293</v>
      </c>
      <c r="F2386" s="148" t="s">
        <v>569</v>
      </c>
      <c r="G2386" s="148" t="s">
        <v>14</v>
      </c>
      <c r="H2386" s="139" t="s">
        <v>11</v>
      </c>
      <c r="I2386" s="267"/>
    </row>
    <row r="2387" spans="1:9" s="53" customFormat="1" x14ac:dyDescent="0.2">
      <c r="A2387" s="132" t="s">
        <v>588</v>
      </c>
      <c r="B2387" s="213">
        <v>2</v>
      </c>
      <c r="C2387" s="151" t="s">
        <v>141</v>
      </c>
      <c r="D2387" s="151" t="s">
        <v>1120</v>
      </c>
      <c r="E2387" s="149">
        <v>293</v>
      </c>
      <c r="F2387" s="148" t="s">
        <v>569</v>
      </c>
      <c r="G2387" s="148" t="s">
        <v>14</v>
      </c>
      <c r="H2387" s="139">
        <v>13000</v>
      </c>
      <c r="I2387" s="267"/>
    </row>
    <row r="2388" spans="1:9" s="53" customFormat="1" x14ac:dyDescent="0.2">
      <c r="A2388" s="132" t="s">
        <v>1069</v>
      </c>
      <c r="B2388" s="213">
        <v>2</v>
      </c>
      <c r="C2388" s="151" t="s">
        <v>141</v>
      </c>
      <c r="D2388" s="151" t="s">
        <v>1120</v>
      </c>
      <c r="E2388" s="149">
        <v>293</v>
      </c>
      <c r="F2388" s="148" t="s">
        <v>569</v>
      </c>
      <c r="G2388" s="148" t="s">
        <v>14</v>
      </c>
      <c r="H2388" s="139" t="s">
        <v>11</v>
      </c>
      <c r="I2388" s="267"/>
    </row>
    <row r="2389" spans="1:9" x14ac:dyDescent="0.2">
      <c r="A2389" s="132" t="s">
        <v>5</v>
      </c>
      <c r="B2389" s="213">
        <v>2</v>
      </c>
      <c r="C2389" s="77" t="s">
        <v>141</v>
      </c>
      <c r="D2389" s="77" t="s">
        <v>1135</v>
      </c>
      <c r="E2389" s="311" t="s">
        <v>1398</v>
      </c>
      <c r="F2389" s="312" t="s">
        <v>1136</v>
      </c>
      <c r="G2389" s="313" t="s">
        <v>17</v>
      </c>
      <c r="H2389" s="314">
        <v>680</v>
      </c>
      <c r="I2389" s="267"/>
    </row>
    <row r="2390" spans="1:9" x14ac:dyDescent="0.2">
      <c r="A2390" s="132" t="s">
        <v>6</v>
      </c>
      <c r="B2390" s="213">
        <v>2</v>
      </c>
      <c r="C2390" s="77" t="s">
        <v>141</v>
      </c>
      <c r="D2390" s="77" t="s">
        <v>1135</v>
      </c>
      <c r="E2390" s="311" t="s">
        <v>1398</v>
      </c>
      <c r="F2390" s="312" t="s">
        <v>1136</v>
      </c>
      <c r="G2390" s="313" t="s">
        <v>17</v>
      </c>
      <c r="H2390" s="314">
        <v>680</v>
      </c>
      <c r="I2390" s="267"/>
    </row>
    <row r="2391" spans="1:9" x14ac:dyDescent="0.2">
      <c r="A2391" s="132" t="s">
        <v>7</v>
      </c>
      <c r="B2391" s="213">
        <v>2</v>
      </c>
      <c r="C2391" s="49" t="s">
        <v>141</v>
      </c>
      <c r="D2391" s="77" t="s">
        <v>1135</v>
      </c>
      <c r="E2391" s="311" t="s">
        <v>1398</v>
      </c>
      <c r="F2391" s="313" t="s">
        <v>1136</v>
      </c>
      <c r="G2391" s="313" t="s">
        <v>17</v>
      </c>
      <c r="H2391" s="314">
        <v>680</v>
      </c>
      <c r="I2391" s="267"/>
    </row>
    <row r="2392" spans="1:9" x14ac:dyDescent="0.2">
      <c r="A2392" s="132" t="s">
        <v>8</v>
      </c>
      <c r="B2392" s="213">
        <v>2</v>
      </c>
      <c r="C2392" s="49" t="s">
        <v>141</v>
      </c>
      <c r="D2392" s="77" t="s">
        <v>1135</v>
      </c>
      <c r="E2392" s="311" t="s">
        <v>1398</v>
      </c>
      <c r="F2392" s="313" t="s">
        <v>1136</v>
      </c>
      <c r="G2392" s="313" t="s">
        <v>17</v>
      </c>
      <c r="H2392" s="314">
        <v>680</v>
      </c>
      <c r="I2392" s="267"/>
    </row>
    <row r="2393" spans="1:9" x14ac:dyDescent="0.2">
      <c r="A2393" s="132" t="s">
        <v>34</v>
      </c>
      <c r="B2393" s="213">
        <v>2</v>
      </c>
      <c r="C2393" s="49" t="s">
        <v>141</v>
      </c>
      <c r="D2393" s="77" t="s">
        <v>1135</v>
      </c>
      <c r="E2393" s="311" t="s">
        <v>1398</v>
      </c>
      <c r="F2393" s="313" t="s">
        <v>1136</v>
      </c>
      <c r="G2393" s="313" t="s">
        <v>17</v>
      </c>
      <c r="H2393" s="292" t="s">
        <v>4</v>
      </c>
      <c r="I2393" s="267"/>
    </row>
    <row r="2394" spans="1:9" x14ac:dyDescent="0.2">
      <c r="A2394" s="132" t="s">
        <v>37</v>
      </c>
      <c r="B2394" s="213">
        <v>2</v>
      </c>
      <c r="C2394" s="49" t="s">
        <v>141</v>
      </c>
      <c r="D2394" s="77" t="s">
        <v>1135</v>
      </c>
      <c r="E2394" s="311" t="s">
        <v>1398</v>
      </c>
      <c r="F2394" s="313" t="s">
        <v>1136</v>
      </c>
      <c r="G2394" s="313" t="s">
        <v>17</v>
      </c>
      <c r="H2394" s="292" t="s">
        <v>4</v>
      </c>
      <c r="I2394" s="267"/>
    </row>
    <row r="2395" spans="1:9" x14ac:dyDescent="0.2">
      <c r="A2395" s="132" t="s">
        <v>39</v>
      </c>
      <c r="B2395" s="213">
        <v>2</v>
      </c>
      <c r="C2395" s="49" t="s">
        <v>141</v>
      </c>
      <c r="D2395" s="77" t="s">
        <v>1135</v>
      </c>
      <c r="E2395" s="311" t="s">
        <v>1398</v>
      </c>
      <c r="F2395" s="313" t="s">
        <v>1136</v>
      </c>
      <c r="G2395" s="313" t="s">
        <v>17</v>
      </c>
      <c r="H2395" s="292" t="s">
        <v>4</v>
      </c>
      <c r="I2395" s="267"/>
    </row>
    <row r="2396" spans="1:9" x14ac:dyDescent="0.2">
      <c r="A2396" s="132" t="s">
        <v>40</v>
      </c>
      <c r="B2396" s="213">
        <v>2</v>
      </c>
      <c r="C2396" s="49" t="s">
        <v>141</v>
      </c>
      <c r="D2396" s="77" t="s">
        <v>1135</v>
      </c>
      <c r="E2396" s="311" t="s">
        <v>1398</v>
      </c>
      <c r="F2396" s="313" t="s">
        <v>1136</v>
      </c>
      <c r="G2396" s="313" t="s">
        <v>17</v>
      </c>
      <c r="H2396" s="272" t="s">
        <v>4</v>
      </c>
      <c r="I2396" s="267"/>
    </row>
    <row r="2397" spans="1:9" x14ac:dyDescent="0.2">
      <c r="A2397" s="132" t="s">
        <v>44</v>
      </c>
      <c r="B2397" s="213">
        <v>2</v>
      </c>
      <c r="C2397" s="49" t="s">
        <v>141</v>
      </c>
      <c r="D2397" s="77" t="s">
        <v>1135</v>
      </c>
      <c r="E2397" s="311" t="s">
        <v>1398</v>
      </c>
      <c r="F2397" s="313" t="s">
        <v>1136</v>
      </c>
      <c r="G2397" s="313" t="s">
        <v>17</v>
      </c>
      <c r="H2397" s="272" t="s">
        <v>4</v>
      </c>
      <c r="I2397" s="267"/>
    </row>
    <row r="2398" spans="1:9" x14ac:dyDescent="0.2">
      <c r="A2398" s="132" t="s">
        <v>45</v>
      </c>
      <c r="B2398" s="213">
        <v>2</v>
      </c>
      <c r="C2398" s="49" t="s">
        <v>141</v>
      </c>
      <c r="D2398" s="77" t="s">
        <v>1135</v>
      </c>
      <c r="E2398" s="311" t="s">
        <v>1398</v>
      </c>
      <c r="F2398" s="313" t="s">
        <v>1136</v>
      </c>
      <c r="G2398" s="313" t="s">
        <v>17</v>
      </c>
      <c r="H2398" s="292" t="s">
        <v>4</v>
      </c>
      <c r="I2398" s="267"/>
    </row>
    <row r="2399" spans="1:9" x14ac:dyDescent="0.2">
      <c r="A2399" s="132" t="s">
        <v>46</v>
      </c>
      <c r="B2399" s="213">
        <v>2</v>
      </c>
      <c r="C2399" s="49" t="s">
        <v>141</v>
      </c>
      <c r="D2399" s="77" t="s">
        <v>1135</v>
      </c>
      <c r="E2399" s="311" t="s">
        <v>1398</v>
      </c>
      <c r="F2399" s="313" t="s">
        <v>1136</v>
      </c>
      <c r="G2399" s="313" t="s">
        <v>17</v>
      </c>
      <c r="H2399" s="292" t="s">
        <v>4</v>
      </c>
      <c r="I2399" s="267"/>
    </row>
    <row r="2400" spans="1:9" x14ac:dyDescent="0.2">
      <c r="A2400" s="132" t="s">
        <v>47</v>
      </c>
      <c r="B2400" s="213">
        <v>2</v>
      </c>
      <c r="C2400" s="49" t="s">
        <v>141</v>
      </c>
      <c r="D2400" s="77" t="s">
        <v>1135</v>
      </c>
      <c r="E2400" s="311" t="s">
        <v>1398</v>
      </c>
      <c r="F2400" s="313" t="s">
        <v>1136</v>
      </c>
      <c r="G2400" s="313" t="s">
        <v>17</v>
      </c>
      <c r="H2400" s="292" t="s">
        <v>4</v>
      </c>
      <c r="I2400" s="267"/>
    </row>
    <row r="2401" spans="1:9" x14ac:dyDescent="0.2">
      <c r="A2401" s="132" t="s">
        <v>55</v>
      </c>
      <c r="B2401" s="213">
        <v>2</v>
      </c>
      <c r="C2401" s="49" t="s">
        <v>141</v>
      </c>
      <c r="D2401" s="77" t="s">
        <v>1135</v>
      </c>
      <c r="E2401" s="311" t="s">
        <v>1398</v>
      </c>
      <c r="F2401" s="313" t="s">
        <v>1136</v>
      </c>
      <c r="G2401" s="313" t="s">
        <v>17</v>
      </c>
      <c r="H2401" s="292" t="s">
        <v>4</v>
      </c>
      <c r="I2401" s="267"/>
    </row>
    <row r="2402" spans="1:9" x14ac:dyDescent="0.2">
      <c r="A2402" s="132" t="s">
        <v>56</v>
      </c>
      <c r="B2402" s="213">
        <v>2</v>
      </c>
      <c r="C2402" s="49" t="s">
        <v>141</v>
      </c>
      <c r="D2402" s="77" t="s">
        <v>1135</v>
      </c>
      <c r="E2402" s="311" t="s">
        <v>1398</v>
      </c>
      <c r="F2402" s="313" t="s">
        <v>1136</v>
      </c>
      <c r="G2402" s="313" t="s">
        <v>17</v>
      </c>
      <c r="H2402" s="292" t="s">
        <v>4</v>
      </c>
      <c r="I2402" s="267"/>
    </row>
    <row r="2403" spans="1:9" x14ac:dyDescent="0.2">
      <c r="A2403" s="132" t="s">
        <v>64</v>
      </c>
      <c r="B2403" s="213">
        <v>2</v>
      </c>
      <c r="C2403" s="49" t="s">
        <v>141</v>
      </c>
      <c r="D2403" s="77" t="s">
        <v>1135</v>
      </c>
      <c r="E2403" s="311" t="s">
        <v>1398</v>
      </c>
      <c r="F2403" s="313" t="s">
        <v>1136</v>
      </c>
      <c r="G2403" s="313" t="s">
        <v>17</v>
      </c>
      <c r="H2403" s="292" t="s">
        <v>4</v>
      </c>
      <c r="I2403" s="267"/>
    </row>
    <row r="2404" spans="1:9" x14ac:dyDescent="0.2">
      <c r="A2404" s="132" t="s">
        <v>65</v>
      </c>
      <c r="B2404" s="213">
        <v>2</v>
      </c>
      <c r="C2404" s="49" t="s">
        <v>141</v>
      </c>
      <c r="D2404" s="77" t="s">
        <v>1135</v>
      </c>
      <c r="E2404" s="311" t="s">
        <v>1398</v>
      </c>
      <c r="F2404" s="313" t="s">
        <v>1136</v>
      </c>
      <c r="G2404" s="313" t="s">
        <v>17</v>
      </c>
      <c r="H2404" s="292" t="s">
        <v>4</v>
      </c>
      <c r="I2404" s="267"/>
    </row>
    <row r="2405" spans="1:9" x14ac:dyDescent="0.2">
      <c r="A2405" s="132" t="s">
        <v>78</v>
      </c>
      <c r="B2405" s="213">
        <v>2</v>
      </c>
      <c r="C2405" s="49" t="s">
        <v>141</v>
      </c>
      <c r="D2405" s="77" t="s">
        <v>1135</v>
      </c>
      <c r="E2405" s="311" t="s">
        <v>1398</v>
      </c>
      <c r="F2405" s="313" t="s">
        <v>1136</v>
      </c>
      <c r="G2405" s="313" t="s">
        <v>17</v>
      </c>
      <c r="H2405" s="292" t="s">
        <v>4</v>
      </c>
      <c r="I2405" s="267"/>
    </row>
    <row r="2406" spans="1:9" x14ac:dyDescent="0.2">
      <c r="A2406" s="132" t="s">
        <v>79</v>
      </c>
      <c r="B2406" s="213">
        <v>2</v>
      </c>
      <c r="C2406" s="49" t="s">
        <v>141</v>
      </c>
      <c r="D2406" s="77" t="s">
        <v>1135</v>
      </c>
      <c r="E2406" s="311" t="s">
        <v>1398</v>
      </c>
      <c r="F2406" s="313" t="s">
        <v>1136</v>
      </c>
      <c r="G2406" s="313" t="s">
        <v>17</v>
      </c>
      <c r="H2406" s="292" t="s">
        <v>4</v>
      </c>
      <c r="I2406" s="267"/>
    </row>
    <row r="2407" spans="1:9" x14ac:dyDescent="0.2">
      <c r="A2407" s="132" t="s">
        <v>81</v>
      </c>
      <c r="B2407" s="213">
        <v>2</v>
      </c>
      <c r="C2407" s="49" t="s">
        <v>141</v>
      </c>
      <c r="D2407" s="77" t="s">
        <v>1135</v>
      </c>
      <c r="E2407" s="311" t="s">
        <v>1398</v>
      </c>
      <c r="F2407" s="313" t="s">
        <v>1136</v>
      </c>
      <c r="G2407" s="313" t="s">
        <v>17</v>
      </c>
      <c r="H2407" s="292" t="s">
        <v>4</v>
      </c>
      <c r="I2407" s="267"/>
    </row>
    <row r="2408" spans="1:9" x14ac:dyDescent="0.2">
      <c r="A2408" s="132" t="s">
        <v>82</v>
      </c>
      <c r="B2408" s="213">
        <v>2</v>
      </c>
      <c r="C2408" s="49" t="s">
        <v>141</v>
      </c>
      <c r="D2408" s="77" t="s">
        <v>1135</v>
      </c>
      <c r="E2408" s="311" t="s">
        <v>1398</v>
      </c>
      <c r="F2408" s="313" t="s">
        <v>1136</v>
      </c>
      <c r="G2408" s="313" t="s">
        <v>17</v>
      </c>
      <c r="H2408" s="292" t="s">
        <v>4</v>
      </c>
      <c r="I2408" s="267"/>
    </row>
    <row r="2409" spans="1:9" x14ac:dyDescent="0.2">
      <c r="A2409" s="132" t="s">
        <v>87</v>
      </c>
      <c r="B2409" s="213">
        <v>2</v>
      </c>
      <c r="C2409" s="49" t="s">
        <v>141</v>
      </c>
      <c r="D2409" s="77" t="s">
        <v>1135</v>
      </c>
      <c r="E2409" s="311" t="s">
        <v>1398</v>
      </c>
      <c r="F2409" s="313" t="s">
        <v>1136</v>
      </c>
      <c r="G2409" s="313" t="s">
        <v>17</v>
      </c>
      <c r="H2409" s="292" t="s">
        <v>4</v>
      </c>
      <c r="I2409" s="267"/>
    </row>
    <row r="2410" spans="1:9" x14ac:dyDescent="0.2">
      <c r="A2410" s="132" t="s">
        <v>88</v>
      </c>
      <c r="B2410" s="213">
        <v>2</v>
      </c>
      <c r="C2410" s="49" t="s">
        <v>141</v>
      </c>
      <c r="D2410" s="77" t="s">
        <v>1135</v>
      </c>
      <c r="E2410" s="311" t="s">
        <v>1398</v>
      </c>
      <c r="F2410" s="313" t="s">
        <v>1136</v>
      </c>
      <c r="G2410" s="313" t="s">
        <v>17</v>
      </c>
      <c r="H2410" s="292" t="s">
        <v>4</v>
      </c>
      <c r="I2410" s="267"/>
    </row>
    <row r="2411" spans="1:9" x14ac:dyDescent="0.2">
      <c r="A2411" s="132" t="s">
        <v>148</v>
      </c>
      <c r="B2411" s="213">
        <v>2</v>
      </c>
      <c r="C2411" s="49" t="s">
        <v>141</v>
      </c>
      <c r="D2411" s="77" t="s">
        <v>1135</v>
      </c>
      <c r="E2411" s="311" t="s">
        <v>1398</v>
      </c>
      <c r="F2411" s="313" t="s">
        <v>1136</v>
      </c>
      <c r="G2411" s="313" t="s">
        <v>17</v>
      </c>
      <c r="H2411" s="292" t="s">
        <v>4</v>
      </c>
      <c r="I2411" s="267"/>
    </row>
    <row r="2412" spans="1:9" x14ac:dyDescent="0.2">
      <c r="A2412" s="132" t="s">
        <v>527</v>
      </c>
      <c r="B2412" s="213">
        <v>2</v>
      </c>
      <c r="C2412" s="49" t="s">
        <v>141</v>
      </c>
      <c r="D2412" s="77" t="s">
        <v>1135</v>
      </c>
      <c r="E2412" s="311" t="s">
        <v>1398</v>
      </c>
      <c r="F2412" s="313" t="s">
        <v>1136</v>
      </c>
      <c r="G2412" s="313" t="s">
        <v>17</v>
      </c>
      <c r="H2412" s="292" t="s">
        <v>4</v>
      </c>
      <c r="I2412" s="267"/>
    </row>
    <row r="2413" spans="1:9" s="53" customFormat="1" x14ac:dyDescent="0.2">
      <c r="A2413" s="132" t="s">
        <v>588</v>
      </c>
      <c r="B2413" s="213">
        <v>2</v>
      </c>
      <c r="C2413" s="49" t="s">
        <v>141</v>
      </c>
      <c r="D2413" s="77" t="s">
        <v>1135</v>
      </c>
      <c r="E2413" s="311" t="s">
        <v>1398</v>
      </c>
      <c r="F2413" s="313" t="s">
        <v>1136</v>
      </c>
      <c r="G2413" s="313" t="s">
        <v>17</v>
      </c>
      <c r="H2413" s="292" t="s">
        <v>4</v>
      </c>
      <c r="I2413" s="267"/>
    </row>
    <row r="2414" spans="1:9" s="53" customFormat="1" x14ac:dyDescent="0.2">
      <c r="A2414" s="132" t="s">
        <v>1069</v>
      </c>
      <c r="B2414" s="213">
        <v>2</v>
      </c>
      <c r="C2414" s="49" t="s">
        <v>141</v>
      </c>
      <c r="D2414" s="77" t="s">
        <v>1135</v>
      </c>
      <c r="E2414" s="311" t="s">
        <v>1398</v>
      </c>
      <c r="F2414" s="313" t="s">
        <v>1136</v>
      </c>
      <c r="G2414" s="313" t="s">
        <v>17</v>
      </c>
      <c r="H2414" s="292" t="s">
        <v>4</v>
      </c>
      <c r="I2414" s="267"/>
    </row>
    <row r="2415" spans="1:9" x14ac:dyDescent="0.2">
      <c r="A2415" s="132" t="s">
        <v>5</v>
      </c>
      <c r="B2415" s="213">
        <v>2</v>
      </c>
      <c r="C2415" s="49" t="s">
        <v>141</v>
      </c>
      <c r="D2415" s="77" t="s">
        <v>1135</v>
      </c>
      <c r="E2415" s="135" t="s">
        <v>1399</v>
      </c>
      <c r="F2415" s="313" t="s">
        <v>1137</v>
      </c>
      <c r="G2415" s="78" t="s">
        <v>15</v>
      </c>
      <c r="H2415" s="314">
        <v>2720</v>
      </c>
      <c r="I2415" s="267"/>
    </row>
    <row r="2416" spans="1:9" x14ac:dyDescent="0.2">
      <c r="A2416" s="132" t="s">
        <v>6</v>
      </c>
      <c r="B2416" s="213">
        <v>2</v>
      </c>
      <c r="C2416" s="49" t="s">
        <v>141</v>
      </c>
      <c r="D2416" s="77" t="s">
        <v>1135</v>
      </c>
      <c r="E2416" s="135" t="s">
        <v>1399</v>
      </c>
      <c r="F2416" s="313" t="s">
        <v>1137</v>
      </c>
      <c r="G2416" s="78" t="s">
        <v>15</v>
      </c>
      <c r="H2416" s="314">
        <v>2720</v>
      </c>
      <c r="I2416" s="267"/>
    </row>
    <row r="2417" spans="1:9" x14ac:dyDescent="0.2">
      <c r="A2417" s="132" t="s">
        <v>7</v>
      </c>
      <c r="B2417" s="213">
        <v>2</v>
      </c>
      <c r="C2417" s="49" t="s">
        <v>141</v>
      </c>
      <c r="D2417" s="77" t="s">
        <v>1135</v>
      </c>
      <c r="E2417" s="135" t="s">
        <v>1399</v>
      </c>
      <c r="F2417" s="313" t="s">
        <v>1137</v>
      </c>
      <c r="G2417" s="78" t="s">
        <v>15</v>
      </c>
      <c r="H2417" s="314">
        <v>2720</v>
      </c>
      <c r="I2417" s="267"/>
    </row>
    <row r="2418" spans="1:9" x14ac:dyDescent="0.2">
      <c r="A2418" s="132" t="s">
        <v>8</v>
      </c>
      <c r="B2418" s="213">
        <v>2</v>
      </c>
      <c r="C2418" s="49" t="s">
        <v>141</v>
      </c>
      <c r="D2418" s="77" t="s">
        <v>1135</v>
      </c>
      <c r="E2418" s="135" t="s">
        <v>1399</v>
      </c>
      <c r="F2418" s="313" t="s">
        <v>1137</v>
      </c>
      <c r="G2418" s="78" t="s">
        <v>15</v>
      </c>
      <c r="H2418" s="314">
        <v>2720</v>
      </c>
      <c r="I2418" s="267"/>
    </row>
    <row r="2419" spans="1:9" x14ac:dyDescent="0.2">
      <c r="A2419" s="132" t="s">
        <v>34</v>
      </c>
      <c r="B2419" s="213">
        <v>2</v>
      </c>
      <c r="C2419" s="49" t="s">
        <v>141</v>
      </c>
      <c r="D2419" s="77" t="s">
        <v>1135</v>
      </c>
      <c r="E2419" s="135" t="s">
        <v>1399</v>
      </c>
      <c r="F2419" s="313" t="s">
        <v>1137</v>
      </c>
      <c r="G2419" s="78" t="s">
        <v>15</v>
      </c>
      <c r="H2419" s="292" t="s">
        <v>4</v>
      </c>
      <c r="I2419" s="267"/>
    </row>
    <row r="2420" spans="1:9" x14ac:dyDescent="0.2">
      <c r="A2420" s="132" t="s">
        <v>37</v>
      </c>
      <c r="B2420" s="213">
        <v>2</v>
      </c>
      <c r="C2420" s="49" t="s">
        <v>141</v>
      </c>
      <c r="D2420" s="77" t="s">
        <v>1135</v>
      </c>
      <c r="E2420" s="135" t="s">
        <v>1399</v>
      </c>
      <c r="F2420" s="313" t="s">
        <v>1137</v>
      </c>
      <c r="G2420" s="78" t="s">
        <v>15</v>
      </c>
      <c r="H2420" s="292" t="s">
        <v>4</v>
      </c>
      <c r="I2420" s="267"/>
    </row>
    <row r="2421" spans="1:9" x14ac:dyDescent="0.2">
      <c r="A2421" s="132" t="s">
        <v>39</v>
      </c>
      <c r="B2421" s="213">
        <v>2</v>
      </c>
      <c r="C2421" s="49" t="s">
        <v>141</v>
      </c>
      <c r="D2421" s="77" t="s">
        <v>1135</v>
      </c>
      <c r="E2421" s="135" t="s">
        <v>1399</v>
      </c>
      <c r="F2421" s="313" t="s">
        <v>1137</v>
      </c>
      <c r="G2421" s="78" t="s">
        <v>15</v>
      </c>
      <c r="H2421" s="292" t="s">
        <v>4</v>
      </c>
      <c r="I2421" s="267"/>
    </row>
    <row r="2422" spans="1:9" x14ac:dyDescent="0.2">
      <c r="A2422" s="132" t="s">
        <v>40</v>
      </c>
      <c r="B2422" s="213">
        <v>2</v>
      </c>
      <c r="C2422" s="49" t="s">
        <v>141</v>
      </c>
      <c r="D2422" s="77" t="s">
        <v>1135</v>
      </c>
      <c r="E2422" s="135" t="s">
        <v>1399</v>
      </c>
      <c r="F2422" s="313" t="s">
        <v>1137</v>
      </c>
      <c r="G2422" s="78" t="s">
        <v>15</v>
      </c>
      <c r="H2422" s="272" t="s">
        <v>4</v>
      </c>
      <c r="I2422" s="267"/>
    </row>
    <row r="2423" spans="1:9" x14ac:dyDescent="0.2">
      <c r="A2423" s="132" t="s">
        <v>44</v>
      </c>
      <c r="B2423" s="213">
        <v>2</v>
      </c>
      <c r="C2423" s="49" t="s">
        <v>141</v>
      </c>
      <c r="D2423" s="77" t="s">
        <v>1135</v>
      </c>
      <c r="E2423" s="135" t="s">
        <v>1399</v>
      </c>
      <c r="F2423" s="313" t="s">
        <v>1137</v>
      </c>
      <c r="G2423" s="78" t="s">
        <v>15</v>
      </c>
      <c r="H2423" s="292" t="s">
        <v>4</v>
      </c>
      <c r="I2423" s="267"/>
    </row>
    <row r="2424" spans="1:9" x14ac:dyDescent="0.2">
      <c r="A2424" s="132" t="s">
        <v>45</v>
      </c>
      <c r="B2424" s="213">
        <v>2</v>
      </c>
      <c r="C2424" s="49" t="s">
        <v>141</v>
      </c>
      <c r="D2424" s="77" t="s">
        <v>1135</v>
      </c>
      <c r="E2424" s="135" t="s">
        <v>1399</v>
      </c>
      <c r="F2424" s="313" t="s">
        <v>1137</v>
      </c>
      <c r="G2424" s="78" t="s">
        <v>15</v>
      </c>
      <c r="H2424" s="292" t="s">
        <v>4</v>
      </c>
      <c r="I2424" s="267"/>
    </row>
    <row r="2425" spans="1:9" x14ac:dyDescent="0.2">
      <c r="A2425" s="132" t="s">
        <v>46</v>
      </c>
      <c r="B2425" s="213">
        <v>2</v>
      </c>
      <c r="C2425" s="49" t="s">
        <v>141</v>
      </c>
      <c r="D2425" s="77" t="s">
        <v>1135</v>
      </c>
      <c r="E2425" s="135" t="s">
        <v>1399</v>
      </c>
      <c r="F2425" s="313" t="s">
        <v>1137</v>
      </c>
      <c r="G2425" s="78" t="s">
        <v>15</v>
      </c>
      <c r="H2425" s="292" t="s">
        <v>4</v>
      </c>
      <c r="I2425" s="267"/>
    </row>
    <row r="2426" spans="1:9" x14ac:dyDescent="0.2">
      <c r="A2426" s="132" t="s">
        <v>47</v>
      </c>
      <c r="B2426" s="213">
        <v>2</v>
      </c>
      <c r="C2426" s="49" t="s">
        <v>141</v>
      </c>
      <c r="D2426" s="77" t="s">
        <v>1135</v>
      </c>
      <c r="E2426" s="135" t="s">
        <v>1399</v>
      </c>
      <c r="F2426" s="313" t="s">
        <v>1137</v>
      </c>
      <c r="G2426" s="78" t="s">
        <v>15</v>
      </c>
      <c r="H2426" s="292" t="s">
        <v>4</v>
      </c>
      <c r="I2426" s="267"/>
    </row>
    <row r="2427" spans="1:9" x14ac:dyDescent="0.2">
      <c r="A2427" s="132" t="s">
        <v>55</v>
      </c>
      <c r="B2427" s="213">
        <v>2</v>
      </c>
      <c r="C2427" s="49" t="s">
        <v>141</v>
      </c>
      <c r="D2427" s="77" t="s">
        <v>1135</v>
      </c>
      <c r="E2427" s="135" t="s">
        <v>1399</v>
      </c>
      <c r="F2427" s="313" t="s">
        <v>1137</v>
      </c>
      <c r="G2427" s="78" t="s">
        <v>15</v>
      </c>
      <c r="H2427" s="292" t="s">
        <v>4</v>
      </c>
      <c r="I2427" s="267"/>
    </row>
    <row r="2428" spans="1:9" x14ac:dyDescent="0.2">
      <c r="A2428" s="132" t="s">
        <v>56</v>
      </c>
      <c r="B2428" s="213">
        <v>2</v>
      </c>
      <c r="C2428" s="49" t="s">
        <v>141</v>
      </c>
      <c r="D2428" s="77" t="s">
        <v>1135</v>
      </c>
      <c r="E2428" s="135" t="s">
        <v>1399</v>
      </c>
      <c r="F2428" s="313" t="s">
        <v>1137</v>
      </c>
      <c r="G2428" s="78" t="s">
        <v>15</v>
      </c>
      <c r="H2428" s="292" t="s">
        <v>4</v>
      </c>
      <c r="I2428" s="267"/>
    </row>
    <row r="2429" spans="1:9" x14ac:dyDescent="0.2">
      <c r="A2429" s="132" t="s">
        <v>64</v>
      </c>
      <c r="B2429" s="213">
        <v>2</v>
      </c>
      <c r="C2429" s="49" t="s">
        <v>141</v>
      </c>
      <c r="D2429" s="77" t="s">
        <v>1135</v>
      </c>
      <c r="E2429" s="135" t="s">
        <v>1399</v>
      </c>
      <c r="F2429" s="313" t="s">
        <v>1137</v>
      </c>
      <c r="G2429" s="78" t="s">
        <v>15</v>
      </c>
      <c r="H2429" s="292" t="s">
        <v>4</v>
      </c>
      <c r="I2429" s="267"/>
    </row>
    <row r="2430" spans="1:9" x14ac:dyDescent="0.2">
      <c r="A2430" s="132" t="s">
        <v>65</v>
      </c>
      <c r="B2430" s="213">
        <v>2</v>
      </c>
      <c r="C2430" s="49" t="s">
        <v>141</v>
      </c>
      <c r="D2430" s="77" t="s">
        <v>1135</v>
      </c>
      <c r="E2430" s="135" t="s">
        <v>1399</v>
      </c>
      <c r="F2430" s="313" t="s">
        <v>1137</v>
      </c>
      <c r="G2430" s="78" t="s">
        <v>15</v>
      </c>
      <c r="H2430" s="292" t="s">
        <v>4</v>
      </c>
      <c r="I2430" s="267"/>
    </row>
    <row r="2431" spans="1:9" x14ac:dyDescent="0.2">
      <c r="A2431" s="132" t="s">
        <v>78</v>
      </c>
      <c r="B2431" s="213">
        <v>2</v>
      </c>
      <c r="C2431" s="49" t="s">
        <v>141</v>
      </c>
      <c r="D2431" s="77" t="s">
        <v>1135</v>
      </c>
      <c r="E2431" s="135" t="s">
        <v>1399</v>
      </c>
      <c r="F2431" s="313" t="s">
        <v>1137</v>
      </c>
      <c r="G2431" s="78" t="s">
        <v>15</v>
      </c>
      <c r="H2431" s="292" t="s">
        <v>4</v>
      </c>
      <c r="I2431" s="267"/>
    </row>
    <row r="2432" spans="1:9" x14ac:dyDescent="0.2">
      <c r="A2432" s="132" t="s">
        <v>79</v>
      </c>
      <c r="B2432" s="213">
        <v>2</v>
      </c>
      <c r="C2432" s="49" t="s">
        <v>141</v>
      </c>
      <c r="D2432" s="77" t="s">
        <v>1135</v>
      </c>
      <c r="E2432" s="135" t="s">
        <v>1399</v>
      </c>
      <c r="F2432" s="313" t="s">
        <v>1137</v>
      </c>
      <c r="G2432" s="78" t="s">
        <v>15</v>
      </c>
      <c r="H2432" s="292" t="s">
        <v>4</v>
      </c>
      <c r="I2432" s="267"/>
    </row>
    <row r="2433" spans="1:9" x14ac:dyDescent="0.2">
      <c r="A2433" s="132" t="s">
        <v>81</v>
      </c>
      <c r="B2433" s="213">
        <v>2</v>
      </c>
      <c r="C2433" s="49" t="s">
        <v>141</v>
      </c>
      <c r="D2433" s="77" t="s">
        <v>1135</v>
      </c>
      <c r="E2433" s="135" t="s">
        <v>1399</v>
      </c>
      <c r="F2433" s="313" t="s">
        <v>1137</v>
      </c>
      <c r="G2433" s="78" t="s">
        <v>15</v>
      </c>
      <c r="H2433" s="292" t="s">
        <v>4</v>
      </c>
      <c r="I2433" s="267"/>
    </row>
    <row r="2434" spans="1:9" x14ac:dyDescent="0.2">
      <c r="A2434" s="132" t="s">
        <v>82</v>
      </c>
      <c r="B2434" s="213">
        <v>2</v>
      </c>
      <c r="C2434" s="49" t="s">
        <v>141</v>
      </c>
      <c r="D2434" s="77" t="s">
        <v>1135</v>
      </c>
      <c r="E2434" s="135" t="s">
        <v>1399</v>
      </c>
      <c r="F2434" s="313" t="s">
        <v>1137</v>
      </c>
      <c r="G2434" s="78" t="s">
        <v>15</v>
      </c>
      <c r="H2434" s="292" t="s">
        <v>4</v>
      </c>
      <c r="I2434" s="267"/>
    </row>
    <row r="2435" spans="1:9" x14ac:dyDescent="0.2">
      <c r="A2435" s="132" t="s">
        <v>87</v>
      </c>
      <c r="B2435" s="213">
        <v>2</v>
      </c>
      <c r="C2435" s="49" t="s">
        <v>141</v>
      </c>
      <c r="D2435" s="77" t="s">
        <v>1135</v>
      </c>
      <c r="E2435" s="135" t="s">
        <v>1399</v>
      </c>
      <c r="F2435" s="313" t="s">
        <v>1137</v>
      </c>
      <c r="G2435" s="78" t="s">
        <v>15</v>
      </c>
      <c r="H2435" s="292" t="s">
        <v>4</v>
      </c>
      <c r="I2435" s="267"/>
    </row>
    <row r="2436" spans="1:9" x14ac:dyDescent="0.2">
      <c r="A2436" s="132" t="s">
        <v>88</v>
      </c>
      <c r="B2436" s="213">
        <v>2</v>
      </c>
      <c r="C2436" s="49" t="s">
        <v>141</v>
      </c>
      <c r="D2436" s="77" t="s">
        <v>1135</v>
      </c>
      <c r="E2436" s="135" t="s">
        <v>1399</v>
      </c>
      <c r="F2436" s="313" t="s">
        <v>1137</v>
      </c>
      <c r="G2436" s="78" t="s">
        <v>15</v>
      </c>
      <c r="H2436" s="293" t="s">
        <v>4</v>
      </c>
      <c r="I2436" s="267"/>
    </row>
    <row r="2437" spans="1:9" x14ac:dyDescent="0.2">
      <c r="A2437" s="132" t="s">
        <v>148</v>
      </c>
      <c r="B2437" s="213">
        <v>2</v>
      </c>
      <c r="C2437" s="49" t="s">
        <v>141</v>
      </c>
      <c r="D2437" s="77" t="s">
        <v>1135</v>
      </c>
      <c r="E2437" s="135" t="s">
        <v>1399</v>
      </c>
      <c r="F2437" s="313" t="s">
        <v>1137</v>
      </c>
      <c r="G2437" s="78" t="s">
        <v>15</v>
      </c>
      <c r="H2437" s="293" t="s">
        <v>4</v>
      </c>
      <c r="I2437" s="267"/>
    </row>
    <row r="2438" spans="1:9" x14ac:dyDescent="0.2">
      <c r="A2438" s="132" t="s">
        <v>527</v>
      </c>
      <c r="B2438" s="213">
        <v>2</v>
      </c>
      <c r="C2438" s="49" t="s">
        <v>141</v>
      </c>
      <c r="D2438" s="77" t="s">
        <v>1135</v>
      </c>
      <c r="E2438" s="135" t="s">
        <v>1399</v>
      </c>
      <c r="F2438" s="313" t="s">
        <v>1137</v>
      </c>
      <c r="G2438" s="78" t="s">
        <v>15</v>
      </c>
      <c r="H2438" s="293" t="s">
        <v>4</v>
      </c>
      <c r="I2438" s="267"/>
    </row>
    <row r="2439" spans="1:9" s="53" customFormat="1" x14ac:dyDescent="0.2">
      <c r="A2439" s="132" t="s">
        <v>588</v>
      </c>
      <c r="B2439" s="213">
        <v>2</v>
      </c>
      <c r="C2439" s="49" t="s">
        <v>141</v>
      </c>
      <c r="D2439" s="77" t="s">
        <v>1135</v>
      </c>
      <c r="E2439" s="135" t="s">
        <v>1399</v>
      </c>
      <c r="F2439" s="313" t="s">
        <v>1137</v>
      </c>
      <c r="G2439" s="78" t="s">
        <v>15</v>
      </c>
      <c r="H2439" s="293" t="s">
        <v>4</v>
      </c>
      <c r="I2439" s="267"/>
    </row>
    <row r="2440" spans="1:9" s="53" customFormat="1" x14ac:dyDescent="0.2">
      <c r="A2440" s="132" t="s">
        <v>1069</v>
      </c>
      <c r="B2440" s="213">
        <v>2</v>
      </c>
      <c r="C2440" s="49" t="s">
        <v>141</v>
      </c>
      <c r="D2440" s="77" t="s">
        <v>1135</v>
      </c>
      <c r="E2440" s="135" t="s">
        <v>1399</v>
      </c>
      <c r="F2440" s="313" t="s">
        <v>1137</v>
      </c>
      <c r="G2440" s="78" t="s">
        <v>15</v>
      </c>
      <c r="H2440" s="293" t="s">
        <v>4</v>
      </c>
      <c r="I2440" s="267"/>
    </row>
    <row r="2441" spans="1:9" x14ac:dyDescent="0.2">
      <c r="A2441" s="262" t="s">
        <v>5</v>
      </c>
      <c r="B2441" s="263">
        <v>2</v>
      </c>
      <c r="C2441" s="278" t="s">
        <v>141</v>
      </c>
      <c r="D2441" s="268" t="s">
        <v>1121</v>
      </c>
      <c r="E2441" s="269">
        <v>297</v>
      </c>
      <c r="F2441" s="270" t="s">
        <v>1156</v>
      </c>
      <c r="G2441" s="270" t="s">
        <v>17</v>
      </c>
      <c r="H2441" s="280" t="s">
        <v>4</v>
      </c>
      <c r="I2441" s="267" t="s">
        <v>1387</v>
      </c>
    </row>
    <row r="2442" spans="1:9" x14ac:dyDescent="0.2">
      <c r="A2442" s="262" t="s">
        <v>6</v>
      </c>
      <c r="B2442" s="263">
        <v>2</v>
      </c>
      <c r="C2442" s="278" t="s">
        <v>141</v>
      </c>
      <c r="D2442" s="268" t="s">
        <v>1121</v>
      </c>
      <c r="E2442" s="269">
        <v>297</v>
      </c>
      <c r="F2442" s="270" t="s">
        <v>1156</v>
      </c>
      <c r="G2442" s="270" t="s">
        <v>17</v>
      </c>
      <c r="H2442" s="280" t="s">
        <v>4</v>
      </c>
      <c r="I2442" s="267" t="s">
        <v>1387</v>
      </c>
    </row>
    <row r="2443" spans="1:9" x14ac:dyDescent="0.2">
      <c r="A2443" s="262" t="s">
        <v>7</v>
      </c>
      <c r="B2443" s="263">
        <v>2</v>
      </c>
      <c r="C2443" s="275" t="s">
        <v>141</v>
      </c>
      <c r="D2443" s="268" t="s">
        <v>1121</v>
      </c>
      <c r="E2443" s="269">
        <v>297</v>
      </c>
      <c r="F2443" s="270" t="s">
        <v>1156</v>
      </c>
      <c r="G2443" s="270" t="s">
        <v>17</v>
      </c>
      <c r="H2443" s="280" t="s">
        <v>4</v>
      </c>
      <c r="I2443" s="267" t="s">
        <v>1387</v>
      </c>
    </row>
    <row r="2444" spans="1:9" x14ac:dyDescent="0.2">
      <c r="A2444" s="262" t="s">
        <v>8</v>
      </c>
      <c r="B2444" s="263">
        <v>2</v>
      </c>
      <c r="C2444" s="275" t="s">
        <v>141</v>
      </c>
      <c r="D2444" s="268" t="s">
        <v>1121</v>
      </c>
      <c r="E2444" s="269">
        <v>297</v>
      </c>
      <c r="F2444" s="270" t="s">
        <v>1156</v>
      </c>
      <c r="G2444" s="270" t="s">
        <v>17</v>
      </c>
      <c r="H2444" s="280" t="s">
        <v>4</v>
      </c>
      <c r="I2444" s="267" t="s">
        <v>1387</v>
      </c>
    </row>
    <row r="2445" spans="1:9" x14ac:dyDescent="0.2">
      <c r="A2445" s="262" t="s">
        <v>34</v>
      </c>
      <c r="B2445" s="263">
        <v>2</v>
      </c>
      <c r="C2445" s="275" t="s">
        <v>141</v>
      </c>
      <c r="D2445" s="268" t="s">
        <v>1121</v>
      </c>
      <c r="E2445" s="269">
        <v>297</v>
      </c>
      <c r="F2445" s="270" t="s">
        <v>1156</v>
      </c>
      <c r="G2445" s="270" t="s">
        <v>17</v>
      </c>
      <c r="H2445" s="280" t="s">
        <v>4</v>
      </c>
      <c r="I2445" s="267" t="s">
        <v>1387</v>
      </c>
    </row>
    <row r="2446" spans="1:9" x14ac:dyDescent="0.2">
      <c r="A2446" s="262" t="s">
        <v>37</v>
      </c>
      <c r="B2446" s="263">
        <v>2</v>
      </c>
      <c r="C2446" s="275" t="s">
        <v>141</v>
      </c>
      <c r="D2446" s="268" t="s">
        <v>1121</v>
      </c>
      <c r="E2446" s="269">
        <v>297</v>
      </c>
      <c r="F2446" s="270" t="s">
        <v>1156</v>
      </c>
      <c r="G2446" s="270" t="s">
        <v>17</v>
      </c>
      <c r="H2446" s="280" t="s">
        <v>4</v>
      </c>
      <c r="I2446" s="267" t="s">
        <v>1387</v>
      </c>
    </row>
    <row r="2447" spans="1:9" x14ac:dyDescent="0.2">
      <c r="A2447" s="262" t="s">
        <v>39</v>
      </c>
      <c r="B2447" s="263">
        <v>2</v>
      </c>
      <c r="C2447" s="275" t="s">
        <v>141</v>
      </c>
      <c r="D2447" s="268" t="s">
        <v>1121</v>
      </c>
      <c r="E2447" s="269">
        <v>297</v>
      </c>
      <c r="F2447" s="270" t="s">
        <v>1156</v>
      </c>
      <c r="G2447" s="270" t="s">
        <v>17</v>
      </c>
      <c r="H2447" s="280" t="s">
        <v>4</v>
      </c>
      <c r="I2447" s="267" t="s">
        <v>1387</v>
      </c>
    </row>
    <row r="2448" spans="1:9" x14ac:dyDescent="0.2">
      <c r="A2448" s="262" t="s">
        <v>40</v>
      </c>
      <c r="B2448" s="263">
        <v>2</v>
      </c>
      <c r="C2448" s="275" t="s">
        <v>141</v>
      </c>
      <c r="D2448" s="268" t="s">
        <v>1121</v>
      </c>
      <c r="E2448" s="269">
        <v>297</v>
      </c>
      <c r="F2448" s="270" t="s">
        <v>1156</v>
      </c>
      <c r="G2448" s="270" t="s">
        <v>17</v>
      </c>
      <c r="H2448" s="280" t="s">
        <v>4</v>
      </c>
      <c r="I2448" s="267" t="s">
        <v>1387</v>
      </c>
    </row>
    <row r="2449" spans="1:9" x14ac:dyDescent="0.2">
      <c r="A2449" s="262" t="s">
        <v>44</v>
      </c>
      <c r="B2449" s="263">
        <v>2</v>
      </c>
      <c r="C2449" s="275" t="s">
        <v>141</v>
      </c>
      <c r="D2449" s="268" t="s">
        <v>1121</v>
      </c>
      <c r="E2449" s="269">
        <v>297</v>
      </c>
      <c r="F2449" s="270" t="s">
        <v>1156</v>
      </c>
      <c r="G2449" s="270" t="s">
        <v>17</v>
      </c>
      <c r="H2449" s="280" t="s">
        <v>4</v>
      </c>
      <c r="I2449" s="267" t="s">
        <v>1387</v>
      </c>
    </row>
    <row r="2450" spans="1:9" x14ac:dyDescent="0.2">
      <c r="A2450" s="262" t="s">
        <v>45</v>
      </c>
      <c r="B2450" s="263">
        <v>2</v>
      </c>
      <c r="C2450" s="275" t="s">
        <v>141</v>
      </c>
      <c r="D2450" s="268" t="s">
        <v>1121</v>
      </c>
      <c r="E2450" s="265">
        <v>297</v>
      </c>
      <c r="F2450" s="276" t="s">
        <v>1156</v>
      </c>
      <c r="G2450" s="270" t="s">
        <v>17</v>
      </c>
      <c r="H2450" s="280" t="s">
        <v>4</v>
      </c>
      <c r="I2450" s="267" t="s">
        <v>1387</v>
      </c>
    </row>
    <row r="2451" spans="1:9" x14ac:dyDescent="0.2">
      <c r="A2451" s="262" t="s">
        <v>46</v>
      </c>
      <c r="B2451" s="263">
        <v>2</v>
      </c>
      <c r="C2451" s="275" t="s">
        <v>141</v>
      </c>
      <c r="D2451" s="268" t="s">
        <v>1121</v>
      </c>
      <c r="E2451" s="265">
        <v>297</v>
      </c>
      <c r="F2451" s="270" t="s">
        <v>1156</v>
      </c>
      <c r="G2451" s="270" t="s">
        <v>17</v>
      </c>
      <c r="H2451" s="280" t="s">
        <v>4</v>
      </c>
      <c r="I2451" s="267" t="s">
        <v>1387</v>
      </c>
    </row>
    <row r="2452" spans="1:9" x14ac:dyDescent="0.2">
      <c r="A2452" s="262" t="s">
        <v>47</v>
      </c>
      <c r="B2452" s="263">
        <v>2</v>
      </c>
      <c r="C2452" s="275" t="s">
        <v>141</v>
      </c>
      <c r="D2452" s="268" t="s">
        <v>1121</v>
      </c>
      <c r="E2452" s="269">
        <v>297</v>
      </c>
      <c r="F2452" s="270" t="s">
        <v>1156</v>
      </c>
      <c r="G2452" s="270" t="s">
        <v>17</v>
      </c>
      <c r="H2452" s="280" t="s">
        <v>4</v>
      </c>
      <c r="I2452" s="267" t="s">
        <v>1387</v>
      </c>
    </row>
    <row r="2453" spans="1:9" x14ac:dyDescent="0.2">
      <c r="A2453" s="262" t="s">
        <v>55</v>
      </c>
      <c r="B2453" s="263">
        <v>2</v>
      </c>
      <c r="C2453" s="275" t="s">
        <v>141</v>
      </c>
      <c r="D2453" s="268" t="s">
        <v>1121</v>
      </c>
      <c r="E2453" s="269">
        <v>297</v>
      </c>
      <c r="F2453" s="270" t="s">
        <v>1156</v>
      </c>
      <c r="G2453" s="270" t="s">
        <v>17</v>
      </c>
      <c r="H2453" s="280" t="s">
        <v>4</v>
      </c>
      <c r="I2453" s="267" t="s">
        <v>1387</v>
      </c>
    </row>
    <row r="2454" spans="1:9" x14ac:dyDescent="0.2">
      <c r="A2454" s="262" t="s">
        <v>56</v>
      </c>
      <c r="B2454" s="263">
        <v>2</v>
      </c>
      <c r="C2454" s="275" t="s">
        <v>141</v>
      </c>
      <c r="D2454" s="268" t="s">
        <v>1121</v>
      </c>
      <c r="E2454" s="269">
        <v>297</v>
      </c>
      <c r="F2454" s="270" t="s">
        <v>1156</v>
      </c>
      <c r="G2454" s="270" t="s">
        <v>17</v>
      </c>
      <c r="H2454" s="280" t="s">
        <v>4</v>
      </c>
      <c r="I2454" s="267" t="s">
        <v>1387</v>
      </c>
    </row>
    <row r="2455" spans="1:9" x14ac:dyDescent="0.2">
      <c r="A2455" s="262" t="s">
        <v>64</v>
      </c>
      <c r="B2455" s="263">
        <v>2</v>
      </c>
      <c r="C2455" s="275" t="s">
        <v>141</v>
      </c>
      <c r="D2455" s="268" t="s">
        <v>1121</v>
      </c>
      <c r="E2455" s="269">
        <v>297</v>
      </c>
      <c r="F2455" s="270" t="s">
        <v>1156</v>
      </c>
      <c r="G2455" s="270" t="s">
        <v>17</v>
      </c>
      <c r="H2455" s="280" t="s">
        <v>4</v>
      </c>
      <c r="I2455" s="267" t="s">
        <v>1387</v>
      </c>
    </row>
    <row r="2456" spans="1:9" x14ac:dyDescent="0.2">
      <c r="A2456" s="262" t="s">
        <v>65</v>
      </c>
      <c r="B2456" s="263">
        <v>2</v>
      </c>
      <c r="C2456" s="275" t="s">
        <v>141</v>
      </c>
      <c r="D2456" s="268" t="s">
        <v>1121</v>
      </c>
      <c r="E2456" s="265">
        <v>297</v>
      </c>
      <c r="F2456" s="270" t="s">
        <v>1156</v>
      </c>
      <c r="G2456" s="270" t="s">
        <v>17</v>
      </c>
      <c r="H2456" s="280" t="s">
        <v>4</v>
      </c>
      <c r="I2456" s="267" t="s">
        <v>1387</v>
      </c>
    </row>
    <row r="2457" spans="1:9" x14ac:dyDescent="0.2">
      <c r="A2457" s="262" t="s">
        <v>78</v>
      </c>
      <c r="B2457" s="263">
        <v>2</v>
      </c>
      <c r="C2457" s="275" t="s">
        <v>141</v>
      </c>
      <c r="D2457" s="268" t="s">
        <v>1121</v>
      </c>
      <c r="E2457" s="269">
        <v>297</v>
      </c>
      <c r="F2457" s="270" t="s">
        <v>1156</v>
      </c>
      <c r="G2457" s="270" t="s">
        <v>17</v>
      </c>
      <c r="H2457" s="280" t="s">
        <v>4</v>
      </c>
      <c r="I2457" s="267" t="s">
        <v>1387</v>
      </c>
    </row>
    <row r="2458" spans="1:9" x14ac:dyDescent="0.2">
      <c r="A2458" s="262" t="s">
        <v>79</v>
      </c>
      <c r="B2458" s="263">
        <v>2</v>
      </c>
      <c r="C2458" s="275" t="s">
        <v>141</v>
      </c>
      <c r="D2458" s="268" t="s">
        <v>1121</v>
      </c>
      <c r="E2458" s="269">
        <v>297</v>
      </c>
      <c r="F2458" s="270" t="s">
        <v>1156</v>
      </c>
      <c r="G2458" s="270" t="s">
        <v>17</v>
      </c>
      <c r="H2458" s="280" t="s">
        <v>4</v>
      </c>
      <c r="I2458" s="267" t="s">
        <v>1387</v>
      </c>
    </row>
    <row r="2459" spans="1:9" x14ac:dyDescent="0.2">
      <c r="A2459" s="262" t="s">
        <v>81</v>
      </c>
      <c r="B2459" s="263">
        <v>2</v>
      </c>
      <c r="C2459" s="275" t="s">
        <v>141</v>
      </c>
      <c r="D2459" s="268" t="s">
        <v>1121</v>
      </c>
      <c r="E2459" s="269">
        <v>297</v>
      </c>
      <c r="F2459" s="270" t="s">
        <v>1156</v>
      </c>
      <c r="G2459" s="270" t="s">
        <v>17</v>
      </c>
      <c r="H2459" s="280" t="s">
        <v>4</v>
      </c>
      <c r="I2459" s="267" t="s">
        <v>1387</v>
      </c>
    </row>
    <row r="2460" spans="1:9" x14ac:dyDescent="0.2">
      <c r="A2460" s="262" t="s">
        <v>82</v>
      </c>
      <c r="B2460" s="263">
        <v>2</v>
      </c>
      <c r="C2460" s="275" t="s">
        <v>141</v>
      </c>
      <c r="D2460" s="268" t="s">
        <v>1121</v>
      </c>
      <c r="E2460" s="269">
        <v>297</v>
      </c>
      <c r="F2460" s="270" t="s">
        <v>1156</v>
      </c>
      <c r="G2460" s="270" t="s">
        <v>17</v>
      </c>
      <c r="H2460" s="280" t="s">
        <v>4</v>
      </c>
      <c r="I2460" s="267" t="s">
        <v>1387</v>
      </c>
    </row>
    <row r="2461" spans="1:9" x14ac:dyDescent="0.2">
      <c r="A2461" s="262" t="s">
        <v>87</v>
      </c>
      <c r="B2461" s="263">
        <v>2</v>
      </c>
      <c r="C2461" s="275" t="s">
        <v>141</v>
      </c>
      <c r="D2461" s="268" t="s">
        <v>1121</v>
      </c>
      <c r="E2461" s="269">
        <v>297</v>
      </c>
      <c r="F2461" s="270" t="s">
        <v>1156</v>
      </c>
      <c r="G2461" s="270" t="s">
        <v>17</v>
      </c>
      <c r="H2461" s="280" t="s">
        <v>4</v>
      </c>
      <c r="I2461" s="267" t="s">
        <v>1387</v>
      </c>
    </row>
    <row r="2462" spans="1:9" x14ac:dyDescent="0.2">
      <c r="A2462" s="262" t="s">
        <v>88</v>
      </c>
      <c r="B2462" s="263">
        <v>2</v>
      </c>
      <c r="C2462" s="275" t="s">
        <v>141</v>
      </c>
      <c r="D2462" s="268" t="s">
        <v>1121</v>
      </c>
      <c r="E2462" s="269">
        <v>297</v>
      </c>
      <c r="F2462" s="270" t="s">
        <v>1156</v>
      </c>
      <c r="G2462" s="270" t="s">
        <v>17</v>
      </c>
      <c r="H2462" s="280" t="s">
        <v>4</v>
      </c>
      <c r="I2462" s="267" t="s">
        <v>1387</v>
      </c>
    </row>
    <row r="2463" spans="1:9" x14ac:dyDescent="0.2">
      <c r="A2463" s="262" t="s">
        <v>148</v>
      </c>
      <c r="B2463" s="263">
        <v>2</v>
      </c>
      <c r="C2463" s="275" t="s">
        <v>141</v>
      </c>
      <c r="D2463" s="268" t="s">
        <v>1121</v>
      </c>
      <c r="E2463" s="269">
        <v>297</v>
      </c>
      <c r="F2463" s="270" t="s">
        <v>1156</v>
      </c>
      <c r="G2463" s="270" t="s">
        <v>17</v>
      </c>
      <c r="H2463" s="280" t="s">
        <v>4</v>
      </c>
      <c r="I2463" s="267" t="s">
        <v>1387</v>
      </c>
    </row>
    <row r="2464" spans="1:9" x14ac:dyDescent="0.2">
      <c r="A2464" s="274" t="s">
        <v>527</v>
      </c>
      <c r="B2464" s="263">
        <v>2</v>
      </c>
      <c r="C2464" s="275" t="s">
        <v>141</v>
      </c>
      <c r="D2464" s="268" t="s">
        <v>1121</v>
      </c>
      <c r="E2464" s="269">
        <v>297</v>
      </c>
      <c r="F2464" s="270" t="s">
        <v>1156</v>
      </c>
      <c r="G2464" s="270" t="s">
        <v>17</v>
      </c>
      <c r="H2464" s="280" t="s">
        <v>4</v>
      </c>
      <c r="I2464" s="267" t="s">
        <v>1387</v>
      </c>
    </row>
    <row r="2465" spans="1:9" s="53" customFormat="1" x14ac:dyDescent="0.2">
      <c r="A2465" s="262" t="s">
        <v>588</v>
      </c>
      <c r="B2465" s="263">
        <v>2</v>
      </c>
      <c r="C2465" s="275" t="s">
        <v>141</v>
      </c>
      <c r="D2465" s="268" t="s">
        <v>1121</v>
      </c>
      <c r="E2465" s="269">
        <v>297</v>
      </c>
      <c r="F2465" s="270" t="s">
        <v>1156</v>
      </c>
      <c r="G2465" s="270" t="s">
        <v>17</v>
      </c>
      <c r="H2465" s="280" t="s">
        <v>4</v>
      </c>
      <c r="I2465" s="267" t="s">
        <v>1387</v>
      </c>
    </row>
    <row r="2466" spans="1:9" s="53" customFormat="1" x14ac:dyDescent="0.2">
      <c r="A2466" s="262" t="s">
        <v>1069</v>
      </c>
      <c r="B2466" s="263">
        <v>2</v>
      </c>
      <c r="C2466" s="275" t="s">
        <v>141</v>
      </c>
      <c r="D2466" s="268" t="s">
        <v>1121</v>
      </c>
      <c r="E2466" s="269">
        <v>297</v>
      </c>
      <c r="F2466" s="270" t="s">
        <v>1156</v>
      </c>
      <c r="G2466" s="270" t="s">
        <v>17</v>
      </c>
      <c r="H2466" s="280" t="s">
        <v>4</v>
      </c>
      <c r="I2466" s="267" t="s">
        <v>1387</v>
      </c>
    </row>
    <row r="2467" spans="1:9" x14ac:dyDescent="0.2">
      <c r="A2467" s="132" t="s">
        <v>5</v>
      </c>
      <c r="B2467" s="217">
        <v>2</v>
      </c>
      <c r="C2467" s="77" t="s">
        <v>141</v>
      </c>
      <c r="D2467" s="77" t="s">
        <v>1116</v>
      </c>
      <c r="E2467" s="135">
        <v>298</v>
      </c>
      <c r="F2467" s="137" t="s">
        <v>1384</v>
      </c>
      <c r="G2467" s="137" t="s">
        <v>14</v>
      </c>
      <c r="H2467" s="139" t="s">
        <v>11</v>
      </c>
      <c r="I2467" s="267"/>
    </row>
    <row r="2468" spans="1:9" x14ac:dyDescent="0.2">
      <c r="A2468" s="132" t="s">
        <v>6</v>
      </c>
      <c r="B2468" s="217">
        <v>2</v>
      </c>
      <c r="C2468" s="77" t="s">
        <v>141</v>
      </c>
      <c r="D2468" s="77" t="s">
        <v>1116</v>
      </c>
      <c r="E2468" s="135">
        <v>298</v>
      </c>
      <c r="F2468" s="137" t="s">
        <v>1384</v>
      </c>
      <c r="G2468" s="137" t="s">
        <v>14</v>
      </c>
      <c r="H2468" s="139" t="s">
        <v>11</v>
      </c>
      <c r="I2468" s="267"/>
    </row>
    <row r="2469" spans="1:9" x14ac:dyDescent="0.2">
      <c r="A2469" s="132" t="s">
        <v>7</v>
      </c>
      <c r="B2469" s="217">
        <v>2</v>
      </c>
      <c r="C2469" s="77" t="s">
        <v>141</v>
      </c>
      <c r="D2469" s="77" t="s">
        <v>1116</v>
      </c>
      <c r="E2469" s="135">
        <v>298</v>
      </c>
      <c r="F2469" s="137" t="s">
        <v>1384</v>
      </c>
      <c r="G2469" s="137" t="s">
        <v>14</v>
      </c>
      <c r="H2469" s="139" t="s">
        <v>11</v>
      </c>
      <c r="I2469" s="267"/>
    </row>
    <row r="2470" spans="1:9" x14ac:dyDescent="0.2">
      <c r="A2470" s="132" t="s">
        <v>8</v>
      </c>
      <c r="B2470" s="217">
        <v>2</v>
      </c>
      <c r="C2470" s="77" t="s">
        <v>141</v>
      </c>
      <c r="D2470" s="77" t="s">
        <v>1116</v>
      </c>
      <c r="E2470" s="135">
        <v>298</v>
      </c>
      <c r="F2470" s="137" t="s">
        <v>1384</v>
      </c>
      <c r="G2470" s="137" t="s">
        <v>14</v>
      </c>
      <c r="H2470" s="139" t="s">
        <v>11</v>
      </c>
      <c r="I2470" s="267"/>
    </row>
    <row r="2471" spans="1:9" x14ac:dyDescent="0.2">
      <c r="A2471" s="132" t="s">
        <v>34</v>
      </c>
      <c r="B2471" s="217">
        <v>2</v>
      </c>
      <c r="C2471" s="77" t="s">
        <v>141</v>
      </c>
      <c r="D2471" s="77" t="s">
        <v>1116</v>
      </c>
      <c r="E2471" s="135">
        <v>298</v>
      </c>
      <c r="F2471" s="137" t="s">
        <v>1384</v>
      </c>
      <c r="G2471" s="137" t="s">
        <v>14</v>
      </c>
      <c r="H2471" s="139" t="s">
        <v>11</v>
      </c>
      <c r="I2471" s="267"/>
    </row>
    <row r="2472" spans="1:9" x14ac:dyDescent="0.2">
      <c r="A2472" s="132" t="s">
        <v>37</v>
      </c>
      <c r="B2472" s="217">
        <v>2</v>
      </c>
      <c r="C2472" s="77" t="s">
        <v>141</v>
      </c>
      <c r="D2472" s="77" t="s">
        <v>1116</v>
      </c>
      <c r="E2472" s="135">
        <v>298</v>
      </c>
      <c r="F2472" s="137" t="s">
        <v>1384</v>
      </c>
      <c r="G2472" s="137" t="s">
        <v>14</v>
      </c>
      <c r="H2472" s="139" t="s">
        <v>11</v>
      </c>
      <c r="I2472" s="267"/>
    </row>
    <row r="2473" spans="1:9" x14ac:dyDescent="0.2">
      <c r="A2473" s="132" t="s">
        <v>39</v>
      </c>
      <c r="B2473" s="217">
        <v>2</v>
      </c>
      <c r="C2473" s="77" t="s">
        <v>141</v>
      </c>
      <c r="D2473" s="77" t="s">
        <v>1116</v>
      </c>
      <c r="E2473" s="135">
        <v>298</v>
      </c>
      <c r="F2473" s="137" t="s">
        <v>1384</v>
      </c>
      <c r="G2473" s="137" t="s">
        <v>14</v>
      </c>
      <c r="H2473" s="139" t="s">
        <v>11</v>
      </c>
      <c r="I2473" s="267"/>
    </row>
    <row r="2474" spans="1:9" x14ac:dyDescent="0.2">
      <c r="A2474" s="132" t="s">
        <v>40</v>
      </c>
      <c r="B2474" s="217">
        <v>2</v>
      </c>
      <c r="C2474" s="77" t="s">
        <v>141</v>
      </c>
      <c r="D2474" s="77" t="s">
        <v>1116</v>
      </c>
      <c r="E2474" s="135">
        <v>298</v>
      </c>
      <c r="F2474" s="137" t="s">
        <v>1384</v>
      </c>
      <c r="G2474" s="137" t="s">
        <v>14</v>
      </c>
      <c r="H2474" s="139" t="s">
        <v>11</v>
      </c>
      <c r="I2474" s="267"/>
    </row>
    <row r="2475" spans="1:9" x14ac:dyDescent="0.2">
      <c r="A2475" s="132" t="s">
        <v>44</v>
      </c>
      <c r="B2475" s="217">
        <v>2</v>
      </c>
      <c r="C2475" s="77" t="s">
        <v>141</v>
      </c>
      <c r="D2475" s="77" t="s">
        <v>1116</v>
      </c>
      <c r="E2475" s="135">
        <v>298</v>
      </c>
      <c r="F2475" s="137" t="s">
        <v>1384</v>
      </c>
      <c r="G2475" s="137" t="s">
        <v>14</v>
      </c>
      <c r="H2475" s="139" t="s">
        <v>11</v>
      </c>
      <c r="I2475" s="267"/>
    </row>
    <row r="2476" spans="1:9" x14ac:dyDescent="0.2">
      <c r="A2476" s="132" t="s">
        <v>45</v>
      </c>
      <c r="B2476" s="217">
        <v>2</v>
      </c>
      <c r="C2476" s="77" t="s">
        <v>141</v>
      </c>
      <c r="D2476" s="77" t="s">
        <v>1116</v>
      </c>
      <c r="E2476" s="135">
        <v>298</v>
      </c>
      <c r="F2476" s="137" t="s">
        <v>1384</v>
      </c>
      <c r="G2476" s="137" t="s">
        <v>14</v>
      </c>
      <c r="H2476" s="139" t="s">
        <v>11</v>
      </c>
      <c r="I2476" s="267"/>
    </row>
    <row r="2477" spans="1:9" x14ac:dyDescent="0.2">
      <c r="A2477" s="132" t="s">
        <v>46</v>
      </c>
      <c r="B2477" s="217">
        <v>2</v>
      </c>
      <c r="C2477" s="77" t="s">
        <v>141</v>
      </c>
      <c r="D2477" s="77" t="s">
        <v>1116</v>
      </c>
      <c r="E2477" s="135">
        <v>298</v>
      </c>
      <c r="F2477" s="137" t="s">
        <v>1384</v>
      </c>
      <c r="G2477" s="137" t="s">
        <v>14</v>
      </c>
      <c r="H2477" s="139" t="s">
        <v>11</v>
      </c>
      <c r="I2477" s="267"/>
    </row>
    <row r="2478" spans="1:9" x14ac:dyDescent="0.2">
      <c r="A2478" s="132" t="s">
        <v>47</v>
      </c>
      <c r="B2478" s="217">
        <v>2</v>
      </c>
      <c r="C2478" s="77" t="s">
        <v>141</v>
      </c>
      <c r="D2478" s="77" t="s">
        <v>1116</v>
      </c>
      <c r="E2478" s="135">
        <v>298</v>
      </c>
      <c r="F2478" s="137" t="s">
        <v>1384</v>
      </c>
      <c r="G2478" s="137" t="s">
        <v>14</v>
      </c>
      <c r="H2478" s="139" t="s">
        <v>11</v>
      </c>
      <c r="I2478" s="267"/>
    </row>
    <row r="2479" spans="1:9" x14ac:dyDescent="0.2">
      <c r="A2479" s="132" t="s">
        <v>55</v>
      </c>
      <c r="B2479" s="217">
        <v>2</v>
      </c>
      <c r="C2479" s="77" t="s">
        <v>141</v>
      </c>
      <c r="D2479" s="77" t="s">
        <v>1116</v>
      </c>
      <c r="E2479" s="135">
        <v>298</v>
      </c>
      <c r="F2479" s="137" t="s">
        <v>1384</v>
      </c>
      <c r="G2479" s="137" t="s">
        <v>14</v>
      </c>
      <c r="H2479" s="139" t="s">
        <v>11</v>
      </c>
      <c r="I2479" s="267"/>
    </row>
    <row r="2480" spans="1:9" x14ac:dyDescent="0.2">
      <c r="A2480" s="132" t="s">
        <v>56</v>
      </c>
      <c r="B2480" s="217">
        <v>2</v>
      </c>
      <c r="C2480" s="77" t="s">
        <v>141</v>
      </c>
      <c r="D2480" s="77" t="s">
        <v>1116</v>
      </c>
      <c r="E2480" s="135">
        <v>298</v>
      </c>
      <c r="F2480" s="137" t="s">
        <v>1384</v>
      </c>
      <c r="G2480" s="137" t="s">
        <v>14</v>
      </c>
      <c r="H2480" s="139" t="s">
        <v>11</v>
      </c>
      <c r="I2480" s="267"/>
    </row>
    <row r="2481" spans="1:9" x14ac:dyDescent="0.2">
      <c r="A2481" s="132" t="s">
        <v>64</v>
      </c>
      <c r="B2481" s="217">
        <v>2</v>
      </c>
      <c r="C2481" s="77" t="s">
        <v>141</v>
      </c>
      <c r="D2481" s="77" t="s">
        <v>1116</v>
      </c>
      <c r="E2481" s="135">
        <v>298</v>
      </c>
      <c r="F2481" s="137" t="s">
        <v>1384</v>
      </c>
      <c r="G2481" s="137" t="s">
        <v>14</v>
      </c>
      <c r="H2481" s="139" t="s">
        <v>11</v>
      </c>
      <c r="I2481" s="267"/>
    </row>
    <row r="2482" spans="1:9" x14ac:dyDescent="0.2">
      <c r="A2482" s="132" t="s">
        <v>65</v>
      </c>
      <c r="B2482" s="217">
        <v>2</v>
      </c>
      <c r="C2482" s="77" t="s">
        <v>141</v>
      </c>
      <c r="D2482" s="77" t="s">
        <v>1116</v>
      </c>
      <c r="E2482" s="135">
        <v>298</v>
      </c>
      <c r="F2482" s="137" t="s">
        <v>1384</v>
      </c>
      <c r="G2482" s="137" t="s">
        <v>14</v>
      </c>
      <c r="H2482" s="139" t="s">
        <v>11</v>
      </c>
      <c r="I2482" s="267"/>
    </row>
    <row r="2483" spans="1:9" x14ac:dyDescent="0.2">
      <c r="A2483" s="132" t="s">
        <v>78</v>
      </c>
      <c r="B2483" s="217">
        <v>2</v>
      </c>
      <c r="C2483" s="77" t="s">
        <v>141</v>
      </c>
      <c r="D2483" s="77" t="s">
        <v>1116</v>
      </c>
      <c r="E2483" s="135">
        <v>298</v>
      </c>
      <c r="F2483" s="137" t="s">
        <v>1384</v>
      </c>
      <c r="G2483" s="137" t="s">
        <v>14</v>
      </c>
      <c r="H2483" s="139" t="s">
        <v>11</v>
      </c>
      <c r="I2483" s="267"/>
    </row>
    <row r="2484" spans="1:9" x14ac:dyDescent="0.2">
      <c r="A2484" s="132" t="s">
        <v>79</v>
      </c>
      <c r="B2484" s="217">
        <v>2</v>
      </c>
      <c r="C2484" s="77" t="s">
        <v>141</v>
      </c>
      <c r="D2484" s="77" t="s">
        <v>1116</v>
      </c>
      <c r="E2484" s="135">
        <v>298</v>
      </c>
      <c r="F2484" s="137" t="s">
        <v>1384</v>
      </c>
      <c r="G2484" s="137" t="s">
        <v>14</v>
      </c>
      <c r="H2484" s="139" t="s">
        <v>11</v>
      </c>
      <c r="I2484" s="267"/>
    </row>
    <row r="2485" spans="1:9" x14ac:dyDescent="0.2">
      <c r="A2485" s="132" t="s">
        <v>81</v>
      </c>
      <c r="B2485" s="217">
        <v>2</v>
      </c>
      <c r="C2485" s="77" t="s">
        <v>141</v>
      </c>
      <c r="D2485" s="77" t="s">
        <v>1116</v>
      </c>
      <c r="E2485" s="135">
        <v>298</v>
      </c>
      <c r="F2485" s="137" t="s">
        <v>1384</v>
      </c>
      <c r="G2485" s="137" t="s">
        <v>14</v>
      </c>
      <c r="H2485" s="139" t="s">
        <v>11</v>
      </c>
      <c r="I2485" s="267"/>
    </row>
    <row r="2486" spans="1:9" x14ac:dyDescent="0.2">
      <c r="A2486" s="132" t="s">
        <v>82</v>
      </c>
      <c r="B2486" s="217">
        <v>2</v>
      </c>
      <c r="C2486" s="77" t="s">
        <v>141</v>
      </c>
      <c r="D2486" s="77" t="s">
        <v>1116</v>
      </c>
      <c r="E2486" s="135">
        <v>298</v>
      </c>
      <c r="F2486" s="137" t="s">
        <v>1384</v>
      </c>
      <c r="G2486" s="137" t="s">
        <v>14</v>
      </c>
      <c r="H2486" s="139" t="s">
        <v>11</v>
      </c>
      <c r="I2486" s="267"/>
    </row>
    <row r="2487" spans="1:9" x14ac:dyDescent="0.2">
      <c r="A2487" s="132" t="s">
        <v>87</v>
      </c>
      <c r="B2487" s="217">
        <v>2</v>
      </c>
      <c r="C2487" s="77" t="s">
        <v>141</v>
      </c>
      <c r="D2487" s="77" t="s">
        <v>1116</v>
      </c>
      <c r="E2487" s="135">
        <v>298</v>
      </c>
      <c r="F2487" s="137" t="s">
        <v>1384</v>
      </c>
      <c r="G2487" s="137" t="s">
        <v>14</v>
      </c>
      <c r="H2487" s="139" t="s">
        <v>11</v>
      </c>
      <c r="I2487" s="267"/>
    </row>
    <row r="2488" spans="1:9" x14ac:dyDescent="0.2">
      <c r="A2488" s="132" t="s">
        <v>88</v>
      </c>
      <c r="B2488" s="217">
        <v>2</v>
      </c>
      <c r="C2488" s="77" t="s">
        <v>141</v>
      </c>
      <c r="D2488" s="77" t="s">
        <v>1116</v>
      </c>
      <c r="E2488" s="135">
        <v>298</v>
      </c>
      <c r="F2488" s="137" t="s">
        <v>1384</v>
      </c>
      <c r="G2488" s="137" t="s">
        <v>14</v>
      </c>
      <c r="H2488" s="139" t="s">
        <v>11</v>
      </c>
      <c r="I2488" s="267"/>
    </row>
    <row r="2489" spans="1:9" x14ac:dyDescent="0.2">
      <c r="A2489" s="132" t="s">
        <v>148</v>
      </c>
      <c r="B2489" s="217">
        <v>2</v>
      </c>
      <c r="C2489" s="77" t="s">
        <v>141</v>
      </c>
      <c r="D2489" s="77" t="s">
        <v>1116</v>
      </c>
      <c r="E2489" s="44">
        <v>298</v>
      </c>
      <c r="F2489" s="137" t="s">
        <v>1384</v>
      </c>
      <c r="G2489" s="137" t="s">
        <v>14</v>
      </c>
      <c r="H2489" s="139" t="s">
        <v>11</v>
      </c>
      <c r="I2489" s="267"/>
    </row>
    <row r="2490" spans="1:9" x14ac:dyDescent="0.2">
      <c r="A2490" s="48" t="s">
        <v>527</v>
      </c>
      <c r="B2490" s="218">
        <v>2</v>
      </c>
      <c r="C2490" s="77" t="s">
        <v>141</v>
      </c>
      <c r="D2490" s="77" t="s">
        <v>1116</v>
      </c>
      <c r="E2490" s="135">
        <v>298</v>
      </c>
      <c r="F2490" s="137" t="s">
        <v>1384</v>
      </c>
      <c r="G2490" s="137" t="s">
        <v>14</v>
      </c>
      <c r="H2490" s="139" t="s">
        <v>11</v>
      </c>
      <c r="I2490" s="267"/>
    </row>
    <row r="2491" spans="1:9" s="53" customFormat="1" x14ac:dyDescent="0.2">
      <c r="A2491" s="132" t="s">
        <v>588</v>
      </c>
      <c r="B2491" s="217">
        <v>2</v>
      </c>
      <c r="C2491" s="77" t="s">
        <v>141</v>
      </c>
      <c r="D2491" s="77" t="s">
        <v>1116</v>
      </c>
      <c r="E2491" s="135">
        <v>298</v>
      </c>
      <c r="F2491" s="137" t="s">
        <v>1384</v>
      </c>
      <c r="G2491" s="137" t="s">
        <v>14</v>
      </c>
      <c r="H2491" s="139">
        <v>150000</v>
      </c>
      <c r="I2491" s="267"/>
    </row>
    <row r="2492" spans="1:9" s="53" customFormat="1" x14ac:dyDescent="0.2">
      <c r="A2492" s="132" t="s">
        <v>1069</v>
      </c>
      <c r="B2492" s="217">
        <v>2</v>
      </c>
      <c r="C2492" s="77" t="s">
        <v>141</v>
      </c>
      <c r="D2492" s="77" t="s">
        <v>1116</v>
      </c>
      <c r="E2492" s="44">
        <v>298</v>
      </c>
      <c r="F2492" s="137" t="s">
        <v>1384</v>
      </c>
      <c r="G2492" s="137" t="s">
        <v>14</v>
      </c>
      <c r="H2492" s="139" t="s">
        <v>11</v>
      </c>
      <c r="I2492" s="267"/>
    </row>
    <row r="2493" spans="1:9" x14ac:dyDescent="0.2">
      <c r="A2493" s="132" t="s">
        <v>5</v>
      </c>
      <c r="B2493" s="213">
        <v>2</v>
      </c>
      <c r="C2493" s="151" t="s">
        <v>141</v>
      </c>
      <c r="D2493" s="151" t="s">
        <v>1142</v>
      </c>
      <c r="E2493" s="149">
        <v>299</v>
      </c>
      <c r="F2493" s="148" t="s">
        <v>534</v>
      </c>
      <c r="G2493" s="148" t="s">
        <v>14</v>
      </c>
      <c r="H2493" s="148">
        <v>700</v>
      </c>
      <c r="I2493" s="267"/>
    </row>
    <row r="2494" spans="1:9" x14ac:dyDescent="0.2">
      <c r="A2494" s="132" t="s">
        <v>6</v>
      </c>
      <c r="B2494" s="213">
        <v>2</v>
      </c>
      <c r="C2494" s="151" t="s">
        <v>141</v>
      </c>
      <c r="D2494" s="151" t="s">
        <v>1142</v>
      </c>
      <c r="E2494" s="149">
        <v>299</v>
      </c>
      <c r="F2494" s="148" t="s">
        <v>534</v>
      </c>
      <c r="G2494" s="148" t="s">
        <v>14</v>
      </c>
      <c r="H2494" s="148">
        <v>700</v>
      </c>
      <c r="I2494" s="267"/>
    </row>
    <row r="2495" spans="1:9" x14ac:dyDescent="0.2">
      <c r="A2495" s="132" t="s">
        <v>7</v>
      </c>
      <c r="B2495" s="213">
        <v>2</v>
      </c>
      <c r="C2495" s="151" t="s">
        <v>141</v>
      </c>
      <c r="D2495" s="151" t="s">
        <v>1142</v>
      </c>
      <c r="E2495" s="149">
        <v>299</v>
      </c>
      <c r="F2495" s="148" t="s">
        <v>534</v>
      </c>
      <c r="G2495" s="148" t="s">
        <v>14</v>
      </c>
      <c r="H2495" s="148">
        <v>1200</v>
      </c>
      <c r="I2495" s="267"/>
    </row>
    <row r="2496" spans="1:9" x14ac:dyDescent="0.2">
      <c r="A2496" s="132" t="s">
        <v>8</v>
      </c>
      <c r="B2496" s="213">
        <v>2</v>
      </c>
      <c r="C2496" s="151" t="s">
        <v>141</v>
      </c>
      <c r="D2496" s="151" t="s">
        <v>1142</v>
      </c>
      <c r="E2496" s="149">
        <v>299</v>
      </c>
      <c r="F2496" s="148" t="s">
        <v>534</v>
      </c>
      <c r="G2496" s="148" t="s">
        <v>14</v>
      </c>
      <c r="H2496" s="148">
        <v>1700</v>
      </c>
      <c r="I2496" s="267"/>
    </row>
    <row r="2497" spans="1:9" x14ac:dyDescent="0.2">
      <c r="A2497" s="132" t="s">
        <v>34</v>
      </c>
      <c r="B2497" s="213">
        <v>2</v>
      </c>
      <c r="C2497" s="151" t="s">
        <v>141</v>
      </c>
      <c r="D2497" s="151" t="s">
        <v>1142</v>
      </c>
      <c r="E2497" s="149">
        <v>299</v>
      </c>
      <c r="F2497" s="148" t="s">
        <v>534</v>
      </c>
      <c r="G2497" s="148" t="s">
        <v>14</v>
      </c>
      <c r="H2497" s="148">
        <v>1700</v>
      </c>
      <c r="I2497" s="267"/>
    </row>
    <row r="2498" spans="1:9" x14ac:dyDescent="0.2">
      <c r="A2498" s="132" t="s">
        <v>37</v>
      </c>
      <c r="B2498" s="213">
        <v>2</v>
      </c>
      <c r="C2498" s="151" t="s">
        <v>141</v>
      </c>
      <c r="D2498" s="151" t="s">
        <v>1142</v>
      </c>
      <c r="E2498" s="149">
        <v>299</v>
      </c>
      <c r="F2498" s="148" t="s">
        <v>534</v>
      </c>
      <c r="G2498" s="148" t="s">
        <v>14</v>
      </c>
      <c r="H2498" s="148">
        <v>1700</v>
      </c>
      <c r="I2498" s="267"/>
    </row>
    <row r="2499" spans="1:9" x14ac:dyDescent="0.2">
      <c r="A2499" s="132" t="s">
        <v>39</v>
      </c>
      <c r="B2499" s="213">
        <v>2</v>
      </c>
      <c r="C2499" s="151" t="s">
        <v>141</v>
      </c>
      <c r="D2499" s="151" t="s">
        <v>1142</v>
      </c>
      <c r="E2499" s="149">
        <v>299</v>
      </c>
      <c r="F2499" s="148" t="s">
        <v>534</v>
      </c>
      <c r="G2499" s="148" t="s">
        <v>14</v>
      </c>
      <c r="H2499" s="127">
        <v>1700</v>
      </c>
      <c r="I2499" s="267"/>
    </row>
    <row r="2500" spans="1:9" x14ac:dyDescent="0.2">
      <c r="A2500" s="132" t="s">
        <v>40</v>
      </c>
      <c r="B2500" s="213">
        <v>2</v>
      </c>
      <c r="C2500" s="151" t="s">
        <v>141</v>
      </c>
      <c r="D2500" s="151" t="s">
        <v>1142</v>
      </c>
      <c r="E2500" s="149">
        <v>299</v>
      </c>
      <c r="F2500" s="148" t="s">
        <v>534</v>
      </c>
      <c r="G2500" s="148" t="s">
        <v>14</v>
      </c>
      <c r="H2500" s="127">
        <v>1700</v>
      </c>
      <c r="I2500" s="267"/>
    </row>
    <row r="2501" spans="1:9" x14ac:dyDescent="0.2">
      <c r="A2501" s="132" t="s">
        <v>44</v>
      </c>
      <c r="B2501" s="213">
        <v>2</v>
      </c>
      <c r="C2501" s="151" t="s">
        <v>141</v>
      </c>
      <c r="D2501" s="151" t="s">
        <v>1142</v>
      </c>
      <c r="E2501" s="149">
        <v>299</v>
      </c>
      <c r="F2501" s="148" t="s">
        <v>534</v>
      </c>
      <c r="G2501" s="148" t="s">
        <v>14</v>
      </c>
      <c r="H2501" s="148">
        <v>1700</v>
      </c>
      <c r="I2501" s="267"/>
    </row>
    <row r="2502" spans="1:9" x14ac:dyDescent="0.2">
      <c r="A2502" s="132" t="s">
        <v>45</v>
      </c>
      <c r="B2502" s="213">
        <v>2</v>
      </c>
      <c r="C2502" s="151" t="s">
        <v>141</v>
      </c>
      <c r="D2502" s="151" t="s">
        <v>1142</v>
      </c>
      <c r="E2502" s="149">
        <v>299</v>
      </c>
      <c r="F2502" s="148" t="s">
        <v>534</v>
      </c>
      <c r="G2502" s="148" t="s">
        <v>14</v>
      </c>
      <c r="H2502" s="148">
        <v>1700</v>
      </c>
      <c r="I2502" s="267"/>
    </row>
    <row r="2503" spans="1:9" x14ac:dyDescent="0.2">
      <c r="A2503" s="132" t="s">
        <v>46</v>
      </c>
      <c r="B2503" s="213">
        <v>2</v>
      </c>
      <c r="C2503" s="151" t="s">
        <v>141</v>
      </c>
      <c r="D2503" s="151" t="s">
        <v>1142</v>
      </c>
      <c r="E2503" s="149">
        <v>299</v>
      </c>
      <c r="F2503" s="148" t="s">
        <v>534</v>
      </c>
      <c r="G2503" s="148" t="s">
        <v>14</v>
      </c>
      <c r="H2503" s="148">
        <v>1595.7</v>
      </c>
      <c r="I2503" s="267"/>
    </row>
    <row r="2504" spans="1:9" x14ac:dyDescent="0.2">
      <c r="A2504" s="132" t="s">
        <v>47</v>
      </c>
      <c r="B2504" s="213">
        <v>2</v>
      </c>
      <c r="C2504" s="151" t="s">
        <v>141</v>
      </c>
      <c r="D2504" s="151" t="s">
        <v>1142</v>
      </c>
      <c r="E2504" s="149">
        <v>299</v>
      </c>
      <c r="F2504" s="148" t="s">
        <v>534</v>
      </c>
      <c r="G2504" s="148" t="s">
        <v>14</v>
      </c>
      <c r="H2504" s="148">
        <v>1595.7</v>
      </c>
      <c r="I2504" s="267"/>
    </row>
    <row r="2505" spans="1:9" x14ac:dyDescent="0.2">
      <c r="A2505" s="132" t="s">
        <v>55</v>
      </c>
      <c r="B2505" s="213">
        <v>2</v>
      </c>
      <c r="C2505" s="151" t="s">
        <v>141</v>
      </c>
      <c r="D2505" s="151" t="s">
        <v>1142</v>
      </c>
      <c r="E2505" s="149">
        <v>299</v>
      </c>
      <c r="F2505" s="148" t="s">
        <v>534</v>
      </c>
      <c r="G2505" s="148" t="s">
        <v>14</v>
      </c>
      <c r="H2505" s="148">
        <v>1595.7</v>
      </c>
      <c r="I2505" s="267"/>
    </row>
    <row r="2506" spans="1:9" x14ac:dyDescent="0.2">
      <c r="A2506" s="132" t="s">
        <v>56</v>
      </c>
      <c r="B2506" s="213">
        <v>2</v>
      </c>
      <c r="C2506" s="151" t="s">
        <v>141</v>
      </c>
      <c r="D2506" s="151" t="s">
        <v>1142</v>
      </c>
      <c r="E2506" s="149">
        <v>299</v>
      </c>
      <c r="F2506" s="148" t="s">
        <v>534</v>
      </c>
      <c r="G2506" s="148" t="s">
        <v>14</v>
      </c>
      <c r="H2506" s="148">
        <v>1595.7</v>
      </c>
      <c r="I2506" s="267"/>
    </row>
    <row r="2507" spans="1:9" x14ac:dyDescent="0.2">
      <c r="A2507" s="132" t="s">
        <v>64</v>
      </c>
      <c r="B2507" s="213">
        <v>2</v>
      </c>
      <c r="C2507" s="151" t="s">
        <v>141</v>
      </c>
      <c r="D2507" s="151" t="s">
        <v>1142</v>
      </c>
      <c r="E2507" s="149">
        <v>299</v>
      </c>
      <c r="F2507" s="148" t="s">
        <v>534</v>
      </c>
      <c r="G2507" s="148" t="s">
        <v>14</v>
      </c>
      <c r="H2507" s="148">
        <v>1595.7</v>
      </c>
      <c r="I2507" s="267"/>
    </row>
    <row r="2508" spans="1:9" x14ac:dyDescent="0.2">
      <c r="A2508" s="132" t="s">
        <v>65</v>
      </c>
      <c r="B2508" s="213">
        <v>2</v>
      </c>
      <c r="C2508" s="151" t="s">
        <v>141</v>
      </c>
      <c r="D2508" s="151" t="s">
        <v>1142</v>
      </c>
      <c r="E2508" s="149">
        <v>299</v>
      </c>
      <c r="F2508" s="148" t="s">
        <v>534</v>
      </c>
      <c r="G2508" s="148" t="s">
        <v>14</v>
      </c>
      <c r="H2508" s="148">
        <v>1595.7</v>
      </c>
      <c r="I2508" s="267"/>
    </row>
    <row r="2509" spans="1:9" x14ac:dyDescent="0.2">
      <c r="A2509" s="132" t="s">
        <v>78</v>
      </c>
      <c r="B2509" s="213">
        <v>2</v>
      </c>
      <c r="C2509" s="151" t="s">
        <v>141</v>
      </c>
      <c r="D2509" s="151" t="s">
        <v>1142</v>
      </c>
      <c r="E2509" s="149">
        <v>299</v>
      </c>
      <c r="F2509" s="148" t="s">
        <v>534</v>
      </c>
      <c r="G2509" s="148" t="s">
        <v>14</v>
      </c>
      <c r="H2509" s="148">
        <v>1595.7</v>
      </c>
      <c r="I2509" s="267"/>
    </row>
    <row r="2510" spans="1:9" x14ac:dyDescent="0.2">
      <c r="A2510" s="132" t="s">
        <v>79</v>
      </c>
      <c r="B2510" s="213">
        <v>2</v>
      </c>
      <c r="C2510" s="151" t="s">
        <v>141</v>
      </c>
      <c r="D2510" s="151" t="s">
        <v>1142</v>
      </c>
      <c r="E2510" s="149">
        <v>299</v>
      </c>
      <c r="F2510" s="148" t="s">
        <v>534</v>
      </c>
      <c r="G2510" s="148" t="s">
        <v>14</v>
      </c>
      <c r="H2510" s="148">
        <v>1595.7</v>
      </c>
      <c r="I2510" s="267"/>
    </row>
    <row r="2511" spans="1:9" x14ac:dyDescent="0.2">
      <c r="A2511" s="132" t="s">
        <v>81</v>
      </c>
      <c r="B2511" s="213">
        <v>2</v>
      </c>
      <c r="C2511" s="151" t="s">
        <v>141</v>
      </c>
      <c r="D2511" s="151" t="s">
        <v>1142</v>
      </c>
      <c r="E2511" s="149">
        <v>299</v>
      </c>
      <c r="F2511" s="148" t="s">
        <v>534</v>
      </c>
      <c r="G2511" s="148" t="s">
        <v>14</v>
      </c>
      <c r="H2511" s="148">
        <v>1595.7</v>
      </c>
      <c r="I2511" s="267"/>
    </row>
    <row r="2512" spans="1:9" x14ac:dyDescent="0.2">
      <c r="A2512" s="132" t="s">
        <v>82</v>
      </c>
      <c r="B2512" s="213">
        <v>2</v>
      </c>
      <c r="C2512" s="151" t="s">
        <v>141</v>
      </c>
      <c r="D2512" s="151" t="s">
        <v>1142</v>
      </c>
      <c r="E2512" s="149">
        <v>299</v>
      </c>
      <c r="F2512" s="148" t="s">
        <v>534</v>
      </c>
      <c r="G2512" s="148" t="s">
        <v>14</v>
      </c>
      <c r="H2512" s="148">
        <v>1595.7</v>
      </c>
      <c r="I2512" s="267"/>
    </row>
    <row r="2513" spans="1:9" x14ac:dyDescent="0.2">
      <c r="A2513" s="132" t="s">
        <v>87</v>
      </c>
      <c r="B2513" s="213">
        <v>2</v>
      </c>
      <c r="C2513" s="151" t="s">
        <v>141</v>
      </c>
      <c r="D2513" s="151" t="s">
        <v>1142</v>
      </c>
      <c r="E2513" s="149">
        <v>299</v>
      </c>
      <c r="F2513" s="148" t="s">
        <v>534</v>
      </c>
      <c r="G2513" s="148" t="s">
        <v>14</v>
      </c>
      <c r="H2513" s="148">
        <v>1595.7</v>
      </c>
      <c r="I2513" s="267"/>
    </row>
    <row r="2514" spans="1:9" x14ac:dyDescent="0.2">
      <c r="A2514" s="132" t="s">
        <v>88</v>
      </c>
      <c r="B2514" s="213">
        <v>2</v>
      </c>
      <c r="C2514" s="151" t="s">
        <v>141</v>
      </c>
      <c r="D2514" s="151" t="s">
        <v>1142</v>
      </c>
      <c r="E2514" s="149">
        <v>299</v>
      </c>
      <c r="F2514" s="148" t="s">
        <v>534</v>
      </c>
      <c r="G2514" s="148" t="s">
        <v>14</v>
      </c>
      <c r="H2514" s="148">
        <v>1595.7</v>
      </c>
      <c r="I2514" s="267"/>
    </row>
    <row r="2515" spans="1:9" x14ac:dyDescent="0.2">
      <c r="A2515" s="132" t="s">
        <v>148</v>
      </c>
      <c r="B2515" s="213">
        <v>2</v>
      </c>
      <c r="C2515" s="151" t="s">
        <v>141</v>
      </c>
      <c r="D2515" s="151" t="s">
        <v>1142</v>
      </c>
      <c r="E2515" s="149">
        <v>299</v>
      </c>
      <c r="F2515" s="148" t="s">
        <v>534</v>
      </c>
      <c r="G2515" s="148" t="s">
        <v>14</v>
      </c>
      <c r="H2515" s="137">
        <v>1595.7</v>
      </c>
      <c r="I2515" s="267"/>
    </row>
    <row r="2516" spans="1:9" x14ac:dyDescent="0.2">
      <c r="A2516" s="132" t="s">
        <v>527</v>
      </c>
      <c r="B2516" s="213">
        <v>2</v>
      </c>
      <c r="C2516" s="151" t="s">
        <v>141</v>
      </c>
      <c r="D2516" s="151" t="s">
        <v>1142</v>
      </c>
      <c r="E2516" s="149">
        <v>299</v>
      </c>
      <c r="F2516" s="148" t="s">
        <v>534</v>
      </c>
      <c r="G2516" s="148" t="s">
        <v>14</v>
      </c>
      <c r="H2516" s="137">
        <v>1595.7</v>
      </c>
      <c r="I2516" s="267"/>
    </row>
    <row r="2517" spans="1:9" s="53" customFormat="1" x14ac:dyDescent="0.2">
      <c r="A2517" s="132" t="s">
        <v>588</v>
      </c>
      <c r="B2517" s="213">
        <v>2</v>
      </c>
      <c r="C2517" s="151" t="s">
        <v>141</v>
      </c>
      <c r="D2517" s="151" t="s">
        <v>1142</v>
      </c>
      <c r="E2517" s="149">
        <v>299</v>
      </c>
      <c r="F2517" s="148" t="s">
        <v>534</v>
      </c>
      <c r="G2517" s="148" t="s">
        <v>14</v>
      </c>
      <c r="H2517" s="137">
        <v>1595.7</v>
      </c>
      <c r="I2517" s="267"/>
    </row>
    <row r="2518" spans="1:9" s="53" customFormat="1" x14ac:dyDescent="0.2">
      <c r="A2518" s="132" t="s">
        <v>1069</v>
      </c>
      <c r="B2518" s="213">
        <v>2</v>
      </c>
      <c r="C2518" s="151" t="s">
        <v>141</v>
      </c>
      <c r="D2518" s="151" t="s">
        <v>1142</v>
      </c>
      <c r="E2518" s="149">
        <v>299</v>
      </c>
      <c r="F2518" s="148" t="s">
        <v>534</v>
      </c>
      <c r="G2518" s="148" t="s">
        <v>14</v>
      </c>
      <c r="H2518" s="137">
        <v>1595.7</v>
      </c>
      <c r="I2518" s="267"/>
    </row>
    <row r="2519" spans="1:9" x14ac:dyDescent="0.2">
      <c r="A2519" s="132" t="s">
        <v>5</v>
      </c>
      <c r="B2519" s="213">
        <v>3</v>
      </c>
      <c r="C2519" s="77" t="s">
        <v>29</v>
      </c>
      <c r="D2519" s="77" t="s">
        <v>30</v>
      </c>
      <c r="E2519" s="135">
        <v>930</v>
      </c>
      <c r="F2519" s="78" t="s">
        <v>1270</v>
      </c>
      <c r="G2519" s="78" t="s">
        <v>1122</v>
      </c>
      <c r="H2519" s="292" t="s">
        <v>11</v>
      </c>
      <c r="I2519" s="267" t="s">
        <v>1403</v>
      </c>
    </row>
    <row r="2520" spans="1:9" x14ac:dyDescent="0.2">
      <c r="A2520" s="132" t="s">
        <v>6</v>
      </c>
      <c r="B2520" s="213">
        <v>3</v>
      </c>
      <c r="C2520" s="77" t="s">
        <v>29</v>
      </c>
      <c r="D2520" s="77" t="s">
        <v>30</v>
      </c>
      <c r="E2520" s="135">
        <v>930</v>
      </c>
      <c r="F2520" s="78" t="s">
        <v>1270</v>
      </c>
      <c r="G2520" s="78" t="s">
        <v>1122</v>
      </c>
      <c r="H2520" s="292" t="s">
        <v>11</v>
      </c>
      <c r="I2520" s="267" t="s">
        <v>1403</v>
      </c>
    </row>
    <row r="2521" spans="1:9" x14ac:dyDescent="0.2">
      <c r="A2521" s="132" t="s">
        <v>7</v>
      </c>
      <c r="B2521" s="213">
        <v>3</v>
      </c>
      <c r="C2521" s="77" t="s">
        <v>29</v>
      </c>
      <c r="D2521" s="77" t="s">
        <v>30</v>
      </c>
      <c r="E2521" s="135">
        <v>930</v>
      </c>
      <c r="F2521" s="78" t="s">
        <v>1270</v>
      </c>
      <c r="G2521" s="78" t="s">
        <v>1122</v>
      </c>
      <c r="H2521" s="292" t="s">
        <v>11</v>
      </c>
      <c r="I2521" s="267" t="s">
        <v>1403</v>
      </c>
    </row>
    <row r="2522" spans="1:9" x14ac:dyDescent="0.2">
      <c r="A2522" s="132" t="s">
        <v>8</v>
      </c>
      <c r="B2522" s="213">
        <v>3</v>
      </c>
      <c r="C2522" s="77" t="s">
        <v>29</v>
      </c>
      <c r="D2522" s="77" t="s">
        <v>30</v>
      </c>
      <c r="E2522" s="135">
        <v>930</v>
      </c>
      <c r="F2522" s="78" t="s">
        <v>1270</v>
      </c>
      <c r="G2522" s="78" t="s">
        <v>1122</v>
      </c>
      <c r="H2522" s="292" t="s">
        <v>11</v>
      </c>
      <c r="I2522" s="267" t="s">
        <v>1403</v>
      </c>
    </row>
    <row r="2523" spans="1:9" x14ac:dyDescent="0.2">
      <c r="A2523" s="132" t="s">
        <v>34</v>
      </c>
      <c r="B2523" s="213">
        <v>3</v>
      </c>
      <c r="C2523" s="77" t="s">
        <v>29</v>
      </c>
      <c r="D2523" s="77" t="s">
        <v>30</v>
      </c>
      <c r="E2523" s="135">
        <v>930</v>
      </c>
      <c r="F2523" s="78" t="s">
        <v>1270</v>
      </c>
      <c r="G2523" s="78" t="s">
        <v>1122</v>
      </c>
      <c r="H2523" s="292" t="s">
        <v>11</v>
      </c>
      <c r="I2523" s="267" t="s">
        <v>1403</v>
      </c>
    </row>
    <row r="2524" spans="1:9" x14ac:dyDescent="0.2">
      <c r="A2524" s="132" t="s">
        <v>37</v>
      </c>
      <c r="B2524" s="213">
        <v>3</v>
      </c>
      <c r="C2524" s="77" t="s">
        <v>29</v>
      </c>
      <c r="D2524" s="77" t="s">
        <v>30</v>
      </c>
      <c r="E2524" s="135">
        <v>930</v>
      </c>
      <c r="F2524" s="78" t="s">
        <v>1270</v>
      </c>
      <c r="G2524" s="78" t="s">
        <v>1122</v>
      </c>
      <c r="H2524" s="292" t="s">
        <v>11</v>
      </c>
      <c r="I2524" s="267" t="s">
        <v>1403</v>
      </c>
    </row>
    <row r="2525" spans="1:9" x14ac:dyDescent="0.2">
      <c r="A2525" s="132" t="s">
        <v>39</v>
      </c>
      <c r="B2525" s="213">
        <v>3</v>
      </c>
      <c r="C2525" s="77" t="s">
        <v>29</v>
      </c>
      <c r="D2525" s="77" t="s">
        <v>30</v>
      </c>
      <c r="E2525" s="135">
        <v>930</v>
      </c>
      <c r="F2525" s="78" t="s">
        <v>1270</v>
      </c>
      <c r="G2525" s="78" t="s">
        <v>1122</v>
      </c>
      <c r="H2525" s="272" t="s">
        <v>11</v>
      </c>
      <c r="I2525" s="267" t="s">
        <v>1403</v>
      </c>
    </row>
    <row r="2526" spans="1:9" x14ac:dyDescent="0.2">
      <c r="A2526" s="132" t="s">
        <v>40</v>
      </c>
      <c r="B2526" s="213">
        <v>3</v>
      </c>
      <c r="C2526" s="77" t="s">
        <v>29</v>
      </c>
      <c r="D2526" s="77" t="s">
        <v>30</v>
      </c>
      <c r="E2526" s="135">
        <v>930</v>
      </c>
      <c r="F2526" s="78" t="s">
        <v>1270</v>
      </c>
      <c r="G2526" s="78" t="s">
        <v>1122</v>
      </c>
      <c r="H2526" s="272" t="s">
        <v>11</v>
      </c>
      <c r="I2526" s="267" t="s">
        <v>1403</v>
      </c>
    </row>
    <row r="2527" spans="1:9" x14ac:dyDescent="0.2">
      <c r="A2527" s="132" t="s">
        <v>44</v>
      </c>
      <c r="B2527" s="213">
        <v>3</v>
      </c>
      <c r="C2527" s="77" t="s">
        <v>29</v>
      </c>
      <c r="D2527" s="77" t="s">
        <v>30</v>
      </c>
      <c r="E2527" s="135">
        <v>930</v>
      </c>
      <c r="F2527" s="78" t="s">
        <v>1270</v>
      </c>
      <c r="G2527" s="78" t="s">
        <v>1122</v>
      </c>
      <c r="H2527" s="292" t="s">
        <v>11</v>
      </c>
      <c r="I2527" s="267" t="s">
        <v>1403</v>
      </c>
    </row>
    <row r="2528" spans="1:9" x14ac:dyDescent="0.2">
      <c r="A2528" s="132" t="s">
        <v>45</v>
      </c>
      <c r="B2528" s="213">
        <v>3</v>
      </c>
      <c r="C2528" s="77" t="s">
        <v>29</v>
      </c>
      <c r="D2528" s="77" t="s">
        <v>30</v>
      </c>
      <c r="E2528" s="135">
        <v>930</v>
      </c>
      <c r="F2528" s="78" t="s">
        <v>1270</v>
      </c>
      <c r="G2528" s="78" t="s">
        <v>1122</v>
      </c>
      <c r="H2528" s="292" t="s">
        <v>11</v>
      </c>
      <c r="I2528" s="267" t="s">
        <v>1403</v>
      </c>
    </row>
    <row r="2529" spans="1:9" x14ac:dyDescent="0.2">
      <c r="A2529" s="132" t="s">
        <v>46</v>
      </c>
      <c r="B2529" s="213">
        <v>3</v>
      </c>
      <c r="C2529" s="77" t="s">
        <v>29</v>
      </c>
      <c r="D2529" s="77" t="s">
        <v>30</v>
      </c>
      <c r="E2529" s="135">
        <v>930</v>
      </c>
      <c r="F2529" s="78" t="s">
        <v>1270</v>
      </c>
      <c r="G2529" s="78" t="s">
        <v>1122</v>
      </c>
      <c r="H2529" s="292">
        <v>25000</v>
      </c>
      <c r="I2529" s="267" t="s">
        <v>1403</v>
      </c>
    </row>
    <row r="2530" spans="1:9" x14ac:dyDescent="0.2">
      <c r="A2530" s="132" t="s">
        <v>47</v>
      </c>
      <c r="B2530" s="213">
        <v>3</v>
      </c>
      <c r="C2530" s="77" t="s">
        <v>29</v>
      </c>
      <c r="D2530" s="77" t="s">
        <v>30</v>
      </c>
      <c r="E2530" s="135">
        <v>930</v>
      </c>
      <c r="F2530" s="78" t="s">
        <v>1270</v>
      </c>
      <c r="G2530" s="78" t="s">
        <v>1122</v>
      </c>
      <c r="H2530" s="292">
        <v>25000</v>
      </c>
      <c r="I2530" s="267" t="s">
        <v>1403</v>
      </c>
    </row>
    <row r="2531" spans="1:9" x14ac:dyDescent="0.2">
      <c r="A2531" s="132" t="s">
        <v>55</v>
      </c>
      <c r="B2531" s="213">
        <v>3</v>
      </c>
      <c r="C2531" s="77" t="s">
        <v>29</v>
      </c>
      <c r="D2531" s="77" t="s">
        <v>30</v>
      </c>
      <c r="E2531" s="135">
        <v>930</v>
      </c>
      <c r="F2531" s="78" t="s">
        <v>1270</v>
      </c>
      <c r="G2531" s="78" t="s">
        <v>1122</v>
      </c>
      <c r="H2531" s="292">
        <v>27000</v>
      </c>
      <c r="I2531" s="267" t="s">
        <v>1403</v>
      </c>
    </row>
    <row r="2532" spans="1:9" x14ac:dyDescent="0.2">
      <c r="A2532" s="132" t="s">
        <v>56</v>
      </c>
      <c r="B2532" s="213">
        <v>3</v>
      </c>
      <c r="C2532" s="77" t="s">
        <v>29</v>
      </c>
      <c r="D2532" s="77" t="s">
        <v>30</v>
      </c>
      <c r="E2532" s="135">
        <v>930</v>
      </c>
      <c r="F2532" s="78" t="s">
        <v>1270</v>
      </c>
      <c r="G2532" s="78" t="s">
        <v>1122</v>
      </c>
      <c r="H2532" s="292">
        <v>23000</v>
      </c>
      <c r="I2532" s="267" t="s">
        <v>1403</v>
      </c>
    </row>
    <row r="2533" spans="1:9" x14ac:dyDescent="0.2">
      <c r="A2533" s="132" t="s">
        <v>64</v>
      </c>
      <c r="B2533" s="213">
        <v>3</v>
      </c>
      <c r="C2533" s="77" t="s">
        <v>29</v>
      </c>
      <c r="D2533" s="77" t="s">
        <v>30</v>
      </c>
      <c r="E2533" s="135">
        <v>930</v>
      </c>
      <c r="F2533" s="78" t="s">
        <v>1270</v>
      </c>
      <c r="G2533" s="78" t="s">
        <v>1122</v>
      </c>
      <c r="H2533" s="292" t="s">
        <v>4</v>
      </c>
      <c r="I2533" s="267" t="s">
        <v>1403</v>
      </c>
    </row>
    <row r="2534" spans="1:9" x14ac:dyDescent="0.2">
      <c r="A2534" s="132" t="s">
        <v>65</v>
      </c>
      <c r="B2534" s="213">
        <v>3</v>
      </c>
      <c r="C2534" s="77" t="s">
        <v>29</v>
      </c>
      <c r="D2534" s="77" t="s">
        <v>30</v>
      </c>
      <c r="E2534" s="135">
        <v>930</v>
      </c>
      <c r="F2534" s="78" t="s">
        <v>1270</v>
      </c>
      <c r="G2534" s="78" t="s">
        <v>1122</v>
      </c>
      <c r="H2534" s="292" t="s">
        <v>4</v>
      </c>
      <c r="I2534" s="267" t="s">
        <v>1403</v>
      </c>
    </row>
    <row r="2535" spans="1:9" s="53" customFormat="1" x14ac:dyDescent="0.2">
      <c r="A2535" s="132" t="s">
        <v>78</v>
      </c>
      <c r="B2535" s="213">
        <v>3</v>
      </c>
      <c r="C2535" s="77" t="s">
        <v>29</v>
      </c>
      <c r="D2535" s="77" t="s">
        <v>30</v>
      </c>
      <c r="E2535" s="135">
        <v>930</v>
      </c>
      <c r="F2535" s="78" t="s">
        <v>1270</v>
      </c>
      <c r="G2535" s="78" t="s">
        <v>1122</v>
      </c>
      <c r="H2535" s="292" t="s">
        <v>4</v>
      </c>
      <c r="I2535" s="267" t="s">
        <v>1403</v>
      </c>
    </row>
    <row r="2536" spans="1:9" s="53" customFormat="1" x14ac:dyDescent="0.2">
      <c r="A2536" s="132" t="s">
        <v>79</v>
      </c>
      <c r="B2536" s="213">
        <v>3</v>
      </c>
      <c r="C2536" s="77" t="s">
        <v>29</v>
      </c>
      <c r="D2536" s="77" t="s">
        <v>30</v>
      </c>
      <c r="E2536" s="135">
        <v>930</v>
      </c>
      <c r="F2536" s="78" t="s">
        <v>1270</v>
      </c>
      <c r="G2536" s="78" t="s">
        <v>1122</v>
      </c>
      <c r="H2536" s="292" t="s">
        <v>4</v>
      </c>
      <c r="I2536" s="267" t="s">
        <v>1403</v>
      </c>
    </row>
    <row r="2537" spans="1:9" x14ac:dyDescent="0.2">
      <c r="A2537" s="132" t="s">
        <v>81</v>
      </c>
      <c r="B2537" s="213">
        <v>3</v>
      </c>
      <c r="C2537" s="77" t="s">
        <v>29</v>
      </c>
      <c r="D2537" s="77" t="s">
        <v>30</v>
      </c>
      <c r="E2537" s="135">
        <v>930</v>
      </c>
      <c r="F2537" s="78" t="s">
        <v>1270</v>
      </c>
      <c r="G2537" s="78" t="s">
        <v>1122</v>
      </c>
      <c r="H2537" s="292">
        <v>125000</v>
      </c>
      <c r="I2537" s="267" t="s">
        <v>1403</v>
      </c>
    </row>
    <row r="2538" spans="1:9" x14ac:dyDescent="0.2">
      <c r="A2538" s="132" t="s">
        <v>82</v>
      </c>
      <c r="B2538" s="213">
        <v>3</v>
      </c>
      <c r="C2538" s="77" t="s">
        <v>29</v>
      </c>
      <c r="D2538" s="77" t="s">
        <v>30</v>
      </c>
      <c r="E2538" s="135">
        <v>930</v>
      </c>
      <c r="F2538" s="78" t="s">
        <v>1270</v>
      </c>
      <c r="G2538" s="78" t="s">
        <v>1122</v>
      </c>
      <c r="H2538" s="292">
        <v>30227.629000000001</v>
      </c>
      <c r="I2538" s="267" t="s">
        <v>1403</v>
      </c>
    </row>
    <row r="2539" spans="1:9" x14ac:dyDescent="0.2">
      <c r="A2539" s="132" t="s">
        <v>87</v>
      </c>
      <c r="B2539" s="213">
        <v>3</v>
      </c>
      <c r="C2539" s="77" t="s">
        <v>29</v>
      </c>
      <c r="D2539" s="77" t="s">
        <v>30</v>
      </c>
      <c r="E2539" s="135">
        <v>930</v>
      </c>
      <c r="F2539" s="78" t="s">
        <v>1270</v>
      </c>
      <c r="G2539" s="78" t="s">
        <v>1122</v>
      </c>
      <c r="H2539" s="292" t="s">
        <v>4</v>
      </c>
      <c r="I2539" s="267" t="s">
        <v>1403</v>
      </c>
    </row>
    <row r="2540" spans="1:9" x14ac:dyDescent="0.2">
      <c r="A2540" s="132" t="s">
        <v>88</v>
      </c>
      <c r="B2540" s="213">
        <v>3</v>
      </c>
      <c r="C2540" s="77" t="s">
        <v>29</v>
      </c>
      <c r="D2540" s="77" t="s">
        <v>30</v>
      </c>
      <c r="E2540" s="135">
        <v>930</v>
      </c>
      <c r="F2540" s="78" t="s">
        <v>1270</v>
      </c>
      <c r="G2540" s="78" t="s">
        <v>1122</v>
      </c>
      <c r="H2540" s="292" t="s">
        <v>4</v>
      </c>
      <c r="I2540" s="267" t="s">
        <v>1403</v>
      </c>
    </row>
    <row r="2541" spans="1:9" x14ac:dyDescent="0.2">
      <c r="A2541" s="132" t="s">
        <v>148</v>
      </c>
      <c r="B2541" s="213">
        <v>3</v>
      </c>
      <c r="C2541" s="77" t="s">
        <v>29</v>
      </c>
      <c r="D2541" s="77" t="s">
        <v>30</v>
      </c>
      <c r="E2541" s="135">
        <v>930</v>
      </c>
      <c r="F2541" s="78" t="s">
        <v>1270</v>
      </c>
      <c r="G2541" s="78" t="s">
        <v>1122</v>
      </c>
      <c r="H2541" s="139" t="s">
        <v>4</v>
      </c>
      <c r="I2541" s="267" t="s">
        <v>1403</v>
      </c>
    </row>
    <row r="2542" spans="1:9" x14ac:dyDescent="0.2">
      <c r="A2542" s="132" t="s">
        <v>527</v>
      </c>
      <c r="B2542" s="213">
        <v>3</v>
      </c>
      <c r="C2542" s="77" t="s">
        <v>29</v>
      </c>
      <c r="D2542" s="77" t="s">
        <v>30</v>
      </c>
      <c r="E2542" s="135">
        <v>930</v>
      </c>
      <c r="F2542" s="78" t="s">
        <v>1270</v>
      </c>
      <c r="G2542" s="78" t="s">
        <v>1122</v>
      </c>
      <c r="H2542" s="139" t="s">
        <v>4</v>
      </c>
      <c r="I2542" s="267" t="s">
        <v>1403</v>
      </c>
    </row>
    <row r="2543" spans="1:9" s="53" customFormat="1" x14ac:dyDescent="0.2">
      <c r="A2543" s="132" t="s">
        <v>588</v>
      </c>
      <c r="B2543" s="213">
        <v>3</v>
      </c>
      <c r="C2543" s="77" t="s">
        <v>29</v>
      </c>
      <c r="D2543" s="77" t="s">
        <v>30</v>
      </c>
      <c r="E2543" s="135">
        <v>930</v>
      </c>
      <c r="F2543" s="78" t="s">
        <v>1270</v>
      </c>
      <c r="G2543" s="78" t="s">
        <v>1122</v>
      </c>
      <c r="H2543" s="139" t="s">
        <v>4</v>
      </c>
      <c r="I2543" s="267" t="s">
        <v>1403</v>
      </c>
    </row>
    <row r="2544" spans="1:9" s="53" customFormat="1" x14ac:dyDescent="0.2">
      <c r="A2544" s="132" t="s">
        <v>1069</v>
      </c>
      <c r="B2544" s="213">
        <v>3</v>
      </c>
      <c r="C2544" s="77" t="s">
        <v>29</v>
      </c>
      <c r="D2544" s="77" t="s">
        <v>30</v>
      </c>
      <c r="E2544" s="135">
        <v>930</v>
      </c>
      <c r="F2544" s="78" t="s">
        <v>1270</v>
      </c>
      <c r="G2544" s="78" t="s">
        <v>1122</v>
      </c>
      <c r="H2544" s="139" t="s">
        <v>4</v>
      </c>
      <c r="I2544" s="267" t="s">
        <v>1403</v>
      </c>
    </row>
    <row r="2545" spans="1:9" x14ac:dyDescent="0.2">
      <c r="A2545" s="262" t="s">
        <v>5</v>
      </c>
      <c r="B2545" s="263">
        <v>3</v>
      </c>
      <c r="C2545" s="275" t="s">
        <v>29</v>
      </c>
      <c r="D2545" s="275" t="s">
        <v>3</v>
      </c>
      <c r="E2545" s="269">
        <v>2.3E-2</v>
      </c>
      <c r="F2545" s="268" t="s">
        <v>586</v>
      </c>
      <c r="G2545" s="268" t="s">
        <v>1122</v>
      </c>
      <c r="H2545" s="279" t="s">
        <v>4</v>
      </c>
      <c r="I2545" s="267" t="s">
        <v>1388</v>
      </c>
    </row>
    <row r="2546" spans="1:9" x14ac:dyDescent="0.2">
      <c r="A2546" s="262" t="s">
        <v>6</v>
      </c>
      <c r="B2546" s="263">
        <v>3</v>
      </c>
      <c r="C2546" s="275" t="s">
        <v>29</v>
      </c>
      <c r="D2546" s="275" t="s">
        <v>3</v>
      </c>
      <c r="E2546" s="269">
        <v>2.3E-2</v>
      </c>
      <c r="F2546" s="268" t="s">
        <v>586</v>
      </c>
      <c r="G2546" s="268" t="s">
        <v>1122</v>
      </c>
      <c r="H2546" s="279" t="s">
        <v>4</v>
      </c>
      <c r="I2546" s="267" t="s">
        <v>1388</v>
      </c>
    </row>
    <row r="2547" spans="1:9" x14ac:dyDescent="0.2">
      <c r="A2547" s="262" t="s">
        <v>7</v>
      </c>
      <c r="B2547" s="263">
        <v>3</v>
      </c>
      <c r="C2547" s="275" t="s">
        <v>29</v>
      </c>
      <c r="D2547" s="275" t="s">
        <v>3</v>
      </c>
      <c r="E2547" s="269">
        <v>2.3E-2</v>
      </c>
      <c r="F2547" s="268" t="s">
        <v>586</v>
      </c>
      <c r="G2547" s="268" t="s">
        <v>1122</v>
      </c>
      <c r="H2547" s="279" t="s">
        <v>4</v>
      </c>
      <c r="I2547" s="267" t="s">
        <v>1388</v>
      </c>
    </row>
    <row r="2548" spans="1:9" x14ac:dyDescent="0.2">
      <c r="A2548" s="262" t="s">
        <v>8</v>
      </c>
      <c r="B2548" s="263">
        <v>3</v>
      </c>
      <c r="C2548" s="275" t="s">
        <v>29</v>
      </c>
      <c r="D2548" s="275" t="s">
        <v>3</v>
      </c>
      <c r="E2548" s="265">
        <v>2.3E-2</v>
      </c>
      <c r="F2548" s="264" t="s">
        <v>586</v>
      </c>
      <c r="G2548" s="268" t="s">
        <v>1122</v>
      </c>
      <c r="H2548" s="279" t="s">
        <v>4</v>
      </c>
      <c r="I2548" s="267" t="s">
        <v>1388</v>
      </c>
    </row>
    <row r="2549" spans="1:9" x14ac:dyDescent="0.2">
      <c r="A2549" s="262" t="s">
        <v>34</v>
      </c>
      <c r="B2549" s="263">
        <v>3</v>
      </c>
      <c r="C2549" s="275" t="s">
        <v>29</v>
      </c>
      <c r="D2549" s="275" t="s">
        <v>3</v>
      </c>
      <c r="E2549" s="269">
        <v>2.3E-2</v>
      </c>
      <c r="F2549" s="268" t="s">
        <v>1264</v>
      </c>
      <c r="G2549" s="268" t="s">
        <v>1122</v>
      </c>
      <c r="H2549" s="279">
        <v>15924.2</v>
      </c>
      <c r="I2549" s="267" t="s">
        <v>1388</v>
      </c>
    </row>
    <row r="2550" spans="1:9" x14ac:dyDescent="0.2">
      <c r="A2550" s="262" t="s">
        <v>37</v>
      </c>
      <c r="B2550" s="263">
        <v>3</v>
      </c>
      <c r="C2550" s="275" t="s">
        <v>29</v>
      </c>
      <c r="D2550" s="275" t="s">
        <v>3</v>
      </c>
      <c r="E2550" s="265">
        <v>2.3E-2</v>
      </c>
      <c r="F2550" s="268" t="s">
        <v>1264</v>
      </c>
      <c r="G2550" s="268" t="s">
        <v>1122</v>
      </c>
      <c r="H2550" s="279">
        <v>65656.2</v>
      </c>
      <c r="I2550" s="267" t="s">
        <v>1388</v>
      </c>
    </row>
    <row r="2551" spans="1:9" x14ac:dyDescent="0.2">
      <c r="A2551" s="262" t="s">
        <v>39</v>
      </c>
      <c r="B2551" s="263">
        <v>3</v>
      </c>
      <c r="C2551" s="275" t="s">
        <v>29</v>
      </c>
      <c r="D2551" s="275" t="s">
        <v>3</v>
      </c>
      <c r="E2551" s="269">
        <v>2.3E-2</v>
      </c>
      <c r="F2551" s="268" t="s">
        <v>1265</v>
      </c>
      <c r="G2551" s="268" t="s">
        <v>1122</v>
      </c>
      <c r="H2551" s="279">
        <v>213100</v>
      </c>
      <c r="I2551" s="267" t="s">
        <v>1388</v>
      </c>
    </row>
    <row r="2552" spans="1:9" x14ac:dyDescent="0.2">
      <c r="A2552" s="262" t="s">
        <v>40</v>
      </c>
      <c r="B2552" s="263">
        <v>3</v>
      </c>
      <c r="C2552" s="275" t="s">
        <v>29</v>
      </c>
      <c r="D2552" s="275" t="s">
        <v>3</v>
      </c>
      <c r="E2552" s="269">
        <v>2.3E-2</v>
      </c>
      <c r="F2552" s="268" t="s">
        <v>586</v>
      </c>
      <c r="G2552" s="268" t="s">
        <v>1122</v>
      </c>
      <c r="H2552" s="279" t="s">
        <v>11</v>
      </c>
      <c r="I2552" s="267" t="s">
        <v>1388</v>
      </c>
    </row>
    <row r="2553" spans="1:9" x14ac:dyDescent="0.2">
      <c r="A2553" s="262" t="s">
        <v>44</v>
      </c>
      <c r="B2553" s="263">
        <v>3</v>
      </c>
      <c r="C2553" s="275" t="s">
        <v>29</v>
      </c>
      <c r="D2553" s="275" t="s">
        <v>3</v>
      </c>
      <c r="E2553" s="269">
        <v>2.3E-2</v>
      </c>
      <c r="F2553" s="268" t="s">
        <v>1266</v>
      </c>
      <c r="G2553" s="268" t="s">
        <v>1122</v>
      </c>
      <c r="H2553" s="266">
        <v>30600</v>
      </c>
      <c r="I2553" s="267" t="s">
        <v>1388</v>
      </c>
    </row>
    <row r="2554" spans="1:9" x14ac:dyDescent="0.2">
      <c r="A2554" s="262" t="s">
        <v>45</v>
      </c>
      <c r="B2554" s="263">
        <v>3</v>
      </c>
      <c r="C2554" s="275" t="s">
        <v>29</v>
      </c>
      <c r="D2554" s="275" t="s">
        <v>3</v>
      </c>
      <c r="E2554" s="269">
        <v>2.3E-2</v>
      </c>
      <c r="F2554" s="268" t="s">
        <v>1267</v>
      </c>
      <c r="G2554" s="268" t="s">
        <v>1122</v>
      </c>
      <c r="H2554" s="266">
        <v>59600</v>
      </c>
      <c r="I2554" s="267" t="s">
        <v>1388</v>
      </c>
    </row>
    <row r="2555" spans="1:9" x14ac:dyDescent="0.2">
      <c r="A2555" s="262" t="s">
        <v>46</v>
      </c>
      <c r="B2555" s="263">
        <v>3</v>
      </c>
      <c r="C2555" s="275" t="s">
        <v>29</v>
      </c>
      <c r="D2555" s="275" t="s">
        <v>3</v>
      </c>
      <c r="E2555" s="269">
        <v>2.3E-2</v>
      </c>
      <c r="F2555" s="268" t="s">
        <v>586</v>
      </c>
      <c r="G2555" s="268" t="s">
        <v>1122</v>
      </c>
      <c r="H2555" s="279" t="s">
        <v>11</v>
      </c>
      <c r="I2555" s="267" t="s">
        <v>1388</v>
      </c>
    </row>
    <row r="2556" spans="1:9" x14ac:dyDescent="0.2">
      <c r="A2556" s="262" t="s">
        <v>47</v>
      </c>
      <c r="B2556" s="263">
        <v>3</v>
      </c>
      <c r="C2556" s="275" t="s">
        <v>29</v>
      </c>
      <c r="D2556" s="275" t="s">
        <v>3</v>
      </c>
      <c r="E2556" s="269">
        <v>2.3E-2</v>
      </c>
      <c r="F2556" s="268" t="s">
        <v>1269</v>
      </c>
      <c r="G2556" s="268" t="s">
        <v>1122</v>
      </c>
      <c r="H2556" s="279">
        <v>250250</v>
      </c>
      <c r="I2556" s="267" t="s">
        <v>1388</v>
      </c>
    </row>
    <row r="2557" spans="1:9" x14ac:dyDescent="0.2">
      <c r="A2557" s="262" t="s">
        <v>55</v>
      </c>
      <c r="B2557" s="263">
        <v>3</v>
      </c>
      <c r="C2557" s="275" t="s">
        <v>29</v>
      </c>
      <c r="D2557" s="275" t="s">
        <v>3</v>
      </c>
      <c r="E2557" s="269">
        <v>2.3E-2</v>
      </c>
      <c r="F2557" s="268" t="s">
        <v>1271</v>
      </c>
      <c r="G2557" s="268" t="s">
        <v>1122</v>
      </c>
      <c r="H2557" s="279">
        <v>104000</v>
      </c>
      <c r="I2557" s="267" t="s">
        <v>1388</v>
      </c>
    </row>
    <row r="2558" spans="1:9" x14ac:dyDescent="0.2">
      <c r="A2558" s="262" t="s">
        <v>56</v>
      </c>
      <c r="B2558" s="263">
        <v>3</v>
      </c>
      <c r="C2558" s="275" t="s">
        <v>29</v>
      </c>
      <c r="D2558" s="275" t="s">
        <v>3</v>
      </c>
      <c r="E2558" s="269">
        <v>2.3E-2</v>
      </c>
      <c r="F2558" s="268" t="s">
        <v>1269</v>
      </c>
      <c r="G2558" s="268" t="s">
        <v>1122</v>
      </c>
      <c r="H2558" s="279">
        <v>47200</v>
      </c>
      <c r="I2558" s="267" t="s">
        <v>1388</v>
      </c>
    </row>
    <row r="2559" spans="1:9" x14ac:dyDescent="0.2">
      <c r="A2559" s="262" t="s">
        <v>64</v>
      </c>
      <c r="B2559" s="263">
        <v>3</v>
      </c>
      <c r="C2559" s="275" t="s">
        <v>29</v>
      </c>
      <c r="D2559" s="275" t="s">
        <v>3</v>
      </c>
      <c r="E2559" s="269">
        <v>2.3E-2</v>
      </c>
      <c r="F2559" s="268" t="s">
        <v>1269</v>
      </c>
      <c r="G2559" s="268" t="s">
        <v>1122</v>
      </c>
      <c r="H2559" s="279">
        <v>107000</v>
      </c>
      <c r="I2559" s="267" t="s">
        <v>1388</v>
      </c>
    </row>
    <row r="2560" spans="1:9" x14ac:dyDescent="0.2">
      <c r="A2560" s="262" t="s">
        <v>65</v>
      </c>
      <c r="B2560" s="263">
        <v>3</v>
      </c>
      <c r="C2560" s="275" t="s">
        <v>29</v>
      </c>
      <c r="D2560" s="275" t="s">
        <v>3</v>
      </c>
      <c r="E2560" s="269">
        <v>934</v>
      </c>
      <c r="F2560" s="268" t="s">
        <v>1273</v>
      </c>
      <c r="G2560" s="268" t="s">
        <v>1122</v>
      </c>
      <c r="H2560" s="279">
        <v>200000</v>
      </c>
      <c r="I2560" s="267" t="s">
        <v>1388</v>
      </c>
    </row>
    <row r="2561" spans="1:9" x14ac:dyDescent="0.2">
      <c r="A2561" s="262" t="s">
        <v>78</v>
      </c>
      <c r="B2561" s="263">
        <v>3</v>
      </c>
      <c r="C2561" s="275" t="s">
        <v>29</v>
      </c>
      <c r="D2561" s="275" t="s">
        <v>3</v>
      </c>
      <c r="E2561" s="269">
        <v>2.3E-2</v>
      </c>
      <c r="F2561" s="268" t="s">
        <v>586</v>
      </c>
      <c r="G2561" s="268" t="s">
        <v>1122</v>
      </c>
      <c r="H2561" s="279" t="s">
        <v>11</v>
      </c>
      <c r="I2561" s="267" t="s">
        <v>1388</v>
      </c>
    </row>
    <row r="2562" spans="1:9" x14ac:dyDescent="0.2">
      <c r="A2562" s="262" t="s">
        <v>79</v>
      </c>
      <c r="B2562" s="263">
        <v>3</v>
      </c>
      <c r="C2562" s="275" t="s">
        <v>29</v>
      </c>
      <c r="D2562" s="275" t="s">
        <v>3</v>
      </c>
      <c r="E2562" s="269">
        <v>2.3E-2</v>
      </c>
      <c r="F2562" s="268" t="s">
        <v>586</v>
      </c>
      <c r="G2562" s="268" t="s">
        <v>1122</v>
      </c>
      <c r="H2562" s="279" t="s">
        <v>11</v>
      </c>
      <c r="I2562" s="267" t="s">
        <v>1388</v>
      </c>
    </row>
    <row r="2563" spans="1:9" x14ac:dyDescent="0.2">
      <c r="A2563" s="262" t="s">
        <v>82</v>
      </c>
      <c r="B2563" s="263">
        <v>3</v>
      </c>
      <c r="C2563" s="275" t="s">
        <v>29</v>
      </c>
      <c r="D2563" s="275" t="s">
        <v>3</v>
      </c>
      <c r="E2563" s="269">
        <v>2.3E-2</v>
      </c>
      <c r="F2563" s="268" t="s">
        <v>586</v>
      </c>
      <c r="G2563" s="268" t="s">
        <v>1122</v>
      </c>
      <c r="H2563" s="279" t="s">
        <v>11</v>
      </c>
      <c r="I2563" s="267" t="s">
        <v>1388</v>
      </c>
    </row>
    <row r="2564" spans="1:9" x14ac:dyDescent="0.2">
      <c r="A2564" s="262" t="s">
        <v>88</v>
      </c>
      <c r="B2564" s="263">
        <v>3</v>
      </c>
      <c r="C2564" s="275" t="s">
        <v>29</v>
      </c>
      <c r="D2564" s="275" t="s">
        <v>3</v>
      </c>
      <c r="E2564" s="269">
        <v>2.3E-2</v>
      </c>
      <c r="F2564" s="268" t="s">
        <v>586</v>
      </c>
      <c r="G2564" s="268" t="s">
        <v>1122</v>
      </c>
      <c r="H2564" s="279" t="s">
        <v>11</v>
      </c>
      <c r="I2564" s="267" t="s">
        <v>1388</v>
      </c>
    </row>
    <row r="2565" spans="1:9" x14ac:dyDescent="0.2">
      <c r="A2565" s="262" t="s">
        <v>148</v>
      </c>
      <c r="B2565" s="263">
        <v>3</v>
      </c>
      <c r="C2565" s="275" t="s">
        <v>29</v>
      </c>
      <c r="D2565" s="275" t="s">
        <v>3</v>
      </c>
      <c r="E2565" s="269">
        <v>2.3E-2</v>
      </c>
      <c r="F2565" s="268" t="s">
        <v>586</v>
      </c>
      <c r="G2565" s="268" t="s">
        <v>1122</v>
      </c>
      <c r="H2565" s="270">
        <v>0</v>
      </c>
      <c r="I2565" s="267" t="s">
        <v>1388</v>
      </c>
    </row>
    <row r="2566" spans="1:9" x14ac:dyDescent="0.2">
      <c r="A2566" s="262" t="s">
        <v>527</v>
      </c>
      <c r="B2566" s="263">
        <v>3</v>
      </c>
      <c r="C2566" s="275" t="s">
        <v>29</v>
      </c>
      <c r="D2566" s="275" t="s">
        <v>3</v>
      </c>
      <c r="E2566" s="269">
        <v>2.3E-2</v>
      </c>
      <c r="F2566" s="268" t="s">
        <v>586</v>
      </c>
      <c r="G2566" s="268" t="s">
        <v>1122</v>
      </c>
      <c r="H2566" s="270">
        <v>0</v>
      </c>
      <c r="I2566" s="267" t="s">
        <v>1388</v>
      </c>
    </row>
    <row r="2567" spans="1:9" x14ac:dyDescent="0.2">
      <c r="A2567" s="262" t="s">
        <v>5</v>
      </c>
      <c r="B2567" s="263">
        <v>2</v>
      </c>
      <c r="C2567" s="278" t="s">
        <v>141</v>
      </c>
      <c r="D2567" s="275" t="s">
        <v>3</v>
      </c>
      <c r="E2567" s="269">
        <v>905</v>
      </c>
      <c r="F2567" s="268" t="s">
        <v>1154</v>
      </c>
      <c r="G2567" s="268" t="s">
        <v>1122</v>
      </c>
      <c r="H2567" s="279">
        <v>3500</v>
      </c>
      <c r="I2567" s="267" t="s">
        <v>1388</v>
      </c>
    </row>
    <row r="2568" spans="1:9" x14ac:dyDescent="0.2">
      <c r="A2568" s="262" t="s">
        <v>6</v>
      </c>
      <c r="B2568" s="263">
        <v>2</v>
      </c>
      <c r="C2568" s="278" t="s">
        <v>141</v>
      </c>
      <c r="D2568" s="275" t="s">
        <v>3</v>
      </c>
      <c r="E2568" s="269">
        <v>905</v>
      </c>
      <c r="F2568" s="268" t="s">
        <v>1154</v>
      </c>
      <c r="G2568" s="268" t="s">
        <v>1122</v>
      </c>
      <c r="H2568" s="279">
        <v>3500</v>
      </c>
      <c r="I2568" s="267" t="s">
        <v>1388</v>
      </c>
    </row>
    <row r="2569" spans="1:9" x14ac:dyDescent="0.2">
      <c r="A2569" s="262" t="s">
        <v>7</v>
      </c>
      <c r="B2569" s="263">
        <v>2</v>
      </c>
      <c r="C2569" s="278" t="s">
        <v>141</v>
      </c>
      <c r="D2569" s="275" t="s">
        <v>3</v>
      </c>
      <c r="E2569" s="269">
        <v>905</v>
      </c>
      <c r="F2569" s="268" t="s">
        <v>1154</v>
      </c>
      <c r="G2569" s="268" t="s">
        <v>1122</v>
      </c>
      <c r="H2569" s="279">
        <v>1500</v>
      </c>
      <c r="I2569" s="267" t="s">
        <v>1388</v>
      </c>
    </row>
    <row r="2570" spans="1:9" x14ac:dyDescent="0.2">
      <c r="A2570" s="262" t="s">
        <v>8</v>
      </c>
      <c r="B2570" s="263">
        <v>2</v>
      </c>
      <c r="C2570" s="278" t="s">
        <v>141</v>
      </c>
      <c r="D2570" s="275" t="s">
        <v>3</v>
      </c>
      <c r="E2570" s="269">
        <v>905</v>
      </c>
      <c r="F2570" s="268" t="s">
        <v>1154</v>
      </c>
      <c r="G2570" s="268" t="s">
        <v>1122</v>
      </c>
      <c r="H2570" s="279">
        <v>1500</v>
      </c>
      <c r="I2570" s="267" t="s">
        <v>1388</v>
      </c>
    </row>
    <row r="2571" spans="1:9" x14ac:dyDescent="0.2">
      <c r="A2571" s="262" t="s">
        <v>34</v>
      </c>
      <c r="B2571" s="263">
        <v>2</v>
      </c>
      <c r="C2571" s="278" t="s">
        <v>141</v>
      </c>
      <c r="D2571" s="275" t="s">
        <v>3</v>
      </c>
      <c r="E2571" s="269">
        <v>905</v>
      </c>
      <c r="F2571" s="268" t="s">
        <v>1154</v>
      </c>
      <c r="G2571" s="268" t="s">
        <v>1122</v>
      </c>
      <c r="H2571" s="279">
        <v>1500</v>
      </c>
      <c r="I2571" s="267" t="s">
        <v>1388</v>
      </c>
    </row>
    <row r="2572" spans="1:9" x14ac:dyDescent="0.2">
      <c r="A2572" s="262" t="s">
        <v>37</v>
      </c>
      <c r="B2572" s="263">
        <v>2</v>
      </c>
      <c r="C2572" s="278" t="s">
        <v>141</v>
      </c>
      <c r="D2572" s="275" t="s">
        <v>3</v>
      </c>
      <c r="E2572" s="269">
        <v>905</v>
      </c>
      <c r="F2572" s="268" t="s">
        <v>1154</v>
      </c>
      <c r="G2572" s="268" t="s">
        <v>1122</v>
      </c>
      <c r="H2572" s="279">
        <v>1500</v>
      </c>
      <c r="I2572" s="267" t="s">
        <v>1388</v>
      </c>
    </row>
    <row r="2573" spans="1:9" x14ac:dyDescent="0.2">
      <c r="A2573" s="262" t="s">
        <v>39</v>
      </c>
      <c r="B2573" s="263">
        <v>2</v>
      </c>
      <c r="C2573" s="278" t="s">
        <v>141</v>
      </c>
      <c r="D2573" s="275" t="s">
        <v>3</v>
      </c>
      <c r="E2573" s="269">
        <v>905</v>
      </c>
      <c r="F2573" s="268" t="s">
        <v>1154</v>
      </c>
      <c r="G2573" s="268" t="s">
        <v>1122</v>
      </c>
      <c r="H2573" s="279">
        <v>7400</v>
      </c>
      <c r="I2573" s="267" t="s">
        <v>1388</v>
      </c>
    </row>
    <row r="2574" spans="1:9" x14ac:dyDescent="0.2">
      <c r="A2574" s="262" t="s">
        <v>40</v>
      </c>
      <c r="B2574" s="263">
        <v>2</v>
      </c>
      <c r="C2574" s="275" t="s">
        <v>141</v>
      </c>
      <c r="D2574" s="275" t="s">
        <v>3</v>
      </c>
      <c r="E2574" s="269">
        <v>905</v>
      </c>
      <c r="F2574" s="268" t="s">
        <v>1154</v>
      </c>
      <c r="G2574" s="268" t="s">
        <v>1122</v>
      </c>
      <c r="H2574" s="279">
        <v>5300</v>
      </c>
      <c r="I2574" s="267" t="s">
        <v>1388</v>
      </c>
    </row>
    <row r="2575" spans="1:9" x14ac:dyDescent="0.2">
      <c r="A2575" s="262" t="s">
        <v>44</v>
      </c>
      <c r="B2575" s="263">
        <v>2</v>
      </c>
      <c r="C2575" s="275" t="s">
        <v>141</v>
      </c>
      <c r="D2575" s="275" t="s">
        <v>3</v>
      </c>
      <c r="E2575" s="269">
        <v>905</v>
      </c>
      <c r="F2575" s="268" t="s">
        <v>1154</v>
      </c>
      <c r="G2575" s="268" t="s">
        <v>1122</v>
      </c>
      <c r="H2575" s="279">
        <v>6350</v>
      </c>
      <c r="I2575" s="267" t="s">
        <v>1388</v>
      </c>
    </row>
    <row r="2576" spans="1:9" x14ac:dyDescent="0.2">
      <c r="A2576" s="262" t="s">
        <v>45</v>
      </c>
      <c r="B2576" s="263">
        <v>2</v>
      </c>
      <c r="C2576" s="275" t="s">
        <v>141</v>
      </c>
      <c r="D2576" s="275" t="s">
        <v>3</v>
      </c>
      <c r="E2576" s="269">
        <v>905</v>
      </c>
      <c r="F2576" s="268" t="s">
        <v>1154</v>
      </c>
      <c r="G2576" s="268" t="s">
        <v>1122</v>
      </c>
      <c r="H2576" s="279">
        <v>6350</v>
      </c>
      <c r="I2576" s="267" t="s">
        <v>1388</v>
      </c>
    </row>
    <row r="2577" spans="1:9" x14ac:dyDescent="0.2">
      <c r="A2577" s="262" t="s">
        <v>46</v>
      </c>
      <c r="B2577" s="263">
        <v>2</v>
      </c>
      <c r="C2577" s="275" t="s">
        <v>141</v>
      </c>
      <c r="D2577" s="275" t="s">
        <v>3</v>
      </c>
      <c r="E2577" s="269">
        <v>905</v>
      </c>
      <c r="F2577" s="268" t="s">
        <v>1154</v>
      </c>
      <c r="G2577" s="268" t="s">
        <v>1122</v>
      </c>
      <c r="H2577" s="279">
        <v>6350</v>
      </c>
      <c r="I2577" s="267" t="s">
        <v>1388</v>
      </c>
    </row>
    <row r="2578" spans="1:9" x14ac:dyDescent="0.2">
      <c r="A2578" s="262" t="s">
        <v>47</v>
      </c>
      <c r="B2578" s="263">
        <v>2</v>
      </c>
      <c r="C2578" s="275" t="s">
        <v>141</v>
      </c>
      <c r="D2578" s="275" t="s">
        <v>3</v>
      </c>
      <c r="E2578" s="269">
        <v>905</v>
      </c>
      <c r="F2578" s="268" t="s">
        <v>1154</v>
      </c>
      <c r="G2578" s="268" t="s">
        <v>1122</v>
      </c>
      <c r="H2578" s="266">
        <v>6350</v>
      </c>
      <c r="I2578" s="267" t="s">
        <v>1388</v>
      </c>
    </row>
    <row r="2579" spans="1:9" x14ac:dyDescent="0.2">
      <c r="A2579" s="262" t="s">
        <v>55</v>
      </c>
      <c r="B2579" s="263">
        <v>2</v>
      </c>
      <c r="C2579" s="275" t="s">
        <v>141</v>
      </c>
      <c r="D2579" s="275" t="s">
        <v>3</v>
      </c>
      <c r="E2579" s="269">
        <v>905</v>
      </c>
      <c r="F2579" s="268" t="s">
        <v>1154</v>
      </c>
      <c r="G2579" s="268" t="s">
        <v>1122</v>
      </c>
      <c r="H2579" s="279">
        <v>5350</v>
      </c>
      <c r="I2579" s="267" t="s">
        <v>1388</v>
      </c>
    </row>
    <row r="2580" spans="1:9" x14ac:dyDescent="0.2">
      <c r="A2580" s="262" t="s">
        <v>56</v>
      </c>
      <c r="B2580" s="263">
        <v>2</v>
      </c>
      <c r="C2580" s="275" t="s">
        <v>141</v>
      </c>
      <c r="D2580" s="275" t="s">
        <v>3</v>
      </c>
      <c r="E2580" s="269">
        <v>905</v>
      </c>
      <c r="F2580" s="268" t="s">
        <v>1154</v>
      </c>
      <c r="G2580" s="268" t="s">
        <v>1122</v>
      </c>
      <c r="H2580" s="279">
        <v>5350</v>
      </c>
      <c r="I2580" s="267" t="s">
        <v>1388</v>
      </c>
    </row>
    <row r="2581" spans="1:9" x14ac:dyDescent="0.2">
      <c r="A2581" s="262" t="s">
        <v>64</v>
      </c>
      <c r="B2581" s="263">
        <v>2</v>
      </c>
      <c r="C2581" s="275" t="s">
        <v>141</v>
      </c>
      <c r="D2581" s="275" t="s">
        <v>3</v>
      </c>
      <c r="E2581" s="269">
        <v>905</v>
      </c>
      <c r="F2581" s="268" t="s">
        <v>1154</v>
      </c>
      <c r="G2581" s="268" t="s">
        <v>1122</v>
      </c>
      <c r="H2581" s="279">
        <v>7950</v>
      </c>
      <c r="I2581" s="267" t="s">
        <v>1388</v>
      </c>
    </row>
    <row r="2582" spans="1:9" x14ac:dyDescent="0.2">
      <c r="A2582" s="262" t="s">
        <v>65</v>
      </c>
      <c r="B2582" s="263">
        <v>2</v>
      </c>
      <c r="C2582" s="275" t="s">
        <v>141</v>
      </c>
      <c r="D2582" s="275" t="s">
        <v>3</v>
      </c>
      <c r="E2582" s="269">
        <v>905</v>
      </c>
      <c r="F2582" s="268" t="s">
        <v>1154</v>
      </c>
      <c r="G2582" s="268" t="s">
        <v>1122</v>
      </c>
      <c r="H2582" s="279">
        <v>7950</v>
      </c>
      <c r="I2582" s="267" t="s">
        <v>1388</v>
      </c>
    </row>
    <row r="2583" spans="1:9" x14ac:dyDescent="0.2">
      <c r="A2583" s="262" t="s">
        <v>78</v>
      </c>
      <c r="B2583" s="263">
        <v>2</v>
      </c>
      <c r="C2583" s="275" t="s">
        <v>141</v>
      </c>
      <c r="D2583" s="275" t="s">
        <v>3</v>
      </c>
      <c r="E2583" s="269">
        <v>905</v>
      </c>
      <c r="F2583" s="268" t="s">
        <v>1154</v>
      </c>
      <c r="G2583" s="268" t="s">
        <v>1122</v>
      </c>
      <c r="H2583" s="279">
        <v>6600</v>
      </c>
      <c r="I2583" s="267" t="s">
        <v>1388</v>
      </c>
    </row>
    <row r="2584" spans="1:9" x14ac:dyDescent="0.2">
      <c r="A2584" s="262" t="s">
        <v>79</v>
      </c>
      <c r="B2584" s="263">
        <v>2</v>
      </c>
      <c r="C2584" s="275" t="s">
        <v>141</v>
      </c>
      <c r="D2584" s="275" t="s">
        <v>3</v>
      </c>
      <c r="E2584" s="269">
        <v>905</v>
      </c>
      <c r="F2584" s="268" t="s">
        <v>1154</v>
      </c>
      <c r="G2584" s="268" t="s">
        <v>1122</v>
      </c>
      <c r="H2584" s="279">
        <v>6600</v>
      </c>
      <c r="I2584" s="267" t="s">
        <v>1388</v>
      </c>
    </row>
    <row r="2585" spans="1:9" x14ac:dyDescent="0.2">
      <c r="A2585" s="262" t="s">
        <v>81</v>
      </c>
      <c r="B2585" s="263">
        <v>2</v>
      </c>
      <c r="C2585" s="275" t="s">
        <v>141</v>
      </c>
      <c r="D2585" s="275" t="s">
        <v>3</v>
      </c>
      <c r="E2585" s="269">
        <v>905</v>
      </c>
      <c r="F2585" s="268" t="s">
        <v>1154</v>
      </c>
      <c r="G2585" s="268" t="s">
        <v>1122</v>
      </c>
      <c r="H2585" s="279">
        <v>7050</v>
      </c>
      <c r="I2585" s="267" t="s">
        <v>1388</v>
      </c>
    </row>
    <row r="2586" spans="1:9" x14ac:dyDescent="0.2">
      <c r="A2586" s="262" t="s">
        <v>82</v>
      </c>
      <c r="B2586" s="263">
        <v>2</v>
      </c>
      <c r="C2586" s="275" t="s">
        <v>141</v>
      </c>
      <c r="D2586" s="275" t="s">
        <v>3</v>
      </c>
      <c r="E2586" s="269">
        <v>905</v>
      </c>
      <c r="F2586" s="268" t="s">
        <v>1154</v>
      </c>
      <c r="G2586" s="268" t="s">
        <v>1122</v>
      </c>
      <c r="H2586" s="279">
        <v>7050</v>
      </c>
      <c r="I2586" s="267" t="s">
        <v>1388</v>
      </c>
    </row>
    <row r="2587" spans="1:9" x14ac:dyDescent="0.2">
      <c r="A2587" s="262" t="s">
        <v>87</v>
      </c>
      <c r="B2587" s="263">
        <v>2</v>
      </c>
      <c r="C2587" s="275" t="s">
        <v>141</v>
      </c>
      <c r="D2587" s="275" t="s">
        <v>3</v>
      </c>
      <c r="E2587" s="269">
        <v>905</v>
      </c>
      <c r="F2587" s="268" t="s">
        <v>1154</v>
      </c>
      <c r="G2587" s="268" t="s">
        <v>1122</v>
      </c>
      <c r="H2587" s="279">
        <v>16000</v>
      </c>
      <c r="I2587" s="267" t="s">
        <v>1388</v>
      </c>
    </row>
    <row r="2588" spans="1:9" x14ac:dyDescent="0.2">
      <c r="A2588" s="262" t="s">
        <v>88</v>
      </c>
      <c r="B2588" s="263">
        <v>2</v>
      </c>
      <c r="C2588" s="275" t="s">
        <v>141</v>
      </c>
      <c r="D2588" s="275" t="s">
        <v>3</v>
      </c>
      <c r="E2588" s="269">
        <v>905</v>
      </c>
      <c r="F2588" s="268" t="s">
        <v>1154</v>
      </c>
      <c r="G2588" s="268" t="s">
        <v>1122</v>
      </c>
      <c r="H2588" s="279">
        <v>16000</v>
      </c>
      <c r="I2588" s="267" t="s">
        <v>1388</v>
      </c>
    </row>
    <row r="2589" spans="1:9" x14ac:dyDescent="0.2">
      <c r="A2589" s="262" t="s">
        <v>148</v>
      </c>
      <c r="B2589" s="263">
        <v>2</v>
      </c>
      <c r="C2589" s="275" t="s">
        <v>141</v>
      </c>
      <c r="D2589" s="275" t="s">
        <v>3</v>
      </c>
      <c r="E2589" s="269">
        <v>905</v>
      </c>
      <c r="F2589" s="268" t="s">
        <v>1154</v>
      </c>
      <c r="G2589" s="268" t="s">
        <v>1122</v>
      </c>
      <c r="H2589" s="270">
        <v>7650</v>
      </c>
      <c r="I2589" s="267" t="s">
        <v>1388</v>
      </c>
    </row>
    <row r="2590" spans="1:9" x14ac:dyDescent="0.2">
      <c r="A2590" s="262" t="s">
        <v>527</v>
      </c>
      <c r="B2590" s="263">
        <v>2</v>
      </c>
      <c r="C2590" s="275" t="s">
        <v>141</v>
      </c>
      <c r="D2590" s="275" t="s">
        <v>3</v>
      </c>
      <c r="E2590" s="269">
        <v>905</v>
      </c>
      <c r="F2590" s="268" t="s">
        <v>1154</v>
      </c>
      <c r="G2590" s="268" t="s">
        <v>1122</v>
      </c>
      <c r="H2590" s="270">
        <v>7650</v>
      </c>
      <c r="I2590" s="267" t="s">
        <v>1388</v>
      </c>
    </row>
    <row r="2591" spans="1:9" s="53" customFormat="1" x14ac:dyDescent="0.2">
      <c r="A2591" s="262" t="s">
        <v>588</v>
      </c>
      <c r="B2591" s="263">
        <v>2</v>
      </c>
      <c r="C2591" s="275" t="s">
        <v>141</v>
      </c>
      <c r="D2591" s="275" t="s">
        <v>3</v>
      </c>
      <c r="E2591" s="269">
        <v>905</v>
      </c>
      <c r="F2591" s="268" t="s">
        <v>1154</v>
      </c>
      <c r="G2591" s="268" t="s">
        <v>1122</v>
      </c>
      <c r="H2591" s="270">
        <v>0</v>
      </c>
      <c r="I2591" s="267" t="s">
        <v>1388</v>
      </c>
    </row>
    <row r="2592" spans="1:9" s="53" customFormat="1" x14ac:dyDescent="0.2">
      <c r="A2592" s="262" t="s">
        <v>1069</v>
      </c>
      <c r="B2592" s="263">
        <v>2</v>
      </c>
      <c r="C2592" s="275" t="s">
        <v>141</v>
      </c>
      <c r="D2592" s="275" t="s">
        <v>3</v>
      </c>
      <c r="E2592" s="269">
        <v>905</v>
      </c>
      <c r="F2592" s="268" t="s">
        <v>1154</v>
      </c>
      <c r="G2592" s="268" t="s">
        <v>1122</v>
      </c>
      <c r="H2592" s="270">
        <v>0</v>
      </c>
      <c r="I2592" s="267" t="s">
        <v>1388</v>
      </c>
    </row>
    <row r="2593" spans="1:9" x14ac:dyDescent="0.2">
      <c r="A2593" s="262" t="s">
        <v>527</v>
      </c>
      <c r="B2593" s="263">
        <v>2</v>
      </c>
      <c r="C2593" s="275" t="s">
        <v>141</v>
      </c>
      <c r="D2593" s="275" t="s">
        <v>3</v>
      </c>
      <c r="E2593" s="269">
        <v>907</v>
      </c>
      <c r="F2593" s="268" t="s">
        <v>1123</v>
      </c>
      <c r="G2593" s="268" t="s">
        <v>1122</v>
      </c>
      <c r="H2593" s="270">
        <v>0</v>
      </c>
      <c r="I2593" s="267" t="s">
        <v>1388</v>
      </c>
    </row>
    <row r="2594" spans="1:9" x14ac:dyDescent="0.2">
      <c r="A2594" s="262" t="s">
        <v>5</v>
      </c>
      <c r="B2594" s="263">
        <v>2</v>
      </c>
      <c r="C2594" s="275" t="s">
        <v>141</v>
      </c>
      <c r="D2594" s="275" t="s">
        <v>3</v>
      </c>
      <c r="E2594" s="269">
        <v>907</v>
      </c>
      <c r="F2594" s="268" t="s">
        <v>1123</v>
      </c>
      <c r="G2594" s="268" t="s">
        <v>1122</v>
      </c>
      <c r="H2594" s="280">
        <v>2250</v>
      </c>
      <c r="I2594" s="267" t="s">
        <v>1388</v>
      </c>
    </row>
    <row r="2595" spans="1:9" x14ac:dyDescent="0.2">
      <c r="A2595" s="262" t="s">
        <v>6</v>
      </c>
      <c r="B2595" s="263">
        <v>2</v>
      </c>
      <c r="C2595" s="275" t="s">
        <v>141</v>
      </c>
      <c r="D2595" s="275" t="s">
        <v>3</v>
      </c>
      <c r="E2595" s="269">
        <v>907</v>
      </c>
      <c r="F2595" s="268" t="s">
        <v>1123</v>
      </c>
      <c r="G2595" s="268" t="s">
        <v>1122</v>
      </c>
      <c r="H2595" s="279">
        <v>2250</v>
      </c>
      <c r="I2595" s="267" t="s">
        <v>1388</v>
      </c>
    </row>
    <row r="2596" spans="1:9" x14ac:dyDescent="0.2">
      <c r="A2596" s="262" t="s">
        <v>7</v>
      </c>
      <c r="B2596" s="263">
        <v>2</v>
      </c>
      <c r="C2596" s="275" t="s">
        <v>141</v>
      </c>
      <c r="D2596" s="275" t="s">
        <v>3</v>
      </c>
      <c r="E2596" s="269">
        <v>907</v>
      </c>
      <c r="F2596" s="268" t="s">
        <v>1123</v>
      </c>
      <c r="G2596" s="268" t="s">
        <v>1122</v>
      </c>
      <c r="H2596" s="279">
        <v>2250</v>
      </c>
      <c r="I2596" s="267" t="s">
        <v>1388</v>
      </c>
    </row>
    <row r="2597" spans="1:9" x14ac:dyDescent="0.2">
      <c r="A2597" s="262" t="s">
        <v>8</v>
      </c>
      <c r="B2597" s="263">
        <v>2</v>
      </c>
      <c r="C2597" s="275" t="s">
        <v>141</v>
      </c>
      <c r="D2597" s="275" t="s">
        <v>3</v>
      </c>
      <c r="E2597" s="269">
        <v>907</v>
      </c>
      <c r="F2597" s="268" t="s">
        <v>1123</v>
      </c>
      <c r="G2597" s="268" t="s">
        <v>1122</v>
      </c>
      <c r="H2597" s="279">
        <v>2250</v>
      </c>
      <c r="I2597" s="267" t="s">
        <v>1388</v>
      </c>
    </row>
    <row r="2598" spans="1:9" x14ac:dyDescent="0.2">
      <c r="A2598" s="262" t="s">
        <v>34</v>
      </c>
      <c r="B2598" s="263">
        <v>2</v>
      </c>
      <c r="C2598" s="275" t="s">
        <v>141</v>
      </c>
      <c r="D2598" s="275" t="s">
        <v>3</v>
      </c>
      <c r="E2598" s="269">
        <v>907</v>
      </c>
      <c r="F2598" s="268" t="s">
        <v>1123</v>
      </c>
      <c r="G2598" s="268" t="s">
        <v>1122</v>
      </c>
      <c r="H2598" s="279">
        <v>2250</v>
      </c>
      <c r="I2598" s="267" t="s">
        <v>1388</v>
      </c>
    </row>
    <row r="2599" spans="1:9" x14ac:dyDescent="0.2">
      <c r="A2599" s="262" t="s">
        <v>37</v>
      </c>
      <c r="B2599" s="263">
        <v>2</v>
      </c>
      <c r="C2599" s="275" t="s">
        <v>141</v>
      </c>
      <c r="D2599" s="275" t="s">
        <v>3</v>
      </c>
      <c r="E2599" s="269">
        <v>907</v>
      </c>
      <c r="F2599" s="268" t="s">
        <v>1123</v>
      </c>
      <c r="G2599" s="268" t="s">
        <v>1122</v>
      </c>
      <c r="H2599" s="279">
        <v>2250</v>
      </c>
      <c r="I2599" s="267" t="s">
        <v>1388</v>
      </c>
    </row>
    <row r="2600" spans="1:9" x14ac:dyDescent="0.2">
      <c r="A2600" s="262" t="s">
        <v>39</v>
      </c>
      <c r="B2600" s="263">
        <v>2</v>
      </c>
      <c r="C2600" s="275" t="s">
        <v>141</v>
      </c>
      <c r="D2600" s="275" t="s">
        <v>3</v>
      </c>
      <c r="E2600" s="269">
        <v>907</v>
      </c>
      <c r="F2600" s="268" t="s">
        <v>1123</v>
      </c>
      <c r="G2600" s="268" t="s">
        <v>1122</v>
      </c>
      <c r="H2600" s="279">
        <v>6000</v>
      </c>
      <c r="I2600" s="267" t="s">
        <v>1388</v>
      </c>
    </row>
    <row r="2601" spans="1:9" x14ac:dyDescent="0.2">
      <c r="A2601" s="262" t="s">
        <v>40</v>
      </c>
      <c r="B2601" s="263">
        <v>2</v>
      </c>
      <c r="C2601" s="275" t="s">
        <v>141</v>
      </c>
      <c r="D2601" s="275" t="s">
        <v>3</v>
      </c>
      <c r="E2601" s="269">
        <v>907</v>
      </c>
      <c r="F2601" s="268" t="s">
        <v>1123</v>
      </c>
      <c r="G2601" s="268" t="s">
        <v>1122</v>
      </c>
      <c r="H2601" s="279">
        <v>6000</v>
      </c>
      <c r="I2601" s="267" t="s">
        <v>1388</v>
      </c>
    </row>
    <row r="2602" spans="1:9" x14ac:dyDescent="0.2">
      <c r="A2602" s="262" t="s">
        <v>44</v>
      </c>
      <c r="B2602" s="263">
        <v>2</v>
      </c>
      <c r="C2602" s="275" t="s">
        <v>141</v>
      </c>
      <c r="D2602" s="275" t="s">
        <v>3</v>
      </c>
      <c r="E2602" s="269">
        <v>907</v>
      </c>
      <c r="F2602" s="268" t="s">
        <v>1123</v>
      </c>
      <c r="G2602" s="268" t="s">
        <v>1122</v>
      </c>
      <c r="H2602" s="279">
        <v>11000</v>
      </c>
      <c r="I2602" s="267" t="s">
        <v>1388</v>
      </c>
    </row>
    <row r="2603" spans="1:9" x14ac:dyDescent="0.2">
      <c r="A2603" s="262" t="s">
        <v>45</v>
      </c>
      <c r="B2603" s="263">
        <v>2</v>
      </c>
      <c r="C2603" s="275" t="s">
        <v>141</v>
      </c>
      <c r="D2603" s="275" t="s">
        <v>3</v>
      </c>
      <c r="E2603" s="269">
        <v>907</v>
      </c>
      <c r="F2603" s="268" t="s">
        <v>1123</v>
      </c>
      <c r="G2603" s="268" t="s">
        <v>1122</v>
      </c>
      <c r="H2603" s="266">
        <v>11000</v>
      </c>
      <c r="I2603" s="267" t="s">
        <v>1388</v>
      </c>
    </row>
    <row r="2604" spans="1:9" x14ac:dyDescent="0.2">
      <c r="A2604" s="262" t="s">
        <v>46</v>
      </c>
      <c r="B2604" s="263">
        <v>2</v>
      </c>
      <c r="C2604" s="275" t="s">
        <v>141</v>
      </c>
      <c r="D2604" s="275" t="s">
        <v>3</v>
      </c>
      <c r="E2604" s="269">
        <v>907</v>
      </c>
      <c r="F2604" s="268" t="s">
        <v>1123</v>
      </c>
      <c r="G2604" s="268" t="s">
        <v>1122</v>
      </c>
      <c r="H2604" s="266">
        <v>30000</v>
      </c>
      <c r="I2604" s="267" t="s">
        <v>1388</v>
      </c>
    </row>
    <row r="2605" spans="1:9" x14ac:dyDescent="0.2">
      <c r="A2605" s="262" t="s">
        <v>47</v>
      </c>
      <c r="B2605" s="263">
        <v>2</v>
      </c>
      <c r="C2605" s="275" t="s">
        <v>141</v>
      </c>
      <c r="D2605" s="275" t="s">
        <v>3</v>
      </c>
      <c r="E2605" s="269">
        <v>907</v>
      </c>
      <c r="F2605" s="268" t="s">
        <v>1123</v>
      </c>
      <c r="G2605" s="268" t="s">
        <v>1122</v>
      </c>
      <c r="H2605" s="279">
        <v>30000</v>
      </c>
      <c r="I2605" s="267" t="s">
        <v>1388</v>
      </c>
    </row>
    <row r="2606" spans="1:9" x14ac:dyDescent="0.2">
      <c r="A2606" s="262" t="s">
        <v>55</v>
      </c>
      <c r="B2606" s="263">
        <v>2</v>
      </c>
      <c r="C2606" s="275" t="s">
        <v>141</v>
      </c>
      <c r="D2606" s="275" t="s">
        <v>3</v>
      </c>
      <c r="E2606" s="265">
        <v>907</v>
      </c>
      <c r="F2606" s="264" t="s">
        <v>1123</v>
      </c>
      <c r="G2606" s="268" t="s">
        <v>1122</v>
      </c>
      <c r="H2606" s="279">
        <v>15000</v>
      </c>
      <c r="I2606" s="267" t="s">
        <v>1388</v>
      </c>
    </row>
    <row r="2607" spans="1:9" x14ac:dyDescent="0.2">
      <c r="A2607" s="262" t="s">
        <v>56</v>
      </c>
      <c r="B2607" s="263">
        <v>2</v>
      </c>
      <c r="C2607" s="275" t="s">
        <v>141</v>
      </c>
      <c r="D2607" s="275" t="s">
        <v>3</v>
      </c>
      <c r="E2607" s="265">
        <v>907</v>
      </c>
      <c r="F2607" s="268" t="s">
        <v>1123</v>
      </c>
      <c r="G2607" s="268" t="s">
        <v>1122</v>
      </c>
      <c r="H2607" s="279">
        <v>15000</v>
      </c>
      <c r="I2607" s="267" t="s">
        <v>1388</v>
      </c>
    </row>
    <row r="2608" spans="1:9" x14ac:dyDescent="0.2">
      <c r="A2608" s="262" t="s">
        <v>64</v>
      </c>
      <c r="B2608" s="263">
        <v>2</v>
      </c>
      <c r="C2608" s="275" t="s">
        <v>141</v>
      </c>
      <c r="D2608" s="275" t="s">
        <v>3</v>
      </c>
      <c r="E2608" s="269">
        <v>907</v>
      </c>
      <c r="F2608" s="268" t="s">
        <v>1123</v>
      </c>
      <c r="G2608" s="268" t="s">
        <v>1122</v>
      </c>
      <c r="H2608" s="279">
        <v>26000</v>
      </c>
      <c r="I2608" s="267" t="s">
        <v>1388</v>
      </c>
    </row>
    <row r="2609" spans="1:9" x14ac:dyDescent="0.2">
      <c r="A2609" s="262" t="s">
        <v>65</v>
      </c>
      <c r="B2609" s="263">
        <v>2</v>
      </c>
      <c r="C2609" s="275" t="s">
        <v>141</v>
      </c>
      <c r="D2609" s="275" t="s">
        <v>3</v>
      </c>
      <c r="E2609" s="269">
        <v>907</v>
      </c>
      <c r="F2609" s="268" t="s">
        <v>1123</v>
      </c>
      <c r="G2609" s="268" t="s">
        <v>1122</v>
      </c>
      <c r="H2609" s="279">
        <v>26000</v>
      </c>
      <c r="I2609" s="267" t="s">
        <v>1388</v>
      </c>
    </row>
    <row r="2610" spans="1:9" x14ac:dyDescent="0.2">
      <c r="A2610" s="262" t="s">
        <v>78</v>
      </c>
      <c r="B2610" s="263">
        <v>2</v>
      </c>
      <c r="C2610" s="275" t="s">
        <v>141</v>
      </c>
      <c r="D2610" s="275" t="s">
        <v>3</v>
      </c>
      <c r="E2610" s="269">
        <v>907</v>
      </c>
      <c r="F2610" s="268" t="s">
        <v>1123</v>
      </c>
      <c r="G2610" s="268" t="s">
        <v>1122</v>
      </c>
      <c r="H2610" s="279">
        <v>14900</v>
      </c>
      <c r="I2610" s="267" t="s">
        <v>1388</v>
      </c>
    </row>
    <row r="2611" spans="1:9" x14ac:dyDescent="0.2">
      <c r="A2611" s="262" t="s">
        <v>79</v>
      </c>
      <c r="B2611" s="263">
        <v>2</v>
      </c>
      <c r="C2611" s="275" t="s">
        <v>141</v>
      </c>
      <c r="D2611" s="275" t="s">
        <v>3</v>
      </c>
      <c r="E2611" s="269">
        <v>907</v>
      </c>
      <c r="F2611" s="268" t="s">
        <v>1123</v>
      </c>
      <c r="G2611" s="268" t="s">
        <v>1122</v>
      </c>
      <c r="H2611" s="268">
        <v>14900</v>
      </c>
      <c r="I2611" s="267" t="s">
        <v>1388</v>
      </c>
    </row>
    <row r="2612" spans="1:9" x14ac:dyDescent="0.2">
      <c r="A2612" s="262" t="s">
        <v>81</v>
      </c>
      <c r="B2612" s="263">
        <v>2</v>
      </c>
      <c r="C2612" s="275" t="s">
        <v>141</v>
      </c>
      <c r="D2612" s="275" t="s">
        <v>3</v>
      </c>
      <c r="E2612" s="265">
        <v>907</v>
      </c>
      <c r="F2612" s="268" t="s">
        <v>1123</v>
      </c>
      <c r="G2612" s="268" t="s">
        <v>1122</v>
      </c>
      <c r="H2612" s="268">
        <v>6000</v>
      </c>
      <c r="I2612" s="267" t="s">
        <v>1388</v>
      </c>
    </row>
    <row r="2613" spans="1:9" x14ac:dyDescent="0.2">
      <c r="A2613" s="262" t="s">
        <v>82</v>
      </c>
      <c r="B2613" s="263">
        <v>2</v>
      </c>
      <c r="C2613" s="275" t="s">
        <v>141</v>
      </c>
      <c r="D2613" s="275" t="s">
        <v>3</v>
      </c>
      <c r="E2613" s="269">
        <v>907</v>
      </c>
      <c r="F2613" s="268" t="s">
        <v>1123</v>
      </c>
      <c r="G2613" s="268" t="s">
        <v>1122</v>
      </c>
      <c r="H2613" s="268">
        <v>6000</v>
      </c>
      <c r="I2613" s="267" t="s">
        <v>1388</v>
      </c>
    </row>
    <row r="2614" spans="1:9" x14ac:dyDescent="0.2">
      <c r="A2614" s="262" t="s">
        <v>87</v>
      </c>
      <c r="B2614" s="263">
        <v>2</v>
      </c>
      <c r="C2614" s="275" t="s">
        <v>141</v>
      </c>
      <c r="D2614" s="275" t="s">
        <v>3</v>
      </c>
      <c r="E2614" s="269">
        <v>907</v>
      </c>
      <c r="F2614" s="268" t="s">
        <v>1123</v>
      </c>
      <c r="G2614" s="268" t="s">
        <v>1122</v>
      </c>
      <c r="H2614" s="268">
        <v>15000</v>
      </c>
      <c r="I2614" s="267" t="s">
        <v>1388</v>
      </c>
    </row>
    <row r="2615" spans="1:9" x14ac:dyDescent="0.2">
      <c r="A2615" s="262" t="s">
        <v>88</v>
      </c>
      <c r="B2615" s="263">
        <v>2</v>
      </c>
      <c r="C2615" s="275" t="s">
        <v>141</v>
      </c>
      <c r="D2615" s="275" t="s">
        <v>3</v>
      </c>
      <c r="E2615" s="269">
        <v>907</v>
      </c>
      <c r="F2615" s="268" t="s">
        <v>1123</v>
      </c>
      <c r="G2615" s="268" t="s">
        <v>1122</v>
      </c>
      <c r="H2615" s="268">
        <v>15000</v>
      </c>
      <c r="I2615" s="267" t="s">
        <v>1388</v>
      </c>
    </row>
    <row r="2616" spans="1:9" x14ac:dyDescent="0.2">
      <c r="A2616" s="262" t="s">
        <v>148</v>
      </c>
      <c r="B2616" s="263">
        <v>2</v>
      </c>
      <c r="C2616" s="275" t="s">
        <v>141</v>
      </c>
      <c r="D2616" s="275" t="s">
        <v>3</v>
      </c>
      <c r="E2616" s="269">
        <v>907</v>
      </c>
      <c r="F2616" s="268" t="s">
        <v>1123</v>
      </c>
      <c r="G2616" s="268" t="s">
        <v>1122</v>
      </c>
      <c r="H2616" s="270">
        <v>0</v>
      </c>
      <c r="I2616" s="267" t="s">
        <v>1388</v>
      </c>
    </row>
    <row r="2617" spans="1:9" x14ac:dyDescent="0.2">
      <c r="A2617" s="262" t="s">
        <v>527</v>
      </c>
      <c r="B2617" s="263">
        <v>2</v>
      </c>
      <c r="C2617" s="275" t="s">
        <v>141</v>
      </c>
      <c r="D2617" s="275" t="s">
        <v>3</v>
      </c>
      <c r="E2617" s="269">
        <v>907</v>
      </c>
      <c r="F2617" s="268" t="s">
        <v>1123</v>
      </c>
      <c r="G2617" s="268" t="s">
        <v>1122</v>
      </c>
      <c r="H2617" s="270">
        <v>0</v>
      </c>
      <c r="I2617" s="267" t="s">
        <v>1388</v>
      </c>
    </row>
    <row r="2618" spans="1:9" x14ac:dyDescent="0.2">
      <c r="A2618" s="262" t="s">
        <v>64</v>
      </c>
      <c r="B2618" s="263">
        <v>2</v>
      </c>
      <c r="C2618" s="275" t="s">
        <v>141</v>
      </c>
      <c r="D2618" s="275" t="s">
        <v>3</v>
      </c>
      <c r="E2618" s="269">
        <v>911</v>
      </c>
      <c r="F2618" s="268" t="s">
        <v>1127</v>
      </c>
      <c r="G2618" s="268" t="s">
        <v>1122</v>
      </c>
      <c r="H2618" s="279" t="s">
        <v>11</v>
      </c>
      <c r="I2618" s="267" t="s">
        <v>1388</v>
      </c>
    </row>
    <row r="2619" spans="1:9" x14ac:dyDescent="0.2">
      <c r="A2619" s="262" t="s">
        <v>65</v>
      </c>
      <c r="B2619" s="263">
        <v>2</v>
      </c>
      <c r="C2619" s="275" t="s">
        <v>141</v>
      </c>
      <c r="D2619" s="275" t="s">
        <v>3</v>
      </c>
      <c r="E2619" s="269">
        <v>911</v>
      </c>
      <c r="F2619" s="268" t="s">
        <v>1127</v>
      </c>
      <c r="G2619" s="268" t="s">
        <v>1122</v>
      </c>
      <c r="H2619" s="279" t="s">
        <v>11</v>
      </c>
      <c r="I2619" s="267" t="s">
        <v>1388</v>
      </c>
    </row>
    <row r="2620" spans="1:9" x14ac:dyDescent="0.2">
      <c r="A2620" s="262" t="s">
        <v>78</v>
      </c>
      <c r="B2620" s="263">
        <v>2</v>
      </c>
      <c r="C2620" s="275" t="s">
        <v>141</v>
      </c>
      <c r="D2620" s="275" t="s">
        <v>3</v>
      </c>
      <c r="E2620" s="269">
        <v>911</v>
      </c>
      <c r="F2620" s="268" t="s">
        <v>1127</v>
      </c>
      <c r="G2620" s="268" t="s">
        <v>1122</v>
      </c>
      <c r="H2620" s="279" t="s">
        <v>11</v>
      </c>
      <c r="I2620" s="267" t="s">
        <v>1388</v>
      </c>
    </row>
    <row r="2621" spans="1:9" x14ac:dyDescent="0.2">
      <c r="A2621" s="262" t="s">
        <v>79</v>
      </c>
      <c r="B2621" s="263">
        <v>2</v>
      </c>
      <c r="C2621" s="275" t="s">
        <v>141</v>
      </c>
      <c r="D2621" s="275" t="s">
        <v>3</v>
      </c>
      <c r="E2621" s="269">
        <v>911</v>
      </c>
      <c r="F2621" s="268" t="s">
        <v>1127</v>
      </c>
      <c r="G2621" s="268" t="s">
        <v>1122</v>
      </c>
      <c r="H2621" s="279" t="s">
        <v>11</v>
      </c>
      <c r="I2621" s="267" t="s">
        <v>1388</v>
      </c>
    </row>
    <row r="2622" spans="1:9" x14ac:dyDescent="0.2">
      <c r="A2622" s="262" t="s">
        <v>81</v>
      </c>
      <c r="B2622" s="263">
        <v>2</v>
      </c>
      <c r="C2622" s="275" t="s">
        <v>141</v>
      </c>
      <c r="D2622" s="275" t="s">
        <v>3</v>
      </c>
      <c r="E2622" s="269">
        <v>911</v>
      </c>
      <c r="F2622" s="268" t="s">
        <v>1127</v>
      </c>
      <c r="G2622" s="268" t="s">
        <v>1122</v>
      </c>
      <c r="H2622" s="279" t="s">
        <v>11</v>
      </c>
      <c r="I2622" s="267" t="s">
        <v>1388</v>
      </c>
    </row>
    <row r="2623" spans="1:9" x14ac:dyDescent="0.2">
      <c r="A2623" s="262" t="s">
        <v>82</v>
      </c>
      <c r="B2623" s="263">
        <v>2</v>
      </c>
      <c r="C2623" s="275" t="s">
        <v>141</v>
      </c>
      <c r="D2623" s="275" t="s">
        <v>3</v>
      </c>
      <c r="E2623" s="269">
        <v>911</v>
      </c>
      <c r="F2623" s="268" t="s">
        <v>1127</v>
      </c>
      <c r="G2623" s="268" t="s">
        <v>1122</v>
      </c>
      <c r="H2623" s="279" t="s">
        <v>11</v>
      </c>
      <c r="I2623" s="267" t="s">
        <v>1388</v>
      </c>
    </row>
    <row r="2624" spans="1:9" x14ac:dyDescent="0.2">
      <c r="A2624" s="262" t="s">
        <v>87</v>
      </c>
      <c r="B2624" s="263">
        <v>2</v>
      </c>
      <c r="C2624" s="275" t="s">
        <v>141</v>
      </c>
      <c r="D2624" s="275" t="s">
        <v>3</v>
      </c>
      <c r="E2624" s="269">
        <v>911</v>
      </c>
      <c r="F2624" s="268" t="s">
        <v>1127</v>
      </c>
      <c r="G2624" s="268" t="s">
        <v>1122</v>
      </c>
      <c r="H2624" s="279">
        <v>5000</v>
      </c>
      <c r="I2624" s="267" t="s">
        <v>1388</v>
      </c>
    </row>
    <row r="2625" spans="1:9" x14ac:dyDescent="0.2">
      <c r="A2625" s="262" t="s">
        <v>88</v>
      </c>
      <c r="B2625" s="263">
        <v>2</v>
      </c>
      <c r="C2625" s="275" t="s">
        <v>141</v>
      </c>
      <c r="D2625" s="275" t="s">
        <v>3</v>
      </c>
      <c r="E2625" s="269">
        <v>911</v>
      </c>
      <c r="F2625" s="268" t="s">
        <v>1127</v>
      </c>
      <c r="G2625" s="268" t="s">
        <v>1122</v>
      </c>
      <c r="H2625" s="279">
        <v>5000</v>
      </c>
      <c r="I2625" s="267" t="s">
        <v>1388</v>
      </c>
    </row>
    <row r="2626" spans="1:9" x14ac:dyDescent="0.2">
      <c r="A2626" s="262" t="s">
        <v>148</v>
      </c>
      <c r="B2626" s="263">
        <v>2</v>
      </c>
      <c r="C2626" s="275" t="s">
        <v>141</v>
      </c>
      <c r="D2626" s="275" t="s">
        <v>3</v>
      </c>
      <c r="E2626" s="269">
        <v>911</v>
      </c>
      <c r="F2626" s="268" t="s">
        <v>1127</v>
      </c>
      <c r="G2626" s="268" t="s">
        <v>1122</v>
      </c>
      <c r="H2626" s="270">
        <v>0</v>
      </c>
      <c r="I2626" s="267" t="s">
        <v>1388</v>
      </c>
    </row>
    <row r="2627" spans="1:9" x14ac:dyDescent="0.2">
      <c r="A2627" s="262" t="s">
        <v>5</v>
      </c>
      <c r="B2627" s="263">
        <v>2</v>
      </c>
      <c r="C2627" s="275" t="s">
        <v>141</v>
      </c>
      <c r="D2627" s="275" t="s">
        <v>3</v>
      </c>
      <c r="E2627" s="269">
        <v>911</v>
      </c>
      <c r="F2627" s="268" t="s">
        <v>1127</v>
      </c>
      <c r="G2627" s="268" t="s">
        <v>1122</v>
      </c>
      <c r="H2627" s="266" t="s">
        <v>11</v>
      </c>
      <c r="I2627" s="267" t="s">
        <v>1388</v>
      </c>
    </row>
    <row r="2628" spans="1:9" x14ac:dyDescent="0.2">
      <c r="A2628" s="262" t="s">
        <v>6</v>
      </c>
      <c r="B2628" s="263">
        <v>2</v>
      </c>
      <c r="C2628" s="275" t="s">
        <v>141</v>
      </c>
      <c r="D2628" s="275" t="s">
        <v>3</v>
      </c>
      <c r="E2628" s="269">
        <v>911</v>
      </c>
      <c r="F2628" s="268" t="s">
        <v>1127</v>
      </c>
      <c r="G2628" s="268" t="s">
        <v>1122</v>
      </c>
      <c r="H2628" s="266" t="s">
        <v>11</v>
      </c>
      <c r="I2628" s="267" t="s">
        <v>1388</v>
      </c>
    </row>
    <row r="2629" spans="1:9" x14ac:dyDescent="0.2">
      <c r="A2629" s="262" t="s">
        <v>7</v>
      </c>
      <c r="B2629" s="263">
        <v>2</v>
      </c>
      <c r="C2629" s="275" t="s">
        <v>141</v>
      </c>
      <c r="D2629" s="275" t="s">
        <v>3</v>
      </c>
      <c r="E2629" s="269">
        <v>911</v>
      </c>
      <c r="F2629" s="268" t="s">
        <v>1127</v>
      </c>
      <c r="G2629" s="268" t="s">
        <v>1122</v>
      </c>
      <c r="H2629" s="279" t="s">
        <v>11</v>
      </c>
      <c r="I2629" s="267" t="s">
        <v>1388</v>
      </c>
    </row>
    <row r="2630" spans="1:9" x14ac:dyDescent="0.2">
      <c r="A2630" s="262" t="s">
        <v>8</v>
      </c>
      <c r="B2630" s="263">
        <v>2</v>
      </c>
      <c r="C2630" s="275" t="s">
        <v>141</v>
      </c>
      <c r="D2630" s="275" t="s">
        <v>3</v>
      </c>
      <c r="E2630" s="269">
        <v>911</v>
      </c>
      <c r="F2630" s="268" t="s">
        <v>1127</v>
      </c>
      <c r="G2630" s="268" t="s">
        <v>1122</v>
      </c>
      <c r="H2630" s="279" t="s">
        <v>11</v>
      </c>
      <c r="I2630" s="267" t="s">
        <v>1388</v>
      </c>
    </row>
    <row r="2631" spans="1:9" x14ac:dyDescent="0.2">
      <c r="A2631" s="262" t="s">
        <v>34</v>
      </c>
      <c r="B2631" s="263">
        <v>2</v>
      </c>
      <c r="C2631" s="275" t="s">
        <v>141</v>
      </c>
      <c r="D2631" s="275" t="s">
        <v>3</v>
      </c>
      <c r="E2631" s="269">
        <v>911</v>
      </c>
      <c r="F2631" s="268" t="s">
        <v>1127</v>
      </c>
      <c r="G2631" s="268" t="s">
        <v>1122</v>
      </c>
      <c r="H2631" s="279" t="s">
        <v>11</v>
      </c>
      <c r="I2631" s="267" t="s">
        <v>1388</v>
      </c>
    </row>
    <row r="2632" spans="1:9" x14ac:dyDescent="0.2">
      <c r="A2632" s="262" t="s">
        <v>37</v>
      </c>
      <c r="B2632" s="263">
        <v>2</v>
      </c>
      <c r="C2632" s="275" t="s">
        <v>141</v>
      </c>
      <c r="D2632" s="275" t="s">
        <v>3</v>
      </c>
      <c r="E2632" s="269">
        <v>911</v>
      </c>
      <c r="F2632" s="268" t="s">
        <v>1127</v>
      </c>
      <c r="G2632" s="268" t="s">
        <v>1122</v>
      </c>
      <c r="H2632" s="279" t="s">
        <v>11</v>
      </c>
      <c r="I2632" s="267" t="s">
        <v>1388</v>
      </c>
    </row>
    <row r="2633" spans="1:9" x14ac:dyDescent="0.2">
      <c r="A2633" s="262" t="s">
        <v>39</v>
      </c>
      <c r="B2633" s="263">
        <v>2</v>
      </c>
      <c r="C2633" s="275" t="s">
        <v>141</v>
      </c>
      <c r="D2633" s="275" t="s">
        <v>3</v>
      </c>
      <c r="E2633" s="269">
        <v>911</v>
      </c>
      <c r="F2633" s="268" t="s">
        <v>1127</v>
      </c>
      <c r="G2633" s="268" t="s">
        <v>1122</v>
      </c>
      <c r="H2633" s="279" t="s">
        <v>11</v>
      </c>
      <c r="I2633" s="267" t="s">
        <v>1388</v>
      </c>
    </row>
    <row r="2634" spans="1:9" x14ac:dyDescent="0.2">
      <c r="A2634" s="262" t="s">
        <v>40</v>
      </c>
      <c r="B2634" s="263">
        <v>2</v>
      </c>
      <c r="C2634" s="275" t="s">
        <v>141</v>
      </c>
      <c r="D2634" s="275" t="s">
        <v>3</v>
      </c>
      <c r="E2634" s="269">
        <v>911</v>
      </c>
      <c r="F2634" s="268" t="s">
        <v>1127</v>
      </c>
      <c r="G2634" s="268" t="s">
        <v>1122</v>
      </c>
      <c r="H2634" s="279" t="s">
        <v>11</v>
      </c>
      <c r="I2634" s="267" t="s">
        <v>1388</v>
      </c>
    </row>
    <row r="2635" spans="1:9" x14ac:dyDescent="0.2">
      <c r="A2635" s="262" t="s">
        <v>44</v>
      </c>
      <c r="B2635" s="263">
        <v>2</v>
      </c>
      <c r="C2635" s="275" t="s">
        <v>141</v>
      </c>
      <c r="D2635" s="275" t="s">
        <v>3</v>
      </c>
      <c r="E2635" s="269">
        <v>911</v>
      </c>
      <c r="F2635" s="268" t="s">
        <v>1127</v>
      </c>
      <c r="G2635" s="268" t="s">
        <v>1122</v>
      </c>
      <c r="H2635" s="279">
        <v>16000</v>
      </c>
      <c r="I2635" s="267" t="s">
        <v>1388</v>
      </c>
    </row>
    <row r="2636" spans="1:9" x14ac:dyDescent="0.2">
      <c r="A2636" s="262" t="s">
        <v>45</v>
      </c>
      <c r="B2636" s="263">
        <v>2</v>
      </c>
      <c r="C2636" s="275" t="s">
        <v>141</v>
      </c>
      <c r="D2636" s="275" t="s">
        <v>3</v>
      </c>
      <c r="E2636" s="269">
        <v>911</v>
      </c>
      <c r="F2636" s="268" t="s">
        <v>1127</v>
      </c>
      <c r="G2636" s="268" t="s">
        <v>1122</v>
      </c>
      <c r="H2636" s="279">
        <v>16000</v>
      </c>
      <c r="I2636" s="267" t="s">
        <v>1388</v>
      </c>
    </row>
    <row r="2637" spans="1:9" x14ac:dyDescent="0.2">
      <c r="A2637" s="262" t="s">
        <v>46</v>
      </c>
      <c r="B2637" s="263">
        <v>2</v>
      </c>
      <c r="C2637" s="275" t="s">
        <v>141</v>
      </c>
      <c r="D2637" s="275" t="s">
        <v>3</v>
      </c>
      <c r="E2637" s="269">
        <v>911</v>
      </c>
      <c r="F2637" s="268" t="s">
        <v>1127</v>
      </c>
      <c r="G2637" s="268" t="s">
        <v>1122</v>
      </c>
      <c r="H2637" s="279">
        <v>40000</v>
      </c>
      <c r="I2637" s="267" t="s">
        <v>1388</v>
      </c>
    </row>
    <row r="2638" spans="1:9" x14ac:dyDescent="0.2">
      <c r="A2638" s="262" t="s">
        <v>47</v>
      </c>
      <c r="B2638" s="263">
        <v>2</v>
      </c>
      <c r="C2638" s="275" t="s">
        <v>141</v>
      </c>
      <c r="D2638" s="275" t="s">
        <v>3</v>
      </c>
      <c r="E2638" s="269">
        <v>911</v>
      </c>
      <c r="F2638" s="268" t="s">
        <v>1127</v>
      </c>
      <c r="G2638" s="268" t="s">
        <v>1122</v>
      </c>
      <c r="H2638" s="279">
        <v>29404.3</v>
      </c>
      <c r="I2638" s="267" t="s">
        <v>1388</v>
      </c>
    </row>
    <row r="2639" spans="1:9" x14ac:dyDescent="0.2">
      <c r="A2639" s="262" t="s">
        <v>55</v>
      </c>
      <c r="B2639" s="263">
        <v>2</v>
      </c>
      <c r="C2639" s="275" t="s">
        <v>141</v>
      </c>
      <c r="D2639" s="275" t="s">
        <v>3</v>
      </c>
      <c r="E2639" s="269">
        <v>911</v>
      </c>
      <c r="F2639" s="268" t="s">
        <v>1127</v>
      </c>
      <c r="G2639" s="268" t="s">
        <v>1122</v>
      </c>
      <c r="H2639" s="279" t="s">
        <v>11</v>
      </c>
      <c r="I2639" s="267" t="s">
        <v>1388</v>
      </c>
    </row>
    <row r="2640" spans="1:9" x14ac:dyDescent="0.2">
      <c r="A2640" s="262" t="s">
        <v>56</v>
      </c>
      <c r="B2640" s="263">
        <v>2</v>
      </c>
      <c r="C2640" s="275" t="s">
        <v>141</v>
      </c>
      <c r="D2640" s="275" t="s">
        <v>3</v>
      </c>
      <c r="E2640" s="269">
        <v>911</v>
      </c>
      <c r="F2640" s="268" t="s">
        <v>1127</v>
      </c>
      <c r="G2640" s="268" t="s">
        <v>1122</v>
      </c>
      <c r="H2640" s="279" t="s">
        <v>11</v>
      </c>
      <c r="I2640" s="267" t="s">
        <v>1388</v>
      </c>
    </row>
    <row r="2641" spans="1:9" x14ac:dyDescent="0.2">
      <c r="A2641" s="132" t="s">
        <v>5</v>
      </c>
      <c r="B2641" s="213">
        <v>3</v>
      </c>
      <c r="C2641" s="77" t="s">
        <v>29</v>
      </c>
      <c r="D2641" s="77" t="s">
        <v>3</v>
      </c>
      <c r="E2641" s="135">
        <v>919</v>
      </c>
      <c r="F2641" s="78" t="s">
        <v>1259</v>
      </c>
      <c r="G2641" s="78" t="s">
        <v>1122</v>
      </c>
      <c r="H2641" s="292" t="s">
        <v>11</v>
      </c>
      <c r="I2641" s="267" t="s">
        <v>1403</v>
      </c>
    </row>
    <row r="2642" spans="1:9" x14ac:dyDescent="0.2">
      <c r="A2642" s="132" t="s">
        <v>6</v>
      </c>
      <c r="B2642" s="213">
        <v>3</v>
      </c>
      <c r="C2642" s="77" t="s">
        <v>29</v>
      </c>
      <c r="D2642" s="77" t="s">
        <v>3</v>
      </c>
      <c r="E2642" s="135">
        <v>919</v>
      </c>
      <c r="F2642" s="78" t="s">
        <v>1259</v>
      </c>
      <c r="G2642" s="78" t="s">
        <v>1122</v>
      </c>
      <c r="H2642" s="293" t="s">
        <v>11</v>
      </c>
      <c r="I2642" s="267" t="s">
        <v>1403</v>
      </c>
    </row>
    <row r="2643" spans="1:9" x14ac:dyDescent="0.2">
      <c r="A2643" s="132" t="s">
        <v>7</v>
      </c>
      <c r="B2643" s="213">
        <v>3</v>
      </c>
      <c r="C2643" s="77" t="s">
        <v>29</v>
      </c>
      <c r="D2643" s="77" t="s">
        <v>3</v>
      </c>
      <c r="E2643" s="44">
        <v>919</v>
      </c>
      <c r="F2643" s="78" t="s">
        <v>1259</v>
      </c>
      <c r="G2643" s="78" t="s">
        <v>1122</v>
      </c>
      <c r="H2643" s="139" t="s">
        <v>11</v>
      </c>
      <c r="I2643" s="267" t="s">
        <v>1403</v>
      </c>
    </row>
    <row r="2644" spans="1:9" x14ac:dyDescent="0.2">
      <c r="A2644" s="132" t="s">
        <v>8</v>
      </c>
      <c r="B2644" s="213">
        <v>3</v>
      </c>
      <c r="C2644" s="77" t="s">
        <v>29</v>
      </c>
      <c r="D2644" s="77" t="s">
        <v>3</v>
      </c>
      <c r="E2644" s="135">
        <v>919</v>
      </c>
      <c r="F2644" s="78" t="s">
        <v>1259</v>
      </c>
      <c r="G2644" s="78" t="s">
        <v>1122</v>
      </c>
      <c r="H2644" s="292" t="s">
        <v>11</v>
      </c>
      <c r="I2644" s="267" t="s">
        <v>1403</v>
      </c>
    </row>
    <row r="2645" spans="1:9" x14ac:dyDescent="0.2">
      <c r="A2645" s="132" t="s">
        <v>34</v>
      </c>
      <c r="B2645" s="213">
        <v>3</v>
      </c>
      <c r="C2645" s="77" t="s">
        <v>29</v>
      </c>
      <c r="D2645" s="77" t="s">
        <v>3</v>
      </c>
      <c r="E2645" s="135">
        <v>919</v>
      </c>
      <c r="F2645" s="78" t="s">
        <v>1259</v>
      </c>
      <c r="G2645" s="78" t="s">
        <v>1122</v>
      </c>
      <c r="H2645" s="292">
        <v>15924.2</v>
      </c>
      <c r="I2645" s="267" t="s">
        <v>1403</v>
      </c>
    </row>
    <row r="2646" spans="1:9" x14ac:dyDescent="0.2">
      <c r="A2646" s="132" t="s">
        <v>5</v>
      </c>
      <c r="B2646" s="213">
        <v>3</v>
      </c>
      <c r="C2646" s="77" t="s">
        <v>29</v>
      </c>
      <c r="D2646" s="77" t="s">
        <v>1162</v>
      </c>
      <c r="E2646" s="136">
        <v>332</v>
      </c>
      <c r="F2646" s="78" t="s">
        <v>1161</v>
      </c>
      <c r="G2646" s="78" t="s">
        <v>84</v>
      </c>
      <c r="H2646" s="292">
        <v>65656.2</v>
      </c>
      <c r="I2646" s="267" t="s">
        <v>1403</v>
      </c>
    </row>
    <row r="2647" spans="1:9" x14ac:dyDescent="0.2">
      <c r="A2647" s="132" t="s">
        <v>6</v>
      </c>
      <c r="B2647" s="213">
        <v>3</v>
      </c>
      <c r="C2647" s="77" t="s">
        <v>29</v>
      </c>
      <c r="D2647" s="77" t="s">
        <v>1162</v>
      </c>
      <c r="E2647" s="136">
        <v>332</v>
      </c>
      <c r="F2647" s="78" t="s">
        <v>1161</v>
      </c>
      <c r="G2647" s="78" t="s">
        <v>84</v>
      </c>
      <c r="H2647" s="292">
        <v>213100</v>
      </c>
      <c r="I2647" s="267" t="s">
        <v>1403</v>
      </c>
    </row>
    <row r="2648" spans="1:9" x14ac:dyDescent="0.2">
      <c r="A2648" s="132" t="s">
        <v>7</v>
      </c>
      <c r="B2648" s="213">
        <v>3</v>
      </c>
      <c r="C2648" s="77" t="s">
        <v>29</v>
      </c>
      <c r="D2648" s="77" t="s">
        <v>1162</v>
      </c>
      <c r="E2648" s="136">
        <v>332</v>
      </c>
      <c r="F2648" s="78" t="s">
        <v>1161</v>
      </c>
      <c r="G2648" s="78" t="s">
        <v>84</v>
      </c>
      <c r="H2648" s="292" t="s">
        <v>11</v>
      </c>
      <c r="I2648" s="267" t="s">
        <v>1403</v>
      </c>
    </row>
    <row r="2649" spans="1:9" x14ac:dyDescent="0.2">
      <c r="A2649" s="132" t="s">
        <v>8</v>
      </c>
      <c r="B2649" s="213">
        <v>3</v>
      </c>
      <c r="C2649" s="77" t="s">
        <v>29</v>
      </c>
      <c r="D2649" s="77" t="s">
        <v>1162</v>
      </c>
      <c r="E2649" s="136">
        <v>332</v>
      </c>
      <c r="F2649" s="78" t="s">
        <v>1161</v>
      </c>
      <c r="G2649" s="78" t="s">
        <v>84</v>
      </c>
      <c r="H2649" s="292">
        <v>30600</v>
      </c>
      <c r="I2649" s="267" t="s">
        <v>1403</v>
      </c>
    </row>
    <row r="2650" spans="1:9" x14ac:dyDescent="0.2">
      <c r="A2650" s="132" t="s">
        <v>34</v>
      </c>
      <c r="B2650" s="213">
        <v>3</v>
      </c>
      <c r="C2650" s="77" t="s">
        <v>29</v>
      </c>
      <c r="D2650" s="77" t="s">
        <v>1162</v>
      </c>
      <c r="E2650" s="136">
        <v>332</v>
      </c>
      <c r="F2650" s="78" t="s">
        <v>1161</v>
      </c>
      <c r="G2650" s="78" t="s">
        <v>84</v>
      </c>
      <c r="H2650" s="292">
        <v>59600</v>
      </c>
      <c r="I2650" s="267" t="s">
        <v>1403</v>
      </c>
    </row>
    <row r="2651" spans="1:9" x14ac:dyDescent="0.2">
      <c r="A2651" s="132" t="s">
        <v>37</v>
      </c>
      <c r="B2651" s="213">
        <v>3</v>
      </c>
      <c r="C2651" s="77" t="s">
        <v>29</v>
      </c>
      <c r="D2651" s="77" t="s">
        <v>1162</v>
      </c>
      <c r="E2651" s="136">
        <v>332</v>
      </c>
      <c r="F2651" s="78" t="s">
        <v>1161</v>
      </c>
      <c r="G2651" s="78" t="s">
        <v>84</v>
      </c>
      <c r="H2651" s="272" t="s">
        <v>11</v>
      </c>
      <c r="I2651" s="267" t="s">
        <v>1403</v>
      </c>
    </row>
    <row r="2652" spans="1:9" x14ac:dyDescent="0.2">
      <c r="A2652" s="132" t="s">
        <v>39</v>
      </c>
      <c r="B2652" s="213">
        <v>3</v>
      </c>
      <c r="C2652" s="77" t="s">
        <v>29</v>
      </c>
      <c r="D2652" s="77" t="s">
        <v>1162</v>
      </c>
      <c r="E2652" s="136">
        <v>332</v>
      </c>
      <c r="F2652" s="78" t="s">
        <v>1161</v>
      </c>
      <c r="G2652" s="78" t="s">
        <v>84</v>
      </c>
      <c r="H2652" s="272">
        <v>250250</v>
      </c>
      <c r="I2652" s="267" t="s">
        <v>1403</v>
      </c>
    </row>
    <row r="2653" spans="1:9" x14ac:dyDescent="0.2">
      <c r="A2653" s="132" t="s">
        <v>40</v>
      </c>
      <c r="B2653" s="213">
        <v>3</v>
      </c>
      <c r="C2653" s="77" t="s">
        <v>29</v>
      </c>
      <c r="D2653" s="77" t="s">
        <v>1162</v>
      </c>
      <c r="E2653" s="136">
        <v>332</v>
      </c>
      <c r="F2653" s="78" t="s">
        <v>1161</v>
      </c>
      <c r="G2653" s="78" t="s">
        <v>84</v>
      </c>
      <c r="H2653" s="292">
        <v>104000</v>
      </c>
      <c r="I2653" s="267" t="s">
        <v>1403</v>
      </c>
    </row>
    <row r="2654" spans="1:9" x14ac:dyDescent="0.2">
      <c r="A2654" s="132" t="s">
        <v>44</v>
      </c>
      <c r="B2654" s="213">
        <v>3</v>
      </c>
      <c r="C2654" s="77" t="s">
        <v>29</v>
      </c>
      <c r="D2654" s="77" t="s">
        <v>1162</v>
      </c>
      <c r="E2654" s="136">
        <v>332</v>
      </c>
      <c r="F2654" s="9" t="s">
        <v>1161</v>
      </c>
      <c r="G2654" s="78" t="s">
        <v>84</v>
      </c>
      <c r="H2654" s="292">
        <v>47200</v>
      </c>
      <c r="I2654" s="267" t="s">
        <v>1403</v>
      </c>
    </row>
    <row r="2655" spans="1:9" x14ac:dyDescent="0.2">
      <c r="A2655" s="132" t="s">
        <v>45</v>
      </c>
      <c r="B2655" s="213">
        <v>3</v>
      </c>
      <c r="C2655" s="77" t="s">
        <v>29</v>
      </c>
      <c r="D2655" s="77" t="s">
        <v>1162</v>
      </c>
      <c r="E2655" s="136">
        <v>332</v>
      </c>
      <c r="F2655" s="78" t="s">
        <v>1161</v>
      </c>
      <c r="G2655" s="78" t="s">
        <v>84</v>
      </c>
      <c r="H2655" s="292">
        <v>107000</v>
      </c>
      <c r="I2655" s="267" t="s">
        <v>1403</v>
      </c>
    </row>
    <row r="2656" spans="1:9" x14ac:dyDescent="0.2">
      <c r="A2656" s="132" t="s">
        <v>46</v>
      </c>
      <c r="B2656" s="213">
        <v>3</v>
      </c>
      <c r="C2656" s="77" t="s">
        <v>29</v>
      </c>
      <c r="D2656" s="77" t="s">
        <v>1162</v>
      </c>
      <c r="E2656" s="136">
        <v>332</v>
      </c>
      <c r="F2656" s="78" t="s">
        <v>1161</v>
      </c>
      <c r="G2656" s="78" t="s">
        <v>84</v>
      </c>
      <c r="H2656" s="292">
        <v>200000</v>
      </c>
      <c r="I2656" s="267" t="s">
        <v>1403</v>
      </c>
    </row>
    <row r="2657" spans="1:9" x14ac:dyDescent="0.2">
      <c r="A2657" s="132" t="s">
        <v>47</v>
      </c>
      <c r="B2657" s="213">
        <v>3</v>
      </c>
      <c r="C2657" s="77" t="s">
        <v>29</v>
      </c>
      <c r="D2657" s="77" t="s">
        <v>1162</v>
      </c>
      <c r="E2657" s="136">
        <v>332</v>
      </c>
      <c r="F2657" s="9" t="s">
        <v>1161</v>
      </c>
      <c r="G2657" s="78" t="s">
        <v>84</v>
      </c>
      <c r="H2657" s="292" t="s">
        <v>11</v>
      </c>
      <c r="I2657" s="267" t="s">
        <v>1403</v>
      </c>
    </row>
    <row r="2658" spans="1:9" x14ac:dyDescent="0.2">
      <c r="A2658" s="132" t="s">
        <v>55</v>
      </c>
      <c r="B2658" s="213">
        <v>3</v>
      </c>
      <c r="C2658" s="77" t="s">
        <v>29</v>
      </c>
      <c r="D2658" s="77" t="s">
        <v>1162</v>
      </c>
      <c r="E2658" s="136">
        <v>332</v>
      </c>
      <c r="F2658" s="78" t="s">
        <v>1161</v>
      </c>
      <c r="G2658" s="78" t="s">
        <v>84</v>
      </c>
      <c r="H2658" s="292" t="s">
        <v>11</v>
      </c>
      <c r="I2658" s="267" t="s">
        <v>1403</v>
      </c>
    </row>
    <row r="2659" spans="1:9" x14ac:dyDescent="0.2">
      <c r="A2659" s="132" t="s">
        <v>56</v>
      </c>
      <c r="B2659" s="213">
        <v>3</v>
      </c>
      <c r="C2659" s="77" t="s">
        <v>29</v>
      </c>
      <c r="D2659" s="77" t="s">
        <v>1162</v>
      </c>
      <c r="E2659" s="136">
        <v>332</v>
      </c>
      <c r="F2659" s="78" t="s">
        <v>1161</v>
      </c>
      <c r="G2659" s="78" t="s">
        <v>84</v>
      </c>
      <c r="H2659" s="292">
        <v>252400</v>
      </c>
      <c r="I2659" s="267" t="s">
        <v>1403</v>
      </c>
    </row>
    <row r="2660" spans="1:9" x14ac:dyDescent="0.2">
      <c r="A2660" s="132" t="s">
        <v>64</v>
      </c>
      <c r="B2660" s="213">
        <v>3</v>
      </c>
      <c r="C2660" s="77" t="s">
        <v>29</v>
      </c>
      <c r="D2660" s="77" t="s">
        <v>1162</v>
      </c>
      <c r="E2660" s="136">
        <v>332</v>
      </c>
      <c r="F2660" s="78" t="s">
        <v>1161</v>
      </c>
      <c r="G2660" s="78" t="s">
        <v>84</v>
      </c>
      <c r="H2660" s="292" t="s">
        <v>11</v>
      </c>
      <c r="I2660" s="267" t="s">
        <v>1403</v>
      </c>
    </row>
    <row r="2661" spans="1:9" s="53" customFormat="1" x14ac:dyDescent="0.2">
      <c r="A2661" s="132" t="s">
        <v>65</v>
      </c>
      <c r="B2661" s="213">
        <v>3</v>
      </c>
      <c r="C2661" s="77" t="s">
        <v>29</v>
      </c>
      <c r="D2661" s="77" t="s">
        <v>1162</v>
      </c>
      <c r="E2661" s="136">
        <v>332</v>
      </c>
      <c r="F2661" s="9" t="s">
        <v>1161</v>
      </c>
      <c r="G2661" s="78" t="s">
        <v>84</v>
      </c>
      <c r="H2661" s="292">
        <v>95000</v>
      </c>
      <c r="I2661" s="267" t="s">
        <v>1403</v>
      </c>
    </row>
    <row r="2662" spans="1:9" s="53" customFormat="1" x14ac:dyDescent="0.2">
      <c r="A2662" s="132" t="s">
        <v>78</v>
      </c>
      <c r="B2662" s="213">
        <v>3</v>
      </c>
      <c r="C2662" s="77" t="s">
        <v>29</v>
      </c>
      <c r="D2662" s="77" t="s">
        <v>1162</v>
      </c>
      <c r="E2662" s="136">
        <v>332</v>
      </c>
      <c r="F2662" s="78" t="s">
        <v>1161</v>
      </c>
      <c r="G2662" s="78" t="s">
        <v>84</v>
      </c>
      <c r="H2662" s="292" t="s">
        <v>11</v>
      </c>
      <c r="I2662" s="267" t="s">
        <v>1403</v>
      </c>
    </row>
    <row r="2663" spans="1:9" s="53" customFormat="1" x14ac:dyDescent="0.2">
      <c r="A2663" s="132" t="s">
        <v>79</v>
      </c>
      <c r="B2663" s="213">
        <v>3</v>
      </c>
      <c r="C2663" s="77" t="s">
        <v>29</v>
      </c>
      <c r="D2663" s="77" t="s">
        <v>1162</v>
      </c>
      <c r="E2663" s="136">
        <v>332</v>
      </c>
      <c r="F2663" s="78" t="s">
        <v>1161</v>
      </c>
      <c r="G2663" s="78" t="s">
        <v>84</v>
      </c>
      <c r="H2663" s="292">
        <v>40000</v>
      </c>
      <c r="I2663" s="267" t="s">
        <v>1403</v>
      </c>
    </row>
    <row r="2664" spans="1:9" s="53" customFormat="1" x14ac:dyDescent="0.2">
      <c r="A2664" s="132" t="s">
        <v>81</v>
      </c>
      <c r="B2664" s="213">
        <v>3</v>
      </c>
      <c r="C2664" s="77" t="s">
        <v>29</v>
      </c>
      <c r="D2664" s="77" t="s">
        <v>1162</v>
      </c>
      <c r="E2664" s="136">
        <v>332</v>
      </c>
      <c r="F2664" s="78" t="s">
        <v>1161</v>
      </c>
      <c r="G2664" s="78" t="s">
        <v>84</v>
      </c>
      <c r="H2664" s="292" t="s">
        <v>11</v>
      </c>
      <c r="I2664" s="267" t="s">
        <v>1403</v>
      </c>
    </row>
    <row r="2665" spans="1:9" s="53" customFormat="1" x14ac:dyDescent="0.2">
      <c r="A2665" s="132" t="s">
        <v>82</v>
      </c>
      <c r="B2665" s="213">
        <v>3</v>
      </c>
      <c r="C2665" s="77" t="s">
        <v>29</v>
      </c>
      <c r="D2665" s="77" t="s">
        <v>1162</v>
      </c>
      <c r="E2665" s="136">
        <v>332</v>
      </c>
      <c r="F2665" s="9" t="s">
        <v>1161</v>
      </c>
      <c r="G2665" s="78" t="s">
        <v>84</v>
      </c>
      <c r="H2665" s="292">
        <v>0</v>
      </c>
      <c r="I2665" s="267" t="s">
        <v>1403</v>
      </c>
    </row>
    <row r="2666" spans="1:9" s="53" customFormat="1" x14ac:dyDescent="0.2">
      <c r="A2666" s="132" t="s">
        <v>87</v>
      </c>
      <c r="B2666" s="213">
        <v>3</v>
      </c>
      <c r="C2666" s="77" t="s">
        <v>29</v>
      </c>
      <c r="D2666" s="77" t="s">
        <v>1162</v>
      </c>
      <c r="E2666" s="136">
        <v>332</v>
      </c>
      <c r="F2666" s="78" t="s">
        <v>1161</v>
      </c>
      <c r="G2666" s="78" t="s">
        <v>84</v>
      </c>
      <c r="H2666" s="292">
        <v>0</v>
      </c>
      <c r="I2666" s="267" t="s">
        <v>1403</v>
      </c>
    </row>
    <row r="2667" spans="1:9" s="53" customFormat="1" x14ac:dyDescent="0.2">
      <c r="A2667" s="132" t="s">
        <v>88</v>
      </c>
      <c r="B2667" s="213">
        <v>3</v>
      </c>
      <c r="C2667" s="77" t="s">
        <v>29</v>
      </c>
      <c r="D2667" s="77" t="s">
        <v>1162</v>
      </c>
      <c r="E2667" s="136">
        <v>332</v>
      </c>
      <c r="F2667" s="78" t="s">
        <v>1161</v>
      </c>
      <c r="G2667" s="78" t="s">
        <v>84</v>
      </c>
      <c r="H2667" s="292" t="s">
        <v>4</v>
      </c>
      <c r="I2667" s="267" t="s">
        <v>1403</v>
      </c>
    </row>
    <row r="2668" spans="1:9" s="53" customFormat="1" x14ac:dyDescent="0.2">
      <c r="A2668" s="132" t="s">
        <v>148</v>
      </c>
      <c r="B2668" s="213">
        <v>3</v>
      </c>
      <c r="C2668" s="77" t="s">
        <v>29</v>
      </c>
      <c r="D2668" s="77" t="s">
        <v>1162</v>
      </c>
      <c r="E2668" s="136">
        <v>332</v>
      </c>
      <c r="F2668" s="78" t="s">
        <v>1161</v>
      </c>
      <c r="G2668" s="78" t="s">
        <v>84</v>
      </c>
      <c r="H2668" s="292" t="s">
        <v>4</v>
      </c>
      <c r="I2668" s="267" t="s">
        <v>1403</v>
      </c>
    </row>
    <row r="2669" spans="1:9" s="53" customFormat="1" x14ac:dyDescent="0.2">
      <c r="A2669" s="132" t="s">
        <v>527</v>
      </c>
      <c r="B2669" s="213">
        <v>3</v>
      </c>
      <c r="C2669" s="77" t="s">
        <v>29</v>
      </c>
      <c r="D2669" s="77" t="s">
        <v>1162</v>
      </c>
      <c r="E2669" s="136">
        <v>332</v>
      </c>
      <c r="F2669" s="9" t="s">
        <v>1161</v>
      </c>
      <c r="G2669" s="78" t="s">
        <v>84</v>
      </c>
      <c r="H2669" s="292" t="s">
        <v>4</v>
      </c>
      <c r="I2669" s="267" t="s">
        <v>1403</v>
      </c>
    </row>
    <row r="2670" spans="1:9" s="53" customFormat="1" x14ac:dyDescent="0.2">
      <c r="A2670" s="132" t="s">
        <v>588</v>
      </c>
      <c r="B2670" s="213">
        <v>3</v>
      </c>
      <c r="C2670" s="77" t="s">
        <v>29</v>
      </c>
      <c r="D2670" s="77" t="s">
        <v>1162</v>
      </c>
      <c r="E2670" s="136">
        <v>332</v>
      </c>
      <c r="F2670" s="78" t="s">
        <v>1161</v>
      </c>
      <c r="G2670" s="78" t="s">
        <v>84</v>
      </c>
      <c r="H2670" s="292" t="s">
        <v>4</v>
      </c>
      <c r="I2670" s="267" t="s">
        <v>1403</v>
      </c>
    </row>
    <row r="2671" spans="1:9" s="53" customFormat="1" x14ac:dyDescent="0.2">
      <c r="A2671" s="132" t="s">
        <v>1069</v>
      </c>
      <c r="B2671" s="213">
        <v>3</v>
      </c>
      <c r="C2671" s="77" t="s">
        <v>29</v>
      </c>
      <c r="D2671" s="77" t="s">
        <v>1162</v>
      </c>
      <c r="E2671" s="136">
        <v>332</v>
      </c>
      <c r="F2671" s="78" t="s">
        <v>1161</v>
      </c>
      <c r="G2671" s="78" t="s">
        <v>84</v>
      </c>
      <c r="H2671" s="292" t="s">
        <v>4</v>
      </c>
      <c r="I2671" s="267" t="s">
        <v>1403</v>
      </c>
    </row>
    <row r="2672" spans="1:9" s="53" customFormat="1" x14ac:dyDescent="0.2">
      <c r="A2672" s="132" t="s">
        <v>5</v>
      </c>
      <c r="B2672" s="213">
        <v>3</v>
      </c>
      <c r="C2672" s="151" t="s">
        <v>29</v>
      </c>
      <c r="D2672" s="151" t="s">
        <v>1159</v>
      </c>
      <c r="E2672" s="149">
        <v>340</v>
      </c>
      <c r="F2672" s="148" t="s">
        <v>1160</v>
      </c>
      <c r="G2672" s="148" t="s">
        <v>84</v>
      </c>
      <c r="H2672" s="292" t="s">
        <v>4</v>
      </c>
      <c r="I2672" s="291" t="s">
        <v>1403</v>
      </c>
    </row>
    <row r="2673" spans="1:9" s="53" customFormat="1" x14ac:dyDescent="0.2">
      <c r="A2673" s="132" t="s">
        <v>6</v>
      </c>
      <c r="B2673" s="213">
        <v>3</v>
      </c>
      <c r="C2673" s="151" t="s">
        <v>29</v>
      </c>
      <c r="D2673" s="151" t="s">
        <v>1159</v>
      </c>
      <c r="E2673" s="149">
        <v>340</v>
      </c>
      <c r="F2673" s="148" t="s">
        <v>1160</v>
      </c>
      <c r="G2673" s="148" t="s">
        <v>84</v>
      </c>
      <c r="H2673" s="292" t="s">
        <v>4</v>
      </c>
      <c r="I2673" s="291" t="s">
        <v>1403</v>
      </c>
    </row>
    <row r="2674" spans="1:9" s="53" customFormat="1" x14ac:dyDescent="0.2">
      <c r="A2674" s="132" t="s">
        <v>7</v>
      </c>
      <c r="B2674" s="213">
        <v>3</v>
      </c>
      <c r="C2674" s="151" t="s">
        <v>29</v>
      </c>
      <c r="D2674" s="151" t="s">
        <v>1159</v>
      </c>
      <c r="E2674" s="149">
        <v>340</v>
      </c>
      <c r="F2674" s="148" t="s">
        <v>1160</v>
      </c>
      <c r="G2674" s="148" t="s">
        <v>84</v>
      </c>
      <c r="H2674" s="292" t="s">
        <v>4</v>
      </c>
      <c r="I2674" s="291" t="s">
        <v>1403</v>
      </c>
    </row>
    <row r="2675" spans="1:9" s="53" customFormat="1" x14ac:dyDescent="0.2">
      <c r="A2675" s="132" t="s">
        <v>8</v>
      </c>
      <c r="B2675" s="213">
        <v>3</v>
      </c>
      <c r="C2675" s="151" t="s">
        <v>29</v>
      </c>
      <c r="D2675" s="151" t="s">
        <v>1159</v>
      </c>
      <c r="E2675" s="149">
        <v>340</v>
      </c>
      <c r="F2675" s="148" t="s">
        <v>1160</v>
      </c>
      <c r="G2675" s="148" t="s">
        <v>84</v>
      </c>
      <c r="H2675" s="292" t="s">
        <v>4</v>
      </c>
      <c r="I2675" s="291" t="s">
        <v>1403</v>
      </c>
    </row>
    <row r="2676" spans="1:9" s="53" customFormat="1" x14ac:dyDescent="0.2">
      <c r="A2676" s="132" t="s">
        <v>34</v>
      </c>
      <c r="B2676" s="213">
        <v>3</v>
      </c>
      <c r="C2676" s="151" t="s">
        <v>29</v>
      </c>
      <c r="D2676" s="151" t="s">
        <v>1159</v>
      </c>
      <c r="E2676" s="149">
        <v>340</v>
      </c>
      <c r="F2676" s="148" t="s">
        <v>1160</v>
      </c>
      <c r="G2676" s="148" t="s">
        <v>84</v>
      </c>
      <c r="H2676" s="292" t="s">
        <v>4</v>
      </c>
      <c r="I2676" s="291" t="s">
        <v>1403</v>
      </c>
    </row>
    <row r="2677" spans="1:9" s="53" customFormat="1" x14ac:dyDescent="0.2">
      <c r="A2677" s="132" t="s">
        <v>37</v>
      </c>
      <c r="B2677" s="213">
        <v>3</v>
      </c>
      <c r="C2677" s="151" t="s">
        <v>29</v>
      </c>
      <c r="D2677" s="151" t="s">
        <v>1159</v>
      </c>
      <c r="E2677" s="149">
        <v>340</v>
      </c>
      <c r="F2677" s="148" t="s">
        <v>1160</v>
      </c>
      <c r="G2677" s="148" t="s">
        <v>84</v>
      </c>
      <c r="H2677" s="292" t="s">
        <v>4</v>
      </c>
      <c r="I2677" s="291" t="s">
        <v>1403</v>
      </c>
    </row>
    <row r="2678" spans="1:9" s="53" customFormat="1" x14ac:dyDescent="0.2">
      <c r="A2678" s="132" t="s">
        <v>39</v>
      </c>
      <c r="B2678" s="213">
        <v>3</v>
      </c>
      <c r="C2678" s="151" t="s">
        <v>29</v>
      </c>
      <c r="D2678" s="151" t="s">
        <v>1159</v>
      </c>
      <c r="E2678" s="149">
        <v>340</v>
      </c>
      <c r="F2678" s="148" t="s">
        <v>1160</v>
      </c>
      <c r="G2678" s="148" t="s">
        <v>84</v>
      </c>
      <c r="H2678" s="292" t="s">
        <v>4</v>
      </c>
      <c r="I2678" s="291" t="s">
        <v>1403</v>
      </c>
    </row>
    <row r="2679" spans="1:9" s="53" customFormat="1" x14ac:dyDescent="0.2">
      <c r="A2679" s="132" t="s">
        <v>40</v>
      </c>
      <c r="B2679" s="213">
        <v>3</v>
      </c>
      <c r="C2679" s="151" t="s">
        <v>29</v>
      </c>
      <c r="D2679" s="151" t="s">
        <v>1159</v>
      </c>
      <c r="E2679" s="149">
        <v>340</v>
      </c>
      <c r="F2679" s="148" t="s">
        <v>1160</v>
      </c>
      <c r="G2679" s="148" t="s">
        <v>84</v>
      </c>
      <c r="H2679" s="292" t="s">
        <v>4</v>
      </c>
      <c r="I2679" s="291" t="s">
        <v>1403</v>
      </c>
    </row>
    <row r="2680" spans="1:9" s="53" customFormat="1" x14ac:dyDescent="0.2">
      <c r="A2680" s="132" t="s">
        <v>44</v>
      </c>
      <c r="B2680" s="213">
        <v>3</v>
      </c>
      <c r="C2680" s="151" t="s">
        <v>29</v>
      </c>
      <c r="D2680" s="151" t="s">
        <v>1159</v>
      </c>
      <c r="E2680" s="149">
        <v>340</v>
      </c>
      <c r="F2680" s="148" t="s">
        <v>1160</v>
      </c>
      <c r="G2680" s="148" t="s">
        <v>84</v>
      </c>
      <c r="H2680" s="292" t="s">
        <v>4</v>
      </c>
      <c r="I2680" s="291" t="s">
        <v>1403</v>
      </c>
    </row>
    <row r="2681" spans="1:9" s="53" customFormat="1" x14ac:dyDescent="0.2">
      <c r="A2681" s="132" t="s">
        <v>45</v>
      </c>
      <c r="B2681" s="213">
        <v>3</v>
      </c>
      <c r="C2681" s="151" t="s">
        <v>29</v>
      </c>
      <c r="D2681" s="151" t="s">
        <v>1159</v>
      </c>
      <c r="E2681" s="149">
        <v>340</v>
      </c>
      <c r="F2681" s="148" t="s">
        <v>1160</v>
      </c>
      <c r="G2681" s="148" t="s">
        <v>84</v>
      </c>
      <c r="H2681" s="292" t="s">
        <v>4</v>
      </c>
      <c r="I2681" s="291" t="s">
        <v>1403</v>
      </c>
    </row>
    <row r="2682" spans="1:9" s="53" customFormat="1" x14ac:dyDescent="0.2">
      <c r="A2682" s="132" t="s">
        <v>46</v>
      </c>
      <c r="B2682" s="213">
        <v>3</v>
      </c>
      <c r="C2682" s="151" t="s">
        <v>29</v>
      </c>
      <c r="D2682" s="151" t="s">
        <v>1159</v>
      </c>
      <c r="E2682" s="149">
        <v>340</v>
      </c>
      <c r="F2682" s="148" t="s">
        <v>1160</v>
      </c>
      <c r="G2682" s="148" t="s">
        <v>84</v>
      </c>
      <c r="H2682" s="292" t="s">
        <v>4</v>
      </c>
      <c r="I2682" s="291" t="s">
        <v>1403</v>
      </c>
    </row>
    <row r="2683" spans="1:9" s="53" customFormat="1" x14ac:dyDescent="0.2">
      <c r="A2683" s="132" t="s">
        <v>47</v>
      </c>
      <c r="B2683" s="213">
        <v>3</v>
      </c>
      <c r="C2683" s="151" t="s">
        <v>29</v>
      </c>
      <c r="D2683" s="151" t="s">
        <v>1159</v>
      </c>
      <c r="E2683" s="149">
        <v>340</v>
      </c>
      <c r="F2683" s="148" t="s">
        <v>1160</v>
      </c>
      <c r="G2683" s="148" t="s">
        <v>84</v>
      </c>
      <c r="H2683" s="292" t="s">
        <v>4</v>
      </c>
      <c r="I2683" s="291" t="s">
        <v>1403</v>
      </c>
    </row>
    <row r="2684" spans="1:9" s="53" customFormat="1" x14ac:dyDescent="0.2">
      <c r="A2684" s="132" t="s">
        <v>55</v>
      </c>
      <c r="B2684" s="213">
        <v>3</v>
      </c>
      <c r="C2684" s="151" t="s">
        <v>29</v>
      </c>
      <c r="D2684" s="151" t="s">
        <v>1159</v>
      </c>
      <c r="E2684" s="149">
        <v>340</v>
      </c>
      <c r="F2684" s="148" t="s">
        <v>1160</v>
      </c>
      <c r="G2684" s="148" t="s">
        <v>84</v>
      </c>
      <c r="H2684" s="292" t="s">
        <v>4</v>
      </c>
      <c r="I2684" s="291" t="s">
        <v>1403</v>
      </c>
    </row>
    <row r="2685" spans="1:9" s="53" customFormat="1" x14ac:dyDescent="0.2">
      <c r="A2685" s="132" t="s">
        <v>56</v>
      </c>
      <c r="B2685" s="213">
        <v>3</v>
      </c>
      <c r="C2685" s="151" t="s">
        <v>29</v>
      </c>
      <c r="D2685" s="151" t="s">
        <v>1159</v>
      </c>
      <c r="E2685" s="149">
        <v>340</v>
      </c>
      <c r="F2685" s="148" t="s">
        <v>1160</v>
      </c>
      <c r="G2685" s="148" t="s">
        <v>84</v>
      </c>
      <c r="H2685" s="292" t="s">
        <v>4</v>
      </c>
      <c r="I2685" s="291" t="s">
        <v>1403</v>
      </c>
    </row>
    <row r="2686" spans="1:9" s="53" customFormat="1" x14ac:dyDescent="0.2">
      <c r="A2686" s="132" t="s">
        <v>64</v>
      </c>
      <c r="B2686" s="213">
        <v>3</v>
      </c>
      <c r="C2686" s="151" t="s">
        <v>29</v>
      </c>
      <c r="D2686" s="151" t="s">
        <v>1159</v>
      </c>
      <c r="E2686" s="149">
        <v>340</v>
      </c>
      <c r="F2686" s="148" t="s">
        <v>1160</v>
      </c>
      <c r="G2686" s="148" t="s">
        <v>84</v>
      </c>
      <c r="H2686" s="292" t="s">
        <v>4</v>
      </c>
      <c r="I2686" s="291" t="s">
        <v>1403</v>
      </c>
    </row>
    <row r="2687" spans="1:9" x14ac:dyDescent="0.2">
      <c r="A2687" s="132" t="s">
        <v>65</v>
      </c>
      <c r="B2687" s="213">
        <v>3</v>
      </c>
      <c r="C2687" s="151" t="s">
        <v>29</v>
      </c>
      <c r="D2687" s="151" t="s">
        <v>1159</v>
      </c>
      <c r="E2687" s="149">
        <v>340</v>
      </c>
      <c r="F2687" s="148" t="s">
        <v>1160</v>
      </c>
      <c r="G2687" s="148" t="s">
        <v>84</v>
      </c>
      <c r="H2687" s="292">
        <v>470</v>
      </c>
      <c r="I2687" s="267" t="s">
        <v>1403</v>
      </c>
    </row>
    <row r="2688" spans="1:9" x14ac:dyDescent="0.2">
      <c r="A2688" s="132" t="s">
        <v>78</v>
      </c>
      <c r="B2688" s="213">
        <v>3</v>
      </c>
      <c r="C2688" s="151" t="s">
        <v>29</v>
      </c>
      <c r="D2688" s="151" t="s">
        <v>1159</v>
      </c>
      <c r="E2688" s="149">
        <v>340</v>
      </c>
      <c r="F2688" s="148" t="s">
        <v>1160</v>
      </c>
      <c r="G2688" s="148" t="s">
        <v>84</v>
      </c>
      <c r="H2688" s="292">
        <v>470</v>
      </c>
      <c r="I2688" s="267" t="s">
        <v>1403</v>
      </c>
    </row>
    <row r="2689" spans="1:9" x14ac:dyDescent="0.2">
      <c r="A2689" s="132" t="s">
        <v>79</v>
      </c>
      <c r="B2689" s="213">
        <v>3</v>
      </c>
      <c r="C2689" s="151" t="s">
        <v>29</v>
      </c>
      <c r="D2689" s="151" t="s">
        <v>1159</v>
      </c>
      <c r="E2689" s="149">
        <v>340</v>
      </c>
      <c r="F2689" s="148" t="s">
        <v>1160</v>
      </c>
      <c r="G2689" s="148" t="s">
        <v>84</v>
      </c>
      <c r="H2689" s="292">
        <v>470</v>
      </c>
      <c r="I2689" s="267" t="s">
        <v>1403</v>
      </c>
    </row>
    <row r="2690" spans="1:9" x14ac:dyDescent="0.2">
      <c r="A2690" s="132" t="s">
        <v>81</v>
      </c>
      <c r="B2690" s="213">
        <v>3</v>
      </c>
      <c r="C2690" s="151" t="s">
        <v>29</v>
      </c>
      <c r="D2690" s="151" t="s">
        <v>1159</v>
      </c>
      <c r="E2690" s="149">
        <v>340</v>
      </c>
      <c r="F2690" s="148" t="s">
        <v>1160</v>
      </c>
      <c r="G2690" s="148" t="s">
        <v>84</v>
      </c>
      <c r="H2690" s="292">
        <v>470</v>
      </c>
      <c r="I2690" s="267" t="s">
        <v>1403</v>
      </c>
    </row>
    <row r="2691" spans="1:9" x14ac:dyDescent="0.2">
      <c r="A2691" s="132" t="s">
        <v>82</v>
      </c>
      <c r="B2691" s="213">
        <v>3</v>
      </c>
      <c r="C2691" s="151" t="s">
        <v>29</v>
      </c>
      <c r="D2691" s="151" t="s">
        <v>1159</v>
      </c>
      <c r="E2691" s="149">
        <v>340</v>
      </c>
      <c r="F2691" s="148" t="s">
        <v>1160</v>
      </c>
      <c r="G2691" s="148" t="s">
        <v>84</v>
      </c>
      <c r="H2691" s="292">
        <v>590</v>
      </c>
      <c r="I2691" s="267" t="s">
        <v>1403</v>
      </c>
    </row>
    <row r="2692" spans="1:9" x14ac:dyDescent="0.2">
      <c r="A2692" s="132" t="s">
        <v>87</v>
      </c>
      <c r="B2692" s="213">
        <v>3</v>
      </c>
      <c r="C2692" s="151" t="s">
        <v>29</v>
      </c>
      <c r="D2692" s="151" t="s">
        <v>1159</v>
      </c>
      <c r="E2692" s="149">
        <v>340</v>
      </c>
      <c r="F2692" s="148" t="s">
        <v>1160</v>
      </c>
      <c r="G2692" s="148" t="s">
        <v>84</v>
      </c>
      <c r="H2692" s="293">
        <v>90</v>
      </c>
      <c r="I2692" s="267" t="s">
        <v>1403</v>
      </c>
    </row>
    <row r="2693" spans="1:9" x14ac:dyDescent="0.2">
      <c r="A2693" s="132" t="s">
        <v>88</v>
      </c>
      <c r="B2693" s="213">
        <v>3</v>
      </c>
      <c r="C2693" s="151" t="s">
        <v>29</v>
      </c>
      <c r="D2693" s="151" t="s">
        <v>1159</v>
      </c>
      <c r="E2693" s="149">
        <v>340</v>
      </c>
      <c r="F2693" s="148" t="s">
        <v>1160</v>
      </c>
      <c r="G2693" s="148" t="s">
        <v>84</v>
      </c>
      <c r="H2693" s="292">
        <v>90</v>
      </c>
      <c r="I2693" s="267" t="s">
        <v>1403</v>
      </c>
    </row>
    <row r="2694" spans="1:9" x14ac:dyDescent="0.2">
      <c r="A2694" s="132" t="s">
        <v>148</v>
      </c>
      <c r="B2694" s="213">
        <v>3</v>
      </c>
      <c r="C2694" s="151" t="s">
        <v>29</v>
      </c>
      <c r="D2694" s="151" t="s">
        <v>1159</v>
      </c>
      <c r="E2694" s="149">
        <v>340</v>
      </c>
      <c r="F2694" s="148" t="s">
        <v>1160</v>
      </c>
      <c r="G2694" s="148" t="s">
        <v>84</v>
      </c>
      <c r="H2694" s="137">
        <v>590</v>
      </c>
      <c r="I2694" s="267" t="s">
        <v>1403</v>
      </c>
    </row>
    <row r="2695" spans="1:9" x14ac:dyDescent="0.2">
      <c r="A2695" s="132" t="s">
        <v>527</v>
      </c>
      <c r="B2695" s="213">
        <v>3</v>
      </c>
      <c r="C2695" s="151" t="s">
        <v>29</v>
      </c>
      <c r="D2695" s="151" t="s">
        <v>1159</v>
      </c>
      <c r="E2695" s="149">
        <v>340</v>
      </c>
      <c r="F2695" s="148" t="s">
        <v>1160</v>
      </c>
      <c r="G2695" s="148" t="s">
        <v>84</v>
      </c>
      <c r="H2695" s="137">
        <v>590</v>
      </c>
      <c r="I2695" s="267" t="s">
        <v>1403</v>
      </c>
    </row>
    <row r="2696" spans="1:9" s="53" customFormat="1" x14ac:dyDescent="0.2">
      <c r="A2696" s="132" t="s">
        <v>588</v>
      </c>
      <c r="B2696" s="213">
        <v>3</v>
      </c>
      <c r="C2696" s="151" t="s">
        <v>29</v>
      </c>
      <c r="D2696" s="151" t="s">
        <v>1159</v>
      </c>
      <c r="E2696" s="149">
        <v>340</v>
      </c>
      <c r="F2696" s="148" t="s">
        <v>1160</v>
      </c>
      <c r="G2696" s="148" t="s">
        <v>84</v>
      </c>
      <c r="H2696" s="137">
        <v>590</v>
      </c>
      <c r="I2696" s="267" t="s">
        <v>1403</v>
      </c>
    </row>
    <row r="2697" spans="1:9" s="53" customFormat="1" x14ac:dyDescent="0.2">
      <c r="A2697" s="132" t="s">
        <v>1069</v>
      </c>
      <c r="B2697" s="213">
        <v>3</v>
      </c>
      <c r="C2697" s="151" t="s">
        <v>29</v>
      </c>
      <c r="D2697" s="151" t="s">
        <v>1159</v>
      </c>
      <c r="E2697" s="149">
        <v>340</v>
      </c>
      <c r="F2697" s="148" t="s">
        <v>1160</v>
      </c>
      <c r="G2697" s="148" t="s">
        <v>84</v>
      </c>
      <c r="H2697" s="137">
        <v>590</v>
      </c>
      <c r="I2697" s="267" t="s">
        <v>1403</v>
      </c>
    </row>
    <row r="2698" spans="1:9" x14ac:dyDescent="0.2">
      <c r="A2698" s="132" t="s">
        <v>5</v>
      </c>
      <c r="B2698" s="213">
        <v>3</v>
      </c>
      <c r="C2698" s="77" t="s">
        <v>29</v>
      </c>
      <c r="D2698" s="78" t="s">
        <v>51</v>
      </c>
      <c r="E2698" s="182">
        <v>345</v>
      </c>
      <c r="F2698" s="148" t="s">
        <v>1076</v>
      </c>
      <c r="G2698" s="148" t="s">
        <v>84</v>
      </c>
      <c r="H2698" s="139" t="s">
        <v>4</v>
      </c>
      <c r="I2698" s="267" t="s">
        <v>1403</v>
      </c>
    </row>
    <row r="2699" spans="1:9" x14ac:dyDescent="0.2">
      <c r="A2699" s="132" t="s">
        <v>6</v>
      </c>
      <c r="B2699" s="213">
        <v>3</v>
      </c>
      <c r="C2699" s="151" t="s">
        <v>29</v>
      </c>
      <c r="D2699" s="148" t="s">
        <v>51</v>
      </c>
      <c r="E2699" s="182">
        <v>345</v>
      </c>
      <c r="F2699" s="148" t="s">
        <v>1076</v>
      </c>
      <c r="G2699" s="148" t="s">
        <v>84</v>
      </c>
      <c r="H2699" s="139" t="s">
        <v>4</v>
      </c>
      <c r="I2699" s="267" t="s">
        <v>1403</v>
      </c>
    </row>
    <row r="2700" spans="1:9" x14ac:dyDescent="0.2">
      <c r="A2700" s="132" t="s">
        <v>7</v>
      </c>
      <c r="B2700" s="213">
        <v>3</v>
      </c>
      <c r="C2700" s="151" t="s">
        <v>29</v>
      </c>
      <c r="D2700" s="148" t="s">
        <v>51</v>
      </c>
      <c r="E2700" s="182">
        <v>345</v>
      </c>
      <c r="F2700" s="148" t="s">
        <v>1076</v>
      </c>
      <c r="G2700" s="148" t="s">
        <v>84</v>
      </c>
      <c r="H2700" s="139" t="s">
        <v>4</v>
      </c>
      <c r="I2700" s="267" t="s">
        <v>1403</v>
      </c>
    </row>
    <row r="2701" spans="1:9" x14ac:dyDescent="0.2">
      <c r="A2701" s="132" t="s">
        <v>8</v>
      </c>
      <c r="B2701" s="213">
        <v>3</v>
      </c>
      <c r="C2701" s="151" t="s">
        <v>29</v>
      </c>
      <c r="D2701" s="148" t="s">
        <v>51</v>
      </c>
      <c r="E2701" s="182">
        <v>345</v>
      </c>
      <c r="F2701" s="148" t="s">
        <v>1076</v>
      </c>
      <c r="G2701" s="148" t="s">
        <v>84</v>
      </c>
      <c r="H2701" s="139" t="s">
        <v>4</v>
      </c>
      <c r="I2701" s="267" t="s">
        <v>1403</v>
      </c>
    </row>
    <row r="2702" spans="1:9" x14ac:dyDescent="0.2">
      <c r="A2702" s="132" t="s">
        <v>34</v>
      </c>
      <c r="B2702" s="213">
        <v>3</v>
      </c>
      <c r="C2702" s="151" t="s">
        <v>29</v>
      </c>
      <c r="D2702" s="148" t="s">
        <v>51</v>
      </c>
      <c r="E2702" s="183">
        <v>345</v>
      </c>
      <c r="F2702" s="148" t="s">
        <v>1076</v>
      </c>
      <c r="G2702" s="148" t="s">
        <v>84</v>
      </c>
      <c r="H2702" s="139" t="s">
        <v>4</v>
      </c>
      <c r="I2702" s="267" t="s">
        <v>1403</v>
      </c>
    </row>
    <row r="2703" spans="1:9" x14ac:dyDescent="0.2">
      <c r="A2703" s="132" t="s">
        <v>37</v>
      </c>
      <c r="B2703" s="213">
        <v>3</v>
      </c>
      <c r="C2703" s="151" t="s">
        <v>29</v>
      </c>
      <c r="D2703" s="148" t="s">
        <v>51</v>
      </c>
      <c r="E2703" s="182">
        <v>345</v>
      </c>
      <c r="F2703" s="148" t="s">
        <v>1076</v>
      </c>
      <c r="G2703" s="148" t="s">
        <v>84</v>
      </c>
      <c r="H2703" s="12" t="s">
        <v>4</v>
      </c>
      <c r="I2703" s="267" t="s">
        <v>1403</v>
      </c>
    </row>
    <row r="2704" spans="1:9" x14ac:dyDescent="0.2">
      <c r="A2704" s="132" t="s">
        <v>39</v>
      </c>
      <c r="B2704" s="213">
        <v>3</v>
      </c>
      <c r="C2704" s="151" t="s">
        <v>29</v>
      </c>
      <c r="D2704" s="148" t="s">
        <v>51</v>
      </c>
      <c r="E2704" s="183">
        <v>345</v>
      </c>
      <c r="F2704" s="148" t="s">
        <v>1076</v>
      </c>
      <c r="G2704" s="148" t="s">
        <v>84</v>
      </c>
      <c r="H2704" s="12" t="s">
        <v>4</v>
      </c>
      <c r="I2704" s="267" t="s">
        <v>1403</v>
      </c>
    </row>
    <row r="2705" spans="1:9" x14ac:dyDescent="0.2">
      <c r="A2705" s="132" t="s">
        <v>40</v>
      </c>
      <c r="B2705" s="213">
        <v>3</v>
      </c>
      <c r="C2705" s="151" t="s">
        <v>29</v>
      </c>
      <c r="D2705" s="148" t="s">
        <v>51</v>
      </c>
      <c r="E2705" s="183">
        <v>345</v>
      </c>
      <c r="F2705" s="148" t="s">
        <v>1076</v>
      </c>
      <c r="G2705" s="148" t="s">
        <v>84</v>
      </c>
      <c r="H2705" s="139" t="s">
        <v>4</v>
      </c>
      <c r="I2705" s="267" t="s">
        <v>1403</v>
      </c>
    </row>
    <row r="2706" spans="1:9" x14ac:dyDescent="0.2">
      <c r="A2706" s="132" t="s">
        <v>44</v>
      </c>
      <c r="B2706" s="213">
        <v>3</v>
      </c>
      <c r="C2706" s="151" t="s">
        <v>29</v>
      </c>
      <c r="D2706" s="148" t="s">
        <v>51</v>
      </c>
      <c r="E2706" s="183">
        <v>345</v>
      </c>
      <c r="F2706" s="148" t="s">
        <v>1076</v>
      </c>
      <c r="G2706" s="148" t="s">
        <v>84</v>
      </c>
      <c r="H2706" s="139" t="s">
        <v>4</v>
      </c>
      <c r="I2706" s="267" t="s">
        <v>1403</v>
      </c>
    </row>
    <row r="2707" spans="1:9" x14ac:dyDescent="0.2">
      <c r="A2707" s="132" t="s">
        <v>45</v>
      </c>
      <c r="B2707" s="213">
        <v>3</v>
      </c>
      <c r="C2707" s="151" t="s">
        <v>29</v>
      </c>
      <c r="D2707" s="148" t="s">
        <v>51</v>
      </c>
      <c r="E2707" s="182">
        <v>345</v>
      </c>
      <c r="F2707" s="148" t="s">
        <v>1076</v>
      </c>
      <c r="G2707" s="148" t="s">
        <v>84</v>
      </c>
      <c r="H2707" s="139" t="s">
        <v>4</v>
      </c>
      <c r="I2707" s="267" t="s">
        <v>1403</v>
      </c>
    </row>
    <row r="2708" spans="1:9" x14ac:dyDescent="0.2">
      <c r="A2708" s="132" t="s">
        <v>46</v>
      </c>
      <c r="B2708" s="213">
        <v>3</v>
      </c>
      <c r="C2708" s="151" t="s">
        <v>29</v>
      </c>
      <c r="D2708" s="148" t="s">
        <v>51</v>
      </c>
      <c r="E2708" s="182">
        <v>345</v>
      </c>
      <c r="F2708" s="148" t="s">
        <v>1076</v>
      </c>
      <c r="G2708" s="148" t="s">
        <v>84</v>
      </c>
      <c r="H2708" s="139" t="s">
        <v>4</v>
      </c>
      <c r="I2708" s="267" t="s">
        <v>1403</v>
      </c>
    </row>
    <row r="2709" spans="1:9" x14ac:dyDescent="0.2">
      <c r="A2709" s="132" t="s">
        <v>47</v>
      </c>
      <c r="B2709" s="213">
        <v>3</v>
      </c>
      <c r="C2709" s="151" t="s">
        <v>29</v>
      </c>
      <c r="D2709" s="148" t="s">
        <v>51</v>
      </c>
      <c r="E2709" s="182">
        <v>345</v>
      </c>
      <c r="F2709" s="148" t="s">
        <v>1076</v>
      </c>
      <c r="G2709" s="148" t="s">
        <v>84</v>
      </c>
      <c r="H2709" s="139" t="s">
        <v>4</v>
      </c>
      <c r="I2709" s="267" t="s">
        <v>1403</v>
      </c>
    </row>
    <row r="2710" spans="1:9" x14ac:dyDescent="0.2">
      <c r="A2710" s="132" t="s">
        <v>55</v>
      </c>
      <c r="B2710" s="213">
        <v>3</v>
      </c>
      <c r="C2710" s="151" t="s">
        <v>29</v>
      </c>
      <c r="D2710" s="148" t="s">
        <v>51</v>
      </c>
      <c r="E2710" s="182">
        <v>345</v>
      </c>
      <c r="F2710" s="148" t="s">
        <v>1076</v>
      </c>
      <c r="G2710" s="148" t="s">
        <v>84</v>
      </c>
      <c r="H2710" s="139" t="s">
        <v>4</v>
      </c>
      <c r="I2710" s="267" t="s">
        <v>1403</v>
      </c>
    </row>
    <row r="2711" spans="1:9" x14ac:dyDescent="0.2">
      <c r="A2711" s="132" t="s">
        <v>56</v>
      </c>
      <c r="B2711" s="213">
        <v>3</v>
      </c>
      <c r="C2711" s="151" t="s">
        <v>29</v>
      </c>
      <c r="D2711" s="148" t="s">
        <v>51</v>
      </c>
      <c r="E2711" s="182">
        <v>345</v>
      </c>
      <c r="F2711" s="148" t="s">
        <v>1076</v>
      </c>
      <c r="G2711" s="148" t="s">
        <v>84</v>
      </c>
      <c r="H2711" s="139" t="s">
        <v>4</v>
      </c>
      <c r="I2711" s="267" t="s">
        <v>1403</v>
      </c>
    </row>
    <row r="2712" spans="1:9" x14ac:dyDescent="0.2">
      <c r="A2712" s="132" t="s">
        <v>64</v>
      </c>
      <c r="B2712" s="213">
        <v>3</v>
      </c>
      <c r="C2712" s="151" t="s">
        <v>29</v>
      </c>
      <c r="D2712" s="148" t="s">
        <v>51</v>
      </c>
      <c r="E2712" s="182">
        <v>345</v>
      </c>
      <c r="F2712" s="148" t="s">
        <v>1076</v>
      </c>
      <c r="G2712" s="148" t="s">
        <v>84</v>
      </c>
      <c r="H2712" s="139" t="s">
        <v>4</v>
      </c>
      <c r="I2712" s="267" t="s">
        <v>1403</v>
      </c>
    </row>
    <row r="2713" spans="1:9" x14ac:dyDescent="0.2">
      <c r="A2713" s="132" t="s">
        <v>65</v>
      </c>
      <c r="B2713" s="213">
        <v>3</v>
      </c>
      <c r="C2713" s="151" t="s">
        <v>29</v>
      </c>
      <c r="D2713" s="148" t="s">
        <v>51</v>
      </c>
      <c r="E2713" s="182">
        <v>345</v>
      </c>
      <c r="F2713" s="148" t="s">
        <v>1076</v>
      </c>
      <c r="G2713" s="148" t="s">
        <v>84</v>
      </c>
      <c r="H2713" s="139" t="s">
        <v>4</v>
      </c>
      <c r="I2713" s="267" t="s">
        <v>1403</v>
      </c>
    </row>
    <row r="2714" spans="1:9" x14ac:dyDescent="0.2">
      <c r="A2714" s="132" t="s">
        <v>78</v>
      </c>
      <c r="B2714" s="213">
        <v>3</v>
      </c>
      <c r="C2714" s="151" t="s">
        <v>29</v>
      </c>
      <c r="D2714" s="148" t="s">
        <v>51</v>
      </c>
      <c r="E2714" s="182">
        <v>345</v>
      </c>
      <c r="F2714" s="148" t="s">
        <v>1076</v>
      </c>
      <c r="G2714" s="148" t="s">
        <v>84</v>
      </c>
      <c r="H2714" s="139" t="s">
        <v>4</v>
      </c>
      <c r="I2714" s="267" t="s">
        <v>1403</v>
      </c>
    </row>
    <row r="2715" spans="1:9" x14ac:dyDescent="0.2">
      <c r="A2715" s="132" t="s">
        <v>79</v>
      </c>
      <c r="B2715" s="213">
        <v>3</v>
      </c>
      <c r="C2715" s="151" t="s">
        <v>29</v>
      </c>
      <c r="D2715" s="148" t="s">
        <v>51</v>
      </c>
      <c r="E2715" s="182">
        <v>345</v>
      </c>
      <c r="F2715" s="148" t="s">
        <v>1076</v>
      </c>
      <c r="G2715" s="148" t="s">
        <v>84</v>
      </c>
      <c r="H2715" s="139" t="s">
        <v>4</v>
      </c>
      <c r="I2715" s="267" t="s">
        <v>1403</v>
      </c>
    </row>
    <row r="2716" spans="1:9" x14ac:dyDescent="0.2">
      <c r="A2716" s="132" t="s">
        <v>81</v>
      </c>
      <c r="B2716" s="213">
        <v>3</v>
      </c>
      <c r="C2716" s="151" t="s">
        <v>29</v>
      </c>
      <c r="D2716" s="148" t="s">
        <v>51</v>
      </c>
      <c r="E2716" s="182">
        <v>345</v>
      </c>
      <c r="F2716" s="148" t="s">
        <v>1076</v>
      </c>
      <c r="G2716" s="148" t="s">
        <v>84</v>
      </c>
      <c r="H2716" s="137">
        <v>10.5</v>
      </c>
      <c r="I2716" s="267" t="s">
        <v>1403</v>
      </c>
    </row>
    <row r="2717" spans="1:9" x14ac:dyDescent="0.2">
      <c r="A2717" s="132" t="s">
        <v>82</v>
      </c>
      <c r="B2717" s="213">
        <v>3</v>
      </c>
      <c r="C2717" s="151" t="s">
        <v>29</v>
      </c>
      <c r="D2717" s="148" t="s">
        <v>51</v>
      </c>
      <c r="E2717" s="182">
        <v>345</v>
      </c>
      <c r="F2717" s="148" t="s">
        <v>1076</v>
      </c>
      <c r="G2717" s="148" t="s">
        <v>84</v>
      </c>
      <c r="H2717" s="137">
        <v>10.5</v>
      </c>
      <c r="I2717" s="267" t="s">
        <v>1403</v>
      </c>
    </row>
    <row r="2718" spans="1:9" x14ac:dyDescent="0.2">
      <c r="A2718" s="132" t="s">
        <v>87</v>
      </c>
      <c r="B2718" s="213">
        <v>3</v>
      </c>
      <c r="C2718" s="151" t="s">
        <v>29</v>
      </c>
      <c r="D2718" s="148" t="s">
        <v>51</v>
      </c>
      <c r="E2718" s="182">
        <v>345</v>
      </c>
      <c r="F2718" s="148" t="s">
        <v>1076</v>
      </c>
      <c r="G2718" s="148" t="s">
        <v>84</v>
      </c>
      <c r="H2718" s="138">
        <v>10.5</v>
      </c>
      <c r="I2718" s="267" t="s">
        <v>1403</v>
      </c>
    </row>
    <row r="2719" spans="1:9" x14ac:dyDescent="0.2">
      <c r="A2719" s="132" t="s">
        <v>88</v>
      </c>
      <c r="B2719" s="213">
        <v>3</v>
      </c>
      <c r="C2719" s="151" t="s">
        <v>29</v>
      </c>
      <c r="D2719" s="148" t="s">
        <v>51</v>
      </c>
      <c r="E2719" s="182">
        <v>345</v>
      </c>
      <c r="F2719" s="148" t="s">
        <v>1076</v>
      </c>
      <c r="G2719" s="148" t="s">
        <v>84</v>
      </c>
      <c r="H2719" s="137">
        <v>10.5</v>
      </c>
      <c r="I2719" s="267" t="s">
        <v>1403</v>
      </c>
    </row>
    <row r="2720" spans="1:9" x14ac:dyDescent="0.2">
      <c r="A2720" s="132" t="s">
        <v>148</v>
      </c>
      <c r="B2720" s="213">
        <v>3</v>
      </c>
      <c r="C2720" s="151" t="s">
        <v>29</v>
      </c>
      <c r="D2720" s="148" t="s">
        <v>51</v>
      </c>
      <c r="E2720" s="182">
        <v>345</v>
      </c>
      <c r="F2720" s="148" t="s">
        <v>1076</v>
      </c>
      <c r="G2720" s="148" t="s">
        <v>84</v>
      </c>
      <c r="H2720" s="137">
        <v>10.5</v>
      </c>
      <c r="I2720" s="267" t="s">
        <v>1403</v>
      </c>
    </row>
    <row r="2721" spans="1:9" x14ac:dyDescent="0.2">
      <c r="A2721" s="132" t="s">
        <v>527</v>
      </c>
      <c r="B2721" s="213">
        <v>3</v>
      </c>
      <c r="C2721" s="151" t="s">
        <v>29</v>
      </c>
      <c r="D2721" s="148" t="s">
        <v>51</v>
      </c>
      <c r="E2721" s="182">
        <v>345</v>
      </c>
      <c r="F2721" s="148" t="s">
        <v>1076</v>
      </c>
      <c r="G2721" s="148" t="s">
        <v>84</v>
      </c>
      <c r="H2721" s="137">
        <v>10.5</v>
      </c>
      <c r="I2721" s="267" t="s">
        <v>1403</v>
      </c>
    </row>
    <row r="2722" spans="1:9" s="53" customFormat="1" x14ac:dyDescent="0.2">
      <c r="A2722" s="132" t="s">
        <v>588</v>
      </c>
      <c r="B2722" s="213">
        <v>3</v>
      </c>
      <c r="C2722" s="151" t="s">
        <v>29</v>
      </c>
      <c r="D2722" s="148" t="s">
        <v>51</v>
      </c>
      <c r="E2722" s="182">
        <v>345</v>
      </c>
      <c r="F2722" s="148" t="s">
        <v>1076</v>
      </c>
      <c r="G2722" s="148" t="s">
        <v>84</v>
      </c>
      <c r="H2722" s="137">
        <v>10.5</v>
      </c>
      <c r="I2722" s="267" t="s">
        <v>1403</v>
      </c>
    </row>
    <row r="2723" spans="1:9" s="53" customFormat="1" x14ac:dyDescent="0.2">
      <c r="A2723" s="132" t="s">
        <v>1069</v>
      </c>
      <c r="B2723" s="213">
        <v>3</v>
      </c>
      <c r="C2723" s="151" t="s">
        <v>29</v>
      </c>
      <c r="D2723" s="148" t="s">
        <v>51</v>
      </c>
      <c r="E2723" s="182">
        <v>345</v>
      </c>
      <c r="F2723" s="148" t="s">
        <v>1076</v>
      </c>
      <c r="G2723" s="148" t="s">
        <v>84</v>
      </c>
      <c r="H2723" s="137">
        <v>10.5</v>
      </c>
      <c r="I2723" s="267" t="s">
        <v>1403</v>
      </c>
    </row>
    <row r="2724" spans="1:9" x14ac:dyDescent="0.2">
      <c r="A2724" s="132" t="s">
        <v>5</v>
      </c>
      <c r="B2724" s="213">
        <v>3</v>
      </c>
      <c r="C2724" s="151" t="s">
        <v>29</v>
      </c>
      <c r="D2724" s="148" t="s">
        <v>1159</v>
      </c>
      <c r="E2724" s="142">
        <v>350</v>
      </c>
      <c r="F2724" s="127" t="s">
        <v>1078</v>
      </c>
      <c r="G2724" s="148" t="s">
        <v>84</v>
      </c>
      <c r="H2724" s="152" t="s">
        <v>4</v>
      </c>
      <c r="I2724" s="267" t="s">
        <v>1403</v>
      </c>
    </row>
    <row r="2725" spans="1:9" x14ac:dyDescent="0.2">
      <c r="A2725" s="132" t="s">
        <v>6</v>
      </c>
      <c r="B2725" s="213">
        <v>3</v>
      </c>
      <c r="C2725" s="151" t="s">
        <v>29</v>
      </c>
      <c r="D2725" s="148" t="s">
        <v>1159</v>
      </c>
      <c r="E2725" s="149">
        <v>350</v>
      </c>
      <c r="F2725" s="148" t="s">
        <v>1078</v>
      </c>
      <c r="G2725" s="148" t="s">
        <v>84</v>
      </c>
      <c r="H2725" s="152" t="s">
        <v>4</v>
      </c>
      <c r="I2725" s="267" t="s">
        <v>1403</v>
      </c>
    </row>
    <row r="2726" spans="1:9" x14ac:dyDescent="0.2">
      <c r="A2726" s="132" t="s">
        <v>7</v>
      </c>
      <c r="B2726" s="213">
        <v>3</v>
      </c>
      <c r="C2726" s="151" t="s">
        <v>29</v>
      </c>
      <c r="D2726" s="148" t="s">
        <v>1159</v>
      </c>
      <c r="E2726" s="142">
        <v>350</v>
      </c>
      <c r="F2726" s="148" t="s">
        <v>1078</v>
      </c>
      <c r="G2726" s="148" t="s">
        <v>84</v>
      </c>
      <c r="H2726" s="152">
        <v>1850</v>
      </c>
      <c r="I2726" s="267" t="s">
        <v>1403</v>
      </c>
    </row>
    <row r="2727" spans="1:9" x14ac:dyDescent="0.2">
      <c r="A2727" s="132" t="s">
        <v>8</v>
      </c>
      <c r="B2727" s="213">
        <v>3</v>
      </c>
      <c r="C2727" s="151" t="s">
        <v>29</v>
      </c>
      <c r="D2727" s="148" t="s">
        <v>1159</v>
      </c>
      <c r="E2727" s="149">
        <v>350</v>
      </c>
      <c r="F2727" s="148" t="s">
        <v>1078</v>
      </c>
      <c r="G2727" s="148" t="s">
        <v>84</v>
      </c>
      <c r="H2727" s="152">
        <v>1850</v>
      </c>
      <c r="I2727" s="267" t="s">
        <v>1403</v>
      </c>
    </row>
    <row r="2728" spans="1:9" x14ac:dyDescent="0.2">
      <c r="A2728" s="132" t="s">
        <v>34</v>
      </c>
      <c r="B2728" s="213">
        <v>3</v>
      </c>
      <c r="C2728" s="151" t="s">
        <v>29</v>
      </c>
      <c r="D2728" s="148" t="s">
        <v>1159</v>
      </c>
      <c r="E2728" s="149">
        <v>350</v>
      </c>
      <c r="F2728" s="148" t="s">
        <v>1078</v>
      </c>
      <c r="G2728" s="148" t="s">
        <v>84</v>
      </c>
      <c r="H2728" s="152">
        <v>1850</v>
      </c>
      <c r="I2728" s="267" t="s">
        <v>1403</v>
      </c>
    </row>
    <row r="2729" spans="1:9" x14ac:dyDescent="0.2">
      <c r="A2729" s="132" t="s">
        <v>37</v>
      </c>
      <c r="B2729" s="213">
        <v>3</v>
      </c>
      <c r="C2729" s="151" t="s">
        <v>29</v>
      </c>
      <c r="D2729" s="148" t="s">
        <v>1159</v>
      </c>
      <c r="E2729" s="149">
        <v>350</v>
      </c>
      <c r="F2729" s="148" t="s">
        <v>1078</v>
      </c>
      <c r="G2729" s="148" t="s">
        <v>84</v>
      </c>
      <c r="H2729" s="143">
        <v>1850</v>
      </c>
      <c r="I2729" s="267" t="s">
        <v>1403</v>
      </c>
    </row>
    <row r="2730" spans="1:9" x14ac:dyDescent="0.2">
      <c r="A2730" s="132" t="s">
        <v>39</v>
      </c>
      <c r="B2730" s="213">
        <v>3</v>
      </c>
      <c r="C2730" s="151" t="s">
        <v>29</v>
      </c>
      <c r="D2730" s="148" t="s">
        <v>1159</v>
      </c>
      <c r="E2730" s="149">
        <v>350</v>
      </c>
      <c r="F2730" s="148" t="s">
        <v>1078</v>
      </c>
      <c r="G2730" s="148" t="s">
        <v>84</v>
      </c>
      <c r="H2730" s="143">
        <v>1850</v>
      </c>
      <c r="I2730" s="267" t="s">
        <v>1403</v>
      </c>
    </row>
    <row r="2731" spans="1:9" x14ac:dyDescent="0.2">
      <c r="A2731" s="132" t="s">
        <v>40</v>
      </c>
      <c r="B2731" s="213">
        <v>3</v>
      </c>
      <c r="C2731" s="151" t="s">
        <v>29</v>
      </c>
      <c r="D2731" s="148" t="s">
        <v>1159</v>
      </c>
      <c r="E2731" s="149">
        <v>350</v>
      </c>
      <c r="F2731" s="148" t="s">
        <v>1078</v>
      </c>
      <c r="G2731" s="148" t="s">
        <v>84</v>
      </c>
      <c r="H2731" s="152">
        <v>1850</v>
      </c>
      <c r="I2731" s="267" t="s">
        <v>1403</v>
      </c>
    </row>
    <row r="2732" spans="1:9" x14ac:dyDescent="0.2">
      <c r="A2732" s="132" t="s">
        <v>44</v>
      </c>
      <c r="B2732" s="213">
        <v>3</v>
      </c>
      <c r="C2732" s="151" t="s">
        <v>29</v>
      </c>
      <c r="D2732" s="148" t="s">
        <v>1159</v>
      </c>
      <c r="E2732" s="149">
        <v>350</v>
      </c>
      <c r="F2732" s="148" t="s">
        <v>1078</v>
      </c>
      <c r="G2732" s="148" t="s">
        <v>84</v>
      </c>
      <c r="H2732" s="152">
        <v>1850</v>
      </c>
      <c r="I2732" s="267" t="s">
        <v>1403</v>
      </c>
    </row>
    <row r="2733" spans="1:9" x14ac:dyDescent="0.2">
      <c r="A2733" s="132" t="s">
        <v>45</v>
      </c>
      <c r="B2733" s="213">
        <v>3</v>
      </c>
      <c r="C2733" s="151" t="s">
        <v>29</v>
      </c>
      <c r="D2733" s="148" t="s">
        <v>1159</v>
      </c>
      <c r="E2733" s="149">
        <v>350</v>
      </c>
      <c r="F2733" s="148" t="s">
        <v>1078</v>
      </c>
      <c r="G2733" s="148" t="s">
        <v>84</v>
      </c>
      <c r="H2733" s="152">
        <v>1850</v>
      </c>
      <c r="I2733" s="267" t="s">
        <v>1403</v>
      </c>
    </row>
    <row r="2734" spans="1:9" x14ac:dyDescent="0.2">
      <c r="A2734" s="132" t="s">
        <v>46</v>
      </c>
      <c r="B2734" s="213">
        <v>3</v>
      </c>
      <c r="C2734" s="151" t="s">
        <v>29</v>
      </c>
      <c r="D2734" s="148" t="s">
        <v>1159</v>
      </c>
      <c r="E2734" s="149">
        <v>350</v>
      </c>
      <c r="F2734" s="148" t="s">
        <v>1078</v>
      </c>
      <c r="G2734" s="148" t="s">
        <v>84</v>
      </c>
      <c r="H2734" s="152">
        <v>2503</v>
      </c>
      <c r="I2734" s="267" t="s">
        <v>1403</v>
      </c>
    </row>
    <row r="2735" spans="1:9" x14ac:dyDescent="0.2">
      <c r="A2735" s="132" t="s">
        <v>47</v>
      </c>
      <c r="B2735" s="213">
        <v>3</v>
      </c>
      <c r="C2735" s="151" t="s">
        <v>29</v>
      </c>
      <c r="D2735" s="148" t="s">
        <v>1159</v>
      </c>
      <c r="E2735" s="149">
        <v>350</v>
      </c>
      <c r="F2735" s="148" t="s">
        <v>1078</v>
      </c>
      <c r="G2735" s="148" t="s">
        <v>84</v>
      </c>
      <c r="H2735" s="152">
        <v>2553.4</v>
      </c>
      <c r="I2735" s="267" t="s">
        <v>1403</v>
      </c>
    </row>
    <row r="2736" spans="1:9" x14ac:dyDescent="0.2">
      <c r="A2736" s="132" t="s">
        <v>55</v>
      </c>
      <c r="B2736" s="213">
        <v>3</v>
      </c>
      <c r="C2736" s="151" t="s">
        <v>29</v>
      </c>
      <c r="D2736" s="148" t="s">
        <v>1159</v>
      </c>
      <c r="E2736" s="149">
        <v>350</v>
      </c>
      <c r="F2736" s="148" t="s">
        <v>1078</v>
      </c>
      <c r="G2736" s="148" t="s">
        <v>84</v>
      </c>
      <c r="H2736" s="152">
        <v>2553.4</v>
      </c>
      <c r="I2736" s="267" t="s">
        <v>1403</v>
      </c>
    </row>
    <row r="2737" spans="1:9" x14ac:dyDescent="0.2">
      <c r="A2737" s="132" t="s">
        <v>56</v>
      </c>
      <c r="B2737" s="213">
        <v>3</v>
      </c>
      <c r="C2737" s="151" t="s">
        <v>29</v>
      </c>
      <c r="D2737" s="148" t="s">
        <v>1159</v>
      </c>
      <c r="E2737" s="149">
        <v>350</v>
      </c>
      <c r="F2737" s="148" t="s">
        <v>1078</v>
      </c>
      <c r="G2737" s="148" t="s">
        <v>84</v>
      </c>
      <c r="H2737" s="152">
        <v>2553.4</v>
      </c>
      <c r="I2737" s="267" t="s">
        <v>1403</v>
      </c>
    </row>
    <row r="2738" spans="1:9" x14ac:dyDescent="0.2">
      <c r="A2738" s="132" t="s">
        <v>64</v>
      </c>
      <c r="B2738" s="213">
        <v>3</v>
      </c>
      <c r="C2738" s="151" t="s">
        <v>29</v>
      </c>
      <c r="D2738" s="148" t="s">
        <v>1159</v>
      </c>
      <c r="E2738" s="149">
        <v>350</v>
      </c>
      <c r="F2738" s="148" t="s">
        <v>1078</v>
      </c>
      <c r="G2738" s="148" t="s">
        <v>84</v>
      </c>
      <c r="H2738" s="152">
        <v>2553.4</v>
      </c>
      <c r="I2738" s="267" t="s">
        <v>1403</v>
      </c>
    </row>
    <row r="2739" spans="1:9" x14ac:dyDescent="0.2">
      <c r="A2739" s="132" t="s">
        <v>65</v>
      </c>
      <c r="B2739" s="213">
        <v>3</v>
      </c>
      <c r="C2739" s="151" t="s">
        <v>29</v>
      </c>
      <c r="D2739" s="148" t="s">
        <v>1159</v>
      </c>
      <c r="E2739" s="149">
        <v>350</v>
      </c>
      <c r="F2739" s="148" t="s">
        <v>1078</v>
      </c>
      <c r="G2739" s="148" t="s">
        <v>84</v>
      </c>
      <c r="H2739" s="152">
        <v>2553.4</v>
      </c>
      <c r="I2739" s="267" t="s">
        <v>1403</v>
      </c>
    </row>
    <row r="2740" spans="1:9" x14ac:dyDescent="0.2">
      <c r="A2740" s="132" t="s">
        <v>78</v>
      </c>
      <c r="B2740" s="213">
        <v>3</v>
      </c>
      <c r="C2740" s="151" t="s">
        <v>29</v>
      </c>
      <c r="D2740" s="148" t="s">
        <v>1159</v>
      </c>
      <c r="E2740" s="149">
        <v>350</v>
      </c>
      <c r="F2740" s="148" t="s">
        <v>1078</v>
      </c>
      <c r="G2740" s="148" t="s">
        <v>84</v>
      </c>
      <c r="H2740" s="152">
        <v>2553.4</v>
      </c>
      <c r="I2740" s="267" t="s">
        <v>1403</v>
      </c>
    </row>
    <row r="2741" spans="1:9" x14ac:dyDescent="0.2">
      <c r="A2741" s="132" t="s">
        <v>79</v>
      </c>
      <c r="B2741" s="213">
        <v>3</v>
      </c>
      <c r="C2741" s="151" t="s">
        <v>29</v>
      </c>
      <c r="D2741" s="148" t="s">
        <v>1159</v>
      </c>
      <c r="E2741" s="149">
        <v>350</v>
      </c>
      <c r="F2741" s="148" t="s">
        <v>1078</v>
      </c>
      <c r="G2741" s="148" t="s">
        <v>84</v>
      </c>
      <c r="H2741" s="152">
        <v>2553.4</v>
      </c>
      <c r="I2741" s="267" t="s">
        <v>1403</v>
      </c>
    </row>
    <row r="2742" spans="1:9" x14ac:dyDescent="0.2">
      <c r="A2742" s="132" t="s">
        <v>81</v>
      </c>
      <c r="B2742" s="213">
        <v>3</v>
      </c>
      <c r="C2742" s="151" t="s">
        <v>29</v>
      </c>
      <c r="D2742" s="148" t="s">
        <v>1159</v>
      </c>
      <c r="E2742" s="149">
        <v>350</v>
      </c>
      <c r="F2742" s="148" t="s">
        <v>1078</v>
      </c>
      <c r="G2742" s="148" t="s">
        <v>84</v>
      </c>
      <c r="H2742" s="152">
        <v>4128.1000000000004</v>
      </c>
      <c r="I2742" s="267" t="s">
        <v>1403</v>
      </c>
    </row>
    <row r="2743" spans="1:9" x14ac:dyDescent="0.2">
      <c r="A2743" s="132" t="s">
        <v>82</v>
      </c>
      <c r="B2743" s="213">
        <v>3</v>
      </c>
      <c r="C2743" s="151" t="s">
        <v>29</v>
      </c>
      <c r="D2743" s="148" t="s">
        <v>1159</v>
      </c>
      <c r="E2743" s="149">
        <v>350</v>
      </c>
      <c r="F2743" s="148" t="s">
        <v>1078</v>
      </c>
      <c r="G2743" s="148" t="s">
        <v>84</v>
      </c>
      <c r="H2743" s="152">
        <v>4087.2</v>
      </c>
      <c r="I2743" s="267" t="s">
        <v>1403</v>
      </c>
    </row>
    <row r="2744" spans="1:9" x14ac:dyDescent="0.2">
      <c r="A2744" s="132" t="s">
        <v>87</v>
      </c>
      <c r="B2744" s="213">
        <v>3</v>
      </c>
      <c r="C2744" s="151" t="s">
        <v>29</v>
      </c>
      <c r="D2744" s="148" t="s">
        <v>1159</v>
      </c>
      <c r="E2744" s="149">
        <v>350</v>
      </c>
      <c r="F2744" s="127" t="s">
        <v>1078</v>
      </c>
      <c r="G2744" s="148" t="s">
        <v>84</v>
      </c>
      <c r="H2744" s="153">
        <v>4087.2</v>
      </c>
      <c r="I2744" s="267" t="s">
        <v>1403</v>
      </c>
    </row>
    <row r="2745" spans="1:9" x14ac:dyDescent="0.2">
      <c r="A2745" s="132" t="s">
        <v>88</v>
      </c>
      <c r="B2745" s="213">
        <v>3</v>
      </c>
      <c r="C2745" s="151" t="s">
        <v>29</v>
      </c>
      <c r="D2745" s="148" t="s">
        <v>1159</v>
      </c>
      <c r="E2745" s="149">
        <v>350</v>
      </c>
      <c r="F2745" s="148" t="s">
        <v>1078</v>
      </c>
      <c r="G2745" s="148" t="s">
        <v>84</v>
      </c>
      <c r="H2745" s="152">
        <v>4087.2</v>
      </c>
      <c r="I2745" s="267" t="s">
        <v>1403</v>
      </c>
    </row>
    <row r="2746" spans="1:9" x14ac:dyDescent="0.2">
      <c r="A2746" s="132" t="s">
        <v>148</v>
      </c>
      <c r="B2746" s="213">
        <v>3</v>
      </c>
      <c r="C2746" s="151" t="s">
        <v>29</v>
      </c>
      <c r="D2746" s="148" t="s">
        <v>1159</v>
      </c>
      <c r="E2746" s="149">
        <v>350</v>
      </c>
      <c r="F2746" s="148" t="s">
        <v>1078</v>
      </c>
      <c r="G2746" s="148" t="s">
        <v>84</v>
      </c>
      <c r="H2746" s="137">
        <v>4087.2</v>
      </c>
      <c r="I2746" s="267" t="s">
        <v>1403</v>
      </c>
    </row>
    <row r="2747" spans="1:9" x14ac:dyDescent="0.2">
      <c r="A2747" s="132" t="s">
        <v>527</v>
      </c>
      <c r="B2747" s="213">
        <v>3</v>
      </c>
      <c r="C2747" s="151" t="s">
        <v>29</v>
      </c>
      <c r="D2747" s="148" t="s">
        <v>1159</v>
      </c>
      <c r="E2747" s="149">
        <v>350</v>
      </c>
      <c r="F2747" s="148" t="s">
        <v>1078</v>
      </c>
      <c r="G2747" s="148" t="s">
        <v>84</v>
      </c>
      <c r="H2747" s="137">
        <v>4087.2</v>
      </c>
      <c r="I2747" s="267" t="s">
        <v>1403</v>
      </c>
    </row>
    <row r="2748" spans="1:9" s="53" customFormat="1" x14ac:dyDescent="0.2">
      <c r="A2748" s="132" t="s">
        <v>588</v>
      </c>
      <c r="B2748" s="213">
        <v>3</v>
      </c>
      <c r="C2748" s="151" t="s">
        <v>29</v>
      </c>
      <c r="D2748" s="148" t="s">
        <v>1159</v>
      </c>
      <c r="E2748" s="149">
        <v>350</v>
      </c>
      <c r="F2748" s="148" t="s">
        <v>1078</v>
      </c>
      <c r="G2748" s="148" t="s">
        <v>84</v>
      </c>
      <c r="H2748" s="137">
        <v>4087.2</v>
      </c>
      <c r="I2748" s="267" t="s">
        <v>1403</v>
      </c>
    </row>
    <row r="2749" spans="1:9" s="53" customFormat="1" x14ac:dyDescent="0.2">
      <c r="A2749" s="132" t="s">
        <v>1069</v>
      </c>
      <c r="B2749" s="213">
        <v>3</v>
      </c>
      <c r="C2749" s="151" t="s">
        <v>29</v>
      </c>
      <c r="D2749" s="148" t="s">
        <v>1159</v>
      </c>
      <c r="E2749" s="149">
        <v>350</v>
      </c>
      <c r="F2749" s="148" t="s">
        <v>1078</v>
      </c>
      <c r="G2749" s="148" t="s">
        <v>84</v>
      </c>
      <c r="H2749" s="137">
        <v>4087.2</v>
      </c>
      <c r="I2749" s="267" t="s">
        <v>1403</v>
      </c>
    </row>
    <row r="2750" spans="1:9" x14ac:dyDescent="0.2">
      <c r="A2750" s="132" t="s">
        <v>5</v>
      </c>
      <c r="B2750" s="213">
        <v>3</v>
      </c>
      <c r="C2750" s="77" t="s">
        <v>29</v>
      </c>
      <c r="D2750" s="78" t="s">
        <v>1159</v>
      </c>
      <c r="E2750" s="182">
        <v>351</v>
      </c>
      <c r="F2750" s="148" t="s">
        <v>1077</v>
      </c>
      <c r="G2750" s="148" t="s">
        <v>84</v>
      </c>
      <c r="H2750" s="139" t="s">
        <v>4</v>
      </c>
      <c r="I2750" s="267" t="s">
        <v>1403</v>
      </c>
    </row>
    <row r="2751" spans="1:9" x14ac:dyDescent="0.2">
      <c r="A2751" s="132" t="s">
        <v>6</v>
      </c>
      <c r="B2751" s="213">
        <v>3</v>
      </c>
      <c r="C2751" s="151" t="s">
        <v>29</v>
      </c>
      <c r="D2751" s="148" t="s">
        <v>1159</v>
      </c>
      <c r="E2751" s="182">
        <v>351</v>
      </c>
      <c r="F2751" s="148" t="s">
        <v>1077</v>
      </c>
      <c r="G2751" s="148" t="s">
        <v>84</v>
      </c>
      <c r="H2751" s="139" t="s">
        <v>4</v>
      </c>
      <c r="I2751" s="267" t="s">
        <v>1403</v>
      </c>
    </row>
    <row r="2752" spans="1:9" x14ac:dyDescent="0.2">
      <c r="A2752" s="132" t="s">
        <v>7</v>
      </c>
      <c r="B2752" s="213">
        <v>3</v>
      </c>
      <c r="C2752" s="151" t="s">
        <v>29</v>
      </c>
      <c r="D2752" s="148" t="s">
        <v>1159</v>
      </c>
      <c r="E2752" s="182">
        <v>351</v>
      </c>
      <c r="F2752" s="148" t="s">
        <v>1077</v>
      </c>
      <c r="G2752" s="148" t="s">
        <v>84</v>
      </c>
      <c r="H2752" s="139" t="s">
        <v>4</v>
      </c>
      <c r="I2752" s="267" t="s">
        <v>1403</v>
      </c>
    </row>
    <row r="2753" spans="1:9" x14ac:dyDescent="0.2">
      <c r="A2753" s="132" t="s">
        <v>8</v>
      </c>
      <c r="B2753" s="213">
        <v>3</v>
      </c>
      <c r="C2753" s="151" t="s">
        <v>29</v>
      </c>
      <c r="D2753" s="148" t="s">
        <v>1159</v>
      </c>
      <c r="E2753" s="182">
        <v>351</v>
      </c>
      <c r="F2753" s="148" t="s">
        <v>1077</v>
      </c>
      <c r="G2753" s="148" t="s">
        <v>84</v>
      </c>
      <c r="H2753" s="139" t="s">
        <v>4</v>
      </c>
      <c r="I2753" s="267" t="s">
        <v>1403</v>
      </c>
    </row>
    <row r="2754" spans="1:9" x14ac:dyDescent="0.2">
      <c r="A2754" s="132" t="s">
        <v>34</v>
      </c>
      <c r="B2754" s="213">
        <v>3</v>
      </c>
      <c r="C2754" s="151" t="s">
        <v>29</v>
      </c>
      <c r="D2754" s="148" t="s">
        <v>1159</v>
      </c>
      <c r="E2754" s="182">
        <v>351</v>
      </c>
      <c r="F2754" s="148" t="s">
        <v>1077</v>
      </c>
      <c r="G2754" s="148" t="s">
        <v>84</v>
      </c>
      <c r="H2754" s="139" t="s">
        <v>4</v>
      </c>
      <c r="I2754" s="267" t="s">
        <v>1403</v>
      </c>
    </row>
    <row r="2755" spans="1:9" x14ac:dyDescent="0.2">
      <c r="A2755" s="132" t="s">
        <v>37</v>
      </c>
      <c r="B2755" s="213">
        <v>3</v>
      </c>
      <c r="C2755" s="151" t="s">
        <v>29</v>
      </c>
      <c r="D2755" s="148" t="s">
        <v>1159</v>
      </c>
      <c r="E2755" s="182">
        <v>351</v>
      </c>
      <c r="F2755" s="148" t="s">
        <v>1077</v>
      </c>
      <c r="G2755" s="148" t="s">
        <v>84</v>
      </c>
      <c r="H2755" s="12" t="s">
        <v>4</v>
      </c>
      <c r="I2755" s="267" t="s">
        <v>1403</v>
      </c>
    </row>
    <row r="2756" spans="1:9" x14ac:dyDescent="0.2">
      <c r="A2756" s="132" t="s">
        <v>39</v>
      </c>
      <c r="B2756" s="213">
        <v>3</v>
      </c>
      <c r="C2756" s="151" t="s">
        <v>29</v>
      </c>
      <c r="D2756" s="148" t="s">
        <v>1159</v>
      </c>
      <c r="E2756" s="182">
        <v>351</v>
      </c>
      <c r="F2756" s="148" t="s">
        <v>1077</v>
      </c>
      <c r="G2756" s="148" t="s">
        <v>84</v>
      </c>
      <c r="H2756" s="12" t="s">
        <v>4</v>
      </c>
      <c r="I2756" s="267" t="s">
        <v>1403</v>
      </c>
    </row>
    <row r="2757" spans="1:9" x14ac:dyDescent="0.2">
      <c r="A2757" s="132" t="s">
        <v>40</v>
      </c>
      <c r="B2757" s="213">
        <v>3</v>
      </c>
      <c r="C2757" s="151" t="s">
        <v>29</v>
      </c>
      <c r="D2757" s="148" t="s">
        <v>1159</v>
      </c>
      <c r="E2757" s="182">
        <v>351</v>
      </c>
      <c r="F2757" s="127" t="s">
        <v>1077</v>
      </c>
      <c r="G2757" s="148" t="s">
        <v>84</v>
      </c>
      <c r="H2757" s="139" t="s">
        <v>4</v>
      </c>
      <c r="I2757" s="267" t="s">
        <v>1403</v>
      </c>
    </row>
    <row r="2758" spans="1:9" x14ac:dyDescent="0.2">
      <c r="A2758" s="132" t="s">
        <v>44</v>
      </c>
      <c r="B2758" s="213">
        <v>3</v>
      </c>
      <c r="C2758" s="151" t="s">
        <v>29</v>
      </c>
      <c r="D2758" s="148" t="s">
        <v>1159</v>
      </c>
      <c r="E2758" s="182">
        <v>351</v>
      </c>
      <c r="F2758" s="148" t="s">
        <v>1077</v>
      </c>
      <c r="G2758" s="148" t="s">
        <v>84</v>
      </c>
      <c r="H2758" s="139" t="s">
        <v>4</v>
      </c>
      <c r="I2758" s="267" t="s">
        <v>1403</v>
      </c>
    </row>
    <row r="2759" spans="1:9" x14ac:dyDescent="0.2">
      <c r="A2759" s="132" t="s">
        <v>45</v>
      </c>
      <c r="B2759" s="213">
        <v>3</v>
      </c>
      <c r="C2759" s="151" t="s">
        <v>29</v>
      </c>
      <c r="D2759" s="148" t="s">
        <v>1159</v>
      </c>
      <c r="E2759" s="183">
        <v>351</v>
      </c>
      <c r="F2759" s="127" t="s">
        <v>1077</v>
      </c>
      <c r="G2759" s="148" t="s">
        <v>84</v>
      </c>
      <c r="H2759" s="139" t="s">
        <v>4</v>
      </c>
      <c r="I2759" s="267" t="s">
        <v>1403</v>
      </c>
    </row>
    <row r="2760" spans="1:9" x14ac:dyDescent="0.2">
      <c r="A2760" s="132" t="s">
        <v>46</v>
      </c>
      <c r="B2760" s="213">
        <v>3</v>
      </c>
      <c r="C2760" s="151" t="s">
        <v>29</v>
      </c>
      <c r="D2760" s="148" t="s">
        <v>1159</v>
      </c>
      <c r="E2760" s="182">
        <v>351</v>
      </c>
      <c r="F2760" s="148" t="s">
        <v>1077</v>
      </c>
      <c r="G2760" s="148" t="s">
        <v>84</v>
      </c>
      <c r="H2760" s="139" t="s">
        <v>4</v>
      </c>
      <c r="I2760" s="267" t="s">
        <v>1403</v>
      </c>
    </row>
    <row r="2761" spans="1:9" x14ac:dyDescent="0.2">
      <c r="A2761" s="132" t="s">
        <v>47</v>
      </c>
      <c r="B2761" s="213">
        <v>3</v>
      </c>
      <c r="C2761" s="151" t="s">
        <v>29</v>
      </c>
      <c r="D2761" s="148" t="s">
        <v>1159</v>
      </c>
      <c r="E2761" s="182">
        <v>351</v>
      </c>
      <c r="F2761" s="148" t="s">
        <v>1077</v>
      </c>
      <c r="G2761" s="148" t="s">
        <v>84</v>
      </c>
      <c r="H2761" s="139" t="s">
        <v>4</v>
      </c>
      <c r="I2761" s="267" t="s">
        <v>1403</v>
      </c>
    </row>
    <row r="2762" spans="1:9" x14ac:dyDescent="0.2">
      <c r="A2762" s="132" t="s">
        <v>55</v>
      </c>
      <c r="B2762" s="213">
        <v>3</v>
      </c>
      <c r="C2762" s="151" t="s">
        <v>29</v>
      </c>
      <c r="D2762" s="148" t="s">
        <v>1159</v>
      </c>
      <c r="E2762" s="182">
        <v>351</v>
      </c>
      <c r="F2762" s="148" t="s">
        <v>1077</v>
      </c>
      <c r="G2762" s="148" t="s">
        <v>84</v>
      </c>
      <c r="H2762" s="139" t="s">
        <v>4</v>
      </c>
      <c r="I2762" s="267" t="s">
        <v>1403</v>
      </c>
    </row>
    <row r="2763" spans="1:9" x14ac:dyDescent="0.2">
      <c r="A2763" s="132" t="s">
        <v>56</v>
      </c>
      <c r="B2763" s="213">
        <v>3</v>
      </c>
      <c r="C2763" s="151" t="s">
        <v>29</v>
      </c>
      <c r="D2763" s="148" t="s">
        <v>1159</v>
      </c>
      <c r="E2763" s="182">
        <v>351</v>
      </c>
      <c r="F2763" s="148" t="s">
        <v>1077</v>
      </c>
      <c r="G2763" s="148" t="s">
        <v>84</v>
      </c>
      <c r="H2763" s="139" t="s">
        <v>4</v>
      </c>
      <c r="I2763" s="267" t="s">
        <v>1403</v>
      </c>
    </row>
    <row r="2764" spans="1:9" x14ac:dyDescent="0.2">
      <c r="A2764" s="132" t="s">
        <v>64</v>
      </c>
      <c r="B2764" s="213">
        <v>3</v>
      </c>
      <c r="C2764" s="151" t="s">
        <v>29</v>
      </c>
      <c r="D2764" s="148" t="s">
        <v>1159</v>
      </c>
      <c r="E2764" s="182">
        <v>351</v>
      </c>
      <c r="F2764" s="148" t="s">
        <v>1077</v>
      </c>
      <c r="G2764" s="148" t="s">
        <v>84</v>
      </c>
      <c r="H2764" s="139" t="s">
        <v>4</v>
      </c>
      <c r="I2764" s="267" t="s">
        <v>1403</v>
      </c>
    </row>
    <row r="2765" spans="1:9" x14ac:dyDescent="0.2">
      <c r="A2765" s="132" t="s">
        <v>65</v>
      </c>
      <c r="B2765" s="213">
        <v>3</v>
      </c>
      <c r="C2765" s="151" t="s">
        <v>29</v>
      </c>
      <c r="D2765" s="148" t="s">
        <v>1159</v>
      </c>
      <c r="E2765" s="182">
        <v>351</v>
      </c>
      <c r="F2765" s="148" t="s">
        <v>1077</v>
      </c>
      <c r="G2765" s="148" t="s">
        <v>84</v>
      </c>
      <c r="H2765" s="139" t="s">
        <v>4</v>
      </c>
      <c r="I2765" s="267" t="s">
        <v>1403</v>
      </c>
    </row>
    <row r="2766" spans="1:9" x14ac:dyDescent="0.2">
      <c r="A2766" s="132" t="s">
        <v>78</v>
      </c>
      <c r="B2766" s="213">
        <v>3</v>
      </c>
      <c r="C2766" s="151" t="s">
        <v>29</v>
      </c>
      <c r="D2766" s="148" t="s">
        <v>1159</v>
      </c>
      <c r="E2766" s="182">
        <v>351</v>
      </c>
      <c r="F2766" s="148" t="s">
        <v>1077</v>
      </c>
      <c r="G2766" s="148" t="s">
        <v>84</v>
      </c>
      <c r="H2766" s="139" t="s">
        <v>4</v>
      </c>
      <c r="I2766" s="267" t="s">
        <v>1403</v>
      </c>
    </row>
    <row r="2767" spans="1:9" x14ac:dyDescent="0.2">
      <c r="A2767" s="132" t="s">
        <v>79</v>
      </c>
      <c r="B2767" s="213">
        <v>3</v>
      </c>
      <c r="C2767" s="151" t="s">
        <v>29</v>
      </c>
      <c r="D2767" s="148" t="s">
        <v>1159</v>
      </c>
      <c r="E2767" s="182">
        <v>351</v>
      </c>
      <c r="F2767" s="148" t="s">
        <v>1077</v>
      </c>
      <c r="G2767" s="148" t="s">
        <v>84</v>
      </c>
      <c r="H2767" s="139" t="s">
        <v>4</v>
      </c>
      <c r="I2767" s="267" t="s">
        <v>1403</v>
      </c>
    </row>
    <row r="2768" spans="1:9" x14ac:dyDescent="0.2">
      <c r="A2768" s="132" t="s">
        <v>81</v>
      </c>
      <c r="B2768" s="213">
        <v>3</v>
      </c>
      <c r="C2768" s="151" t="s">
        <v>29</v>
      </c>
      <c r="D2768" s="148" t="s">
        <v>1159</v>
      </c>
      <c r="E2768" s="182">
        <v>351</v>
      </c>
      <c r="F2768" s="127" t="s">
        <v>1077</v>
      </c>
      <c r="G2768" s="148" t="s">
        <v>84</v>
      </c>
      <c r="H2768" s="137">
        <v>279.7</v>
      </c>
      <c r="I2768" s="267" t="s">
        <v>1403</v>
      </c>
    </row>
    <row r="2769" spans="1:9" x14ac:dyDescent="0.2">
      <c r="A2769" s="132" t="s">
        <v>82</v>
      </c>
      <c r="B2769" s="213">
        <v>3</v>
      </c>
      <c r="C2769" s="151" t="s">
        <v>29</v>
      </c>
      <c r="D2769" s="148" t="s">
        <v>1159</v>
      </c>
      <c r="E2769" s="182">
        <v>351</v>
      </c>
      <c r="F2769" s="127" t="s">
        <v>1077</v>
      </c>
      <c r="G2769" s="148" t="s">
        <v>84</v>
      </c>
      <c r="H2769" s="137">
        <v>279.7</v>
      </c>
      <c r="I2769" s="267" t="s">
        <v>1403</v>
      </c>
    </row>
    <row r="2770" spans="1:9" x14ac:dyDescent="0.2">
      <c r="A2770" s="132" t="s">
        <v>87</v>
      </c>
      <c r="B2770" s="213">
        <v>3</v>
      </c>
      <c r="C2770" s="151" t="s">
        <v>29</v>
      </c>
      <c r="D2770" s="148" t="s">
        <v>1159</v>
      </c>
      <c r="E2770" s="182">
        <v>351</v>
      </c>
      <c r="F2770" s="148" t="s">
        <v>1077</v>
      </c>
      <c r="G2770" s="148" t="s">
        <v>84</v>
      </c>
      <c r="H2770" s="138">
        <v>279.7</v>
      </c>
      <c r="I2770" s="267" t="s">
        <v>1403</v>
      </c>
    </row>
    <row r="2771" spans="1:9" x14ac:dyDescent="0.2">
      <c r="A2771" s="132" t="s">
        <v>88</v>
      </c>
      <c r="B2771" s="213">
        <v>3</v>
      </c>
      <c r="C2771" s="151" t="s">
        <v>29</v>
      </c>
      <c r="D2771" s="148" t="s">
        <v>1159</v>
      </c>
      <c r="E2771" s="182">
        <v>351</v>
      </c>
      <c r="F2771" s="148" t="s">
        <v>1077</v>
      </c>
      <c r="G2771" s="148" t="s">
        <v>84</v>
      </c>
      <c r="H2771" s="137">
        <v>279.7</v>
      </c>
      <c r="I2771" s="267" t="s">
        <v>1403</v>
      </c>
    </row>
    <row r="2772" spans="1:9" x14ac:dyDescent="0.2">
      <c r="A2772" s="132" t="s">
        <v>148</v>
      </c>
      <c r="B2772" s="213">
        <v>3</v>
      </c>
      <c r="C2772" s="151" t="s">
        <v>29</v>
      </c>
      <c r="D2772" s="148" t="s">
        <v>1159</v>
      </c>
      <c r="E2772" s="182">
        <v>351</v>
      </c>
      <c r="F2772" s="148" t="s">
        <v>1077</v>
      </c>
      <c r="G2772" s="148" t="s">
        <v>84</v>
      </c>
      <c r="H2772" s="137">
        <v>279.7</v>
      </c>
      <c r="I2772" s="267" t="s">
        <v>1403</v>
      </c>
    </row>
    <row r="2773" spans="1:9" x14ac:dyDescent="0.2">
      <c r="A2773" s="132" t="s">
        <v>527</v>
      </c>
      <c r="B2773" s="213">
        <v>3</v>
      </c>
      <c r="C2773" s="151" t="s">
        <v>29</v>
      </c>
      <c r="D2773" s="148" t="s">
        <v>1159</v>
      </c>
      <c r="E2773" s="182">
        <v>351</v>
      </c>
      <c r="F2773" s="148" t="s">
        <v>1077</v>
      </c>
      <c r="G2773" s="148" t="s">
        <v>84</v>
      </c>
      <c r="H2773" s="137">
        <v>279.7</v>
      </c>
      <c r="I2773" s="267" t="s">
        <v>1403</v>
      </c>
    </row>
    <row r="2774" spans="1:9" s="53" customFormat="1" x14ac:dyDescent="0.2">
      <c r="A2774" s="132" t="s">
        <v>588</v>
      </c>
      <c r="B2774" s="213">
        <v>3</v>
      </c>
      <c r="C2774" s="151" t="s">
        <v>29</v>
      </c>
      <c r="D2774" s="148" t="s">
        <v>1159</v>
      </c>
      <c r="E2774" s="182">
        <v>351</v>
      </c>
      <c r="F2774" s="148" t="s">
        <v>1077</v>
      </c>
      <c r="G2774" s="148" t="s">
        <v>84</v>
      </c>
      <c r="H2774" s="137">
        <v>279.7</v>
      </c>
      <c r="I2774" s="267" t="s">
        <v>1403</v>
      </c>
    </row>
    <row r="2775" spans="1:9" s="53" customFormat="1" x14ac:dyDescent="0.2">
      <c r="A2775" s="132" t="s">
        <v>1069</v>
      </c>
      <c r="B2775" s="213">
        <v>3</v>
      </c>
      <c r="C2775" s="151" t="s">
        <v>29</v>
      </c>
      <c r="D2775" s="148" t="s">
        <v>1159</v>
      </c>
      <c r="E2775" s="182">
        <v>351</v>
      </c>
      <c r="F2775" s="148" t="s">
        <v>1077</v>
      </c>
      <c r="G2775" s="148" t="s">
        <v>84</v>
      </c>
      <c r="H2775" s="137">
        <v>279.7</v>
      </c>
      <c r="I2775" s="267" t="s">
        <v>1403</v>
      </c>
    </row>
    <row r="2776" spans="1:9" x14ac:dyDescent="0.2">
      <c r="A2776" s="132" t="s">
        <v>5</v>
      </c>
      <c r="B2776" s="213">
        <v>3</v>
      </c>
      <c r="C2776" s="151" t="s">
        <v>29</v>
      </c>
      <c r="D2776" s="148" t="s">
        <v>51</v>
      </c>
      <c r="E2776" s="149">
        <v>352</v>
      </c>
      <c r="F2776" s="148" t="s">
        <v>593</v>
      </c>
      <c r="G2776" s="148" t="s">
        <v>14</v>
      </c>
      <c r="H2776" s="152" t="s">
        <v>11</v>
      </c>
      <c r="I2776" s="267" t="s">
        <v>1403</v>
      </c>
    </row>
    <row r="2777" spans="1:9" x14ac:dyDescent="0.2">
      <c r="A2777" s="132" t="s">
        <v>6</v>
      </c>
      <c r="B2777" s="213">
        <v>3</v>
      </c>
      <c r="C2777" s="151" t="s">
        <v>29</v>
      </c>
      <c r="D2777" s="148" t="s">
        <v>51</v>
      </c>
      <c r="E2777" s="149">
        <v>352</v>
      </c>
      <c r="F2777" s="148" t="s">
        <v>593</v>
      </c>
      <c r="G2777" s="148" t="s">
        <v>14</v>
      </c>
      <c r="H2777" s="152" t="s">
        <v>11</v>
      </c>
      <c r="I2777" s="267" t="s">
        <v>1403</v>
      </c>
    </row>
    <row r="2778" spans="1:9" x14ac:dyDescent="0.2">
      <c r="A2778" s="132" t="s">
        <v>7</v>
      </c>
      <c r="B2778" s="213">
        <v>3</v>
      </c>
      <c r="C2778" s="151" t="s">
        <v>29</v>
      </c>
      <c r="D2778" s="148" t="s">
        <v>51</v>
      </c>
      <c r="E2778" s="149">
        <v>352</v>
      </c>
      <c r="F2778" s="148" t="s">
        <v>593</v>
      </c>
      <c r="G2778" s="148" t="s">
        <v>14</v>
      </c>
      <c r="H2778" s="152" t="s">
        <v>11</v>
      </c>
      <c r="I2778" s="267" t="s">
        <v>1403</v>
      </c>
    </row>
    <row r="2779" spans="1:9" x14ac:dyDescent="0.2">
      <c r="A2779" s="132" t="s">
        <v>8</v>
      </c>
      <c r="B2779" s="213">
        <v>3</v>
      </c>
      <c r="C2779" s="151" t="s">
        <v>29</v>
      </c>
      <c r="D2779" s="148" t="s">
        <v>51</v>
      </c>
      <c r="E2779" s="149">
        <v>352</v>
      </c>
      <c r="F2779" s="148" t="s">
        <v>593</v>
      </c>
      <c r="G2779" s="148" t="s">
        <v>14</v>
      </c>
      <c r="H2779" s="152" t="s">
        <v>11</v>
      </c>
      <c r="I2779" s="267" t="s">
        <v>1403</v>
      </c>
    </row>
    <row r="2780" spans="1:9" x14ac:dyDescent="0.2">
      <c r="A2780" s="132" t="s">
        <v>34</v>
      </c>
      <c r="B2780" s="213">
        <v>3</v>
      </c>
      <c r="C2780" s="151" t="s">
        <v>29</v>
      </c>
      <c r="D2780" s="148" t="s">
        <v>51</v>
      </c>
      <c r="E2780" s="149">
        <v>352</v>
      </c>
      <c r="F2780" s="148" t="s">
        <v>593</v>
      </c>
      <c r="G2780" s="148" t="s">
        <v>14</v>
      </c>
      <c r="H2780" s="152" t="s">
        <v>11</v>
      </c>
      <c r="I2780" s="267" t="s">
        <v>1403</v>
      </c>
    </row>
    <row r="2781" spans="1:9" x14ac:dyDescent="0.2">
      <c r="A2781" s="132" t="s">
        <v>37</v>
      </c>
      <c r="B2781" s="213">
        <v>3</v>
      </c>
      <c r="C2781" s="151" t="s">
        <v>29</v>
      </c>
      <c r="D2781" s="148" t="s">
        <v>51</v>
      </c>
      <c r="E2781" s="149">
        <v>352</v>
      </c>
      <c r="F2781" s="148" t="s">
        <v>593</v>
      </c>
      <c r="G2781" s="148" t="s">
        <v>14</v>
      </c>
      <c r="H2781" s="143" t="s">
        <v>11</v>
      </c>
      <c r="I2781" s="267" t="s">
        <v>1403</v>
      </c>
    </row>
    <row r="2782" spans="1:9" x14ac:dyDescent="0.2">
      <c r="A2782" s="132" t="s">
        <v>39</v>
      </c>
      <c r="B2782" s="213">
        <v>3</v>
      </c>
      <c r="C2782" s="151" t="s">
        <v>29</v>
      </c>
      <c r="D2782" s="148" t="s">
        <v>51</v>
      </c>
      <c r="E2782" s="149">
        <v>352</v>
      </c>
      <c r="F2782" s="148" t="s">
        <v>593</v>
      </c>
      <c r="G2782" s="148" t="s">
        <v>14</v>
      </c>
      <c r="H2782" s="152" t="s">
        <v>11</v>
      </c>
      <c r="I2782" s="267" t="s">
        <v>1403</v>
      </c>
    </row>
    <row r="2783" spans="1:9" x14ac:dyDescent="0.2">
      <c r="A2783" s="132" t="s">
        <v>40</v>
      </c>
      <c r="B2783" s="213">
        <v>3</v>
      </c>
      <c r="C2783" s="151" t="s">
        <v>29</v>
      </c>
      <c r="D2783" s="148" t="s">
        <v>51</v>
      </c>
      <c r="E2783" s="149">
        <v>352</v>
      </c>
      <c r="F2783" s="148" t="s">
        <v>593</v>
      </c>
      <c r="G2783" s="148" t="s">
        <v>14</v>
      </c>
      <c r="H2783" s="152" t="s">
        <v>11</v>
      </c>
      <c r="I2783" s="267" t="s">
        <v>1403</v>
      </c>
    </row>
    <row r="2784" spans="1:9" x14ac:dyDescent="0.2">
      <c r="A2784" s="132" t="s">
        <v>44</v>
      </c>
      <c r="B2784" s="213">
        <v>3</v>
      </c>
      <c r="C2784" s="151" t="s">
        <v>29</v>
      </c>
      <c r="D2784" s="148" t="s">
        <v>51</v>
      </c>
      <c r="E2784" s="149">
        <v>352</v>
      </c>
      <c r="F2784" s="148" t="s">
        <v>593</v>
      </c>
      <c r="G2784" s="148" t="s">
        <v>14</v>
      </c>
      <c r="H2784" s="152" t="s">
        <v>11</v>
      </c>
      <c r="I2784" s="267" t="s">
        <v>1403</v>
      </c>
    </row>
    <row r="2785" spans="1:9" x14ac:dyDescent="0.2">
      <c r="A2785" s="132" t="s">
        <v>45</v>
      </c>
      <c r="B2785" s="213">
        <v>3</v>
      </c>
      <c r="C2785" s="151" t="s">
        <v>29</v>
      </c>
      <c r="D2785" s="148" t="s">
        <v>51</v>
      </c>
      <c r="E2785" s="149">
        <v>352</v>
      </c>
      <c r="F2785" s="148" t="s">
        <v>593</v>
      </c>
      <c r="G2785" s="148" t="s">
        <v>14</v>
      </c>
      <c r="H2785" s="152" t="s">
        <v>11</v>
      </c>
      <c r="I2785" s="267" t="s">
        <v>1403</v>
      </c>
    </row>
    <row r="2786" spans="1:9" x14ac:dyDescent="0.2">
      <c r="A2786" s="132" t="s">
        <v>46</v>
      </c>
      <c r="B2786" s="213">
        <v>3</v>
      </c>
      <c r="C2786" s="151" t="s">
        <v>29</v>
      </c>
      <c r="D2786" s="148" t="s">
        <v>51</v>
      </c>
      <c r="E2786" s="149">
        <v>352</v>
      </c>
      <c r="F2786" s="148" t="s">
        <v>593</v>
      </c>
      <c r="G2786" s="148" t="s">
        <v>14</v>
      </c>
      <c r="H2786" s="152" t="s">
        <v>11</v>
      </c>
      <c r="I2786" s="267" t="s">
        <v>1403</v>
      </c>
    </row>
    <row r="2787" spans="1:9" x14ac:dyDescent="0.2">
      <c r="A2787" s="132" t="s">
        <v>47</v>
      </c>
      <c r="B2787" s="213">
        <v>3</v>
      </c>
      <c r="C2787" s="151" t="s">
        <v>29</v>
      </c>
      <c r="D2787" s="148" t="s">
        <v>51</v>
      </c>
      <c r="E2787" s="149">
        <v>352</v>
      </c>
      <c r="F2787" s="148" t="s">
        <v>593</v>
      </c>
      <c r="G2787" s="148" t="s">
        <v>14</v>
      </c>
      <c r="H2787" s="152" t="s">
        <v>11</v>
      </c>
      <c r="I2787" s="267" t="s">
        <v>1403</v>
      </c>
    </row>
    <row r="2788" spans="1:9" x14ac:dyDescent="0.2">
      <c r="A2788" s="132" t="s">
        <v>55</v>
      </c>
      <c r="B2788" s="213">
        <v>3</v>
      </c>
      <c r="C2788" s="151" t="s">
        <v>29</v>
      </c>
      <c r="D2788" s="148" t="s">
        <v>51</v>
      </c>
      <c r="E2788" s="149">
        <v>352</v>
      </c>
      <c r="F2788" s="148" t="s">
        <v>593</v>
      </c>
      <c r="G2788" s="148" t="s">
        <v>14</v>
      </c>
      <c r="H2788" s="152" t="s">
        <v>11</v>
      </c>
      <c r="I2788" s="267" t="s">
        <v>1403</v>
      </c>
    </row>
    <row r="2789" spans="1:9" x14ac:dyDescent="0.2">
      <c r="A2789" s="132" t="s">
        <v>56</v>
      </c>
      <c r="B2789" s="213">
        <v>3</v>
      </c>
      <c r="C2789" s="151" t="s">
        <v>29</v>
      </c>
      <c r="D2789" s="148" t="s">
        <v>51</v>
      </c>
      <c r="E2789" s="149">
        <v>352</v>
      </c>
      <c r="F2789" s="148" t="s">
        <v>593</v>
      </c>
      <c r="G2789" s="148" t="s">
        <v>14</v>
      </c>
      <c r="H2789" s="152" t="s">
        <v>11</v>
      </c>
      <c r="I2789" s="267" t="s">
        <v>1403</v>
      </c>
    </row>
    <row r="2790" spans="1:9" x14ac:dyDescent="0.2">
      <c r="A2790" s="132" t="s">
        <v>64</v>
      </c>
      <c r="B2790" s="213">
        <v>3</v>
      </c>
      <c r="C2790" s="151" t="s">
        <v>29</v>
      </c>
      <c r="D2790" s="148" t="s">
        <v>51</v>
      </c>
      <c r="E2790" s="149">
        <v>352</v>
      </c>
      <c r="F2790" s="148" t="s">
        <v>593</v>
      </c>
      <c r="G2790" s="148" t="s">
        <v>14</v>
      </c>
      <c r="H2790" s="152">
        <v>10000</v>
      </c>
      <c r="I2790" s="267" t="s">
        <v>1403</v>
      </c>
    </row>
    <row r="2791" spans="1:9" x14ac:dyDescent="0.2">
      <c r="A2791" s="132" t="s">
        <v>65</v>
      </c>
      <c r="B2791" s="213">
        <v>3</v>
      </c>
      <c r="C2791" s="151" t="s">
        <v>29</v>
      </c>
      <c r="D2791" s="148" t="s">
        <v>51</v>
      </c>
      <c r="E2791" s="149">
        <v>352</v>
      </c>
      <c r="F2791" s="148" t="s">
        <v>593</v>
      </c>
      <c r="G2791" s="148" t="s">
        <v>14</v>
      </c>
      <c r="H2791" s="152">
        <v>10000</v>
      </c>
      <c r="I2791" s="267" t="s">
        <v>1403</v>
      </c>
    </row>
    <row r="2792" spans="1:9" x14ac:dyDescent="0.2">
      <c r="A2792" s="132" t="s">
        <v>78</v>
      </c>
      <c r="B2792" s="213">
        <v>3</v>
      </c>
      <c r="C2792" s="151" t="s">
        <v>29</v>
      </c>
      <c r="D2792" s="148" t="s">
        <v>51</v>
      </c>
      <c r="E2792" s="149">
        <v>352</v>
      </c>
      <c r="F2792" s="148" t="s">
        <v>593</v>
      </c>
      <c r="G2792" s="148" t="s">
        <v>14</v>
      </c>
      <c r="H2792" s="152">
        <v>10000</v>
      </c>
      <c r="I2792" s="267" t="s">
        <v>1403</v>
      </c>
    </row>
    <row r="2793" spans="1:9" x14ac:dyDescent="0.2">
      <c r="A2793" s="132" t="s">
        <v>79</v>
      </c>
      <c r="B2793" s="213">
        <v>3</v>
      </c>
      <c r="C2793" s="151" t="s">
        <v>29</v>
      </c>
      <c r="D2793" s="148" t="s">
        <v>51</v>
      </c>
      <c r="E2793" s="149">
        <v>352</v>
      </c>
      <c r="F2793" s="148" t="s">
        <v>593</v>
      </c>
      <c r="G2793" s="148" t="s">
        <v>14</v>
      </c>
      <c r="H2793" s="152">
        <v>10000</v>
      </c>
      <c r="I2793" s="267" t="s">
        <v>1403</v>
      </c>
    </row>
    <row r="2794" spans="1:9" x14ac:dyDescent="0.2">
      <c r="A2794" s="132" t="s">
        <v>81</v>
      </c>
      <c r="B2794" s="213">
        <v>3</v>
      </c>
      <c r="C2794" s="151" t="s">
        <v>29</v>
      </c>
      <c r="D2794" s="148" t="s">
        <v>51</v>
      </c>
      <c r="E2794" s="149">
        <v>352</v>
      </c>
      <c r="F2794" s="148" t="s">
        <v>593</v>
      </c>
      <c r="G2794" s="148" t="s">
        <v>14</v>
      </c>
      <c r="H2794" s="152">
        <v>10000</v>
      </c>
      <c r="I2794" s="267" t="s">
        <v>1403</v>
      </c>
    </row>
    <row r="2795" spans="1:9" x14ac:dyDescent="0.2">
      <c r="A2795" s="132" t="s">
        <v>82</v>
      </c>
      <c r="B2795" s="213">
        <v>3</v>
      </c>
      <c r="C2795" s="151" t="s">
        <v>29</v>
      </c>
      <c r="D2795" s="148" t="s">
        <v>51</v>
      </c>
      <c r="E2795" s="149">
        <v>352</v>
      </c>
      <c r="F2795" s="148" t="s">
        <v>593</v>
      </c>
      <c r="G2795" s="148" t="s">
        <v>14</v>
      </c>
      <c r="H2795" s="153">
        <v>10000</v>
      </c>
      <c r="I2795" s="267" t="s">
        <v>1403</v>
      </c>
    </row>
    <row r="2796" spans="1:9" x14ac:dyDescent="0.2">
      <c r="A2796" s="132" t="s">
        <v>87</v>
      </c>
      <c r="B2796" s="213">
        <v>3</v>
      </c>
      <c r="C2796" s="151" t="s">
        <v>29</v>
      </c>
      <c r="D2796" s="148" t="s">
        <v>51</v>
      </c>
      <c r="E2796" s="149">
        <v>352</v>
      </c>
      <c r="F2796" s="148" t="s">
        <v>593</v>
      </c>
      <c r="G2796" s="148" t="s">
        <v>14</v>
      </c>
      <c r="H2796" s="152">
        <v>9967.1</v>
      </c>
      <c r="I2796" s="267" t="s">
        <v>1403</v>
      </c>
    </row>
    <row r="2797" spans="1:9" x14ac:dyDescent="0.2">
      <c r="A2797" s="132" t="s">
        <v>88</v>
      </c>
      <c r="B2797" s="213">
        <v>3</v>
      </c>
      <c r="C2797" s="151" t="s">
        <v>29</v>
      </c>
      <c r="D2797" s="148" t="s">
        <v>51</v>
      </c>
      <c r="E2797" s="149">
        <v>352</v>
      </c>
      <c r="F2797" s="148" t="s">
        <v>593</v>
      </c>
      <c r="G2797" s="148" t="s">
        <v>14</v>
      </c>
      <c r="H2797" s="152">
        <v>9967.1</v>
      </c>
      <c r="I2797" s="267" t="s">
        <v>1403</v>
      </c>
    </row>
    <row r="2798" spans="1:9" x14ac:dyDescent="0.2">
      <c r="A2798" s="132" t="s">
        <v>148</v>
      </c>
      <c r="B2798" s="213">
        <v>3</v>
      </c>
      <c r="C2798" s="151" t="s">
        <v>29</v>
      </c>
      <c r="D2798" s="148" t="s">
        <v>51</v>
      </c>
      <c r="E2798" s="149">
        <v>352</v>
      </c>
      <c r="F2798" s="148" t="s">
        <v>593</v>
      </c>
      <c r="G2798" s="148" t="s">
        <v>14</v>
      </c>
      <c r="H2798" s="137">
        <v>9755.7000000000007</v>
      </c>
      <c r="I2798" s="267" t="s">
        <v>1403</v>
      </c>
    </row>
    <row r="2799" spans="1:9" x14ac:dyDescent="0.2">
      <c r="A2799" s="132" t="s">
        <v>527</v>
      </c>
      <c r="B2799" s="213">
        <v>3</v>
      </c>
      <c r="C2799" s="151" t="s">
        <v>29</v>
      </c>
      <c r="D2799" s="148" t="s">
        <v>51</v>
      </c>
      <c r="E2799" s="149">
        <v>352</v>
      </c>
      <c r="F2799" s="148" t="s">
        <v>593</v>
      </c>
      <c r="G2799" s="148" t="s">
        <v>14</v>
      </c>
      <c r="H2799" s="137">
        <v>9755.7000000000007</v>
      </c>
      <c r="I2799" s="267" t="s">
        <v>1403</v>
      </c>
    </row>
    <row r="2800" spans="1:9" s="53" customFormat="1" x14ac:dyDescent="0.2">
      <c r="A2800" s="132" t="s">
        <v>588</v>
      </c>
      <c r="B2800" s="213">
        <v>3</v>
      </c>
      <c r="C2800" s="151" t="s">
        <v>29</v>
      </c>
      <c r="D2800" s="148" t="s">
        <v>51</v>
      </c>
      <c r="E2800" s="149">
        <v>352</v>
      </c>
      <c r="F2800" s="148" t="s">
        <v>593</v>
      </c>
      <c r="G2800" s="148" t="s">
        <v>14</v>
      </c>
      <c r="H2800" s="137">
        <v>9808.6</v>
      </c>
      <c r="I2800" s="267" t="s">
        <v>1403</v>
      </c>
    </row>
    <row r="2801" spans="1:9" s="53" customFormat="1" x14ac:dyDescent="0.2">
      <c r="A2801" s="132" t="s">
        <v>1069</v>
      </c>
      <c r="B2801" s="213">
        <v>3</v>
      </c>
      <c r="C2801" s="151" t="s">
        <v>29</v>
      </c>
      <c r="D2801" s="148" t="s">
        <v>51</v>
      </c>
      <c r="E2801" s="149">
        <v>352</v>
      </c>
      <c r="F2801" s="148" t="s">
        <v>593</v>
      </c>
      <c r="G2801" s="148" t="s">
        <v>14</v>
      </c>
      <c r="H2801" s="137">
        <v>9808.6</v>
      </c>
      <c r="I2801" s="267" t="s">
        <v>1403</v>
      </c>
    </row>
    <row r="2802" spans="1:9" x14ac:dyDescent="0.2">
      <c r="A2802" s="132" t="s">
        <v>5</v>
      </c>
      <c r="B2802" s="213">
        <v>3</v>
      </c>
      <c r="C2802" s="77" t="s">
        <v>29</v>
      </c>
      <c r="D2802" s="78" t="s">
        <v>1159</v>
      </c>
      <c r="E2802" s="182">
        <v>353</v>
      </c>
      <c r="F2802" s="137" t="s">
        <v>1171</v>
      </c>
      <c r="G2802" s="137" t="s">
        <v>1167</v>
      </c>
      <c r="H2802" s="139" t="s">
        <v>11</v>
      </c>
      <c r="I2802" s="267" t="s">
        <v>1403</v>
      </c>
    </row>
    <row r="2803" spans="1:9" x14ac:dyDescent="0.2">
      <c r="A2803" s="132" t="s">
        <v>6</v>
      </c>
      <c r="B2803" s="213">
        <v>3</v>
      </c>
      <c r="C2803" s="77" t="s">
        <v>29</v>
      </c>
      <c r="D2803" s="78" t="s">
        <v>1159</v>
      </c>
      <c r="E2803" s="182">
        <v>353</v>
      </c>
      <c r="F2803" s="137" t="s">
        <v>1171</v>
      </c>
      <c r="G2803" s="137" t="s">
        <v>1167</v>
      </c>
      <c r="H2803" s="139" t="s">
        <v>11</v>
      </c>
      <c r="I2803" s="267" t="s">
        <v>1403</v>
      </c>
    </row>
    <row r="2804" spans="1:9" x14ac:dyDescent="0.2">
      <c r="A2804" s="132" t="s">
        <v>7</v>
      </c>
      <c r="B2804" s="213">
        <v>3</v>
      </c>
      <c r="C2804" s="77" t="s">
        <v>29</v>
      </c>
      <c r="D2804" s="78" t="s">
        <v>1159</v>
      </c>
      <c r="E2804" s="182">
        <v>353</v>
      </c>
      <c r="F2804" s="137" t="s">
        <v>1171</v>
      </c>
      <c r="G2804" s="137" t="s">
        <v>1167</v>
      </c>
      <c r="H2804" s="139" t="s">
        <v>11</v>
      </c>
      <c r="I2804" s="267" t="s">
        <v>1403</v>
      </c>
    </row>
    <row r="2805" spans="1:9" x14ac:dyDescent="0.2">
      <c r="A2805" s="132" t="s">
        <v>8</v>
      </c>
      <c r="B2805" s="213">
        <v>3</v>
      </c>
      <c r="C2805" s="77" t="s">
        <v>29</v>
      </c>
      <c r="D2805" s="78" t="s">
        <v>1159</v>
      </c>
      <c r="E2805" s="182">
        <v>353</v>
      </c>
      <c r="F2805" s="137" t="s">
        <v>1171</v>
      </c>
      <c r="G2805" s="137" t="s">
        <v>1167</v>
      </c>
      <c r="H2805" s="139" t="s">
        <v>11</v>
      </c>
      <c r="I2805" s="267" t="s">
        <v>1403</v>
      </c>
    </row>
    <row r="2806" spans="1:9" x14ac:dyDescent="0.2">
      <c r="A2806" s="132" t="s">
        <v>34</v>
      </c>
      <c r="B2806" s="213">
        <v>3</v>
      </c>
      <c r="C2806" s="77" t="s">
        <v>29</v>
      </c>
      <c r="D2806" s="78" t="s">
        <v>1159</v>
      </c>
      <c r="E2806" s="182">
        <v>353</v>
      </c>
      <c r="F2806" s="137" t="s">
        <v>1171</v>
      </c>
      <c r="G2806" s="137" t="s">
        <v>1167</v>
      </c>
      <c r="H2806" s="12" t="s">
        <v>11</v>
      </c>
      <c r="I2806" s="267" t="s">
        <v>1403</v>
      </c>
    </row>
    <row r="2807" spans="1:9" x14ac:dyDescent="0.2">
      <c r="A2807" s="132" t="s">
        <v>37</v>
      </c>
      <c r="B2807" s="213">
        <v>3</v>
      </c>
      <c r="C2807" s="77" t="s">
        <v>29</v>
      </c>
      <c r="D2807" s="78" t="s">
        <v>1159</v>
      </c>
      <c r="E2807" s="182">
        <v>353</v>
      </c>
      <c r="F2807" s="137" t="s">
        <v>1171</v>
      </c>
      <c r="G2807" s="137" t="s">
        <v>1167</v>
      </c>
      <c r="H2807" s="12" t="s">
        <v>11</v>
      </c>
      <c r="I2807" s="267" t="s">
        <v>1403</v>
      </c>
    </row>
    <row r="2808" spans="1:9" x14ac:dyDescent="0.2">
      <c r="A2808" s="132" t="s">
        <v>39</v>
      </c>
      <c r="B2808" s="213">
        <v>3</v>
      </c>
      <c r="C2808" s="77" t="s">
        <v>29</v>
      </c>
      <c r="D2808" s="78" t="s">
        <v>1159</v>
      </c>
      <c r="E2808" s="182">
        <v>353</v>
      </c>
      <c r="F2808" s="137" t="s">
        <v>1171</v>
      </c>
      <c r="G2808" s="137" t="s">
        <v>1167</v>
      </c>
      <c r="H2808" s="139" t="s">
        <v>11</v>
      </c>
      <c r="I2808" s="267" t="s">
        <v>1403</v>
      </c>
    </row>
    <row r="2809" spans="1:9" x14ac:dyDescent="0.2">
      <c r="A2809" s="132" t="s">
        <v>40</v>
      </c>
      <c r="B2809" s="213">
        <v>3</v>
      </c>
      <c r="C2809" s="77" t="s">
        <v>29</v>
      </c>
      <c r="D2809" s="78" t="s">
        <v>1159</v>
      </c>
      <c r="E2809" s="183">
        <v>353</v>
      </c>
      <c r="F2809" s="58" t="s">
        <v>1171</v>
      </c>
      <c r="G2809" s="137" t="s">
        <v>1167</v>
      </c>
      <c r="H2809" s="139" t="s">
        <v>11</v>
      </c>
      <c r="I2809" s="267" t="s">
        <v>1403</v>
      </c>
    </row>
    <row r="2810" spans="1:9" x14ac:dyDescent="0.2">
      <c r="A2810" s="132" t="s">
        <v>44</v>
      </c>
      <c r="B2810" s="213">
        <v>3</v>
      </c>
      <c r="C2810" s="77" t="s">
        <v>29</v>
      </c>
      <c r="D2810" s="78" t="s">
        <v>1159</v>
      </c>
      <c r="E2810" s="183">
        <v>353</v>
      </c>
      <c r="F2810" s="137" t="s">
        <v>1171</v>
      </c>
      <c r="G2810" s="137" t="s">
        <v>1167</v>
      </c>
      <c r="H2810" s="139" t="s">
        <v>11</v>
      </c>
      <c r="I2810" s="267" t="s">
        <v>1403</v>
      </c>
    </row>
    <row r="2811" spans="1:9" x14ac:dyDescent="0.2">
      <c r="A2811" s="132" t="s">
        <v>45</v>
      </c>
      <c r="B2811" s="213">
        <v>3</v>
      </c>
      <c r="C2811" s="77" t="s">
        <v>29</v>
      </c>
      <c r="D2811" s="78" t="s">
        <v>1159</v>
      </c>
      <c r="E2811" s="182">
        <v>353</v>
      </c>
      <c r="F2811" s="137" t="s">
        <v>1171</v>
      </c>
      <c r="G2811" s="137" t="s">
        <v>1167</v>
      </c>
      <c r="H2811" s="139" t="s">
        <v>11</v>
      </c>
      <c r="I2811" s="267" t="s">
        <v>1403</v>
      </c>
    </row>
    <row r="2812" spans="1:9" x14ac:dyDescent="0.2">
      <c r="A2812" s="132" t="s">
        <v>46</v>
      </c>
      <c r="B2812" s="213">
        <v>3</v>
      </c>
      <c r="C2812" s="77" t="s">
        <v>29</v>
      </c>
      <c r="D2812" s="78" t="s">
        <v>1159</v>
      </c>
      <c r="E2812" s="182">
        <v>353</v>
      </c>
      <c r="F2812" s="137" t="s">
        <v>1171</v>
      </c>
      <c r="G2812" s="137" t="s">
        <v>1167</v>
      </c>
      <c r="H2812" s="139" t="s">
        <v>11</v>
      </c>
      <c r="I2812" s="267" t="s">
        <v>1403</v>
      </c>
    </row>
    <row r="2813" spans="1:9" x14ac:dyDescent="0.2">
      <c r="A2813" s="132" t="s">
        <v>47</v>
      </c>
      <c r="B2813" s="213">
        <v>3</v>
      </c>
      <c r="C2813" s="77" t="s">
        <v>29</v>
      </c>
      <c r="D2813" s="78" t="s">
        <v>1159</v>
      </c>
      <c r="E2813" s="182">
        <v>353</v>
      </c>
      <c r="F2813" s="137" t="s">
        <v>1171</v>
      </c>
      <c r="G2813" s="137" t="s">
        <v>1167</v>
      </c>
      <c r="H2813" s="139" t="s">
        <v>11</v>
      </c>
      <c r="I2813" s="267" t="s">
        <v>1403</v>
      </c>
    </row>
    <row r="2814" spans="1:9" x14ac:dyDescent="0.2">
      <c r="A2814" s="132" t="s">
        <v>55</v>
      </c>
      <c r="B2814" s="213">
        <v>3</v>
      </c>
      <c r="C2814" s="77" t="s">
        <v>29</v>
      </c>
      <c r="D2814" s="78" t="s">
        <v>1159</v>
      </c>
      <c r="E2814" s="182">
        <v>353</v>
      </c>
      <c r="F2814" s="137" t="s">
        <v>1171</v>
      </c>
      <c r="G2814" s="137" t="s">
        <v>1167</v>
      </c>
      <c r="H2814" s="139" t="s">
        <v>11</v>
      </c>
      <c r="I2814" s="267" t="s">
        <v>1403</v>
      </c>
    </row>
    <row r="2815" spans="1:9" x14ac:dyDescent="0.2">
      <c r="A2815" s="132" t="s">
        <v>56</v>
      </c>
      <c r="B2815" s="213">
        <v>3</v>
      </c>
      <c r="C2815" s="77" t="s">
        <v>29</v>
      </c>
      <c r="D2815" s="78" t="s">
        <v>1159</v>
      </c>
      <c r="E2815" s="183">
        <v>353</v>
      </c>
      <c r="F2815" s="137" t="s">
        <v>1171</v>
      </c>
      <c r="G2815" s="137" t="s">
        <v>1167</v>
      </c>
      <c r="H2815" s="139" t="s">
        <v>11</v>
      </c>
      <c r="I2815" s="267" t="s">
        <v>1403</v>
      </c>
    </row>
    <row r="2816" spans="1:9" x14ac:dyDescent="0.2">
      <c r="A2816" s="132" t="s">
        <v>64</v>
      </c>
      <c r="B2816" s="213">
        <v>3</v>
      </c>
      <c r="C2816" s="77" t="s">
        <v>29</v>
      </c>
      <c r="D2816" s="78" t="s">
        <v>1159</v>
      </c>
      <c r="E2816" s="182">
        <v>353</v>
      </c>
      <c r="F2816" s="137" t="s">
        <v>1171</v>
      </c>
      <c r="G2816" s="137" t="s">
        <v>1167</v>
      </c>
      <c r="H2816" s="139" t="s">
        <v>11</v>
      </c>
      <c r="I2816" s="267" t="s">
        <v>1403</v>
      </c>
    </row>
    <row r="2817" spans="1:9" x14ac:dyDescent="0.2">
      <c r="A2817" s="132" t="s">
        <v>65</v>
      </c>
      <c r="B2817" s="213">
        <v>3</v>
      </c>
      <c r="C2817" s="77" t="s">
        <v>29</v>
      </c>
      <c r="D2817" s="78" t="s">
        <v>1159</v>
      </c>
      <c r="E2817" s="182">
        <v>353</v>
      </c>
      <c r="F2817" s="137" t="s">
        <v>1171</v>
      </c>
      <c r="G2817" s="137" t="s">
        <v>1167</v>
      </c>
      <c r="H2817" s="139" t="s">
        <v>11</v>
      </c>
      <c r="I2817" s="267" t="s">
        <v>1403</v>
      </c>
    </row>
    <row r="2818" spans="1:9" x14ac:dyDescent="0.2">
      <c r="A2818" s="132" t="s">
        <v>78</v>
      </c>
      <c r="B2818" s="213">
        <v>3</v>
      </c>
      <c r="C2818" s="77" t="s">
        <v>29</v>
      </c>
      <c r="D2818" s="78" t="s">
        <v>1159</v>
      </c>
      <c r="E2818" s="182">
        <v>353</v>
      </c>
      <c r="F2818" s="137" t="s">
        <v>1171</v>
      </c>
      <c r="G2818" s="137" t="s">
        <v>1167</v>
      </c>
      <c r="H2818" s="139" t="s">
        <v>11</v>
      </c>
      <c r="I2818" s="267" t="s">
        <v>1403</v>
      </c>
    </row>
    <row r="2819" spans="1:9" x14ac:dyDescent="0.2">
      <c r="A2819" s="132" t="s">
        <v>79</v>
      </c>
      <c r="B2819" s="213">
        <v>3</v>
      </c>
      <c r="C2819" s="77" t="s">
        <v>29</v>
      </c>
      <c r="D2819" s="78" t="s">
        <v>1159</v>
      </c>
      <c r="E2819" s="182">
        <v>353</v>
      </c>
      <c r="F2819" s="137" t="s">
        <v>1171</v>
      </c>
      <c r="G2819" s="137" t="s">
        <v>1167</v>
      </c>
      <c r="H2819" s="139" t="s">
        <v>11</v>
      </c>
      <c r="I2819" s="267" t="s">
        <v>1403</v>
      </c>
    </row>
    <row r="2820" spans="1:9" x14ac:dyDescent="0.2">
      <c r="A2820" s="132" t="s">
        <v>81</v>
      </c>
      <c r="B2820" s="213">
        <v>3</v>
      </c>
      <c r="C2820" s="77" t="s">
        <v>29</v>
      </c>
      <c r="D2820" s="78" t="s">
        <v>1159</v>
      </c>
      <c r="E2820" s="182">
        <v>353</v>
      </c>
      <c r="F2820" s="137" t="s">
        <v>1171</v>
      </c>
      <c r="G2820" s="137" t="s">
        <v>1167</v>
      </c>
      <c r="H2820" s="139" t="s">
        <v>11</v>
      </c>
      <c r="I2820" s="267" t="s">
        <v>1403</v>
      </c>
    </row>
    <row r="2821" spans="1:9" x14ac:dyDescent="0.2">
      <c r="A2821" s="132" t="s">
        <v>82</v>
      </c>
      <c r="B2821" s="213">
        <v>3</v>
      </c>
      <c r="C2821" s="77" t="s">
        <v>29</v>
      </c>
      <c r="D2821" s="78" t="s">
        <v>1159</v>
      </c>
      <c r="E2821" s="182">
        <v>353</v>
      </c>
      <c r="F2821" s="137" t="s">
        <v>1171</v>
      </c>
      <c r="G2821" s="137" t="s">
        <v>1167</v>
      </c>
      <c r="H2821" s="184" t="s">
        <v>11</v>
      </c>
      <c r="I2821" s="267" t="s">
        <v>1403</v>
      </c>
    </row>
    <row r="2822" spans="1:9" x14ac:dyDescent="0.2">
      <c r="A2822" s="132" t="s">
        <v>87</v>
      </c>
      <c r="B2822" s="213">
        <v>3</v>
      </c>
      <c r="C2822" s="77" t="s">
        <v>29</v>
      </c>
      <c r="D2822" s="78" t="s">
        <v>1159</v>
      </c>
      <c r="E2822" s="182">
        <v>353</v>
      </c>
      <c r="F2822" s="137" t="s">
        <v>1171</v>
      </c>
      <c r="G2822" s="137" t="s">
        <v>1167</v>
      </c>
      <c r="H2822" s="139" t="s">
        <v>11</v>
      </c>
      <c r="I2822" s="267" t="s">
        <v>1403</v>
      </c>
    </row>
    <row r="2823" spans="1:9" x14ac:dyDescent="0.2">
      <c r="A2823" s="132" t="s">
        <v>88</v>
      </c>
      <c r="B2823" s="213">
        <v>3</v>
      </c>
      <c r="C2823" s="77" t="s">
        <v>29</v>
      </c>
      <c r="D2823" s="78" t="s">
        <v>1159</v>
      </c>
      <c r="E2823" s="182">
        <v>353</v>
      </c>
      <c r="F2823" s="137" t="s">
        <v>1171</v>
      </c>
      <c r="G2823" s="137" t="s">
        <v>1167</v>
      </c>
      <c r="H2823" s="139" t="s">
        <v>11</v>
      </c>
      <c r="I2823" s="267" t="s">
        <v>1403</v>
      </c>
    </row>
    <row r="2824" spans="1:9" x14ac:dyDescent="0.2">
      <c r="A2824" s="132" t="s">
        <v>148</v>
      </c>
      <c r="B2824" s="213">
        <v>3</v>
      </c>
      <c r="C2824" s="77" t="s">
        <v>29</v>
      </c>
      <c r="D2824" s="78" t="s">
        <v>1159</v>
      </c>
      <c r="E2824" s="182">
        <v>353</v>
      </c>
      <c r="F2824" s="137" t="s">
        <v>1171</v>
      </c>
      <c r="G2824" s="137" t="s">
        <v>1167</v>
      </c>
      <c r="H2824" s="139" t="s">
        <v>11</v>
      </c>
      <c r="I2824" s="267" t="s">
        <v>1403</v>
      </c>
    </row>
    <row r="2825" spans="1:9" x14ac:dyDescent="0.2">
      <c r="A2825" s="48" t="s">
        <v>527</v>
      </c>
      <c r="B2825" s="213">
        <v>3</v>
      </c>
      <c r="C2825" s="77" t="s">
        <v>29</v>
      </c>
      <c r="D2825" s="78" t="s">
        <v>1159</v>
      </c>
      <c r="E2825" s="182">
        <v>353</v>
      </c>
      <c r="F2825" s="137" t="s">
        <v>1171</v>
      </c>
      <c r="G2825" s="137" t="s">
        <v>1167</v>
      </c>
      <c r="H2825" s="139" t="s">
        <v>11</v>
      </c>
      <c r="I2825" s="267" t="s">
        <v>1403</v>
      </c>
    </row>
    <row r="2826" spans="1:9" s="53" customFormat="1" x14ac:dyDescent="0.2">
      <c r="A2826" s="132" t="s">
        <v>588</v>
      </c>
      <c r="B2826" s="213">
        <v>3</v>
      </c>
      <c r="C2826" s="77" t="s">
        <v>29</v>
      </c>
      <c r="D2826" s="78" t="s">
        <v>1159</v>
      </c>
      <c r="E2826" s="182">
        <v>353</v>
      </c>
      <c r="F2826" s="137" t="s">
        <v>1171</v>
      </c>
      <c r="G2826" s="137" t="s">
        <v>1167</v>
      </c>
      <c r="H2826" s="139" t="s">
        <v>11</v>
      </c>
      <c r="I2826" s="267" t="s">
        <v>1403</v>
      </c>
    </row>
    <row r="2827" spans="1:9" s="53" customFormat="1" x14ac:dyDescent="0.2">
      <c r="A2827" s="132" t="s">
        <v>1069</v>
      </c>
      <c r="B2827" s="213">
        <v>3</v>
      </c>
      <c r="C2827" s="77" t="s">
        <v>29</v>
      </c>
      <c r="D2827" s="78" t="s">
        <v>1159</v>
      </c>
      <c r="E2827" s="182">
        <v>353</v>
      </c>
      <c r="F2827" s="137" t="s">
        <v>1171</v>
      </c>
      <c r="G2827" s="137" t="s">
        <v>1167</v>
      </c>
      <c r="H2827" s="139" t="s">
        <v>11</v>
      </c>
      <c r="I2827" s="267" t="s">
        <v>1403</v>
      </c>
    </row>
    <row r="2828" spans="1:9" x14ac:dyDescent="0.2">
      <c r="A2828" s="132" t="s">
        <v>5</v>
      </c>
      <c r="B2828" s="213">
        <v>3</v>
      </c>
      <c r="C2828" s="77" t="s">
        <v>29</v>
      </c>
      <c r="D2828" s="78" t="s">
        <v>51</v>
      </c>
      <c r="E2828" s="135">
        <v>354</v>
      </c>
      <c r="F2828" s="137" t="s">
        <v>1172</v>
      </c>
      <c r="G2828" s="137" t="s">
        <v>17</v>
      </c>
      <c r="H2828" s="139" t="s">
        <v>11</v>
      </c>
      <c r="I2828" s="267" t="s">
        <v>1403</v>
      </c>
    </row>
    <row r="2829" spans="1:9" x14ac:dyDescent="0.2">
      <c r="A2829" s="132" t="s">
        <v>6</v>
      </c>
      <c r="B2829" s="213">
        <v>3</v>
      </c>
      <c r="C2829" s="77" t="s">
        <v>29</v>
      </c>
      <c r="D2829" s="78" t="s">
        <v>51</v>
      </c>
      <c r="E2829" s="135">
        <v>354</v>
      </c>
      <c r="F2829" s="137" t="s">
        <v>1172</v>
      </c>
      <c r="G2829" s="137" t="s">
        <v>17</v>
      </c>
      <c r="H2829" s="139" t="s">
        <v>11</v>
      </c>
      <c r="I2829" s="267" t="s">
        <v>1403</v>
      </c>
    </row>
    <row r="2830" spans="1:9" x14ac:dyDescent="0.2">
      <c r="A2830" s="132" t="s">
        <v>7</v>
      </c>
      <c r="B2830" s="213">
        <v>3</v>
      </c>
      <c r="C2830" s="77" t="s">
        <v>29</v>
      </c>
      <c r="D2830" s="78" t="s">
        <v>51</v>
      </c>
      <c r="E2830" s="135">
        <v>354</v>
      </c>
      <c r="F2830" s="137" t="s">
        <v>1172</v>
      </c>
      <c r="G2830" s="137" t="s">
        <v>17</v>
      </c>
      <c r="H2830" s="139" t="s">
        <v>11</v>
      </c>
      <c r="I2830" s="267" t="s">
        <v>1403</v>
      </c>
    </row>
    <row r="2831" spans="1:9" x14ac:dyDescent="0.2">
      <c r="A2831" s="132" t="s">
        <v>8</v>
      </c>
      <c r="B2831" s="213">
        <v>3</v>
      </c>
      <c r="C2831" s="77" t="s">
        <v>29</v>
      </c>
      <c r="D2831" s="78" t="s">
        <v>51</v>
      </c>
      <c r="E2831" s="135">
        <v>354</v>
      </c>
      <c r="F2831" s="137" t="s">
        <v>1172</v>
      </c>
      <c r="G2831" s="137" t="s">
        <v>17</v>
      </c>
      <c r="H2831" s="139" t="s">
        <v>11</v>
      </c>
      <c r="I2831" s="267" t="s">
        <v>1403</v>
      </c>
    </row>
    <row r="2832" spans="1:9" x14ac:dyDescent="0.2">
      <c r="A2832" s="132" t="s">
        <v>34</v>
      </c>
      <c r="B2832" s="213">
        <v>3</v>
      </c>
      <c r="C2832" s="77" t="s">
        <v>29</v>
      </c>
      <c r="D2832" s="78" t="s">
        <v>51</v>
      </c>
      <c r="E2832" s="135">
        <v>354</v>
      </c>
      <c r="F2832" s="137" t="s">
        <v>1172</v>
      </c>
      <c r="G2832" s="137" t="s">
        <v>17</v>
      </c>
      <c r="H2832" s="139" t="s">
        <v>11</v>
      </c>
      <c r="I2832" s="267" t="s">
        <v>1403</v>
      </c>
    </row>
    <row r="2833" spans="1:9" x14ac:dyDescent="0.2">
      <c r="A2833" s="132" t="s">
        <v>37</v>
      </c>
      <c r="B2833" s="213">
        <v>3</v>
      </c>
      <c r="C2833" s="77" t="s">
        <v>29</v>
      </c>
      <c r="D2833" s="78" t="s">
        <v>51</v>
      </c>
      <c r="E2833" s="135">
        <v>354</v>
      </c>
      <c r="F2833" s="137" t="s">
        <v>1172</v>
      </c>
      <c r="G2833" s="137" t="s">
        <v>17</v>
      </c>
      <c r="H2833" s="139" t="s">
        <v>11</v>
      </c>
      <c r="I2833" s="267" t="s">
        <v>1403</v>
      </c>
    </row>
    <row r="2834" spans="1:9" x14ac:dyDescent="0.2">
      <c r="A2834" s="132" t="s">
        <v>39</v>
      </c>
      <c r="B2834" s="213">
        <v>3</v>
      </c>
      <c r="C2834" s="77" t="s">
        <v>29</v>
      </c>
      <c r="D2834" s="78" t="s">
        <v>51</v>
      </c>
      <c r="E2834" s="135">
        <v>354</v>
      </c>
      <c r="F2834" s="137" t="s">
        <v>1172</v>
      </c>
      <c r="G2834" s="137" t="s">
        <v>17</v>
      </c>
      <c r="H2834" s="139" t="s">
        <v>11</v>
      </c>
      <c r="I2834" s="267" t="s">
        <v>1403</v>
      </c>
    </row>
    <row r="2835" spans="1:9" x14ac:dyDescent="0.2">
      <c r="A2835" s="132" t="s">
        <v>40</v>
      </c>
      <c r="B2835" s="213">
        <v>3</v>
      </c>
      <c r="C2835" s="77" t="s">
        <v>29</v>
      </c>
      <c r="D2835" s="78" t="s">
        <v>51</v>
      </c>
      <c r="E2835" s="135">
        <v>354</v>
      </c>
      <c r="F2835" s="137" t="s">
        <v>1172</v>
      </c>
      <c r="G2835" s="137" t="s">
        <v>17</v>
      </c>
      <c r="H2835" s="139" t="s">
        <v>11</v>
      </c>
      <c r="I2835" s="267" t="s">
        <v>1403</v>
      </c>
    </row>
    <row r="2836" spans="1:9" x14ac:dyDescent="0.2">
      <c r="A2836" s="132" t="s">
        <v>44</v>
      </c>
      <c r="B2836" s="213">
        <v>3</v>
      </c>
      <c r="C2836" s="77" t="s">
        <v>29</v>
      </c>
      <c r="D2836" s="78" t="s">
        <v>51</v>
      </c>
      <c r="E2836" s="135">
        <v>354</v>
      </c>
      <c r="F2836" s="137" t="s">
        <v>1172</v>
      </c>
      <c r="G2836" s="137" t="s">
        <v>17</v>
      </c>
      <c r="H2836" s="139" t="s">
        <v>11</v>
      </c>
      <c r="I2836" s="267" t="s">
        <v>1403</v>
      </c>
    </row>
    <row r="2837" spans="1:9" x14ac:dyDescent="0.2">
      <c r="A2837" s="132" t="s">
        <v>45</v>
      </c>
      <c r="B2837" s="213">
        <v>3</v>
      </c>
      <c r="C2837" s="77" t="s">
        <v>29</v>
      </c>
      <c r="D2837" s="78" t="s">
        <v>51</v>
      </c>
      <c r="E2837" s="135">
        <v>354</v>
      </c>
      <c r="F2837" s="137" t="s">
        <v>1172</v>
      </c>
      <c r="G2837" s="137" t="s">
        <v>17</v>
      </c>
      <c r="H2837" s="139" t="s">
        <v>11</v>
      </c>
      <c r="I2837" s="267" t="s">
        <v>1403</v>
      </c>
    </row>
    <row r="2838" spans="1:9" x14ac:dyDescent="0.2">
      <c r="A2838" s="132" t="s">
        <v>46</v>
      </c>
      <c r="B2838" s="213">
        <v>3</v>
      </c>
      <c r="C2838" s="77" t="s">
        <v>29</v>
      </c>
      <c r="D2838" s="78" t="s">
        <v>51</v>
      </c>
      <c r="E2838" s="135">
        <v>354</v>
      </c>
      <c r="F2838" s="137" t="s">
        <v>1172</v>
      </c>
      <c r="G2838" s="137" t="s">
        <v>17</v>
      </c>
      <c r="H2838" s="139" t="s">
        <v>11</v>
      </c>
      <c r="I2838" s="267" t="s">
        <v>1403</v>
      </c>
    </row>
    <row r="2839" spans="1:9" x14ac:dyDescent="0.2">
      <c r="A2839" s="132" t="s">
        <v>47</v>
      </c>
      <c r="B2839" s="213">
        <v>3</v>
      </c>
      <c r="C2839" s="77" t="s">
        <v>29</v>
      </c>
      <c r="D2839" s="78" t="s">
        <v>51</v>
      </c>
      <c r="E2839" s="135">
        <v>354</v>
      </c>
      <c r="F2839" s="137" t="s">
        <v>1172</v>
      </c>
      <c r="G2839" s="137" t="s">
        <v>17</v>
      </c>
      <c r="H2839" s="139" t="s">
        <v>11</v>
      </c>
      <c r="I2839" s="267" t="s">
        <v>1403</v>
      </c>
    </row>
    <row r="2840" spans="1:9" x14ac:dyDescent="0.2">
      <c r="A2840" s="132" t="s">
        <v>55</v>
      </c>
      <c r="B2840" s="213">
        <v>3</v>
      </c>
      <c r="C2840" s="77" t="s">
        <v>29</v>
      </c>
      <c r="D2840" s="78" t="s">
        <v>51</v>
      </c>
      <c r="E2840" s="135">
        <v>354</v>
      </c>
      <c r="F2840" s="137" t="s">
        <v>1172</v>
      </c>
      <c r="G2840" s="137" t="s">
        <v>17</v>
      </c>
      <c r="H2840" s="139" t="s">
        <v>11</v>
      </c>
      <c r="I2840" s="267" t="s">
        <v>1403</v>
      </c>
    </row>
    <row r="2841" spans="1:9" x14ac:dyDescent="0.2">
      <c r="A2841" s="132" t="s">
        <v>56</v>
      </c>
      <c r="B2841" s="213">
        <v>3</v>
      </c>
      <c r="C2841" s="77" t="s">
        <v>29</v>
      </c>
      <c r="D2841" s="78" t="s">
        <v>51</v>
      </c>
      <c r="E2841" s="135">
        <v>354</v>
      </c>
      <c r="F2841" s="137" t="s">
        <v>1172</v>
      </c>
      <c r="G2841" s="137" t="s">
        <v>17</v>
      </c>
      <c r="H2841" s="139" t="s">
        <v>11</v>
      </c>
      <c r="I2841" s="267" t="s">
        <v>1403</v>
      </c>
    </row>
    <row r="2842" spans="1:9" x14ac:dyDescent="0.2">
      <c r="A2842" s="132" t="s">
        <v>64</v>
      </c>
      <c r="B2842" s="213">
        <v>3</v>
      </c>
      <c r="C2842" s="77" t="s">
        <v>29</v>
      </c>
      <c r="D2842" s="78" t="s">
        <v>51</v>
      </c>
      <c r="E2842" s="135">
        <v>354</v>
      </c>
      <c r="F2842" s="137" t="s">
        <v>1172</v>
      </c>
      <c r="G2842" s="137" t="s">
        <v>17</v>
      </c>
      <c r="H2842" s="139" t="s">
        <v>11</v>
      </c>
      <c r="I2842" s="267" t="s">
        <v>1403</v>
      </c>
    </row>
    <row r="2843" spans="1:9" x14ac:dyDescent="0.2">
      <c r="A2843" s="132" t="s">
        <v>65</v>
      </c>
      <c r="B2843" s="213">
        <v>3</v>
      </c>
      <c r="C2843" s="77" t="s">
        <v>29</v>
      </c>
      <c r="D2843" s="78" t="s">
        <v>51</v>
      </c>
      <c r="E2843" s="135">
        <v>354</v>
      </c>
      <c r="F2843" s="137" t="s">
        <v>1172</v>
      </c>
      <c r="G2843" s="137" t="s">
        <v>17</v>
      </c>
      <c r="H2843" s="139" t="s">
        <v>11</v>
      </c>
      <c r="I2843" s="267" t="s">
        <v>1403</v>
      </c>
    </row>
    <row r="2844" spans="1:9" x14ac:dyDescent="0.2">
      <c r="A2844" s="132" t="s">
        <v>78</v>
      </c>
      <c r="B2844" s="213">
        <v>3</v>
      </c>
      <c r="C2844" s="77" t="s">
        <v>29</v>
      </c>
      <c r="D2844" s="78" t="s">
        <v>51</v>
      </c>
      <c r="E2844" s="135">
        <v>354</v>
      </c>
      <c r="F2844" s="137" t="s">
        <v>1172</v>
      </c>
      <c r="G2844" s="137" t="s">
        <v>17</v>
      </c>
      <c r="H2844" s="139" t="s">
        <v>11</v>
      </c>
      <c r="I2844" s="267" t="s">
        <v>1403</v>
      </c>
    </row>
    <row r="2845" spans="1:9" x14ac:dyDescent="0.2">
      <c r="A2845" s="132" t="s">
        <v>79</v>
      </c>
      <c r="B2845" s="213">
        <v>3</v>
      </c>
      <c r="C2845" s="77" t="s">
        <v>29</v>
      </c>
      <c r="D2845" s="78" t="s">
        <v>51</v>
      </c>
      <c r="E2845" s="135">
        <v>354</v>
      </c>
      <c r="F2845" s="137" t="s">
        <v>1172</v>
      </c>
      <c r="G2845" s="137" t="s">
        <v>17</v>
      </c>
      <c r="H2845" s="139" t="s">
        <v>11</v>
      </c>
      <c r="I2845" s="267" t="s">
        <v>1403</v>
      </c>
    </row>
    <row r="2846" spans="1:9" x14ac:dyDescent="0.2">
      <c r="A2846" s="132" t="s">
        <v>81</v>
      </c>
      <c r="B2846" s="213">
        <v>3</v>
      </c>
      <c r="C2846" s="77" t="s">
        <v>29</v>
      </c>
      <c r="D2846" s="78" t="s">
        <v>51</v>
      </c>
      <c r="E2846" s="135">
        <v>354</v>
      </c>
      <c r="F2846" s="137" t="s">
        <v>1172</v>
      </c>
      <c r="G2846" s="137" t="s">
        <v>17</v>
      </c>
      <c r="H2846" s="139" t="s">
        <v>11</v>
      </c>
      <c r="I2846" s="267" t="s">
        <v>1403</v>
      </c>
    </row>
    <row r="2847" spans="1:9" x14ac:dyDescent="0.2">
      <c r="A2847" s="132" t="s">
        <v>82</v>
      </c>
      <c r="B2847" s="213">
        <v>3</v>
      </c>
      <c r="C2847" s="77" t="s">
        <v>29</v>
      </c>
      <c r="D2847" s="78" t="s">
        <v>51</v>
      </c>
      <c r="E2847" s="135">
        <v>354</v>
      </c>
      <c r="F2847" s="137" t="s">
        <v>1172</v>
      </c>
      <c r="G2847" s="137" t="s">
        <v>17</v>
      </c>
      <c r="H2847" s="139" t="s">
        <v>11</v>
      </c>
      <c r="I2847" s="267" t="s">
        <v>1403</v>
      </c>
    </row>
    <row r="2848" spans="1:9" x14ac:dyDescent="0.2">
      <c r="A2848" s="132" t="s">
        <v>87</v>
      </c>
      <c r="B2848" s="213">
        <v>3</v>
      </c>
      <c r="C2848" s="77" t="s">
        <v>29</v>
      </c>
      <c r="D2848" s="78" t="s">
        <v>51</v>
      </c>
      <c r="E2848" s="44">
        <v>354</v>
      </c>
      <c r="F2848" s="137" t="s">
        <v>1172</v>
      </c>
      <c r="G2848" s="137" t="s">
        <v>17</v>
      </c>
      <c r="H2848" s="139" t="s">
        <v>11</v>
      </c>
      <c r="I2848" s="267" t="s">
        <v>1403</v>
      </c>
    </row>
    <row r="2849" spans="1:9" x14ac:dyDescent="0.2">
      <c r="A2849" s="132" t="s">
        <v>88</v>
      </c>
      <c r="B2849" s="213">
        <v>3</v>
      </c>
      <c r="C2849" s="77" t="s">
        <v>29</v>
      </c>
      <c r="D2849" s="78" t="s">
        <v>51</v>
      </c>
      <c r="E2849" s="135">
        <v>354</v>
      </c>
      <c r="F2849" s="137" t="s">
        <v>1172</v>
      </c>
      <c r="G2849" s="137" t="s">
        <v>17</v>
      </c>
      <c r="H2849" s="139" t="s">
        <v>11</v>
      </c>
      <c r="I2849" s="267" t="s">
        <v>1403</v>
      </c>
    </row>
    <row r="2850" spans="1:9" x14ac:dyDescent="0.2">
      <c r="A2850" s="132" t="s">
        <v>148</v>
      </c>
      <c r="B2850" s="213">
        <v>3</v>
      </c>
      <c r="C2850" s="77" t="s">
        <v>29</v>
      </c>
      <c r="D2850" s="78" t="s">
        <v>51</v>
      </c>
      <c r="E2850" s="135">
        <v>354</v>
      </c>
      <c r="F2850" s="58" t="s">
        <v>1172</v>
      </c>
      <c r="G2850" s="137" t="s">
        <v>17</v>
      </c>
      <c r="H2850" s="139" t="s">
        <v>11</v>
      </c>
      <c r="I2850" s="267" t="s">
        <v>1403</v>
      </c>
    </row>
    <row r="2851" spans="1:9" x14ac:dyDescent="0.2">
      <c r="A2851" s="48" t="s">
        <v>527</v>
      </c>
      <c r="B2851" s="213">
        <v>3</v>
      </c>
      <c r="C2851" s="77" t="s">
        <v>29</v>
      </c>
      <c r="D2851" s="78" t="s">
        <v>51</v>
      </c>
      <c r="E2851" s="135">
        <v>354</v>
      </c>
      <c r="F2851" s="137" t="s">
        <v>1172</v>
      </c>
      <c r="G2851" s="137" t="s">
        <v>17</v>
      </c>
      <c r="H2851" s="139" t="s">
        <v>11</v>
      </c>
      <c r="I2851" s="267" t="s">
        <v>1403</v>
      </c>
    </row>
    <row r="2852" spans="1:9" s="53" customFormat="1" x14ac:dyDescent="0.2">
      <c r="A2852" s="132" t="s">
        <v>588</v>
      </c>
      <c r="B2852" s="213">
        <v>3</v>
      </c>
      <c r="C2852" s="77" t="s">
        <v>29</v>
      </c>
      <c r="D2852" s="78" t="s">
        <v>51</v>
      </c>
      <c r="E2852" s="135">
        <v>354</v>
      </c>
      <c r="F2852" s="137" t="s">
        <v>1172</v>
      </c>
      <c r="G2852" s="137" t="s">
        <v>17</v>
      </c>
      <c r="H2852" s="139" t="s">
        <v>11</v>
      </c>
      <c r="I2852" s="267" t="s">
        <v>1403</v>
      </c>
    </row>
    <row r="2853" spans="1:9" s="53" customFormat="1" x14ac:dyDescent="0.2">
      <c r="A2853" s="132" t="s">
        <v>1069</v>
      </c>
      <c r="B2853" s="213">
        <v>3</v>
      </c>
      <c r="C2853" s="77" t="s">
        <v>29</v>
      </c>
      <c r="D2853" s="78" t="s">
        <v>51</v>
      </c>
      <c r="E2853" s="135">
        <v>354</v>
      </c>
      <c r="F2853" s="58" t="s">
        <v>1172</v>
      </c>
      <c r="G2853" s="137" t="s">
        <v>17</v>
      </c>
      <c r="H2853" s="139" t="s">
        <v>11</v>
      </c>
      <c r="I2853" s="267" t="s">
        <v>1403</v>
      </c>
    </row>
    <row r="2854" spans="1:9" x14ac:dyDescent="0.2">
      <c r="A2854" s="132" t="s">
        <v>5</v>
      </c>
      <c r="B2854" s="213">
        <v>3</v>
      </c>
      <c r="C2854" s="151" t="s">
        <v>29</v>
      </c>
      <c r="D2854" s="148" t="s">
        <v>50</v>
      </c>
      <c r="E2854" s="135">
        <v>355</v>
      </c>
      <c r="F2854" s="137" t="s">
        <v>1166</v>
      </c>
      <c r="G2854" s="137" t="s">
        <v>1167</v>
      </c>
      <c r="H2854" s="139" t="s">
        <v>11</v>
      </c>
      <c r="I2854" s="267" t="s">
        <v>1403</v>
      </c>
    </row>
    <row r="2855" spans="1:9" x14ac:dyDescent="0.2">
      <c r="A2855" s="132" t="s">
        <v>6</v>
      </c>
      <c r="B2855" s="213">
        <v>3</v>
      </c>
      <c r="C2855" s="151" t="s">
        <v>29</v>
      </c>
      <c r="D2855" s="148" t="s">
        <v>50</v>
      </c>
      <c r="E2855" s="135">
        <v>355</v>
      </c>
      <c r="F2855" s="137" t="s">
        <v>1166</v>
      </c>
      <c r="G2855" s="137" t="s">
        <v>1167</v>
      </c>
      <c r="H2855" s="139" t="s">
        <v>11</v>
      </c>
      <c r="I2855" s="267" t="s">
        <v>1403</v>
      </c>
    </row>
    <row r="2856" spans="1:9" x14ac:dyDescent="0.2">
      <c r="A2856" s="132" t="s">
        <v>7</v>
      </c>
      <c r="B2856" s="213">
        <v>3</v>
      </c>
      <c r="C2856" s="151" t="s">
        <v>29</v>
      </c>
      <c r="D2856" s="148" t="s">
        <v>50</v>
      </c>
      <c r="E2856" s="135">
        <v>355</v>
      </c>
      <c r="F2856" s="137" t="s">
        <v>1166</v>
      </c>
      <c r="G2856" s="137" t="s">
        <v>1167</v>
      </c>
      <c r="H2856" s="139" t="s">
        <v>11</v>
      </c>
      <c r="I2856" s="267" t="s">
        <v>1403</v>
      </c>
    </row>
    <row r="2857" spans="1:9" x14ac:dyDescent="0.2">
      <c r="A2857" s="132" t="s">
        <v>8</v>
      </c>
      <c r="B2857" s="213">
        <v>3</v>
      </c>
      <c r="C2857" s="151" t="s">
        <v>29</v>
      </c>
      <c r="D2857" s="148" t="s">
        <v>50</v>
      </c>
      <c r="E2857" s="135">
        <v>355</v>
      </c>
      <c r="F2857" s="137" t="s">
        <v>1166</v>
      </c>
      <c r="G2857" s="137" t="s">
        <v>1167</v>
      </c>
      <c r="H2857" s="139" t="s">
        <v>11</v>
      </c>
      <c r="I2857" s="267" t="s">
        <v>1403</v>
      </c>
    </row>
    <row r="2858" spans="1:9" x14ac:dyDescent="0.2">
      <c r="A2858" s="132" t="s">
        <v>34</v>
      </c>
      <c r="B2858" s="213">
        <v>3</v>
      </c>
      <c r="C2858" s="151" t="s">
        <v>29</v>
      </c>
      <c r="D2858" s="148" t="s">
        <v>50</v>
      </c>
      <c r="E2858" s="135">
        <v>355</v>
      </c>
      <c r="F2858" s="137" t="s">
        <v>1166</v>
      </c>
      <c r="G2858" s="137" t="s">
        <v>1167</v>
      </c>
      <c r="H2858" s="139" t="s">
        <v>11</v>
      </c>
      <c r="I2858" s="267" t="s">
        <v>1403</v>
      </c>
    </row>
    <row r="2859" spans="1:9" x14ac:dyDescent="0.2">
      <c r="A2859" s="132" t="s">
        <v>37</v>
      </c>
      <c r="B2859" s="213">
        <v>3</v>
      </c>
      <c r="C2859" s="151" t="s">
        <v>29</v>
      </c>
      <c r="D2859" s="148" t="s">
        <v>50</v>
      </c>
      <c r="E2859" s="135">
        <v>355</v>
      </c>
      <c r="F2859" s="137" t="s">
        <v>1166</v>
      </c>
      <c r="G2859" s="137" t="s">
        <v>1167</v>
      </c>
      <c r="H2859" s="139" t="s">
        <v>11</v>
      </c>
      <c r="I2859" s="267" t="s">
        <v>1403</v>
      </c>
    </row>
    <row r="2860" spans="1:9" x14ac:dyDescent="0.2">
      <c r="A2860" s="132" t="s">
        <v>39</v>
      </c>
      <c r="B2860" s="213">
        <v>3</v>
      </c>
      <c r="C2860" s="151" t="s">
        <v>29</v>
      </c>
      <c r="D2860" s="148" t="s">
        <v>50</v>
      </c>
      <c r="E2860" s="135">
        <v>355</v>
      </c>
      <c r="F2860" s="58" t="s">
        <v>1166</v>
      </c>
      <c r="G2860" s="137" t="s">
        <v>1167</v>
      </c>
      <c r="H2860" s="139" t="s">
        <v>11</v>
      </c>
      <c r="I2860" s="267" t="s">
        <v>1403</v>
      </c>
    </row>
    <row r="2861" spans="1:9" x14ac:dyDescent="0.2">
      <c r="A2861" s="132" t="s">
        <v>40</v>
      </c>
      <c r="B2861" s="213">
        <v>3</v>
      </c>
      <c r="C2861" s="151" t="s">
        <v>29</v>
      </c>
      <c r="D2861" s="148" t="s">
        <v>50</v>
      </c>
      <c r="E2861" s="135">
        <v>355</v>
      </c>
      <c r="F2861" s="137" t="s">
        <v>1166</v>
      </c>
      <c r="G2861" s="137" t="s">
        <v>1167</v>
      </c>
      <c r="H2861" s="139" t="s">
        <v>11</v>
      </c>
      <c r="I2861" s="267" t="s">
        <v>1403</v>
      </c>
    </row>
    <row r="2862" spans="1:9" x14ac:dyDescent="0.2">
      <c r="A2862" s="132" t="s">
        <v>44</v>
      </c>
      <c r="B2862" s="213">
        <v>3</v>
      </c>
      <c r="C2862" s="151" t="s">
        <v>29</v>
      </c>
      <c r="D2862" s="148" t="s">
        <v>50</v>
      </c>
      <c r="E2862" s="135">
        <v>355</v>
      </c>
      <c r="F2862" s="137" t="s">
        <v>1166</v>
      </c>
      <c r="G2862" s="137" t="s">
        <v>1167</v>
      </c>
      <c r="H2862" s="139" t="s">
        <v>11</v>
      </c>
      <c r="I2862" s="267" t="s">
        <v>1403</v>
      </c>
    </row>
    <row r="2863" spans="1:9" x14ac:dyDescent="0.2">
      <c r="A2863" s="132" t="s">
        <v>45</v>
      </c>
      <c r="B2863" s="213">
        <v>3</v>
      </c>
      <c r="C2863" s="151" t="s">
        <v>29</v>
      </c>
      <c r="D2863" s="148" t="s">
        <v>50</v>
      </c>
      <c r="E2863" s="135">
        <v>355</v>
      </c>
      <c r="F2863" s="137" t="s">
        <v>1166</v>
      </c>
      <c r="G2863" s="137" t="s">
        <v>1167</v>
      </c>
      <c r="H2863" s="139" t="s">
        <v>11</v>
      </c>
      <c r="I2863" s="267" t="s">
        <v>1403</v>
      </c>
    </row>
    <row r="2864" spans="1:9" x14ac:dyDescent="0.2">
      <c r="A2864" s="132" t="s">
        <v>46</v>
      </c>
      <c r="B2864" s="213">
        <v>3</v>
      </c>
      <c r="C2864" s="151" t="s">
        <v>29</v>
      </c>
      <c r="D2864" s="148" t="s">
        <v>50</v>
      </c>
      <c r="E2864" s="135">
        <v>355</v>
      </c>
      <c r="F2864" s="137" t="s">
        <v>1166</v>
      </c>
      <c r="G2864" s="137" t="s">
        <v>1167</v>
      </c>
      <c r="H2864" s="139" t="s">
        <v>11</v>
      </c>
      <c r="I2864" s="267" t="s">
        <v>1403</v>
      </c>
    </row>
    <row r="2865" spans="1:9" x14ac:dyDescent="0.2">
      <c r="A2865" s="132" t="s">
        <v>47</v>
      </c>
      <c r="B2865" s="213">
        <v>3</v>
      </c>
      <c r="C2865" s="151" t="s">
        <v>29</v>
      </c>
      <c r="D2865" s="148" t="s">
        <v>50</v>
      </c>
      <c r="E2865" s="135">
        <v>355</v>
      </c>
      <c r="F2865" s="137" t="s">
        <v>1166</v>
      </c>
      <c r="G2865" s="137" t="s">
        <v>1167</v>
      </c>
      <c r="H2865" s="139" t="s">
        <v>11</v>
      </c>
      <c r="I2865" s="267" t="s">
        <v>1403</v>
      </c>
    </row>
    <row r="2866" spans="1:9" x14ac:dyDescent="0.2">
      <c r="A2866" s="132" t="s">
        <v>55</v>
      </c>
      <c r="B2866" s="213">
        <v>3</v>
      </c>
      <c r="C2866" s="151" t="s">
        <v>29</v>
      </c>
      <c r="D2866" s="148" t="s">
        <v>50</v>
      </c>
      <c r="E2866" s="135">
        <v>355</v>
      </c>
      <c r="F2866" s="137" t="s">
        <v>1166</v>
      </c>
      <c r="G2866" s="137" t="s">
        <v>1167</v>
      </c>
      <c r="H2866" s="139" t="s">
        <v>11</v>
      </c>
      <c r="I2866" s="267" t="s">
        <v>1403</v>
      </c>
    </row>
    <row r="2867" spans="1:9" x14ac:dyDescent="0.2">
      <c r="A2867" s="132" t="s">
        <v>56</v>
      </c>
      <c r="B2867" s="213">
        <v>3</v>
      </c>
      <c r="C2867" s="151" t="s">
        <v>29</v>
      </c>
      <c r="D2867" s="148" t="s">
        <v>50</v>
      </c>
      <c r="E2867" s="135">
        <v>355</v>
      </c>
      <c r="F2867" s="137" t="s">
        <v>1166</v>
      </c>
      <c r="G2867" s="137" t="s">
        <v>1167</v>
      </c>
      <c r="H2867" s="139" t="s">
        <v>11</v>
      </c>
      <c r="I2867" s="267" t="s">
        <v>1403</v>
      </c>
    </row>
    <row r="2868" spans="1:9" x14ac:dyDescent="0.2">
      <c r="A2868" s="132" t="s">
        <v>64</v>
      </c>
      <c r="B2868" s="213">
        <v>3</v>
      </c>
      <c r="C2868" s="151" t="s">
        <v>29</v>
      </c>
      <c r="D2868" s="148" t="s">
        <v>50</v>
      </c>
      <c r="E2868" s="135">
        <v>355</v>
      </c>
      <c r="F2868" s="137" t="s">
        <v>1166</v>
      </c>
      <c r="G2868" s="137" t="s">
        <v>1167</v>
      </c>
      <c r="H2868" s="139" t="s">
        <v>11</v>
      </c>
      <c r="I2868" s="267" t="s">
        <v>1403</v>
      </c>
    </row>
    <row r="2869" spans="1:9" x14ac:dyDescent="0.2">
      <c r="A2869" s="132" t="s">
        <v>65</v>
      </c>
      <c r="B2869" s="213">
        <v>3</v>
      </c>
      <c r="C2869" s="151" t="s">
        <v>29</v>
      </c>
      <c r="D2869" s="148" t="s">
        <v>50</v>
      </c>
      <c r="E2869" s="135">
        <v>355</v>
      </c>
      <c r="F2869" s="137" t="s">
        <v>1166</v>
      </c>
      <c r="G2869" s="137" t="s">
        <v>1167</v>
      </c>
      <c r="H2869" s="139" t="s">
        <v>11</v>
      </c>
      <c r="I2869" s="267" t="s">
        <v>1403</v>
      </c>
    </row>
    <row r="2870" spans="1:9" x14ac:dyDescent="0.2">
      <c r="A2870" s="132" t="s">
        <v>78</v>
      </c>
      <c r="B2870" s="213">
        <v>3</v>
      </c>
      <c r="C2870" s="151" t="s">
        <v>29</v>
      </c>
      <c r="D2870" s="148" t="s">
        <v>50</v>
      </c>
      <c r="E2870" s="135">
        <v>355</v>
      </c>
      <c r="F2870" s="137" t="s">
        <v>1166</v>
      </c>
      <c r="G2870" s="137" t="s">
        <v>1167</v>
      </c>
      <c r="H2870" s="139" t="s">
        <v>11</v>
      </c>
      <c r="I2870" s="267" t="s">
        <v>1403</v>
      </c>
    </row>
    <row r="2871" spans="1:9" x14ac:dyDescent="0.2">
      <c r="A2871" s="132" t="s">
        <v>79</v>
      </c>
      <c r="B2871" s="213">
        <v>3</v>
      </c>
      <c r="C2871" s="151" t="s">
        <v>29</v>
      </c>
      <c r="D2871" s="148" t="s">
        <v>50</v>
      </c>
      <c r="E2871" s="135">
        <v>355</v>
      </c>
      <c r="F2871" s="137" t="s">
        <v>1166</v>
      </c>
      <c r="G2871" s="137" t="s">
        <v>1167</v>
      </c>
      <c r="H2871" s="139" t="s">
        <v>11</v>
      </c>
      <c r="I2871" s="267" t="s">
        <v>1403</v>
      </c>
    </row>
    <row r="2872" spans="1:9" x14ac:dyDescent="0.2">
      <c r="A2872" s="132" t="s">
        <v>81</v>
      </c>
      <c r="B2872" s="213">
        <v>3</v>
      </c>
      <c r="C2872" s="151" t="s">
        <v>29</v>
      </c>
      <c r="D2872" s="148" t="s">
        <v>50</v>
      </c>
      <c r="E2872" s="135">
        <v>355</v>
      </c>
      <c r="F2872" s="137" t="s">
        <v>1166</v>
      </c>
      <c r="G2872" s="137" t="s">
        <v>1167</v>
      </c>
      <c r="H2872" s="139" t="s">
        <v>11</v>
      </c>
      <c r="I2872" s="267" t="s">
        <v>1403</v>
      </c>
    </row>
    <row r="2873" spans="1:9" x14ac:dyDescent="0.2">
      <c r="A2873" s="132" t="s">
        <v>82</v>
      </c>
      <c r="B2873" s="213">
        <v>3</v>
      </c>
      <c r="C2873" s="151" t="s">
        <v>29</v>
      </c>
      <c r="D2873" s="148" t="s">
        <v>50</v>
      </c>
      <c r="E2873" s="135">
        <v>355</v>
      </c>
      <c r="F2873" s="137" t="s">
        <v>1166</v>
      </c>
      <c r="G2873" s="137" t="s">
        <v>1167</v>
      </c>
      <c r="H2873" s="139" t="s">
        <v>11</v>
      </c>
      <c r="I2873" s="267" t="s">
        <v>1403</v>
      </c>
    </row>
    <row r="2874" spans="1:9" x14ac:dyDescent="0.2">
      <c r="A2874" s="132" t="s">
        <v>87</v>
      </c>
      <c r="B2874" s="213">
        <v>3</v>
      </c>
      <c r="C2874" s="151" t="s">
        <v>29</v>
      </c>
      <c r="D2874" s="148" t="s">
        <v>50</v>
      </c>
      <c r="E2874" s="135">
        <v>355</v>
      </c>
      <c r="F2874" s="137" t="s">
        <v>1166</v>
      </c>
      <c r="G2874" s="137" t="s">
        <v>1167</v>
      </c>
      <c r="H2874" s="139" t="s">
        <v>11</v>
      </c>
      <c r="I2874" s="267" t="s">
        <v>1403</v>
      </c>
    </row>
    <row r="2875" spans="1:9" x14ac:dyDescent="0.2">
      <c r="A2875" s="132" t="s">
        <v>88</v>
      </c>
      <c r="B2875" s="213">
        <v>3</v>
      </c>
      <c r="C2875" s="151" t="s">
        <v>29</v>
      </c>
      <c r="D2875" s="148" t="s">
        <v>50</v>
      </c>
      <c r="E2875" s="135">
        <v>355</v>
      </c>
      <c r="F2875" s="137" t="s">
        <v>1166</v>
      </c>
      <c r="G2875" s="137" t="s">
        <v>1167</v>
      </c>
      <c r="H2875" s="139" t="s">
        <v>11</v>
      </c>
      <c r="I2875" s="267" t="s">
        <v>1403</v>
      </c>
    </row>
    <row r="2876" spans="1:9" x14ac:dyDescent="0.2">
      <c r="A2876" s="132" t="s">
        <v>148</v>
      </c>
      <c r="B2876" s="213">
        <v>3</v>
      </c>
      <c r="C2876" s="151" t="s">
        <v>29</v>
      </c>
      <c r="D2876" s="148" t="s">
        <v>50</v>
      </c>
      <c r="E2876" s="135">
        <v>355</v>
      </c>
      <c r="F2876" s="137" t="s">
        <v>1166</v>
      </c>
      <c r="G2876" s="137" t="s">
        <v>1167</v>
      </c>
      <c r="H2876" s="139" t="s">
        <v>11</v>
      </c>
      <c r="I2876" s="267" t="s">
        <v>1403</v>
      </c>
    </row>
    <row r="2877" spans="1:9" x14ac:dyDescent="0.2">
      <c r="A2877" s="132" t="s">
        <v>527</v>
      </c>
      <c r="B2877" s="213">
        <v>3</v>
      </c>
      <c r="C2877" s="151" t="s">
        <v>29</v>
      </c>
      <c r="D2877" s="148" t="s">
        <v>50</v>
      </c>
      <c r="E2877" s="135">
        <v>355</v>
      </c>
      <c r="F2877" s="137" t="s">
        <v>1166</v>
      </c>
      <c r="G2877" s="137" t="s">
        <v>1167</v>
      </c>
      <c r="H2877" s="139" t="s">
        <v>11</v>
      </c>
      <c r="I2877" s="267" t="s">
        <v>1403</v>
      </c>
    </row>
    <row r="2878" spans="1:9" s="53" customFormat="1" x14ac:dyDescent="0.2">
      <c r="A2878" s="132" t="s">
        <v>588</v>
      </c>
      <c r="B2878" s="213">
        <v>3</v>
      </c>
      <c r="C2878" s="151" t="s">
        <v>29</v>
      </c>
      <c r="D2878" s="148" t="s">
        <v>50</v>
      </c>
      <c r="E2878" s="135">
        <v>355</v>
      </c>
      <c r="F2878" s="137" t="s">
        <v>1166</v>
      </c>
      <c r="G2878" s="137" t="s">
        <v>1167</v>
      </c>
      <c r="H2878" s="139" t="s">
        <v>11</v>
      </c>
      <c r="I2878" s="267" t="s">
        <v>1403</v>
      </c>
    </row>
    <row r="2879" spans="1:9" s="53" customFormat="1" x14ac:dyDescent="0.2">
      <c r="A2879" s="132" t="s">
        <v>1069</v>
      </c>
      <c r="B2879" s="213">
        <v>3</v>
      </c>
      <c r="C2879" s="151" t="s">
        <v>29</v>
      </c>
      <c r="D2879" s="148" t="s">
        <v>50</v>
      </c>
      <c r="E2879" s="135">
        <v>355</v>
      </c>
      <c r="F2879" s="137" t="s">
        <v>1166</v>
      </c>
      <c r="G2879" s="137" t="s">
        <v>1167</v>
      </c>
      <c r="H2879" s="139" t="s">
        <v>11</v>
      </c>
      <c r="I2879" s="267" t="s">
        <v>1403</v>
      </c>
    </row>
    <row r="2880" spans="1:9" x14ac:dyDescent="0.2">
      <c r="A2880" s="132" t="s">
        <v>5</v>
      </c>
      <c r="B2880" s="213">
        <v>3</v>
      </c>
      <c r="C2880" s="77" t="s">
        <v>29</v>
      </c>
      <c r="D2880" s="78" t="s">
        <v>51</v>
      </c>
      <c r="E2880" s="135">
        <v>356</v>
      </c>
      <c r="F2880" s="137" t="s">
        <v>1175</v>
      </c>
      <c r="G2880" s="137" t="s">
        <v>15</v>
      </c>
      <c r="H2880" s="139" t="s">
        <v>11</v>
      </c>
      <c r="I2880" s="267" t="s">
        <v>1403</v>
      </c>
    </row>
    <row r="2881" spans="1:9" x14ac:dyDescent="0.2">
      <c r="A2881" s="132" t="s">
        <v>6</v>
      </c>
      <c r="B2881" s="213">
        <v>3</v>
      </c>
      <c r="C2881" s="77" t="s">
        <v>29</v>
      </c>
      <c r="D2881" s="78" t="s">
        <v>51</v>
      </c>
      <c r="E2881" s="135">
        <v>356</v>
      </c>
      <c r="F2881" s="137" t="s">
        <v>1175</v>
      </c>
      <c r="G2881" s="137" t="s">
        <v>15</v>
      </c>
      <c r="H2881" s="139" t="s">
        <v>11</v>
      </c>
      <c r="I2881" s="267" t="s">
        <v>1403</v>
      </c>
    </row>
    <row r="2882" spans="1:9" x14ac:dyDescent="0.2">
      <c r="A2882" s="132" t="s">
        <v>7</v>
      </c>
      <c r="B2882" s="213">
        <v>3</v>
      </c>
      <c r="C2882" s="77" t="s">
        <v>29</v>
      </c>
      <c r="D2882" s="78" t="s">
        <v>51</v>
      </c>
      <c r="E2882" s="135">
        <v>356</v>
      </c>
      <c r="F2882" s="137" t="s">
        <v>1175</v>
      </c>
      <c r="G2882" s="137" t="s">
        <v>15</v>
      </c>
      <c r="H2882" s="139" t="s">
        <v>11</v>
      </c>
      <c r="I2882" s="267" t="s">
        <v>1403</v>
      </c>
    </row>
    <row r="2883" spans="1:9" x14ac:dyDescent="0.2">
      <c r="A2883" s="132" t="s">
        <v>8</v>
      </c>
      <c r="B2883" s="213">
        <v>3</v>
      </c>
      <c r="C2883" s="77" t="s">
        <v>29</v>
      </c>
      <c r="D2883" s="78" t="s">
        <v>51</v>
      </c>
      <c r="E2883" s="44">
        <v>356</v>
      </c>
      <c r="F2883" s="137" t="s">
        <v>1175</v>
      </c>
      <c r="G2883" s="137" t="s">
        <v>15</v>
      </c>
      <c r="H2883" s="139" t="s">
        <v>11</v>
      </c>
      <c r="I2883" s="267" t="s">
        <v>1403</v>
      </c>
    </row>
    <row r="2884" spans="1:9" x14ac:dyDescent="0.2">
      <c r="A2884" s="132" t="s">
        <v>34</v>
      </c>
      <c r="B2884" s="213">
        <v>3</v>
      </c>
      <c r="C2884" s="77" t="s">
        <v>29</v>
      </c>
      <c r="D2884" s="78" t="s">
        <v>51</v>
      </c>
      <c r="E2884" s="135">
        <v>356</v>
      </c>
      <c r="F2884" s="137" t="s">
        <v>1175</v>
      </c>
      <c r="G2884" s="137" t="s">
        <v>15</v>
      </c>
      <c r="H2884" s="139" t="s">
        <v>11</v>
      </c>
      <c r="I2884" s="267" t="s">
        <v>1403</v>
      </c>
    </row>
    <row r="2885" spans="1:9" x14ac:dyDescent="0.2">
      <c r="A2885" s="132" t="s">
        <v>37</v>
      </c>
      <c r="B2885" s="213">
        <v>3</v>
      </c>
      <c r="C2885" s="77" t="s">
        <v>29</v>
      </c>
      <c r="D2885" s="78" t="s">
        <v>51</v>
      </c>
      <c r="E2885" s="44">
        <v>356</v>
      </c>
      <c r="F2885" s="137" t="s">
        <v>1175</v>
      </c>
      <c r="G2885" s="137" t="s">
        <v>15</v>
      </c>
      <c r="H2885" s="139" t="s">
        <v>11</v>
      </c>
      <c r="I2885" s="267" t="s">
        <v>1403</v>
      </c>
    </row>
    <row r="2886" spans="1:9" x14ac:dyDescent="0.2">
      <c r="A2886" s="132" t="s">
        <v>39</v>
      </c>
      <c r="B2886" s="213">
        <v>3</v>
      </c>
      <c r="C2886" s="77" t="s">
        <v>29</v>
      </c>
      <c r="D2886" s="78" t="s">
        <v>51</v>
      </c>
      <c r="E2886" s="44">
        <v>356</v>
      </c>
      <c r="F2886" s="137" t="s">
        <v>1175</v>
      </c>
      <c r="G2886" s="137" t="s">
        <v>15</v>
      </c>
      <c r="H2886" s="139" t="s">
        <v>11</v>
      </c>
      <c r="I2886" s="267" t="s">
        <v>1403</v>
      </c>
    </row>
    <row r="2887" spans="1:9" x14ac:dyDescent="0.2">
      <c r="A2887" s="132" t="s">
        <v>40</v>
      </c>
      <c r="B2887" s="213">
        <v>3</v>
      </c>
      <c r="C2887" s="77" t="s">
        <v>29</v>
      </c>
      <c r="D2887" s="78" t="s">
        <v>51</v>
      </c>
      <c r="E2887" s="44">
        <v>356</v>
      </c>
      <c r="F2887" s="137" t="s">
        <v>1175</v>
      </c>
      <c r="G2887" s="137" t="s">
        <v>15</v>
      </c>
      <c r="H2887" s="139" t="s">
        <v>11</v>
      </c>
      <c r="I2887" s="267" t="s">
        <v>1403</v>
      </c>
    </row>
    <row r="2888" spans="1:9" x14ac:dyDescent="0.2">
      <c r="A2888" s="132" t="s">
        <v>44</v>
      </c>
      <c r="B2888" s="213">
        <v>3</v>
      </c>
      <c r="C2888" s="77" t="s">
        <v>29</v>
      </c>
      <c r="D2888" s="78" t="s">
        <v>51</v>
      </c>
      <c r="E2888" s="135">
        <v>356</v>
      </c>
      <c r="F2888" s="137" t="s">
        <v>1175</v>
      </c>
      <c r="G2888" s="137" t="s">
        <v>15</v>
      </c>
      <c r="H2888" s="139" t="s">
        <v>11</v>
      </c>
      <c r="I2888" s="267" t="s">
        <v>1403</v>
      </c>
    </row>
    <row r="2889" spans="1:9" x14ac:dyDescent="0.2">
      <c r="A2889" s="132" t="s">
        <v>45</v>
      </c>
      <c r="B2889" s="213">
        <v>3</v>
      </c>
      <c r="C2889" s="77" t="s">
        <v>29</v>
      </c>
      <c r="D2889" s="78" t="s">
        <v>51</v>
      </c>
      <c r="E2889" s="135">
        <v>356</v>
      </c>
      <c r="F2889" s="58" t="s">
        <v>1175</v>
      </c>
      <c r="G2889" s="137" t="s">
        <v>15</v>
      </c>
      <c r="H2889" s="139" t="s">
        <v>11</v>
      </c>
      <c r="I2889" s="267" t="s">
        <v>1403</v>
      </c>
    </row>
    <row r="2890" spans="1:9" x14ac:dyDescent="0.2">
      <c r="A2890" s="132" t="s">
        <v>46</v>
      </c>
      <c r="B2890" s="213">
        <v>3</v>
      </c>
      <c r="C2890" s="77" t="s">
        <v>29</v>
      </c>
      <c r="D2890" s="78" t="s">
        <v>51</v>
      </c>
      <c r="E2890" s="135">
        <v>356</v>
      </c>
      <c r="F2890" s="137" t="s">
        <v>1175</v>
      </c>
      <c r="G2890" s="137" t="s">
        <v>15</v>
      </c>
      <c r="H2890" s="139" t="s">
        <v>11</v>
      </c>
      <c r="I2890" s="267" t="s">
        <v>1403</v>
      </c>
    </row>
    <row r="2891" spans="1:9" x14ac:dyDescent="0.2">
      <c r="A2891" s="132" t="s">
        <v>47</v>
      </c>
      <c r="B2891" s="213">
        <v>3</v>
      </c>
      <c r="C2891" s="77" t="s">
        <v>29</v>
      </c>
      <c r="D2891" s="78" t="s">
        <v>51</v>
      </c>
      <c r="E2891" s="135">
        <v>356</v>
      </c>
      <c r="F2891" s="137" t="s">
        <v>1175</v>
      </c>
      <c r="G2891" s="137" t="s">
        <v>15</v>
      </c>
      <c r="H2891" s="139" t="s">
        <v>11</v>
      </c>
      <c r="I2891" s="267" t="s">
        <v>1403</v>
      </c>
    </row>
    <row r="2892" spans="1:9" x14ac:dyDescent="0.2">
      <c r="A2892" s="132" t="s">
        <v>55</v>
      </c>
      <c r="B2892" s="213">
        <v>3</v>
      </c>
      <c r="C2892" s="77" t="s">
        <v>29</v>
      </c>
      <c r="D2892" s="78" t="s">
        <v>51</v>
      </c>
      <c r="E2892" s="135">
        <v>356</v>
      </c>
      <c r="F2892" s="137" t="s">
        <v>1175</v>
      </c>
      <c r="G2892" s="137" t="s">
        <v>15</v>
      </c>
      <c r="H2892" s="139" t="s">
        <v>11</v>
      </c>
      <c r="I2892" s="267" t="s">
        <v>1403</v>
      </c>
    </row>
    <row r="2893" spans="1:9" x14ac:dyDescent="0.2">
      <c r="A2893" s="132" t="s">
        <v>56</v>
      </c>
      <c r="B2893" s="213">
        <v>3</v>
      </c>
      <c r="C2893" s="77" t="s">
        <v>29</v>
      </c>
      <c r="D2893" s="78" t="s">
        <v>51</v>
      </c>
      <c r="E2893" s="135">
        <v>356</v>
      </c>
      <c r="F2893" s="137" t="s">
        <v>1175</v>
      </c>
      <c r="G2893" s="137" t="s">
        <v>15</v>
      </c>
      <c r="H2893" s="139" t="s">
        <v>11</v>
      </c>
      <c r="I2893" s="267" t="s">
        <v>1403</v>
      </c>
    </row>
    <row r="2894" spans="1:9" x14ac:dyDescent="0.2">
      <c r="A2894" s="132" t="s">
        <v>64</v>
      </c>
      <c r="B2894" s="213">
        <v>3</v>
      </c>
      <c r="C2894" s="77" t="s">
        <v>29</v>
      </c>
      <c r="D2894" s="78" t="s">
        <v>51</v>
      </c>
      <c r="E2894" s="135">
        <v>356</v>
      </c>
      <c r="F2894" s="137" t="s">
        <v>1175</v>
      </c>
      <c r="G2894" s="137" t="s">
        <v>15</v>
      </c>
      <c r="H2894" s="139" t="s">
        <v>11</v>
      </c>
      <c r="I2894" s="267" t="s">
        <v>1403</v>
      </c>
    </row>
    <row r="2895" spans="1:9" x14ac:dyDescent="0.2">
      <c r="A2895" s="132" t="s">
        <v>65</v>
      </c>
      <c r="B2895" s="213">
        <v>3</v>
      </c>
      <c r="C2895" s="77" t="s">
        <v>29</v>
      </c>
      <c r="D2895" s="78" t="s">
        <v>51</v>
      </c>
      <c r="E2895" s="135">
        <v>356</v>
      </c>
      <c r="F2895" s="137" t="s">
        <v>1175</v>
      </c>
      <c r="G2895" s="137" t="s">
        <v>15</v>
      </c>
      <c r="H2895" s="139" t="s">
        <v>11</v>
      </c>
      <c r="I2895" s="267" t="s">
        <v>1403</v>
      </c>
    </row>
    <row r="2896" spans="1:9" x14ac:dyDescent="0.2">
      <c r="A2896" s="132" t="s">
        <v>78</v>
      </c>
      <c r="B2896" s="213">
        <v>3</v>
      </c>
      <c r="C2896" s="77" t="s">
        <v>29</v>
      </c>
      <c r="D2896" s="78" t="s">
        <v>51</v>
      </c>
      <c r="E2896" s="135">
        <v>356</v>
      </c>
      <c r="F2896" s="58" t="s">
        <v>1175</v>
      </c>
      <c r="G2896" s="137" t="s">
        <v>15</v>
      </c>
      <c r="H2896" s="139" t="s">
        <v>11</v>
      </c>
      <c r="I2896" s="267" t="s">
        <v>1403</v>
      </c>
    </row>
    <row r="2897" spans="1:9" x14ac:dyDescent="0.2">
      <c r="A2897" s="132" t="s">
        <v>79</v>
      </c>
      <c r="B2897" s="213">
        <v>3</v>
      </c>
      <c r="C2897" s="77" t="s">
        <v>29</v>
      </c>
      <c r="D2897" s="78" t="s">
        <v>51</v>
      </c>
      <c r="E2897" s="135">
        <v>356</v>
      </c>
      <c r="F2897" s="137" t="s">
        <v>1175</v>
      </c>
      <c r="G2897" s="137" t="s">
        <v>15</v>
      </c>
      <c r="H2897" s="139" t="s">
        <v>11</v>
      </c>
      <c r="I2897" s="267" t="s">
        <v>1403</v>
      </c>
    </row>
    <row r="2898" spans="1:9" x14ac:dyDescent="0.2">
      <c r="A2898" s="132" t="s">
        <v>81</v>
      </c>
      <c r="B2898" s="213">
        <v>3</v>
      </c>
      <c r="C2898" s="77" t="s">
        <v>29</v>
      </c>
      <c r="D2898" s="78" t="s">
        <v>51</v>
      </c>
      <c r="E2898" s="135">
        <v>356</v>
      </c>
      <c r="F2898" s="137" t="s">
        <v>1175</v>
      </c>
      <c r="G2898" s="137" t="s">
        <v>15</v>
      </c>
      <c r="H2898" s="139" t="s">
        <v>11</v>
      </c>
      <c r="I2898" s="267" t="s">
        <v>1403</v>
      </c>
    </row>
    <row r="2899" spans="1:9" x14ac:dyDescent="0.2">
      <c r="A2899" s="132" t="s">
        <v>82</v>
      </c>
      <c r="B2899" s="213">
        <v>3</v>
      </c>
      <c r="C2899" s="77" t="s">
        <v>29</v>
      </c>
      <c r="D2899" s="78" t="s">
        <v>51</v>
      </c>
      <c r="E2899" s="135">
        <v>356</v>
      </c>
      <c r="F2899" s="137" t="s">
        <v>1175</v>
      </c>
      <c r="G2899" s="137" t="s">
        <v>15</v>
      </c>
      <c r="H2899" s="139" t="s">
        <v>11</v>
      </c>
      <c r="I2899" s="267" t="s">
        <v>1403</v>
      </c>
    </row>
    <row r="2900" spans="1:9" x14ac:dyDescent="0.2">
      <c r="A2900" s="132" t="s">
        <v>87</v>
      </c>
      <c r="B2900" s="213">
        <v>3</v>
      </c>
      <c r="C2900" s="77" t="s">
        <v>29</v>
      </c>
      <c r="D2900" s="78" t="s">
        <v>51</v>
      </c>
      <c r="E2900" s="135">
        <v>356</v>
      </c>
      <c r="F2900" s="137" t="s">
        <v>1175</v>
      </c>
      <c r="G2900" s="137" t="s">
        <v>15</v>
      </c>
      <c r="H2900" s="139" t="s">
        <v>11</v>
      </c>
      <c r="I2900" s="267" t="s">
        <v>1403</v>
      </c>
    </row>
    <row r="2901" spans="1:9" x14ac:dyDescent="0.2">
      <c r="A2901" s="132" t="s">
        <v>88</v>
      </c>
      <c r="B2901" s="213">
        <v>3</v>
      </c>
      <c r="C2901" s="77" t="s">
        <v>29</v>
      </c>
      <c r="D2901" s="78" t="s">
        <v>51</v>
      </c>
      <c r="E2901" s="135">
        <v>356</v>
      </c>
      <c r="F2901" s="137" t="s">
        <v>1175</v>
      </c>
      <c r="G2901" s="137" t="s">
        <v>15</v>
      </c>
      <c r="H2901" s="139" t="s">
        <v>11</v>
      </c>
      <c r="I2901" s="267" t="s">
        <v>1403</v>
      </c>
    </row>
    <row r="2902" spans="1:9" x14ac:dyDescent="0.2">
      <c r="A2902" s="132" t="s">
        <v>148</v>
      </c>
      <c r="B2902" s="213">
        <v>3</v>
      </c>
      <c r="C2902" s="77" t="s">
        <v>29</v>
      </c>
      <c r="D2902" s="78" t="s">
        <v>51</v>
      </c>
      <c r="E2902" s="135">
        <v>356</v>
      </c>
      <c r="F2902" s="137" t="s">
        <v>1175</v>
      </c>
      <c r="G2902" s="137" t="s">
        <v>15</v>
      </c>
      <c r="H2902" s="139" t="s">
        <v>11</v>
      </c>
      <c r="I2902" s="267" t="s">
        <v>1403</v>
      </c>
    </row>
    <row r="2903" spans="1:9" x14ac:dyDescent="0.2">
      <c r="A2903" s="48" t="s">
        <v>527</v>
      </c>
      <c r="B2903" s="213">
        <v>3</v>
      </c>
      <c r="C2903" s="77" t="s">
        <v>29</v>
      </c>
      <c r="D2903" s="78" t="s">
        <v>51</v>
      </c>
      <c r="E2903" s="44">
        <v>356</v>
      </c>
      <c r="F2903" s="58" t="s">
        <v>1175</v>
      </c>
      <c r="G2903" s="137" t="s">
        <v>15</v>
      </c>
      <c r="H2903" s="139" t="s">
        <v>11</v>
      </c>
      <c r="I2903" s="267" t="s">
        <v>1403</v>
      </c>
    </row>
    <row r="2904" spans="1:9" s="53" customFormat="1" x14ac:dyDescent="0.2">
      <c r="A2904" s="132" t="s">
        <v>588</v>
      </c>
      <c r="B2904" s="213">
        <v>3</v>
      </c>
      <c r="C2904" s="77" t="s">
        <v>29</v>
      </c>
      <c r="D2904" s="78" t="s">
        <v>51</v>
      </c>
      <c r="E2904" s="135">
        <v>356</v>
      </c>
      <c r="F2904" s="137" t="s">
        <v>1175</v>
      </c>
      <c r="G2904" s="137" t="s">
        <v>15</v>
      </c>
      <c r="H2904" s="139" t="s">
        <v>11</v>
      </c>
      <c r="I2904" s="267" t="s">
        <v>1403</v>
      </c>
    </row>
    <row r="2905" spans="1:9" s="53" customFormat="1" x14ac:dyDescent="0.2">
      <c r="A2905" s="132" t="s">
        <v>1069</v>
      </c>
      <c r="B2905" s="213">
        <v>3</v>
      </c>
      <c r="C2905" s="77" t="s">
        <v>29</v>
      </c>
      <c r="D2905" s="78" t="s">
        <v>51</v>
      </c>
      <c r="E2905" s="135">
        <v>356</v>
      </c>
      <c r="F2905" s="137" t="s">
        <v>1175</v>
      </c>
      <c r="G2905" s="137" t="s">
        <v>15</v>
      </c>
      <c r="H2905" s="139" t="s">
        <v>11</v>
      </c>
      <c r="I2905" s="267" t="s">
        <v>1403</v>
      </c>
    </row>
    <row r="2906" spans="1:9" x14ac:dyDescent="0.2">
      <c r="A2906" s="132" t="s">
        <v>5</v>
      </c>
      <c r="B2906" s="213">
        <v>3</v>
      </c>
      <c r="C2906" s="151" t="s">
        <v>29</v>
      </c>
      <c r="D2906" s="148" t="s">
        <v>1176</v>
      </c>
      <c r="E2906" s="149">
        <v>357</v>
      </c>
      <c r="F2906" s="148" t="s">
        <v>590</v>
      </c>
      <c r="G2906" s="148" t="s">
        <v>14</v>
      </c>
      <c r="H2906" s="152" t="s">
        <v>11</v>
      </c>
      <c r="I2906" s="267" t="s">
        <v>1403</v>
      </c>
    </row>
    <row r="2907" spans="1:9" x14ac:dyDescent="0.2">
      <c r="A2907" s="132" t="s">
        <v>6</v>
      </c>
      <c r="B2907" s="213">
        <v>3</v>
      </c>
      <c r="C2907" s="151" t="s">
        <v>29</v>
      </c>
      <c r="D2907" s="148" t="s">
        <v>1176</v>
      </c>
      <c r="E2907" s="142">
        <v>357</v>
      </c>
      <c r="F2907" s="148" t="s">
        <v>590</v>
      </c>
      <c r="G2907" s="148" t="s">
        <v>14</v>
      </c>
      <c r="H2907" s="152" t="s">
        <v>11</v>
      </c>
      <c r="I2907" s="267" t="s">
        <v>1403</v>
      </c>
    </row>
    <row r="2908" spans="1:9" x14ac:dyDescent="0.2">
      <c r="A2908" s="132" t="s">
        <v>7</v>
      </c>
      <c r="B2908" s="213">
        <v>3</v>
      </c>
      <c r="C2908" s="151" t="s">
        <v>29</v>
      </c>
      <c r="D2908" s="148" t="s">
        <v>1176</v>
      </c>
      <c r="E2908" s="149">
        <v>357</v>
      </c>
      <c r="F2908" s="148" t="s">
        <v>590</v>
      </c>
      <c r="G2908" s="148" t="s">
        <v>14</v>
      </c>
      <c r="H2908" s="152" t="s">
        <v>11</v>
      </c>
      <c r="I2908" s="267" t="s">
        <v>1403</v>
      </c>
    </row>
    <row r="2909" spans="1:9" x14ac:dyDescent="0.2">
      <c r="A2909" s="132" t="s">
        <v>8</v>
      </c>
      <c r="B2909" s="213">
        <v>3</v>
      </c>
      <c r="C2909" s="151" t="s">
        <v>29</v>
      </c>
      <c r="D2909" s="148" t="s">
        <v>1176</v>
      </c>
      <c r="E2909" s="149">
        <v>357</v>
      </c>
      <c r="F2909" s="148" t="s">
        <v>590</v>
      </c>
      <c r="G2909" s="148" t="s">
        <v>14</v>
      </c>
      <c r="H2909" s="152" t="s">
        <v>11</v>
      </c>
      <c r="I2909" s="267" t="s">
        <v>1403</v>
      </c>
    </row>
    <row r="2910" spans="1:9" x14ac:dyDescent="0.2">
      <c r="A2910" s="132" t="s">
        <v>34</v>
      </c>
      <c r="B2910" s="213">
        <v>3</v>
      </c>
      <c r="C2910" s="151" t="s">
        <v>29</v>
      </c>
      <c r="D2910" s="148" t="s">
        <v>1176</v>
      </c>
      <c r="E2910" s="149">
        <v>357</v>
      </c>
      <c r="F2910" s="148" t="s">
        <v>590</v>
      </c>
      <c r="G2910" s="148" t="s">
        <v>14</v>
      </c>
      <c r="H2910" s="143" t="s">
        <v>11</v>
      </c>
      <c r="I2910" s="267" t="s">
        <v>1403</v>
      </c>
    </row>
    <row r="2911" spans="1:9" x14ac:dyDescent="0.2">
      <c r="A2911" s="132" t="s">
        <v>37</v>
      </c>
      <c r="B2911" s="213">
        <v>3</v>
      </c>
      <c r="C2911" s="151" t="s">
        <v>29</v>
      </c>
      <c r="D2911" s="148" t="s">
        <v>1176</v>
      </c>
      <c r="E2911" s="149">
        <v>357</v>
      </c>
      <c r="F2911" s="148" t="s">
        <v>590</v>
      </c>
      <c r="G2911" s="148" t="s">
        <v>14</v>
      </c>
      <c r="H2911" s="143" t="s">
        <v>11</v>
      </c>
      <c r="I2911" s="267" t="s">
        <v>1403</v>
      </c>
    </row>
    <row r="2912" spans="1:9" x14ac:dyDescent="0.2">
      <c r="A2912" s="132" t="s">
        <v>39</v>
      </c>
      <c r="B2912" s="213">
        <v>3</v>
      </c>
      <c r="C2912" s="151" t="s">
        <v>29</v>
      </c>
      <c r="D2912" s="148" t="s">
        <v>1176</v>
      </c>
      <c r="E2912" s="149">
        <v>357</v>
      </c>
      <c r="F2912" s="148" t="s">
        <v>590</v>
      </c>
      <c r="G2912" s="148" t="s">
        <v>14</v>
      </c>
      <c r="H2912" s="152" t="s">
        <v>11</v>
      </c>
      <c r="I2912" s="267" t="s">
        <v>1403</v>
      </c>
    </row>
    <row r="2913" spans="1:9" x14ac:dyDescent="0.2">
      <c r="A2913" s="132" t="s">
        <v>40</v>
      </c>
      <c r="B2913" s="213">
        <v>3</v>
      </c>
      <c r="C2913" s="151" t="s">
        <v>29</v>
      </c>
      <c r="D2913" s="148" t="s">
        <v>1176</v>
      </c>
      <c r="E2913" s="149">
        <v>357</v>
      </c>
      <c r="F2913" s="148" t="s">
        <v>590</v>
      </c>
      <c r="G2913" s="148" t="s">
        <v>14</v>
      </c>
      <c r="H2913" s="152" t="s">
        <v>11</v>
      </c>
      <c r="I2913" s="267" t="s">
        <v>1403</v>
      </c>
    </row>
    <row r="2914" spans="1:9" x14ac:dyDescent="0.2">
      <c r="A2914" s="132" t="s">
        <v>44</v>
      </c>
      <c r="B2914" s="213">
        <v>3</v>
      </c>
      <c r="C2914" s="151" t="s">
        <v>29</v>
      </c>
      <c r="D2914" s="148" t="s">
        <v>1176</v>
      </c>
      <c r="E2914" s="149">
        <v>357</v>
      </c>
      <c r="F2914" s="148" t="s">
        <v>590</v>
      </c>
      <c r="G2914" s="148" t="s">
        <v>14</v>
      </c>
      <c r="H2914" s="152" t="s">
        <v>11</v>
      </c>
      <c r="I2914" s="267" t="s">
        <v>1403</v>
      </c>
    </row>
    <row r="2915" spans="1:9" x14ac:dyDescent="0.2">
      <c r="A2915" s="132" t="s">
        <v>45</v>
      </c>
      <c r="B2915" s="213">
        <v>3</v>
      </c>
      <c r="C2915" s="151" t="s">
        <v>29</v>
      </c>
      <c r="D2915" s="148" t="s">
        <v>1176</v>
      </c>
      <c r="E2915" s="149">
        <v>357</v>
      </c>
      <c r="F2915" s="148" t="s">
        <v>590</v>
      </c>
      <c r="G2915" s="148" t="s">
        <v>14</v>
      </c>
      <c r="H2915" s="152" t="s">
        <v>11</v>
      </c>
      <c r="I2915" s="267" t="s">
        <v>1403</v>
      </c>
    </row>
    <row r="2916" spans="1:9" x14ac:dyDescent="0.2">
      <c r="A2916" s="132" t="s">
        <v>46</v>
      </c>
      <c r="B2916" s="213">
        <v>3</v>
      </c>
      <c r="C2916" s="151" t="s">
        <v>29</v>
      </c>
      <c r="D2916" s="148" t="s">
        <v>1176</v>
      </c>
      <c r="E2916" s="149">
        <v>357</v>
      </c>
      <c r="F2916" s="148" t="s">
        <v>590</v>
      </c>
      <c r="G2916" s="148" t="s">
        <v>14</v>
      </c>
      <c r="H2916" s="152" t="s">
        <v>11</v>
      </c>
      <c r="I2916" s="267" t="s">
        <v>1403</v>
      </c>
    </row>
    <row r="2917" spans="1:9" x14ac:dyDescent="0.2">
      <c r="A2917" s="132" t="s">
        <v>47</v>
      </c>
      <c r="B2917" s="213">
        <v>3</v>
      </c>
      <c r="C2917" s="151" t="s">
        <v>29</v>
      </c>
      <c r="D2917" s="148" t="s">
        <v>1176</v>
      </c>
      <c r="E2917" s="149">
        <v>357</v>
      </c>
      <c r="F2917" s="148" t="s">
        <v>590</v>
      </c>
      <c r="G2917" s="148" t="s">
        <v>14</v>
      </c>
      <c r="H2917" s="152" t="s">
        <v>11</v>
      </c>
      <c r="I2917" s="267" t="s">
        <v>1403</v>
      </c>
    </row>
    <row r="2918" spans="1:9" x14ac:dyDescent="0.2">
      <c r="A2918" s="132" t="s">
        <v>55</v>
      </c>
      <c r="B2918" s="213">
        <v>3</v>
      </c>
      <c r="C2918" s="151" t="s">
        <v>29</v>
      </c>
      <c r="D2918" s="148" t="s">
        <v>1176</v>
      </c>
      <c r="E2918" s="149">
        <v>357</v>
      </c>
      <c r="F2918" s="148" t="s">
        <v>590</v>
      </c>
      <c r="G2918" s="148" t="s">
        <v>14</v>
      </c>
      <c r="H2918" s="152" t="s">
        <v>11</v>
      </c>
      <c r="I2918" s="267" t="s">
        <v>1403</v>
      </c>
    </row>
    <row r="2919" spans="1:9" x14ac:dyDescent="0.2">
      <c r="A2919" s="132" t="s">
        <v>56</v>
      </c>
      <c r="B2919" s="213">
        <v>3</v>
      </c>
      <c r="C2919" s="151" t="s">
        <v>29</v>
      </c>
      <c r="D2919" s="148" t="s">
        <v>1176</v>
      </c>
      <c r="E2919" s="149">
        <v>357</v>
      </c>
      <c r="F2919" s="148" t="s">
        <v>590</v>
      </c>
      <c r="G2919" s="148" t="s">
        <v>14</v>
      </c>
      <c r="H2919" s="152" t="s">
        <v>11</v>
      </c>
      <c r="I2919" s="267" t="s">
        <v>1403</v>
      </c>
    </row>
    <row r="2920" spans="1:9" x14ac:dyDescent="0.2">
      <c r="A2920" s="132" t="s">
        <v>64</v>
      </c>
      <c r="B2920" s="213">
        <v>3</v>
      </c>
      <c r="C2920" s="151" t="s">
        <v>29</v>
      </c>
      <c r="D2920" s="148" t="s">
        <v>1176</v>
      </c>
      <c r="E2920" s="149">
        <v>357</v>
      </c>
      <c r="F2920" s="148" t="s">
        <v>590</v>
      </c>
      <c r="G2920" s="148" t="s">
        <v>14</v>
      </c>
      <c r="H2920" s="152">
        <v>1000</v>
      </c>
      <c r="I2920" s="267" t="s">
        <v>1403</v>
      </c>
    </row>
    <row r="2921" spans="1:9" x14ac:dyDescent="0.2">
      <c r="A2921" s="132" t="s">
        <v>65</v>
      </c>
      <c r="B2921" s="213">
        <v>3</v>
      </c>
      <c r="C2921" s="151" t="s">
        <v>29</v>
      </c>
      <c r="D2921" s="148" t="s">
        <v>1176</v>
      </c>
      <c r="E2921" s="149">
        <v>357</v>
      </c>
      <c r="F2921" s="148" t="s">
        <v>590</v>
      </c>
      <c r="G2921" s="148" t="s">
        <v>14</v>
      </c>
      <c r="H2921" s="152" t="s">
        <v>11</v>
      </c>
      <c r="I2921" s="267" t="s">
        <v>1403</v>
      </c>
    </row>
    <row r="2922" spans="1:9" x14ac:dyDescent="0.2">
      <c r="A2922" s="132" t="s">
        <v>78</v>
      </c>
      <c r="B2922" s="213">
        <v>3</v>
      </c>
      <c r="C2922" s="151" t="s">
        <v>29</v>
      </c>
      <c r="D2922" s="148" t="s">
        <v>1176</v>
      </c>
      <c r="E2922" s="149">
        <v>357</v>
      </c>
      <c r="F2922" s="148" t="s">
        <v>590</v>
      </c>
      <c r="G2922" s="148" t="s">
        <v>14</v>
      </c>
      <c r="H2922" s="152" t="s">
        <v>11</v>
      </c>
      <c r="I2922" s="267" t="s">
        <v>1403</v>
      </c>
    </row>
    <row r="2923" spans="1:9" x14ac:dyDescent="0.2">
      <c r="A2923" s="132" t="s">
        <v>79</v>
      </c>
      <c r="B2923" s="213">
        <v>3</v>
      </c>
      <c r="C2923" s="151" t="s">
        <v>29</v>
      </c>
      <c r="D2923" s="148" t="s">
        <v>1176</v>
      </c>
      <c r="E2923" s="149">
        <v>357</v>
      </c>
      <c r="F2923" s="148" t="s">
        <v>590</v>
      </c>
      <c r="G2923" s="148" t="s">
        <v>14</v>
      </c>
      <c r="H2923" s="152" t="s">
        <v>11</v>
      </c>
      <c r="I2923" s="267" t="s">
        <v>1403</v>
      </c>
    </row>
    <row r="2924" spans="1:9" x14ac:dyDescent="0.2">
      <c r="A2924" s="132" t="s">
        <v>81</v>
      </c>
      <c r="B2924" s="213">
        <v>3</v>
      </c>
      <c r="C2924" s="151" t="s">
        <v>29</v>
      </c>
      <c r="D2924" s="148" t="s">
        <v>1176</v>
      </c>
      <c r="E2924" s="149">
        <v>357</v>
      </c>
      <c r="F2924" s="148" t="s">
        <v>590</v>
      </c>
      <c r="G2924" s="148" t="s">
        <v>14</v>
      </c>
      <c r="H2924" s="152" t="s">
        <v>11</v>
      </c>
      <c r="I2924" s="267" t="s">
        <v>1403</v>
      </c>
    </row>
    <row r="2925" spans="1:9" x14ac:dyDescent="0.2">
      <c r="A2925" s="132" t="s">
        <v>82</v>
      </c>
      <c r="B2925" s="213">
        <v>3</v>
      </c>
      <c r="C2925" s="151" t="s">
        <v>29</v>
      </c>
      <c r="D2925" s="148" t="s">
        <v>1176</v>
      </c>
      <c r="E2925" s="149">
        <v>357</v>
      </c>
      <c r="F2925" s="148" t="s">
        <v>590</v>
      </c>
      <c r="G2925" s="148" t="s">
        <v>14</v>
      </c>
      <c r="H2925" s="153" t="s">
        <v>11</v>
      </c>
      <c r="I2925" s="267" t="s">
        <v>1403</v>
      </c>
    </row>
    <row r="2926" spans="1:9" x14ac:dyDescent="0.2">
      <c r="A2926" s="132" t="s">
        <v>87</v>
      </c>
      <c r="B2926" s="213">
        <v>3</v>
      </c>
      <c r="C2926" s="151" t="s">
        <v>29</v>
      </c>
      <c r="D2926" s="148" t="s">
        <v>1176</v>
      </c>
      <c r="E2926" s="149">
        <v>357</v>
      </c>
      <c r="F2926" s="148" t="s">
        <v>590</v>
      </c>
      <c r="G2926" s="148" t="s">
        <v>14</v>
      </c>
      <c r="H2926" s="152" t="s">
        <v>11</v>
      </c>
      <c r="I2926" s="267" t="s">
        <v>1403</v>
      </c>
    </row>
    <row r="2927" spans="1:9" x14ac:dyDescent="0.2">
      <c r="A2927" s="132" t="s">
        <v>88</v>
      </c>
      <c r="B2927" s="213">
        <v>3</v>
      </c>
      <c r="C2927" s="151" t="s">
        <v>29</v>
      </c>
      <c r="D2927" s="148" t="s">
        <v>1176</v>
      </c>
      <c r="E2927" s="149">
        <v>357</v>
      </c>
      <c r="F2927" s="148" t="s">
        <v>590</v>
      </c>
      <c r="G2927" s="148" t="s">
        <v>14</v>
      </c>
      <c r="H2927" s="152" t="s">
        <v>11</v>
      </c>
      <c r="I2927" s="267" t="s">
        <v>1403</v>
      </c>
    </row>
    <row r="2928" spans="1:9" x14ac:dyDescent="0.2">
      <c r="A2928" s="132" t="s">
        <v>148</v>
      </c>
      <c r="B2928" s="213">
        <v>3</v>
      </c>
      <c r="C2928" s="151" t="s">
        <v>29</v>
      </c>
      <c r="D2928" s="148" t="s">
        <v>1176</v>
      </c>
      <c r="E2928" s="149">
        <v>357</v>
      </c>
      <c r="F2928" s="148" t="s">
        <v>590</v>
      </c>
      <c r="G2928" s="148" t="s">
        <v>14</v>
      </c>
      <c r="H2928" s="152" t="s">
        <v>11</v>
      </c>
      <c r="I2928" s="267" t="s">
        <v>1403</v>
      </c>
    </row>
    <row r="2929" spans="1:9" x14ac:dyDescent="0.2">
      <c r="A2929" s="132" t="s">
        <v>527</v>
      </c>
      <c r="B2929" s="213">
        <v>3</v>
      </c>
      <c r="C2929" s="151" t="s">
        <v>29</v>
      </c>
      <c r="D2929" s="148" t="s">
        <v>1176</v>
      </c>
      <c r="E2929" s="149">
        <v>357</v>
      </c>
      <c r="F2929" s="148" t="s">
        <v>590</v>
      </c>
      <c r="G2929" s="148" t="s">
        <v>14</v>
      </c>
      <c r="H2929" s="152" t="s">
        <v>11</v>
      </c>
      <c r="I2929" s="267" t="s">
        <v>1403</v>
      </c>
    </row>
    <row r="2930" spans="1:9" s="53" customFormat="1" x14ac:dyDescent="0.2">
      <c r="A2930" s="132" t="s">
        <v>588</v>
      </c>
      <c r="B2930" s="213">
        <v>3</v>
      </c>
      <c r="C2930" s="151" t="s">
        <v>29</v>
      </c>
      <c r="D2930" s="148" t="s">
        <v>1176</v>
      </c>
      <c r="E2930" s="149">
        <v>357</v>
      </c>
      <c r="F2930" s="148" t="s">
        <v>590</v>
      </c>
      <c r="G2930" s="148" t="s">
        <v>14</v>
      </c>
      <c r="H2930" s="152" t="s">
        <v>11</v>
      </c>
      <c r="I2930" s="267" t="s">
        <v>1403</v>
      </c>
    </row>
    <row r="2931" spans="1:9" s="53" customFormat="1" x14ac:dyDescent="0.2">
      <c r="A2931" s="132" t="s">
        <v>1069</v>
      </c>
      <c r="B2931" s="213">
        <v>3</v>
      </c>
      <c r="C2931" s="151" t="s">
        <v>29</v>
      </c>
      <c r="D2931" s="148" t="s">
        <v>1176</v>
      </c>
      <c r="E2931" s="149">
        <v>357</v>
      </c>
      <c r="F2931" s="148" t="s">
        <v>590</v>
      </c>
      <c r="G2931" s="148" t="s">
        <v>14</v>
      </c>
      <c r="H2931" s="152" t="s">
        <v>11</v>
      </c>
      <c r="I2931" s="267" t="s">
        <v>1403</v>
      </c>
    </row>
    <row r="2932" spans="1:9" x14ac:dyDescent="0.2">
      <c r="A2932" s="132" t="s">
        <v>5</v>
      </c>
      <c r="B2932" s="213">
        <v>3</v>
      </c>
      <c r="C2932" s="151" t="s">
        <v>29</v>
      </c>
      <c r="D2932" s="148" t="s">
        <v>1176</v>
      </c>
      <c r="E2932" s="149">
        <v>358</v>
      </c>
      <c r="F2932" s="148" t="s">
        <v>590</v>
      </c>
      <c r="G2932" s="148" t="s">
        <v>17</v>
      </c>
      <c r="H2932" s="152" t="s">
        <v>11</v>
      </c>
      <c r="I2932" s="267" t="s">
        <v>1403</v>
      </c>
    </row>
    <row r="2933" spans="1:9" x14ac:dyDescent="0.2">
      <c r="A2933" s="132" t="s">
        <v>6</v>
      </c>
      <c r="B2933" s="213">
        <v>3</v>
      </c>
      <c r="C2933" s="151" t="s">
        <v>29</v>
      </c>
      <c r="D2933" s="148" t="s">
        <v>1176</v>
      </c>
      <c r="E2933" s="149">
        <v>358</v>
      </c>
      <c r="F2933" s="148" t="s">
        <v>590</v>
      </c>
      <c r="G2933" s="148" t="s">
        <v>17</v>
      </c>
      <c r="H2933" s="152" t="s">
        <v>11</v>
      </c>
      <c r="I2933" s="267" t="s">
        <v>1403</v>
      </c>
    </row>
    <row r="2934" spans="1:9" x14ac:dyDescent="0.2">
      <c r="A2934" s="132" t="s">
        <v>7</v>
      </c>
      <c r="B2934" s="213">
        <v>3</v>
      </c>
      <c r="C2934" s="151" t="s">
        <v>29</v>
      </c>
      <c r="D2934" s="148" t="s">
        <v>1176</v>
      </c>
      <c r="E2934" s="149">
        <v>358</v>
      </c>
      <c r="F2934" s="148" t="s">
        <v>590</v>
      </c>
      <c r="G2934" s="148" t="s">
        <v>17</v>
      </c>
      <c r="H2934" s="152" t="s">
        <v>11</v>
      </c>
      <c r="I2934" s="267" t="s">
        <v>1403</v>
      </c>
    </row>
    <row r="2935" spans="1:9" x14ac:dyDescent="0.2">
      <c r="A2935" s="132" t="s">
        <v>8</v>
      </c>
      <c r="B2935" s="213">
        <v>3</v>
      </c>
      <c r="C2935" s="151" t="s">
        <v>29</v>
      </c>
      <c r="D2935" s="148" t="s">
        <v>1176</v>
      </c>
      <c r="E2935" s="149">
        <v>358</v>
      </c>
      <c r="F2935" s="148" t="s">
        <v>590</v>
      </c>
      <c r="G2935" s="148" t="s">
        <v>17</v>
      </c>
      <c r="H2935" s="152" t="s">
        <v>11</v>
      </c>
      <c r="I2935" s="267" t="s">
        <v>1403</v>
      </c>
    </row>
    <row r="2936" spans="1:9" x14ac:dyDescent="0.2">
      <c r="A2936" s="132" t="s">
        <v>34</v>
      </c>
      <c r="B2936" s="213">
        <v>3</v>
      </c>
      <c r="C2936" s="151" t="s">
        <v>29</v>
      </c>
      <c r="D2936" s="148" t="s">
        <v>1176</v>
      </c>
      <c r="E2936" s="149">
        <v>358</v>
      </c>
      <c r="F2936" s="148" t="s">
        <v>590</v>
      </c>
      <c r="G2936" s="148" t="s">
        <v>17</v>
      </c>
      <c r="H2936" s="143" t="s">
        <v>11</v>
      </c>
      <c r="I2936" s="267" t="s">
        <v>1403</v>
      </c>
    </row>
    <row r="2937" spans="1:9" x14ac:dyDescent="0.2">
      <c r="A2937" s="132" t="s">
        <v>37</v>
      </c>
      <c r="B2937" s="213">
        <v>3</v>
      </c>
      <c r="C2937" s="151" t="s">
        <v>29</v>
      </c>
      <c r="D2937" s="148" t="s">
        <v>1176</v>
      </c>
      <c r="E2937" s="149">
        <v>358</v>
      </c>
      <c r="F2937" s="148" t="s">
        <v>590</v>
      </c>
      <c r="G2937" s="148" t="s">
        <v>17</v>
      </c>
      <c r="H2937" s="143" t="s">
        <v>11</v>
      </c>
      <c r="I2937" s="267" t="s">
        <v>1403</v>
      </c>
    </row>
    <row r="2938" spans="1:9" x14ac:dyDescent="0.2">
      <c r="A2938" s="132" t="s">
        <v>39</v>
      </c>
      <c r="B2938" s="213">
        <v>3</v>
      </c>
      <c r="C2938" s="151" t="s">
        <v>29</v>
      </c>
      <c r="D2938" s="148" t="s">
        <v>1176</v>
      </c>
      <c r="E2938" s="149">
        <v>358</v>
      </c>
      <c r="F2938" s="148" t="s">
        <v>590</v>
      </c>
      <c r="G2938" s="148" t="s">
        <v>17</v>
      </c>
      <c r="H2938" s="152" t="s">
        <v>11</v>
      </c>
      <c r="I2938" s="267" t="s">
        <v>1403</v>
      </c>
    </row>
    <row r="2939" spans="1:9" x14ac:dyDescent="0.2">
      <c r="A2939" s="132" t="s">
        <v>40</v>
      </c>
      <c r="B2939" s="213">
        <v>3</v>
      </c>
      <c r="C2939" s="151" t="s">
        <v>29</v>
      </c>
      <c r="D2939" s="148" t="s">
        <v>1176</v>
      </c>
      <c r="E2939" s="149">
        <v>358</v>
      </c>
      <c r="F2939" s="148" t="s">
        <v>590</v>
      </c>
      <c r="G2939" s="148" t="s">
        <v>17</v>
      </c>
      <c r="H2939" s="152" t="s">
        <v>11</v>
      </c>
      <c r="I2939" s="267" t="s">
        <v>1403</v>
      </c>
    </row>
    <row r="2940" spans="1:9" x14ac:dyDescent="0.2">
      <c r="A2940" s="132" t="s">
        <v>44</v>
      </c>
      <c r="B2940" s="213">
        <v>3</v>
      </c>
      <c r="C2940" s="151" t="s">
        <v>29</v>
      </c>
      <c r="D2940" s="148" t="s">
        <v>1176</v>
      </c>
      <c r="E2940" s="142">
        <v>358</v>
      </c>
      <c r="F2940" s="127" t="s">
        <v>590</v>
      </c>
      <c r="G2940" s="148" t="s">
        <v>17</v>
      </c>
      <c r="H2940" s="152" t="s">
        <v>11</v>
      </c>
      <c r="I2940" s="267" t="s">
        <v>1403</v>
      </c>
    </row>
    <row r="2941" spans="1:9" x14ac:dyDescent="0.2">
      <c r="A2941" s="132" t="s">
        <v>45</v>
      </c>
      <c r="B2941" s="213">
        <v>3</v>
      </c>
      <c r="C2941" s="151" t="s">
        <v>29</v>
      </c>
      <c r="D2941" s="148" t="s">
        <v>1176</v>
      </c>
      <c r="E2941" s="149">
        <v>358</v>
      </c>
      <c r="F2941" s="148" t="s">
        <v>590</v>
      </c>
      <c r="G2941" s="148" t="s">
        <v>17</v>
      </c>
      <c r="H2941" s="152" t="s">
        <v>11</v>
      </c>
      <c r="I2941" s="267" t="s">
        <v>1403</v>
      </c>
    </row>
    <row r="2942" spans="1:9" x14ac:dyDescent="0.2">
      <c r="A2942" s="132" t="s">
        <v>46</v>
      </c>
      <c r="B2942" s="213">
        <v>3</v>
      </c>
      <c r="C2942" s="151" t="s">
        <v>29</v>
      </c>
      <c r="D2942" s="148" t="s">
        <v>1176</v>
      </c>
      <c r="E2942" s="149">
        <v>358</v>
      </c>
      <c r="F2942" s="148" t="s">
        <v>590</v>
      </c>
      <c r="G2942" s="148" t="s">
        <v>17</v>
      </c>
      <c r="H2942" s="152" t="s">
        <v>11</v>
      </c>
      <c r="I2942" s="267" t="s">
        <v>1403</v>
      </c>
    </row>
    <row r="2943" spans="1:9" x14ac:dyDescent="0.2">
      <c r="A2943" s="132" t="s">
        <v>47</v>
      </c>
      <c r="B2943" s="213">
        <v>3</v>
      </c>
      <c r="C2943" s="151" t="s">
        <v>29</v>
      </c>
      <c r="D2943" s="148" t="s">
        <v>1176</v>
      </c>
      <c r="E2943" s="149">
        <v>358</v>
      </c>
      <c r="F2943" s="148" t="s">
        <v>590</v>
      </c>
      <c r="G2943" s="148" t="s">
        <v>17</v>
      </c>
      <c r="H2943" s="152" t="s">
        <v>11</v>
      </c>
      <c r="I2943" s="267" t="s">
        <v>1403</v>
      </c>
    </row>
    <row r="2944" spans="1:9" x14ac:dyDescent="0.2">
      <c r="A2944" s="132" t="s">
        <v>55</v>
      </c>
      <c r="B2944" s="213">
        <v>3</v>
      </c>
      <c r="C2944" s="151" t="s">
        <v>29</v>
      </c>
      <c r="D2944" s="148" t="s">
        <v>1176</v>
      </c>
      <c r="E2944" s="149">
        <v>358</v>
      </c>
      <c r="F2944" s="148" t="s">
        <v>590</v>
      </c>
      <c r="G2944" s="148" t="s">
        <v>17</v>
      </c>
      <c r="H2944" s="152" t="s">
        <v>11</v>
      </c>
      <c r="I2944" s="267" t="s">
        <v>1403</v>
      </c>
    </row>
    <row r="2945" spans="1:9" x14ac:dyDescent="0.2">
      <c r="A2945" s="132" t="s">
        <v>56</v>
      </c>
      <c r="B2945" s="213">
        <v>3</v>
      </c>
      <c r="C2945" s="151" t="s">
        <v>29</v>
      </c>
      <c r="D2945" s="148" t="s">
        <v>1176</v>
      </c>
      <c r="E2945" s="149">
        <v>358</v>
      </c>
      <c r="F2945" s="148" t="s">
        <v>590</v>
      </c>
      <c r="G2945" s="148" t="s">
        <v>17</v>
      </c>
      <c r="H2945" s="152" t="s">
        <v>11</v>
      </c>
      <c r="I2945" s="267" t="s">
        <v>1403</v>
      </c>
    </row>
    <row r="2946" spans="1:9" x14ac:dyDescent="0.2">
      <c r="A2946" s="132" t="s">
        <v>64</v>
      </c>
      <c r="B2946" s="213">
        <v>3</v>
      </c>
      <c r="C2946" s="151" t="s">
        <v>29</v>
      </c>
      <c r="D2946" s="148" t="s">
        <v>1176</v>
      </c>
      <c r="E2946" s="149">
        <v>358</v>
      </c>
      <c r="F2946" s="148" t="s">
        <v>590</v>
      </c>
      <c r="G2946" s="148" t="s">
        <v>17</v>
      </c>
      <c r="H2946" s="152" t="s">
        <v>11</v>
      </c>
      <c r="I2946" s="267" t="s">
        <v>1403</v>
      </c>
    </row>
    <row r="2947" spans="1:9" x14ac:dyDescent="0.2">
      <c r="A2947" s="132" t="s">
        <v>65</v>
      </c>
      <c r="B2947" s="213">
        <v>3</v>
      </c>
      <c r="C2947" s="151" t="s">
        <v>29</v>
      </c>
      <c r="D2947" s="148" t="s">
        <v>1176</v>
      </c>
      <c r="E2947" s="149">
        <v>358</v>
      </c>
      <c r="F2947" s="127" t="s">
        <v>590</v>
      </c>
      <c r="G2947" s="148" t="s">
        <v>17</v>
      </c>
      <c r="H2947" s="152" t="s">
        <v>11</v>
      </c>
      <c r="I2947" s="267" t="s">
        <v>1403</v>
      </c>
    </row>
    <row r="2948" spans="1:9" x14ac:dyDescent="0.2">
      <c r="A2948" s="132" t="s">
        <v>78</v>
      </c>
      <c r="B2948" s="213">
        <v>3</v>
      </c>
      <c r="C2948" s="151" t="s">
        <v>29</v>
      </c>
      <c r="D2948" s="148" t="s">
        <v>1176</v>
      </c>
      <c r="E2948" s="149">
        <v>358</v>
      </c>
      <c r="F2948" s="127" t="s">
        <v>590</v>
      </c>
      <c r="G2948" s="148" t="s">
        <v>17</v>
      </c>
      <c r="H2948" s="152" t="s">
        <v>11</v>
      </c>
      <c r="I2948" s="267" t="s">
        <v>1403</v>
      </c>
    </row>
    <row r="2949" spans="1:9" x14ac:dyDescent="0.2">
      <c r="A2949" s="132" t="s">
        <v>79</v>
      </c>
      <c r="B2949" s="213">
        <v>3</v>
      </c>
      <c r="C2949" s="151" t="s">
        <v>29</v>
      </c>
      <c r="D2949" s="148" t="s">
        <v>1176</v>
      </c>
      <c r="E2949" s="149">
        <v>358</v>
      </c>
      <c r="F2949" s="148" t="s">
        <v>590</v>
      </c>
      <c r="G2949" s="148" t="s">
        <v>17</v>
      </c>
      <c r="H2949" s="152" t="s">
        <v>11</v>
      </c>
      <c r="I2949" s="267" t="s">
        <v>1403</v>
      </c>
    </row>
    <row r="2950" spans="1:9" x14ac:dyDescent="0.2">
      <c r="A2950" s="132" t="s">
        <v>81</v>
      </c>
      <c r="B2950" s="213">
        <v>3</v>
      </c>
      <c r="C2950" s="151" t="s">
        <v>29</v>
      </c>
      <c r="D2950" s="148" t="s">
        <v>1176</v>
      </c>
      <c r="E2950" s="149">
        <v>358</v>
      </c>
      <c r="F2950" s="148" t="s">
        <v>590</v>
      </c>
      <c r="G2950" s="148" t="s">
        <v>17</v>
      </c>
      <c r="H2950" s="152" t="s">
        <v>11</v>
      </c>
      <c r="I2950" s="267" t="s">
        <v>1403</v>
      </c>
    </row>
    <row r="2951" spans="1:9" x14ac:dyDescent="0.2">
      <c r="A2951" s="132" t="s">
        <v>82</v>
      </c>
      <c r="B2951" s="213">
        <v>3</v>
      </c>
      <c r="C2951" s="151" t="s">
        <v>29</v>
      </c>
      <c r="D2951" s="148" t="s">
        <v>1176</v>
      </c>
      <c r="E2951" s="149">
        <v>358</v>
      </c>
      <c r="F2951" s="148" t="s">
        <v>590</v>
      </c>
      <c r="G2951" s="148" t="s">
        <v>17</v>
      </c>
      <c r="H2951" s="152" t="s">
        <v>11</v>
      </c>
      <c r="I2951" s="267" t="s">
        <v>1403</v>
      </c>
    </row>
    <row r="2952" spans="1:9" x14ac:dyDescent="0.2">
      <c r="A2952" s="132" t="s">
        <v>87</v>
      </c>
      <c r="B2952" s="213">
        <v>3</v>
      </c>
      <c r="C2952" s="151" t="s">
        <v>29</v>
      </c>
      <c r="D2952" s="148" t="s">
        <v>1176</v>
      </c>
      <c r="E2952" s="149">
        <v>358</v>
      </c>
      <c r="F2952" s="148" t="s">
        <v>590</v>
      </c>
      <c r="G2952" s="148" t="s">
        <v>17</v>
      </c>
      <c r="H2952" s="152" t="s">
        <v>11</v>
      </c>
      <c r="I2952" s="267" t="s">
        <v>1403</v>
      </c>
    </row>
    <row r="2953" spans="1:9" x14ac:dyDescent="0.2">
      <c r="A2953" s="132" t="s">
        <v>88</v>
      </c>
      <c r="B2953" s="213">
        <v>3</v>
      </c>
      <c r="C2953" s="151" t="s">
        <v>29</v>
      </c>
      <c r="D2953" s="148" t="s">
        <v>1176</v>
      </c>
      <c r="E2953" s="149">
        <v>358</v>
      </c>
      <c r="F2953" s="148" t="s">
        <v>590</v>
      </c>
      <c r="G2953" s="148" t="s">
        <v>17</v>
      </c>
      <c r="H2953" s="152" t="s">
        <v>11</v>
      </c>
      <c r="I2953" s="267" t="s">
        <v>1403</v>
      </c>
    </row>
    <row r="2954" spans="1:9" x14ac:dyDescent="0.2">
      <c r="A2954" s="132" t="s">
        <v>148</v>
      </c>
      <c r="B2954" s="213">
        <v>3</v>
      </c>
      <c r="C2954" s="151" t="s">
        <v>29</v>
      </c>
      <c r="D2954" s="148" t="s">
        <v>1176</v>
      </c>
      <c r="E2954" s="149">
        <v>358</v>
      </c>
      <c r="F2954" s="148" t="s">
        <v>590</v>
      </c>
      <c r="G2954" s="148" t="s">
        <v>17</v>
      </c>
      <c r="H2954" s="152" t="s">
        <v>11</v>
      </c>
      <c r="I2954" s="267" t="s">
        <v>1403</v>
      </c>
    </row>
    <row r="2955" spans="1:9" x14ac:dyDescent="0.2">
      <c r="A2955" s="132" t="s">
        <v>527</v>
      </c>
      <c r="B2955" s="213">
        <v>3</v>
      </c>
      <c r="C2955" s="151" t="s">
        <v>29</v>
      </c>
      <c r="D2955" s="148" t="s">
        <v>1176</v>
      </c>
      <c r="E2955" s="149">
        <v>358</v>
      </c>
      <c r="F2955" s="148" t="s">
        <v>590</v>
      </c>
      <c r="G2955" s="148" t="s">
        <v>17</v>
      </c>
      <c r="H2955" s="152" t="s">
        <v>11</v>
      </c>
      <c r="I2955" s="267" t="s">
        <v>1403</v>
      </c>
    </row>
    <row r="2956" spans="1:9" s="53" customFormat="1" x14ac:dyDescent="0.2">
      <c r="A2956" s="132" t="s">
        <v>588</v>
      </c>
      <c r="B2956" s="213">
        <v>3</v>
      </c>
      <c r="C2956" s="151" t="s">
        <v>29</v>
      </c>
      <c r="D2956" s="148" t="s">
        <v>1176</v>
      </c>
      <c r="E2956" s="149">
        <v>358</v>
      </c>
      <c r="F2956" s="148" t="s">
        <v>590</v>
      </c>
      <c r="G2956" s="148" t="s">
        <v>17</v>
      </c>
      <c r="H2956" s="152" t="s">
        <v>11</v>
      </c>
      <c r="I2956" s="267" t="s">
        <v>1403</v>
      </c>
    </row>
    <row r="2957" spans="1:9" s="53" customFormat="1" x14ac:dyDescent="0.2">
      <c r="A2957" s="132" t="s">
        <v>1069</v>
      </c>
      <c r="B2957" s="213">
        <v>3</v>
      </c>
      <c r="C2957" s="151" t="s">
        <v>29</v>
      </c>
      <c r="D2957" s="148" t="s">
        <v>1176</v>
      </c>
      <c r="E2957" s="149">
        <v>358</v>
      </c>
      <c r="F2957" s="148" t="s">
        <v>590</v>
      </c>
      <c r="G2957" s="148" t="s">
        <v>17</v>
      </c>
      <c r="H2957" s="152" t="s">
        <v>11</v>
      </c>
      <c r="I2957" s="267" t="s">
        <v>1403</v>
      </c>
    </row>
    <row r="2958" spans="1:9" x14ac:dyDescent="0.2">
      <c r="A2958" s="132" t="s">
        <v>5</v>
      </c>
      <c r="B2958" s="213">
        <v>3</v>
      </c>
      <c r="C2958" s="151" t="s">
        <v>29</v>
      </c>
      <c r="D2958" s="148" t="s">
        <v>1176</v>
      </c>
      <c r="E2958" s="149">
        <v>359</v>
      </c>
      <c r="F2958" s="148" t="s">
        <v>590</v>
      </c>
      <c r="G2958" s="148" t="s">
        <v>15</v>
      </c>
      <c r="H2958" s="152" t="s">
        <v>11</v>
      </c>
      <c r="I2958" s="267" t="s">
        <v>1403</v>
      </c>
    </row>
    <row r="2959" spans="1:9" x14ac:dyDescent="0.2">
      <c r="A2959" s="132" t="s">
        <v>6</v>
      </c>
      <c r="B2959" s="213">
        <v>3</v>
      </c>
      <c r="C2959" s="151" t="s">
        <v>29</v>
      </c>
      <c r="D2959" s="148" t="s">
        <v>1176</v>
      </c>
      <c r="E2959" s="149">
        <v>359</v>
      </c>
      <c r="F2959" s="148" t="s">
        <v>590</v>
      </c>
      <c r="G2959" s="148" t="s">
        <v>15</v>
      </c>
      <c r="H2959" s="152" t="s">
        <v>11</v>
      </c>
      <c r="I2959" s="267" t="s">
        <v>1403</v>
      </c>
    </row>
    <row r="2960" spans="1:9" x14ac:dyDescent="0.2">
      <c r="A2960" s="132" t="s">
        <v>7</v>
      </c>
      <c r="B2960" s="213">
        <v>3</v>
      </c>
      <c r="C2960" s="151" t="s">
        <v>29</v>
      </c>
      <c r="D2960" s="148" t="s">
        <v>1176</v>
      </c>
      <c r="E2960" s="149">
        <v>359</v>
      </c>
      <c r="F2960" s="148" t="s">
        <v>590</v>
      </c>
      <c r="G2960" s="148" t="s">
        <v>15</v>
      </c>
      <c r="H2960" s="152" t="s">
        <v>11</v>
      </c>
      <c r="I2960" s="267" t="s">
        <v>1403</v>
      </c>
    </row>
    <row r="2961" spans="1:9" x14ac:dyDescent="0.2">
      <c r="A2961" s="132" t="s">
        <v>8</v>
      </c>
      <c r="B2961" s="213">
        <v>3</v>
      </c>
      <c r="C2961" s="151" t="s">
        <v>29</v>
      </c>
      <c r="D2961" s="148" t="s">
        <v>1176</v>
      </c>
      <c r="E2961" s="149">
        <v>359</v>
      </c>
      <c r="F2961" s="148" t="s">
        <v>590</v>
      </c>
      <c r="G2961" s="148" t="s">
        <v>15</v>
      </c>
      <c r="H2961" s="152" t="s">
        <v>11</v>
      </c>
      <c r="I2961" s="267" t="s">
        <v>1403</v>
      </c>
    </row>
    <row r="2962" spans="1:9" x14ac:dyDescent="0.2">
      <c r="A2962" s="132" t="s">
        <v>34</v>
      </c>
      <c r="B2962" s="213">
        <v>3</v>
      </c>
      <c r="C2962" s="151" t="s">
        <v>29</v>
      </c>
      <c r="D2962" s="148" t="s">
        <v>1176</v>
      </c>
      <c r="E2962" s="149">
        <v>359</v>
      </c>
      <c r="F2962" s="148" t="s">
        <v>590</v>
      </c>
      <c r="G2962" s="148" t="s">
        <v>15</v>
      </c>
      <c r="H2962" s="143" t="s">
        <v>11</v>
      </c>
      <c r="I2962" s="267" t="s">
        <v>1403</v>
      </c>
    </row>
    <row r="2963" spans="1:9" x14ac:dyDescent="0.2">
      <c r="A2963" s="132" t="s">
        <v>37</v>
      </c>
      <c r="B2963" s="213">
        <v>3</v>
      </c>
      <c r="C2963" s="151" t="s">
        <v>29</v>
      </c>
      <c r="D2963" s="148" t="s">
        <v>1176</v>
      </c>
      <c r="E2963" s="149">
        <v>359</v>
      </c>
      <c r="F2963" s="148" t="s">
        <v>590</v>
      </c>
      <c r="G2963" s="148" t="s">
        <v>15</v>
      </c>
      <c r="H2963" s="152" t="s">
        <v>11</v>
      </c>
      <c r="I2963" s="267" t="s">
        <v>1403</v>
      </c>
    </row>
    <row r="2964" spans="1:9" x14ac:dyDescent="0.2">
      <c r="A2964" s="132" t="s">
        <v>39</v>
      </c>
      <c r="B2964" s="213">
        <v>3</v>
      </c>
      <c r="C2964" s="151" t="s">
        <v>29</v>
      </c>
      <c r="D2964" s="148" t="s">
        <v>1176</v>
      </c>
      <c r="E2964" s="149">
        <v>359</v>
      </c>
      <c r="F2964" s="148" t="s">
        <v>590</v>
      </c>
      <c r="G2964" s="148" t="s">
        <v>15</v>
      </c>
      <c r="H2964" s="152" t="s">
        <v>11</v>
      </c>
      <c r="I2964" s="267" t="s">
        <v>1403</v>
      </c>
    </row>
    <row r="2965" spans="1:9" x14ac:dyDescent="0.2">
      <c r="A2965" s="132" t="s">
        <v>40</v>
      </c>
      <c r="B2965" s="213">
        <v>3</v>
      </c>
      <c r="C2965" s="151" t="s">
        <v>29</v>
      </c>
      <c r="D2965" s="148" t="s">
        <v>1176</v>
      </c>
      <c r="E2965" s="149">
        <v>359</v>
      </c>
      <c r="F2965" s="148" t="s">
        <v>590</v>
      </c>
      <c r="G2965" s="148" t="s">
        <v>15</v>
      </c>
      <c r="H2965" s="152" t="s">
        <v>11</v>
      </c>
      <c r="I2965" s="267" t="s">
        <v>1403</v>
      </c>
    </row>
    <row r="2966" spans="1:9" x14ac:dyDescent="0.2">
      <c r="A2966" s="132" t="s">
        <v>44</v>
      </c>
      <c r="B2966" s="213">
        <v>3</v>
      </c>
      <c r="C2966" s="151" t="s">
        <v>29</v>
      </c>
      <c r="D2966" s="148" t="s">
        <v>1176</v>
      </c>
      <c r="E2966" s="149">
        <v>359</v>
      </c>
      <c r="F2966" s="148" t="s">
        <v>590</v>
      </c>
      <c r="G2966" s="148" t="s">
        <v>15</v>
      </c>
      <c r="H2966" s="152" t="s">
        <v>11</v>
      </c>
      <c r="I2966" s="267" t="s">
        <v>1403</v>
      </c>
    </row>
    <row r="2967" spans="1:9" x14ac:dyDescent="0.2">
      <c r="A2967" s="132" t="s">
        <v>45</v>
      </c>
      <c r="B2967" s="213">
        <v>3</v>
      </c>
      <c r="C2967" s="151" t="s">
        <v>29</v>
      </c>
      <c r="D2967" s="148" t="s">
        <v>1176</v>
      </c>
      <c r="E2967" s="149">
        <v>359</v>
      </c>
      <c r="F2967" s="148" t="s">
        <v>590</v>
      </c>
      <c r="G2967" s="148" t="s">
        <v>15</v>
      </c>
      <c r="H2967" s="152" t="s">
        <v>11</v>
      </c>
      <c r="I2967" s="267" t="s">
        <v>1403</v>
      </c>
    </row>
    <row r="2968" spans="1:9" x14ac:dyDescent="0.2">
      <c r="A2968" s="132" t="s">
        <v>46</v>
      </c>
      <c r="B2968" s="213">
        <v>3</v>
      </c>
      <c r="C2968" s="151" t="s">
        <v>29</v>
      </c>
      <c r="D2968" s="148" t="s">
        <v>1176</v>
      </c>
      <c r="E2968" s="149">
        <v>359</v>
      </c>
      <c r="F2968" s="148" t="s">
        <v>590</v>
      </c>
      <c r="G2968" s="148" t="s">
        <v>15</v>
      </c>
      <c r="H2968" s="152" t="s">
        <v>11</v>
      </c>
      <c r="I2968" s="267" t="s">
        <v>1403</v>
      </c>
    </row>
    <row r="2969" spans="1:9" x14ac:dyDescent="0.2">
      <c r="A2969" s="132" t="s">
        <v>47</v>
      </c>
      <c r="B2969" s="213">
        <v>3</v>
      </c>
      <c r="C2969" s="151" t="s">
        <v>29</v>
      </c>
      <c r="D2969" s="148" t="s">
        <v>1176</v>
      </c>
      <c r="E2969" s="149">
        <v>359</v>
      </c>
      <c r="F2969" s="148" t="s">
        <v>590</v>
      </c>
      <c r="G2969" s="148" t="s">
        <v>15</v>
      </c>
      <c r="H2969" s="152" t="s">
        <v>11</v>
      </c>
      <c r="I2969" s="267" t="s">
        <v>1403</v>
      </c>
    </row>
    <row r="2970" spans="1:9" x14ac:dyDescent="0.2">
      <c r="A2970" s="132" t="s">
        <v>55</v>
      </c>
      <c r="B2970" s="213">
        <v>3</v>
      </c>
      <c r="C2970" s="151" t="s">
        <v>29</v>
      </c>
      <c r="D2970" s="148" t="s">
        <v>1176</v>
      </c>
      <c r="E2970" s="149">
        <v>359</v>
      </c>
      <c r="F2970" s="148" t="s">
        <v>590</v>
      </c>
      <c r="G2970" s="148" t="s">
        <v>15</v>
      </c>
      <c r="H2970" s="152" t="s">
        <v>11</v>
      </c>
      <c r="I2970" s="267" t="s">
        <v>1403</v>
      </c>
    </row>
    <row r="2971" spans="1:9" x14ac:dyDescent="0.2">
      <c r="A2971" s="132" t="s">
        <v>56</v>
      </c>
      <c r="B2971" s="213">
        <v>3</v>
      </c>
      <c r="C2971" s="151" t="s">
        <v>29</v>
      </c>
      <c r="D2971" s="148" t="s">
        <v>1176</v>
      </c>
      <c r="E2971" s="149">
        <v>359</v>
      </c>
      <c r="F2971" s="148" t="s">
        <v>590</v>
      </c>
      <c r="G2971" s="148" t="s">
        <v>15</v>
      </c>
      <c r="H2971" s="152" t="s">
        <v>11</v>
      </c>
      <c r="I2971" s="267" t="s">
        <v>1403</v>
      </c>
    </row>
    <row r="2972" spans="1:9" x14ac:dyDescent="0.2">
      <c r="A2972" s="132" t="s">
        <v>64</v>
      </c>
      <c r="B2972" s="213">
        <v>3</v>
      </c>
      <c r="C2972" s="151" t="s">
        <v>29</v>
      </c>
      <c r="D2972" s="148" t="s">
        <v>1176</v>
      </c>
      <c r="E2972" s="149">
        <v>359</v>
      </c>
      <c r="F2972" s="148" t="s">
        <v>590</v>
      </c>
      <c r="G2972" s="148" t="s">
        <v>15</v>
      </c>
      <c r="H2972" s="152">
        <v>25000</v>
      </c>
      <c r="I2972" s="267" t="s">
        <v>1403</v>
      </c>
    </row>
    <row r="2973" spans="1:9" x14ac:dyDescent="0.2">
      <c r="A2973" s="132" t="s">
        <v>65</v>
      </c>
      <c r="B2973" s="213">
        <v>3</v>
      </c>
      <c r="C2973" s="151" t="s">
        <v>29</v>
      </c>
      <c r="D2973" s="148" t="s">
        <v>1176</v>
      </c>
      <c r="E2973" s="149">
        <v>359</v>
      </c>
      <c r="F2973" s="148" t="s">
        <v>590</v>
      </c>
      <c r="G2973" s="148" t="s">
        <v>15</v>
      </c>
      <c r="H2973" s="152" t="s">
        <v>11</v>
      </c>
      <c r="I2973" s="267" t="s">
        <v>1403</v>
      </c>
    </row>
    <row r="2974" spans="1:9" x14ac:dyDescent="0.2">
      <c r="A2974" s="132" t="s">
        <v>78</v>
      </c>
      <c r="B2974" s="213">
        <v>3</v>
      </c>
      <c r="C2974" s="151" t="s">
        <v>29</v>
      </c>
      <c r="D2974" s="148" t="s">
        <v>1176</v>
      </c>
      <c r="E2974" s="149">
        <v>359</v>
      </c>
      <c r="F2974" s="148" t="s">
        <v>590</v>
      </c>
      <c r="G2974" s="148" t="s">
        <v>15</v>
      </c>
      <c r="H2974" s="152" t="s">
        <v>11</v>
      </c>
      <c r="I2974" s="267" t="s">
        <v>1403</v>
      </c>
    </row>
    <row r="2975" spans="1:9" x14ac:dyDescent="0.2">
      <c r="A2975" s="132" t="s">
        <v>79</v>
      </c>
      <c r="B2975" s="213">
        <v>3</v>
      </c>
      <c r="C2975" s="151" t="s">
        <v>29</v>
      </c>
      <c r="D2975" s="148" t="s">
        <v>1176</v>
      </c>
      <c r="E2975" s="149">
        <v>359</v>
      </c>
      <c r="F2975" s="148" t="s">
        <v>590</v>
      </c>
      <c r="G2975" s="148" t="s">
        <v>15</v>
      </c>
      <c r="H2975" s="152" t="s">
        <v>11</v>
      </c>
      <c r="I2975" s="267" t="s">
        <v>1403</v>
      </c>
    </row>
    <row r="2976" spans="1:9" x14ac:dyDescent="0.2">
      <c r="A2976" s="132" t="s">
        <v>81</v>
      </c>
      <c r="B2976" s="213">
        <v>3</v>
      </c>
      <c r="C2976" s="151" t="s">
        <v>29</v>
      </c>
      <c r="D2976" s="148" t="s">
        <v>1176</v>
      </c>
      <c r="E2976" s="149">
        <v>359</v>
      </c>
      <c r="F2976" s="148" t="s">
        <v>590</v>
      </c>
      <c r="G2976" s="148" t="s">
        <v>15</v>
      </c>
      <c r="H2976" s="152" t="s">
        <v>11</v>
      </c>
      <c r="I2976" s="267" t="s">
        <v>1403</v>
      </c>
    </row>
    <row r="2977" spans="1:9" x14ac:dyDescent="0.2">
      <c r="A2977" s="132" t="s">
        <v>82</v>
      </c>
      <c r="B2977" s="213">
        <v>3</v>
      </c>
      <c r="C2977" s="151" t="s">
        <v>29</v>
      </c>
      <c r="D2977" s="148" t="s">
        <v>1176</v>
      </c>
      <c r="E2977" s="149">
        <v>359</v>
      </c>
      <c r="F2977" s="148" t="s">
        <v>590</v>
      </c>
      <c r="G2977" s="148" t="s">
        <v>15</v>
      </c>
      <c r="H2977" s="152" t="s">
        <v>11</v>
      </c>
      <c r="I2977" s="267" t="s">
        <v>1403</v>
      </c>
    </row>
    <row r="2978" spans="1:9" x14ac:dyDescent="0.2">
      <c r="A2978" s="132" t="s">
        <v>87</v>
      </c>
      <c r="B2978" s="213">
        <v>3</v>
      </c>
      <c r="C2978" s="151" t="s">
        <v>29</v>
      </c>
      <c r="D2978" s="148" t="s">
        <v>1176</v>
      </c>
      <c r="E2978" s="149">
        <v>359</v>
      </c>
      <c r="F2978" s="148" t="s">
        <v>590</v>
      </c>
      <c r="G2978" s="148" t="s">
        <v>15</v>
      </c>
      <c r="H2978" s="152" t="s">
        <v>11</v>
      </c>
      <c r="I2978" s="267" t="s">
        <v>1403</v>
      </c>
    </row>
    <row r="2979" spans="1:9" x14ac:dyDescent="0.2">
      <c r="A2979" s="132" t="s">
        <v>88</v>
      </c>
      <c r="B2979" s="213">
        <v>3</v>
      </c>
      <c r="C2979" s="151" t="s">
        <v>29</v>
      </c>
      <c r="D2979" s="148" t="s">
        <v>1176</v>
      </c>
      <c r="E2979" s="149">
        <v>359</v>
      </c>
      <c r="F2979" s="148" t="s">
        <v>590</v>
      </c>
      <c r="G2979" s="148" t="s">
        <v>15</v>
      </c>
      <c r="H2979" s="152" t="s">
        <v>11</v>
      </c>
      <c r="I2979" s="267" t="s">
        <v>1403</v>
      </c>
    </row>
    <row r="2980" spans="1:9" x14ac:dyDescent="0.2">
      <c r="A2980" s="132" t="s">
        <v>148</v>
      </c>
      <c r="B2980" s="213">
        <v>3</v>
      </c>
      <c r="C2980" s="151" t="s">
        <v>29</v>
      </c>
      <c r="D2980" s="148" t="s">
        <v>1176</v>
      </c>
      <c r="E2980" s="149">
        <v>359</v>
      </c>
      <c r="F2980" s="148" t="s">
        <v>590</v>
      </c>
      <c r="G2980" s="148" t="s">
        <v>15</v>
      </c>
      <c r="H2980" s="152" t="s">
        <v>11</v>
      </c>
      <c r="I2980" s="267" t="s">
        <v>1403</v>
      </c>
    </row>
    <row r="2981" spans="1:9" x14ac:dyDescent="0.2">
      <c r="A2981" s="132" t="s">
        <v>527</v>
      </c>
      <c r="B2981" s="213">
        <v>3</v>
      </c>
      <c r="C2981" s="151" t="s">
        <v>29</v>
      </c>
      <c r="D2981" s="148" t="s">
        <v>1176</v>
      </c>
      <c r="E2981" s="149">
        <v>359</v>
      </c>
      <c r="F2981" s="148" t="s">
        <v>590</v>
      </c>
      <c r="G2981" s="148" t="s">
        <v>15</v>
      </c>
      <c r="H2981" s="152" t="s">
        <v>11</v>
      </c>
      <c r="I2981" s="267" t="s">
        <v>1403</v>
      </c>
    </row>
    <row r="2982" spans="1:9" s="53" customFormat="1" x14ac:dyDescent="0.2">
      <c r="A2982" s="132" t="s">
        <v>588</v>
      </c>
      <c r="B2982" s="213">
        <v>3</v>
      </c>
      <c r="C2982" s="151" t="s">
        <v>29</v>
      </c>
      <c r="D2982" s="148" t="s">
        <v>1176</v>
      </c>
      <c r="E2982" s="149">
        <v>359</v>
      </c>
      <c r="F2982" s="148" t="s">
        <v>590</v>
      </c>
      <c r="G2982" s="148" t="s">
        <v>15</v>
      </c>
      <c r="H2982" s="152" t="s">
        <v>11</v>
      </c>
      <c r="I2982" s="267" t="s">
        <v>1403</v>
      </c>
    </row>
    <row r="2983" spans="1:9" s="53" customFormat="1" x14ac:dyDescent="0.2">
      <c r="A2983" s="132" t="s">
        <v>1069</v>
      </c>
      <c r="B2983" s="213">
        <v>3</v>
      </c>
      <c r="C2983" s="151" t="s">
        <v>29</v>
      </c>
      <c r="D2983" s="148" t="s">
        <v>1176</v>
      </c>
      <c r="E2983" s="149">
        <v>359</v>
      </c>
      <c r="F2983" s="148" t="s">
        <v>590</v>
      </c>
      <c r="G2983" s="148" t="s">
        <v>15</v>
      </c>
      <c r="H2983" s="152" t="s">
        <v>11</v>
      </c>
      <c r="I2983" s="267" t="s">
        <v>1403</v>
      </c>
    </row>
    <row r="2984" spans="1:9" x14ac:dyDescent="0.2">
      <c r="A2984" s="132" t="s">
        <v>5</v>
      </c>
      <c r="B2984" s="213">
        <v>3</v>
      </c>
      <c r="C2984" s="151" t="s">
        <v>29</v>
      </c>
      <c r="D2984" s="148" t="s">
        <v>1168</v>
      </c>
      <c r="E2984" s="149">
        <v>360</v>
      </c>
      <c r="F2984" s="148" t="s">
        <v>598</v>
      </c>
      <c r="G2984" s="148" t="s">
        <v>14</v>
      </c>
      <c r="H2984" s="152" t="s">
        <v>11</v>
      </c>
      <c r="I2984" s="267" t="s">
        <v>1403</v>
      </c>
    </row>
    <row r="2985" spans="1:9" x14ac:dyDescent="0.2">
      <c r="A2985" s="132" t="s">
        <v>6</v>
      </c>
      <c r="B2985" s="213">
        <v>3</v>
      </c>
      <c r="C2985" s="151" t="s">
        <v>29</v>
      </c>
      <c r="D2985" s="148" t="s">
        <v>1168</v>
      </c>
      <c r="E2985" s="149">
        <v>360</v>
      </c>
      <c r="F2985" s="148" t="s">
        <v>598</v>
      </c>
      <c r="G2985" s="148" t="s">
        <v>14</v>
      </c>
      <c r="H2985" s="152" t="s">
        <v>11</v>
      </c>
      <c r="I2985" s="267" t="s">
        <v>1403</v>
      </c>
    </row>
    <row r="2986" spans="1:9" x14ac:dyDescent="0.2">
      <c r="A2986" s="132" t="s">
        <v>7</v>
      </c>
      <c r="B2986" s="213">
        <v>3</v>
      </c>
      <c r="C2986" s="151" t="s">
        <v>29</v>
      </c>
      <c r="D2986" s="148" t="s">
        <v>1168</v>
      </c>
      <c r="E2986" s="149">
        <v>360</v>
      </c>
      <c r="F2986" s="148" t="s">
        <v>598</v>
      </c>
      <c r="G2986" s="148" t="s">
        <v>14</v>
      </c>
      <c r="H2986" s="152" t="s">
        <v>11</v>
      </c>
      <c r="I2986" s="267" t="s">
        <v>1403</v>
      </c>
    </row>
    <row r="2987" spans="1:9" x14ac:dyDescent="0.2">
      <c r="A2987" s="132" t="s">
        <v>8</v>
      </c>
      <c r="B2987" s="213">
        <v>3</v>
      </c>
      <c r="C2987" s="151" t="s">
        <v>29</v>
      </c>
      <c r="D2987" s="148" t="s">
        <v>1168</v>
      </c>
      <c r="E2987" s="149">
        <v>360</v>
      </c>
      <c r="F2987" s="148" t="s">
        <v>598</v>
      </c>
      <c r="G2987" s="148" t="s">
        <v>14</v>
      </c>
      <c r="H2987" s="143" t="s">
        <v>11</v>
      </c>
      <c r="I2987" s="267" t="s">
        <v>1403</v>
      </c>
    </row>
    <row r="2988" spans="1:9" x14ac:dyDescent="0.2">
      <c r="A2988" s="132" t="s">
        <v>34</v>
      </c>
      <c r="B2988" s="213">
        <v>3</v>
      </c>
      <c r="C2988" s="151" t="s">
        <v>29</v>
      </c>
      <c r="D2988" s="148" t="s">
        <v>1168</v>
      </c>
      <c r="E2988" s="149">
        <v>360</v>
      </c>
      <c r="F2988" s="148" t="s">
        <v>598</v>
      </c>
      <c r="G2988" s="148" t="s">
        <v>14</v>
      </c>
      <c r="H2988" s="143" t="s">
        <v>11</v>
      </c>
      <c r="I2988" s="267" t="s">
        <v>1403</v>
      </c>
    </row>
    <row r="2989" spans="1:9" x14ac:dyDescent="0.2">
      <c r="A2989" s="132" t="s">
        <v>37</v>
      </c>
      <c r="B2989" s="213">
        <v>3</v>
      </c>
      <c r="C2989" s="151" t="s">
        <v>29</v>
      </c>
      <c r="D2989" s="148" t="s">
        <v>1168</v>
      </c>
      <c r="E2989" s="149">
        <v>360</v>
      </c>
      <c r="F2989" s="148" t="s">
        <v>598</v>
      </c>
      <c r="G2989" s="148" t="s">
        <v>14</v>
      </c>
      <c r="H2989" s="152" t="s">
        <v>11</v>
      </c>
      <c r="I2989" s="267" t="s">
        <v>1403</v>
      </c>
    </row>
    <row r="2990" spans="1:9" x14ac:dyDescent="0.2">
      <c r="A2990" s="132" t="s">
        <v>39</v>
      </c>
      <c r="B2990" s="213">
        <v>3</v>
      </c>
      <c r="C2990" s="151" t="s">
        <v>29</v>
      </c>
      <c r="D2990" s="148" t="s">
        <v>1168</v>
      </c>
      <c r="E2990" s="142">
        <v>360</v>
      </c>
      <c r="F2990" s="127" t="s">
        <v>598</v>
      </c>
      <c r="G2990" s="148" t="s">
        <v>14</v>
      </c>
      <c r="H2990" s="152" t="s">
        <v>11</v>
      </c>
      <c r="I2990" s="267" t="s">
        <v>1403</v>
      </c>
    </row>
    <row r="2991" spans="1:9" x14ac:dyDescent="0.2">
      <c r="A2991" s="132" t="s">
        <v>40</v>
      </c>
      <c r="B2991" s="213">
        <v>3</v>
      </c>
      <c r="C2991" s="151" t="s">
        <v>29</v>
      </c>
      <c r="D2991" s="148" t="s">
        <v>1168</v>
      </c>
      <c r="E2991" s="142">
        <v>360</v>
      </c>
      <c r="F2991" s="148" t="s">
        <v>598</v>
      </c>
      <c r="G2991" s="148" t="s">
        <v>14</v>
      </c>
      <c r="H2991" s="152" t="s">
        <v>11</v>
      </c>
      <c r="I2991" s="267" t="s">
        <v>1403</v>
      </c>
    </row>
    <row r="2992" spans="1:9" x14ac:dyDescent="0.2">
      <c r="A2992" s="132" t="s">
        <v>44</v>
      </c>
      <c r="B2992" s="213">
        <v>3</v>
      </c>
      <c r="C2992" s="151" t="s">
        <v>29</v>
      </c>
      <c r="D2992" s="148" t="s">
        <v>1168</v>
      </c>
      <c r="E2992" s="149">
        <v>360</v>
      </c>
      <c r="F2992" s="148" t="s">
        <v>598</v>
      </c>
      <c r="G2992" s="148" t="s">
        <v>14</v>
      </c>
      <c r="H2992" s="152" t="s">
        <v>11</v>
      </c>
      <c r="I2992" s="267" t="s">
        <v>1403</v>
      </c>
    </row>
    <row r="2993" spans="1:9" x14ac:dyDescent="0.2">
      <c r="A2993" s="132" t="s">
        <v>45</v>
      </c>
      <c r="B2993" s="213">
        <v>3</v>
      </c>
      <c r="C2993" s="151" t="s">
        <v>29</v>
      </c>
      <c r="D2993" s="148" t="s">
        <v>1168</v>
      </c>
      <c r="E2993" s="149">
        <v>360</v>
      </c>
      <c r="F2993" s="148" t="s">
        <v>598</v>
      </c>
      <c r="G2993" s="148" t="s">
        <v>14</v>
      </c>
      <c r="H2993" s="152" t="s">
        <v>11</v>
      </c>
      <c r="I2993" s="267" t="s">
        <v>1403</v>
      </c>
    </row>
    <row r="2994" spans="1:9" x14ac:dyDescent="0.2">
      <c r="A2994" s="132" t="s">
        <v>46</v>
      </c>
      <c r="B2994" s="213">
        <v>3</v>
      </c>
      <c r="C2994" s="151" t="s">
        <v>29</v>
      </c>
      <c r="D2994" s="148" t="s">
        <v>1168</v>
      </c>
      <c r="E2994" s="149">
        <v>360</v>
      </c>
      <c r="F2994" s="148" t="s">
        <v>598</v>
      </c>
      <c r="G2994" s="148" t="s">
        <v>14</v>
      </c>
      <c r="H2994" s="152" t="s">
        <v>11</v>
      </c>
      <c r="I2994" s="267" t="s">
        <v>1403</v>
      </c>
    </row>
    <row r="2995" spans="1:9" x14ac:dyDescent="0.2">
      <c r="A2995" s="132" t="s">
        <v>47</v>
      </c>
      <c r="B2995" s="213">
        <v>3</v>
      </c>
      <c r="C2995" s="151" t="s">
        <v>29</v>
      </c>
      <c r="D2995" s="148" t="s">
        <v>1168</v>
      </c>
      <c r="E2995" s="149">
        <v>360</v>
      </c>
      <c r="F2995" s="148" t="s">
        <v>598</v>
      </c>
      <c r="G2995" s="148" t="s">
        <v>14</v>
      </c>
      <c r="H2995" s="152" t="s">
        <v>11</v>
      </c>
      <c r="I2995" s="267" t="s">
        <v>1403</v>
      </c>
    </row>
    <row r="2996" spans="1:9" x14ac:dyDescent="0.2">
      <c r="A2996" s="132" t="s">
        <v>55</v>
      </c>
      <c r="B2996" s="213">
        <v>3</v>
      </c>
      <c r="C2996" s="151" t="s">
        <v>29</v>
      </c>
      <c r="D2996" s="148" t="s">
        <v>1168</v>
      </c>
      <c r="E2996" s="142">
        <v>360</v>
      </c>
      <c r="F2996" s="148" t="s">
        <v>598</v>
      </c>
      <c r="G2996" s="148" t="s">
        <v>14</v>
      </c>
      <c r="H2996" s="152" t="s">
        <v>11</v>
      </c>
      <c r="I2996" s="267" t="s">
        <v>1403</v>
      </c>
    </row>
    <row r="2997" spans="1:9" x14ac:dyDescent="0.2">
      <c r="A2997" s="132" t="s">
        <v>56</v>
      </c>
      <c r="B2997" s="213">
        <v>3</v>
      </c>
      <c r="C2997" s="151" t="s">
        <v>29</v>
      </c>
      <c r="D2997" s="148" t="s">
        <v>1168</v>
      </c>
      <c r="E2997" s="149">
        <v>360</v>
      </c>
      <c r="F2997" s="148" t="s">
        <v>598</v>
      </c>
      <c r="G2997" s="148" t="s">
        <v>14</v>
      </c>
      <c r="H2997" s="152" t="s">
        <v>11</v>
      </c>
      <c r="I2997" s="267" t="s">
        <v>1403</v>
      </c>
    </row>
    <row r="2998" spans="1:9" x14ac:dyDescent="0.2">
      <c r="A2998" s="132" t="s">
        <v>64</v>
      </c>
      <c r="B2998" s="213">
        <v>3</v>
      </c>
      <c r="C2998" s="151" t="s">
        <v>29</v>
      </c>
      <c r="D2998" s="148" t="s">
        <v>1168</v>
      </c>
      <c r="E2998" s="149">
        <v>360</v>
      </c>
      <c r="F2998" s="148" t="s">
        <v>598</v>
      </c>
      <c r="G2998" s="148" t="s">
        <v>14</v>
      </c>
      <c r="H2998" s="152" t="s">
        <v>11</v>
      </c>
      <c r="I2998" s="267" t="s">
        <v>1403</v>
      </c>
    </row>
    <row r="2999" spans="1:9" x14ac:dyDescent="0.2">
      <c r="A2999" s="132" t="s">
        <v>65</v>
      </c>
      <c r="B2999" s="213">
        <v>3</v>
      </c>
      <c r="C2999" s="151" t="s">
        <v>29</v>
      </c>
      <c r="D2999" s="148" t="s">
        <v>1168</v>
      </c>
      <c r="E2999" s="149">
        <v>360</v>
      </c>
      <c r="F2999" s="148" t="s">
        <v>598</v>
      </c>
      <c r="G2999" s="148" t="s">
        <v>14</v>
      </c>
      <c r="H2999" s="152" t="s">
        <v>11</v>
      </c>
      <c r="I2999" s="267" t="s">
        <v>1403</v>
      </c>
    </row>
    <row r="3000" spans="1:9" x14ac:dyDescent="0.2">
      <c r="A3000" s="132" t="s">
        <v>78</v>
      </c>
      <c r="B3000" s="213">
        <v>3</v>
      </c>
      <c r="C3000" s="151" t="s">
        <v>29</v>
      </c>
      <c r="D3000" s="148" t="s">
        <v>1168</v>
      </c>
      <c r="E3000" s="149">
        <v>360</v>
      </c>
      <c r="F3000" s="148" t="s">
        <v>598</v>
      </c>
      <c r="G3000" s="148" t="s">
        <v>14</v>
      </c>
      <c r="H3000" s="152" t="s">
        <v>11</v>
      </c>
      <c r="I3000" s="267" t="s">
        <v>1403</v>
      </c>
    </row>
    <row r="3001" spans="1:9" x14ac:dyDescent="0.2">
      <c r="A3001" s="132" t="s">
        <v>79</v>
      </c>
      <c r="B3001" s="213">
        <v>3</v>
      </c>
      <c r="C3001" s="151" t="s">
        <v>29</v>
      </c>
      <c r="D3001" s="148" t="s">
        <v>1168</v>
      </c>
      <c r="E3001" s="149">
        <v>360</v>
      </c>
      <c r="F3001" s="148" t="s">
        <v>598</v>
      </c>
      <c r="G3001" s="148" t="s">
        <v>14</v>
      </c>
      <c r="H3001" s="152" t="s">
        <v>11</v>
      </c>
      <c r="I3001" s="267" t="s">
        <v>1403</v>
      </c>
    </row>
    <row r="3002" spans="1:9" x14ac:dyDescent="0.2">
      <c r="A3002" s="132" t="s">
        <v>81</v>
      </c>
      <c r="B3002" s="213">
        <v>3</v>
      </c>
      <c r="C3002" s="151" t="s">
        <v>29</v>
      </c>
      <c r="D3002" s="148" t="s">
        <v>1168</v>
      </c>
      <c r="E3002" s="149">
        <v>360</v>
      </c>
      <c r="F3002" s="148" t="s">
        <v>598</v>
      </c>
      <c r="G3002" s="148" t="s">
        <v>14</v>
      </c>
      <c r="H3002" s="152" t="s">
        <v>11</v>
      </c>
      <c r="I3002" s="267" t="s">
        <v>1403</v>
      </c>
    </row>
    <row r="3003" spans="1:9" x14ac:dyDescent="0.2">
      <c r="A3003" s="132" t="s">
        <v>82</v>
      </c>
      <c r="B3003" s="213">
        <v>3</v>
      </c>
      <c r="C3003" s="151" t="s">
        <v>29</v>
      </c>
      <c r="D3003" s="148" t="s">
        <v>1168</v>
      </c>
      <c r="E3003" s="149">
        <v>360</v>
      </c>
      <c r="F3003" s="148" t="s">
        <v>598</v>
      </c>
      <c r="G3003" s="148" t="s">
        <v>14</v>
      </c>
      <c r="H3003" s="152" t="s">
        <v>11</v>
      </c>
      <c r="I3003" s="267" t="s">
        <v>1403</v>
      </c>
    </row>
    <row r="3004" spans="1:9" x14ac:dyDescent="0.2">
      <c r="A3004" s="132" t="s">
        <v>87</v>
      </c>
      <c r="B3004" s="213">
        <v>3</v>
      </c>
      <c r="C3004" s="151" t="s">
        <v>29</v>
      </c>
      <c r="D3004" s="148" t="s">
        <v>1168</v>
      </c>
      <c r="E3004" s="149">
        <v>360</v>
      </c>
      <c r="F3004" s="148" t="s">
        <v>598</v>
      </c>
      <c r="G3004" s="148" t="s">
        <v>14</v>
      </c>
      <c r="H3004" s="152" t="s">
        <v>11</v>
      </c>
      <c r="I3004" s="267" t="s">
        <v>1403</v>
      </c>
    </row>
    <row r="3005" spans="1:9" x14ac:dyDescent="0.2">
      <c r="A3005" s="132" t="s">
        <v>88</v>
      </c>
      <c r="B3005" s="213">
        <v>3</v>
      </c>
      <c r="C3005" s="151" t="s">
        <v>29</v>
      </c>
      <c r="D3005" s="148" t="s">
        <v>1168</v>
      </c>
      <c r="E3005" s="149">
        <v>360</v>
      </c>
      <c r="F3005" s="148" t="s">
        <v>598</v>
      </c>
      <c r="G3005" s="148" t="s">
        <v>14</v>
      </c>
      <c r="H3005" s="152" t="s">
        <v>11</v>
      </c>
      <c r="I3005" s="267" t="s">
        <v>1403</v>
      </c>
    </row>
    <row r="3006" spans="1:9" x14ac:dyDescent="0.2">
      <c r="A3006" s="132" t="s">
        <v>148</v>
      </c>
      <c r="B3006" s="213">
        <v>3</v>
      </c>
      <c r="C3006" s="151" t="s">
        <v>29</v>
      </c>
      <c r="D3006" s="148" t="s">
        <v>1168</v>
      </c>
      <c r="E3006" s="149">
        <v>360</v>
      </c>
      <c r="F3006" s="148" t="s">
        <v>598</v>
      </c>
      <c r="G3006" s="148" t="s">
        <v>14</v>
      </c>
      <c r="H3006" s="152" t="s">
        <v>11</v>
      </c>
      <c r="I3006" s="267" t="s">
        <v>1403</v>
      </c>
    </row>
    <row r="3007" spans="1:9" x14ac:dyDescent="0.2">
      <c r="A3007" s="132" t="s">
        <v>527</v>
      </c>
      <c r="B3007" s="213">
        <v>3</v>
      </c>
      <c r="C3007" s="151" t="s">
        <v>29</v>
      </c>
      <c r="D3007" s="148" t="s">
        <v>1168</v>
      </c>
      <c r="E3007" s="149">
        <v>360</v>
      </c>
      <c r="F3007" s="148" t="s">
        <v>598</v>
      </c>
      <c r="G3007" s="148" t="s">
        <v>14</v>
      </c>
      <c r="H3007" s="152" t="s">
        <v>11</v>
      </c>
      <c r="I3007" s="267" t="s">
        <v>1403</v>
      </c>
    </row>
    <row r="3008" spans="1:9" s="53" customFormat="1" x14ac:dyDescent="0.2">
      <c r="A3008" s="132" t="s">
        <v>588</v>
      </c>
      <c r="B3008" s="213">
        <v>3</v>
      </c>
      <c r="C3008" s="151" t="s">
        <v>29</v>
      </c>
      <c r="D3008" s="148" t="s">
        <v>1168</v>
      </c>
      <c r="E3008" s="149">
        <v>360</v>
      </c>
      <c r="F3008" s="148" t="s">
        <v>598</v>
      </c>
      <c r="G3008" s="148" t="s">
        <v>14</v>
      </c>
      <c r="H3008" s="152" t="s">
        <v>11</v>
      </c>
      <c r="I3008" s="267" t="s">
        <v>1403</v>
      </c>
    </row>
    <row r="3009" spans="1:9" s="53" customFormat="1" x14ac:dyDescent="0.2">
      <c r="A3009" s="132" t="s">
        <v>1069</v>
      </c>
      <c r="B3009" s="213">
        <v>3</v>
      </c>
      <c r="C3009" s="151" t="s">
        <v>29</v>
      </c>
      <c r="D3009" s="148" t="s">
        <v>1168</v>
      </c>
      <c r="E3009" s="149">
        <v>360</v>
      </c>
      <c r="F3009" s="148" t="s">
        <v>598</v>
      </c>
      <c r="G3009" s="148" t="s">
        <v>14</v>
      </c>
      <c r="H3009" s="152" t="s">
        <v>11</v>
      </c>
      <c r="I3009" s="267" t="s">
        <v>1403</v>
      </c>
    </row>
    <row r="3010" spans="1:9" x14ac:dyDescent="0.2">
      <c r="A3010" s="132" t="s">
        <v>5</v>
      </c>
      <c r="B3010" s="213">
        <v>3</v>
      </c>
      <c r="C3010" s="151" t="s">
        <v>29</v>
      </c>
      <c r="D3010" s="148" t="s">
        <v>50</v>
      </c>
      <c r="E3010" s="149">
        <v>361</v>
      </c>
      <c r="F3010" s="148" t="s">
        <v>580</v>
      </c>
      <c r="G3010" s="148" t="s">
        <v>14</v>
      </c>
      <c r="H3010" s="152" t="s">
        <v>11</v>
      </c>
      <c r="I3010" s="267" t="s">
        <v>1403</v>
      </c>
    </row>
    <row r="3011" spans="1:9" x14ac:dyDescent="0.2">
      <c r="A3011" s="132" t="s">
        <v>6</v>
      </c>
      <c r="B3011" s="213">
        <v>3</v>
      </c>
      <c r="C3011" s="151" t="s">
        <v>29</v>
      </c>
      <c r="D3011" s="148" t="s">
        <v>50</v>
      </c>
      <c r="E3011" s="149">
        <v>361</v>
      </c>
      <c r="F3011" s="148" t="s">
        <v>580</v>
      </c>
      <c r="G3011" s="148" t="s">
        <v>14</v>
      </c>
      <c r="H3011" s="152" t="s">
        <v>11</v>
      </c>
      <c r="I3011" s="267" t="s">
        <v>1403</v>
      </c>
    </row>
    <row r="3012" spans="1:9" x14ac:dyDescent="0.2">
      <c r="A3012" s="132" t="s">
        <v>7</v>
      </c>
      <c r="B3012" s="213">
        <v>3</v>
      </c>
      <c r="C3012" s="151" t="s">
        <v>29</v>
      </c>
      <c r="D3012" s="148" t="s">
        <v>50</v>
      </c>
      <c r="E3012" s="149">
        <v>361</v>
      </c>
      <c r="F3012" s="148" t="s">
        <v>580</v>
      </c>
      <c r="G3012" s="148" t="s">
        <v>14</v>
      </c>
      <c r="H3012" s="152">
        <v>9715.2000000000007</v>
      </c>
      <c r="I3012" s="267" t="s">
        <v>1403</v>
      </c>
    </row>
    <row r="3013" spans="1:9" x14ac:dyDescent="0.2">
      <c r="A3013" s="132" t="s">
        <v>8</v>
      </c>
      <c r="B3013" s="213">
        <v>3</v>
      </c>
      <c r="C3013" s="151" t="s">
        <v>29</v>
      </c>
      <c r="D3013" s="148" t="s">
        <v>50</v>
      </c>
      <c r="E3013" s="149">
        <v>361</v>
      </c>
      <c r="F3013" s="148" t="s">
        <v>580</v>
      </c>
      <c r="G3013" s="148" t="s">
        <v>14</v>
      </c>
      <c r="H3013" s="143">
        <v>37470.1</v>
      </c>
      <c r="I3013" s="267" t="s">
        <v>1403</v>
      </c>
    </row>
    <row r="3014" spans="1:9" x14ac:dyDescent="0.2">
      <c r="A3014" s="132" t="s">
        <v>34</v>
      </c>
      <c r="B3014" s="213">
        <v>3</v>
      </c>
      <c r="C3014" s="151" t="s">
        <v>29</v>
      </c>
      <c r="D3014" s="148" t="s">
        <v>50</v>
      </c>
      <c r="E3014" s="149">
        <v>361</v>
      </c>
      <c r="F3014" s="148" t="s">
        <v>580</v>
      </c>
      <c r="G3014" s="148" t="s">
        <v>14</v>
      </c>
      <c r="H3014" s="127">
        <v>0</v>
      </c>
      <c r="I3014" s="267" t="s">
        <v>1403</v>
      </c>
    </row>
    <row r="3015" spans="1:9" x14ac:dyDescent="0.2">
      <c r="A3015" s="132" t="s">
        <v>37</v>
      </c>
      <c r="B3015" s="213">
        <v>3</v>
      </c>
      <c r="C3015" s="151" t="s">
        <v>29</v>
      </c>
      <c r="D3015" s="148" t="s">
        <v>50</v>
      </c>
      <c r="E3015" s="149">
        <v>361</v>
      </c>
      <c r="F3015" s="148" t="s">
        <v>580</v>
      </c>
      <c r="G3015" s="148" t="s">
        <v>14</v>
      </c>
      <c r="H3015" s="152">
        <v>20000</v>
      </c>
      <c r="I3015" s="267" t="s">
        <v>1403</v>
      </c>
    </row>
    <row r="3016" spans="1:9" x14ac:dyDescent="0.2">
      <c r="A3016" s="132" t="s">
        <v>39</v>
      </c>
      <c r="B3016" s="213">
        <v>3</v>
      </c>
      <c r="C3016" s="151" t="s">
        <v>29</v>
      </c>
      <c r="D3016" s="148" t="s">
        <v>50</v>
      </c>
      <c r="E3016" s="149">
        <v>361</v>
      </c>
      <c r="F3016" s="148" t="s">
        <v>580</v>
      </c>
      <c r="G3016" s="148" t="s">
        <v>14</v>
      </c>
      <c r="H3016" s="152">
        <v>52731.5</v>
      </c>
      <c r="I3016" s="267" t="s">
        <v>1403</v>
      </c>
    </row>
    <row r="3017" spans="1:9" x14ac:dyDescent="0.2">
      <c r="A3017" s="132" t="s">
        <v>40</v>
      </c>
      <c r="B3017" s="213">
        <v>3</v>
      </c>
      <c r="C3017" s="151" t="s">
        <v>29</v>
      </c>
      <c r="D3017" s="148" t="s">
        <v>50</v>
      </c>
      <c r="E3017" s="149">
        <v>361</v>
      </c>
      <c r="F3017" s="148" t="s">
        <v>580</v>
      </c>
      <c r="G3017" s="148" t="s">
        <v>14</v>
      </c>
      <c r="H3017" s="152">
        <v>29618.1</v>
      </c>
      <c r="I3017" s="267" t="s">
        <v>1403</v>
      </c>
    </row>
    <row r="3018" spans="1:9" x14ac:dyDescent="0.2">
      <c r="A3018" s="132" t="s">
        <v>44</v>
      </c>
      <c r="B3018" s="213">
        <v>3</v>
      </c>
      <c r="C3018" s="151" t="s">
        <v>29</v>
      </c>
      <c r="D3018" s="148" t="s">
        <v>50</v>
      </c>
      <c r="E3018" s="149">
        <v>361</v>
      </c>
      <c r="F3018" s="148" t="s">
        <v>580</v>
      </c>
      <c r="G3018" s="148" t="s">
        <v>14</v>
      </c>
      <c r="H3018" s="152">
        <v>64256.5</v>
      </c>
      <c r="I3018" s="267" t="s">
        <v>1403</v>
      </c>
    </row>
    <row r="3019" spans="1:9" x14ac:dyDescent="0.2">
      <c r="A3019" s="132" t="s">
        <v>45</v>
      </c>
      <c r="B3019" s="213">
        <v>3</v>
      </c>
      <c r="C3019" s="151" t="s">
        <v>29</v>
      </c>
      <c r="D3019" s="148" t="s">
        <v>50</v>
      </c>
      <c r="E3019" s="149">
        <v>361</v>
      </c>
      <c r="F3019" s="148" t="s">
        <v>580</v>
      </c>
      <c r="G3019" s="148" t="s">
        <v>14</v>
      </c>
      <c r="H3019" s="152">
        <v>87658.4</v>
      </c>
      <c r="I3019" s="267" t="s">
        <v>1403</v>
      </c>
    </row>
    <row r="3020" spans="1:9" x14ac:dyDescent="0.2">
      <c r="A3020" s="132" t="s">
        <v>46</v>
      </c>
      <c r="B3020" s="213">
        <v>3</v>
      </c>
      <c r="C3020" s="151" t="s">
        <v>29</v>
      </c>
      <c r="D3020" s="148" t="s">
        <v>50</v>
      </c>
      <c r="E3020" s="149">
        <v>361</v>
      </c>
      <c r="F3020" s="148" t="s">
        <v>580</v>
      </c>
      <c r="G3020" s="148" t="s">
        <v>14</v>
      </c>
      <c r="H3020" s="152">
        <v>59947.6</v>
      </c>
      <c r="I3020" s="267" t="s">
        <v>1403</v>
      </c>
    </row>
    <row r="3021" spans="1:9" x14ac:dyDescent="0.2">
      <c r="A3021" s="132" t="s">
        <v>47</v>
      </c>
      <c r="B3021" s="213">
        <v>3</v>
      </c>
      <c r="C3021" s="151" t="s">
        <v>29</v>
      </c>
      <c r="D3021" s="148" t="s">
        <v>50</v>
      </c>
      <c r="E3021" s="149">
        <v>361</v>
      </c>
      <c r="F3021" s="127" t="s">
        <v>580</v>
      </c>
      <c r="G3021" s="148" t="s">
        <v>14</v>
      </c>
      <c r="H3021" s="152">
        <v>62297.600000000006</v>
      </c>
      <c r="I3021" s="267" t="s">
        <v>1403</v>
      </c>
    </row>
    <row r="3022" spans="1:9" x14ac:dyDescent="0.2">
      <c r="A3022" s="132" t="s">
        <v>55</v>
      </c>
      <c r="B3022" s="213">
        <v>3</v>
      </c>
      <c r="C3022" s="151" t="s">
        <v>29</v>
      </c>
      <c r="D3022" s="148" t="s">
        <v>50</v>
      </c>
      <c r="E3022" s="149">
        <v>361</v>
      </c>
      <c r="F3022" s="148" t="s">
        <v>580</v>
      </c>
      <c r="G3022" s="148" t="s">
        <v>14</v>
      </c>
      <c r="H3022" s="152" t="s">
        <v>11</v>
      </c>
      <c r="I3022" s="267" t="s">
        <v>1403</v>
      </c>
    </row>
    <row r="3023" spans="1:9" x14ac:dyDescent="0.2">
      <c r="A3023" s="132" t="s">
        <v>56</v>
      </c>
      <c r="B3023" s="213">
        <v>3</v>
      </c>
      <c r="C3023" s="151" t="s">
        <v>29</v>
      </c>
      <c r="D3023" s="148" t="s">
        <v>50</v>
      </c>
      <c r="E3023" s="149">
        <v>361</v>
      </c>
      <c r="F3023" s="148" t="s">
        <v>580</v>
      </c>
      <c r="G3023" s="148" t="s">
        <v>14</v>
      </c>
      <c r="H3023" s="152" t="s">
        <v>11</v>
      </c>
      <c r="I3023" s="267" t="s">
        <v>1403</v>
      </c>
    </row>
    <row r="3024" spans="1:9" x14ac:dyDescent="0.2">
      <c r="A3024" s="132" t="s">
        <v>64</v>
      </c>
      <c r="B3024" s="213">
        <v>3</v>
      </c>
      <c r="C3024" s="151" t="s">
        <v>29</v>
      </c>
      <c r="D3024" s="148" t="s">
        <v>50</v>
      </c>
      <c r="E3024" s="149">
        <v>361</v>
      </c>
      <c r="F3024" s="148" t="s">
        <v>580</v>
      </c>
      <c r="G3024" s="148" t="s">
        <v>14</v>
      </c>
      <c r="H3024" s="152" t="s">
        <v>11</v>
      </c>
      <c r="I3024" s="267" t="s">
        <v>1403</v>
      </c>
    </row>
    <row r="3025" spans="1:9" x14ac:dyDescent="0.2">
      <c r="A3025" s="132" t="s">
        <v>65</v>
      </c>
      <c r="B3025" s="213">
        <v>3</v>
      </c>
      <c r="C3025" s="151" t="s">
        <v>29</v>
      </c>
      <c r="D3025" s="148" t="s">
        <v>50</v>
      </c>
      <c r="E3025" s="149">
        <v>361</v>
      </c>
      <c r="F3025" s="148" t="s">
        <v>580</v>
      </c>
      <c r="G3025" s="148" t="s">
        <v>14</v>
      </c>
      <c r="H3025" s="152" t="s">
        <v>11</v>
      </c>
      <c r="I3025" s="267" t="s">
        <v>1403</v>
      </c>
    </row>
    <row r="3026" spans="1:9" x14ac:dyDescent="0.2">
      <c r="A3026" s="132" t="s">
        <v>78</v>
      </c>
      <c r="B3026" s="213">
        <v>3</v>
      </c>
      <c r="C3026" s="151" t="s">
        <v>29</v>
      </c>
      <c r="D3026" s="148" t="s">
        <v>50</v>
      </c>
      <c r="E3026" s="149">
        <v>361</v>
      </c>
      <c r="F3026" s="148" t="s">
        <v>580</v>
      </c>
      <c r="G3026" s="148" t="s">
        <v>14</v>
      </c>
      <c r="H3026" s="152" t="s">
        <v>11</v>
      </c>
      <c r="I3026" s="267" t="s">
        <v>1403</v>
      </c>
    </row>
    <row r="3027" spans="1:9" x14ac:dyDescent="0.2">
      <c r="A3027" s="132" t="s">
        <v>79</v>
      </c>
      <c r="B3027" s="213">
        <v>3</v>
      </c>
      <c r="C3027" s="151" t="s">
        <v>29</v>
      </c>
      <c r="D3027" s="148" t="s">
        <v>50</v>
      </c>
      <c r="E3027" s="149">
        <v>361</v>
      </c>
      <c r="F3027" s="148" t="s">
        <v>580</v>
      </c>
      <c r="G3027" s="148" t="s">
        <v>14</v>
      </c>
      <c r="H3027" s="152" t="s">
        <v>11</v>
      </c>
      <c r="I3027" s="267" t="s">
        <v>1403</v>
      </c>
    </row>
    <row r="3028" spans="1:9" x14ac:dyDescent="0.2">
      <c r="A3028" s="132" t="s">
        <v>81</v>
      </c>
      <c r="B3028" s="213">
        <v>3</v>
      </c>
      <c r="C3028" s="151" t="s">
        <v>29</v>
      </c>
      <c r="D3028" s="148" t="s">
        <v>50</v>
      </c>
      <c r="E3028" s="149">
        <v>361</v>
      </c>
      <c r="F3028" s="148" t="s">
        <v>580</v>
      </c>
      <c r="G3028" s="148" t="s">
        <v>14</v>
      </c>
      <c r="H3028" s="152" t="s">
        <v>11</v>
      </c>
      <c r="I3028" s="267" t="s">
        <v>1403</v>
      </c>
    </row>
    <row r="3029" spans="1:9" x14ac:dyDescent="0.2">
      <c r="A3029" s="132" t="s">
        <v>82</v>
      </c>
      <c r="B3029" s="213">
        <v>3</v>
      </c>
      <c r="C3029" s="151" t="s">
        <v>29</v>
      </c>
      <c r="D3029" s="148" t="s">
        <v>50</v>
      </c>
      <c r="E3029" s="142">
        <v>361</v>
      </c>
      <c r="F3029" s="148" t="s">
        <v>580</v>
      </c>
      <c r="G3029" s="148" t="s">
        <v>14</v>
      </c>
      <c r="H3029" s="152" t="s">
        <v>11</v>
      </c>
      <c r="I3029" s="267" t="s">
        <v>1403</v>
      </c>
    </row>
    <row r="3030" spans="1:9" x14ac:dyDescent="0.2">
      <c r="A3030" s="132" t="s">
        <v>87</v>
      </c>
      <c r="B3030" s="213">
        <v>3</v>
      </c>
      <c r="C3030" s="151" t="s">
        <v>29</v>
      </c>
      <c r="D3030" s="148" t="s">
        <v>50</v>
      </c>
      <c r="E3030" s="149">
        <v>361</v>
      </c>
      <c r="F3030" s="127" t="s">
        <v>580</v>
      </c>
      <c r="G3030" s="148" t="s">
        <v>14</v>
      </c>
      <c r="H3030" s="152" t="s">
        <v>11</v>
      </c>
      <c r="I3030" s="267" t="s">
        <v>1403</v>
      </c>
    </row>
    <row r="3031" spans="1:9" x14ac:dyDescent="0.2">
      <c r="A3031" s="132" t="s">
        <v>88</v>
      </c>
      <c r="B3031" s="213">
        <v>3</v>
      </c>
      <c r="C3031" s="151" t="s">
        <v>29</v>
      </c>
      <c r="D3031" s="148" t="s">
        <v>50</v>
      </c>
      <c r="E3031" s="149">
        <v>361</v>
      </c>
      <c r="F3031" s="148" t="s">
        <v>580</v>
      </c>
      <c r="G3031" s="148" t="s">
        <v>14</v>
      </c>
      <c r="H3031" s="152" t="s">
        <v>11</v>
      </c>
      <c r="I3031" s="267" t="s">
        <v>1403</v>
      </c>
    </row>
    <row r="3032" spans="1:9" x14ac:dyDescent="0.2">
      <c r="A3032" s="132" t="s">
        <v>148</v>
      </c>
      <c r="B3032" s="213">
        <v>3</v>
      </c>
      <c r="C3032" s="151" t="s">
        <v>29</v>
      </c>
      <c r="D3032" s="148" t="s">
        <v>50</v>
      </c>
      <c r="E3032" s="149">
        <v>361</v>
      </c>
      <c r="F3032" s="148" t="s">
        <v>580</v>
      </c>
      <c r="G3032" s="148" t="s">
        <v>14</v>
      </c>
      <c r="H3032" s="152" t="s">
        <v>11</v>
      </c>
      <c r="I3032" s="267" t="s">
        <v>1403</v>
      </c>
    </row>
    <row r="3033" spans="1:9" x14ac:dyDescent="0.2">
      <c r="A3033" s="132" t="s">
        <v>527</v>
      </c>
      <c r="B3033" s="213">
        <v>3</v>
      </c>
      <c r="C3033" s="151" t="s">
        <v>29</v>
      </c>
      <c r="D3033" s="148" t="s">
        <v>50</v>
      </c>
      <c r="E3033" s="149">
        <v>361</v>
      </c>
      <c r="F3033" s="148" t="s">
        <v>580</v>
      </c>
      <c r="G3033" s="148" t="s">
        <v>14</v>
      </c>
      <c r="H3033" s="152" t="s">
        <v>11</v>
      </c>
      <c r="I3033" s="267" t="s">
        <v>1403</v>
      </c>
    </row>
    <row r="3034" spans="1:9" s="53" customFormat="1" x14ac:dyDescent="0.2">
      <c r="A3034" s="132" t="s">
        <v>588</v>
      </c>
      <c r="B3034" s="213">
        <v>3</v>
      </c>
      <c r="C3034" s="151" t="s">
        <v>29</v>
      </c>
      <c r="D3034" s="148" t="s">
        <v>50</v>
      </c>
      <c r="E3034" s="149">
        <v>361</v>
      </c>
      <c r="F3034" s="148" t="s">
        <v>580</v>
      </c>
      <c r="G3034" s="148" t="s">
        <v>14</v>
      </c>
      <c r="H3034" s="152" t="s">
        <v>11</v>
      </c>
      <c r="I3034" s="267" t="s">
        <v>1403</v>
      </c>
    </row>
    <row r="3035" spans="1:9" s="53" customFormat="1" x14ac:dyDescent="0.2">
      <c r="A3035" s="132" t="s">
        <v>1069</v>
      </c>
      <c r="B3035" s="213">
        <v>3</v>
      </c>
      <c r="C3035" s="151" t="s">
        <v>29</v>
      </c>
      <c r="D3035" s="148" t="s">
        <v>50</v>
      </c>
      <c r="E3035" s="149">
        <v>361</v>
      </c>
      <c r="F3035" s="148" t="s">
        <v>580</v>
      </c>
      <c r="G3035" s="148" t="s">
        <v>14</v>
      </c>
      <c r="H3035" s="152" t="s">
        <v>11</v>
      </c>
      <c r="I3035" s="267" t="s">
        <v>1403</v>
      </c>
    </row>
    <row r="3036" spans="1:9" x14ac:dyDescent="0.2">
      <c r="A3036" s="132" t="s">
        <v>5</v>
      </c>
      <c r="B3036" s="213">
        <v>3</v>
      </c>
      <c r="C3036" s="151" t="s">
        <v>29</v>
      </c>
      <c r="D3036" s="151" t="s">
        <v>30</v>
      </c>
      <c r="E3036" s="149">
        <v>362</v>
      </c>
      <c r="F3036" s="148" t="s">
        <v>573</v>
      </c>
      <c r="G3036" s="148" t="s">
        <v>14</v>
      </c>
      <c r="H3036" s="148">
        <v>42546.400000000001</v>
      </c>
      <c r="I3036" s="267" t="s">
        <v>1403</v>
      </c>
    </row>
    <row r="3037" spans="1:9" x14ac:dyDescent="0.2">
      <c r="A3037" s="132" t="s">
        <v>6</v>
      </c>
      <c r="B3037" s="213">
        <v>3</v>
      </c>
      <c r="C3037" s="151" t="s">
        <v>29</v>
      </c>
      <c r="D3037" s="151" t="s">
        <v>30</v>
      </c>
      <c r="E3037" s="149">
        <v>362</v>
      </c>
      <c r="F3037" s="148" t="s">
        <v>573</v>
      </c>
      <c r="G3037" s="148" t="s">
        <v>14</v>
      </c>
      <c r="H3037" s="148">
        <v>42158.2</v>
      </c>
      <c r="I3037" s="267" t="s">
        <v>1403</v>
      </c>
    </row>
    <row r="3038" spans="1:9" x14ac:dyDescent="0.2">
      <c r="A3038" s="132" t="s">
        <v>7</v>
      </c>
      <c r="B3038" s="213">
        <v>3</v>
      </c>
      <c r="C3038" s="151" t="s">
        <v>29</v>
      </c>
      <c r="D3038" s="151" t="s">
        <v>30</v>
      </c>
      <c r="E3038" s="149">
        <v>362</v>
      </c>
      <c r="F3038" s="148" t="s">
        <v>573</v>
      </c>
      <c r="G3038" s="148" t="s">
        <v>14</v>
      </c>
      <c r="H3038" s="148">
        <v>46943.8</v>
      </c>
      <c r="I3038" s="267" t="s">
        <v>1403</v>
      </c>
    </row>
    <row r="3039" spans="1:9" x14ac:dyDescent="0.2">
      <c r="A3039" s="132" t="s">
        <v>8</v>
      </c>
      <c r="B3039" s="213">
        <v>3</v>
      </c>
      <c r="C3039" s="151" t="s">
        <v>29</v>
      </c>
      <c r="D3039" s="151" t="s">
        <v>30</v>
      </c>
      <c r="E3039" s="149">
        <v>362</v>
      </c>
      <c r="F3039" s="148" t="s">
        <v>573</v>
      </c>
      <c r="G3039" s="148" t="s">
        <v>14</v>
      </c>
      <c r="H3039" s="127">
        <v>53529</v>
      </c>
      <c r="I3039" s="267" t="s">
        <v>1403</v>
      </c>
    </row>
    <row r="3040" spans="1:9" x14ac:dyDescent="0.2">
      <c r="A3040" s="132" t="s">
        <v>34</v>
      </c>
      <c r="B3040" s="213">
        <v>3</v>
      </c>
      <c r="C3040" s="151" t="s">
        <v>29</v>
      </c>
      <c r="D3040" s="151" t="s">
        <v>30</v>
      </c>
      <c r="E3040" s="149">
        <v>362</v>
      </c>
      <c r="F3040" s="148" t="s">
        <v>573</v>
      </c>
      <c r="G3040" s="148" t="s">
        <v>14</v>
      </c>
      <c r="H3040" s="143" t="s">
        <v>4</v>
      </c>
      <c r="I3040" s="267" t="s">
        <v>1403</v>
      </c>
    </row>
    <row r="3041" spans="1:9" x14ac:dyDescent="0.2">
      <c r="A3041" s="132" t="s">
        <v>37</v>
      </c>
      <c r="B3041" s="213">
        <v>3</v>
      </c>
      <c r="C3041" s="151" t="s">
        <v>29</v>
      </c>
      <c r="D3041" s="151" t="s">
        <v>30</v>
      </c>
      <c r="E3041" s="149">
        <v>362</v>
      </c>
      <c r="F3041" s="148" t="s">
        <v>573</v>
      </c>
      <c r="G3041" s="148" t="s">
        <v>14</v>
      </c>
      <c r="H3041" s="148">
        <v>23191.1</v>
      </c>
      <c r="I3041" s="267" t="s">
        <v>1403</v>
      </c>
    </row>
    <row r="3042" spans="1:9" x14ac:dyDescent="0.2">
      <c r="A3042" s="132" t="s">
        <v>39</v>
      </c>
      <c r="B3042" s="213">
        <v>3</v>
      </c>
      <c r="C3042" s="151" t="s">
        <v>29</v>
      </c>
      <c r="D3042" s="151" t="s">
        <v>30</v>
      </c>
      <c r="E3042" s="149">
        <v>362</v>
      </c>
      <c r="F3042" s="148" t="s">
        <v>573</v>
      </c>
      <c r="G3042" s="148" t="s">
        <v>14</v>
      </c>
      <c r="H3042" s="148">
        <v>14137</v>
      </c>
      <c r="I3042" s="267" t="s">
        <v>1403</v>
      </c>
    </row>
    <row r="3043" spans="1:9" x14ac:dyDescent="0.2">
      <c r="A3043" s="132" t="s">
        <v>40</v>
      </c>
      <c r="B3043" s="213">
        <v>3</v>
      </c>
      <c r="C3043" s="151" t="s">
        <v>29</v>
      </c>
      <c r="D3043" s="151" t="s">
        <v>30</v>
      </c>
      <c r="E3043" s="149">
        <v>362</v>
      </c>
      <c r="F3043" s="148" t="s">
        <v>573</v>
      </c>
      <c r="G3043" s="148" t="s">
        <v>14</v>
      </c>
      <c r="H3043" s="148">
        <v>73088.3</v>
      </c>
      <c r="I3043" s="267" t="s">
        <v>1403</v>
      </c>
    </row>
    <row r="3044" spans="1:9" x14ac:dyDescent="0.2">
      <c r="A3044" s="132" t="s">
        <v>44</v>
      </c>
      <c r="B3044" s="213">
        <v>3</v>
      </c>
      <c r="C3044" s="151" t="s">
        <v>29</v>
      </c>
      <c r="D3044" s="151" t="s">
        <v>30</v>
      </c>
      <c r="E3044" s="149">
        <v>362</v>
      </c>
      <c r="F3044" s="148" t="s">
        <v>573</v>
      </c>
      <c r="G3044" s="148" t="s">
        <v>14</v>
      </c>
      <c r="H3044" s="148">
        <v>17700</v>
      </c>
      <c r="I3044" s="267" t="s">
        <v>1403</v>
      </c>
    </row>
    <row r="3045" spans="1:9" x14ac:dyDescent="0.2">
      <c r="A3045" s="132" t="s">
        <v>45</v>
      </c>
      <c r="B3045" s="213">
        <v>3</v>
      </c>
      <c r="C3045" s="151" t="s">
        <v>29</v>
      </c>
      <c r="D3045" s="151" t="s">
        <v>30</v>
      </c>
      <c r="E3045" s="149">
        <v>362</v>
      </c>
      <c r="F3045" s="148" t="s">
        <v>573</v>
      </c>
      <c r="G3045" s="148" t="s">
        <v>14</v>
      </c>
      <c r="H3045" s="148">
        <v>45368.7</v>
      </c>
      <c r="I3045" s="267" t="s">
        <v>1403</v>
      </c>
    </row>
    <row r="3046" spans="1:9" x14ac:dyDescent="0.2">
      <c r="A3046" s="132" t="s">
        <v>46</v>
      </c>
      <c r="B3046" s="213">
        <v>3</v>
      </c>
      <c r="C3046" s="151" t="s">
        <v>29</v>
      </c>
      <c r="D3046" s="151" t="s">
        <v>30</v>
      </c>
      <c r="E3046" s="149">
        <v>362</v>
      </c>
      <c r="F3046" s="148" t="s">
        <v>573</v>
      </c>
      <c r="G3046" s="148" t="s">
        <v>14</v>
      </c>
      <c r="H3046" s="148">
        <v>95921.9</v>
      </c>
      <c r="I3046" s="267" t="s">
        <v>1403</v>
      </c>
    </row>
    <row r="3047" spans="1:9" x14ac:dyDescent="0.2">
      <c r="A3047" s="132" t="s">
        <v>47</v>
      </c>
      <c r="B3047" s="213">
        <v>3</v>
      </c>
      <c r="C3047" s="151" t="s">
        <v>29</v>
      </c>
      <c r="D3047" s="151" t="s">
        <v>30</v>
      </c>
      <c r="E3047" s="149">
        <v>362</v>
      </c>
      <c r="F3047" s="148" t="s">
        <v>573</v>
      </c>
      <c r="G3047" s="148" t="s">
        <v>14</v>
      </c>
      <c r="H3047" s="148">
        <v>53857.1</v>
      </c>
      <c r="I3047" s="267" t="s">
        <v>1403</v>
      </c>
    </row>
    <row r="3048" spans="1:9" x14ac:dyDescent="0.2">
      <c r="A3048" s="132" t="s">
        <v>55</v>
      </c>
      <c r="B3048" s="213">
        <v>3</v>
      </c>
      <c r="C3048" s="151" t="s">
        <v>29</v>
      </c>
      <c r="D3048" s="151" t="s">
        <v>30</v>
      </c>
      <c r="E3048" s="149">
        <v>362</v>
      </c>
      <c r="F3048" s="148" t="s">
        <v>573</v>
      </c>
      <c r="G3048" s="148" t="s">
        <v>14</v>
      </c>
      <c r="H3048" s="148">
        <v>112188.7</v>
      </c>
      <c r="I3048" s="267" t="s">
        <v>1403</v>
      </c>
    </row>
    <row r="3049" spans="1:9" x14ac:dyDescent="0.2">
      <c r="A3049" s="132" t="s">
        <v>56</v>
      </c>
      <c r="B3049" s="213">
        <v>3</v>
      </c>
      <c r="C3049" s="151" t="s">
        <v>29</v>
      </c>
      <c r="D3049" s="151" t="s">
        <v>30</v>
      </c>
      <c r="E3049" s="149">
        <v>362</v>
      </c>
      <c r="F3049" s="148" t="s">
        <v>573</v>
      </c>
      <c r="G3049" s="148" t="s">
        <v>14</v>
      </c>
      <c r="H3049" s="148">
        <v>110577.7</v>
      </c>
      <c r="I3049" s="267" t="s">
        <v>1403</v>
      </c>
    </row>
    <row r="3050" spans="1:9" x14ac:dyDescent="0.2">
      <c r="A3050" s="132" t="s">
        <v>64</v>
      </c>
      <c r="B3050" s="213">
        <v>3</v>
      </c>
      <c r="C3050" s="151" t="s">
        <v>29</v>
      </c>
      <c r="D3050" s="151" t="s">
        <v>30</v>
      </c>
      <c r="E3050" s="149">
        <v>362</v>
      </c>
      <c r="F3050" s="148" t="s">
        <v>573</v>
      </c>
      <c r="G3050" s="148" t="s">
        <v>14</v>
      </c>
      <c r="H3050" s="148">
        <v>79967.7</v>
      </c>
      <c r="I3050" s="267" t="s">
        <v>1403</v>
      </c>
    </row>
    <row r="3051" spans="1:9" x14ac:dyDescent="0.2">
      <c r="A3051" s="132" t="s">
        <v>65</v>
      </c>
      <c r="B3051" s="213">
        <v>3</v>
      </c>
      <c r="C3051" s="151" t="s">
        <v>29</v>
      </c>
      <c r="D3051" s="151" t="s">
        <v>30</v>
      </c>
      <c r="E3051" s="149">
        <v>362</v>
      </c>
      <c r="F3051" s="148" t="s">
        <v>573</v>
      </c>
      <c r="G3051" s="148" t="s">
        <v>14</v>
      </c>
      <c r="H3051" s="148">
        <v>87267.7</v>
      </c>
      <c r="I3051" s="267" t="s">
        <v>1403</v>
      </c>
    </row>
    <row r="3052" spans="1:9" x14ac:dyDescent="0.2">
      <c r="A3052" s="132" t="s">
        <v>78</v>
      </c>
      <c r="B3052" s="213">
        <v>3</v>
      </c>
      <c r="C3052" s="151" t="s">
        <v>29</v>
      </c>
      <c r="D3052" s="151" t="s">
        <v>30</v>
      </c>
      <c r="E3052" s="149">
        <v>362</v>
      </c>
      <c r="F3052" s="148" t="s">
        <v>573</v>
      </c>
      <c r="G3052" s="148" t="s">
        <v>14</v>
      </c>
      <c r="H3052" s="148">
        <v>62773.3</v>
      </c>
      <c r="I3052" s="267" t="s">
        <v>1403</v>
      </c>
    </row>
    <row r="3053" spans="1:9" x14ac:dyDescent="0.2">
      <c r="A3053" s="132" t="s">
        <v>79</v>
      </c>
      <c r="B3053" s="213">
        <v>3</v>
      </c>
      <c r="C3053" s="151" t="s">
        <v>29</v>
      </c>
      <c r="D3053" s="151" t="s">
        <v>30</v>
      </c>
      <c r="E3053" s="149">
        <v>362</v>
      </c>
      <c r="F3053" s="148" t="s">
        <v>573</v>
      </c>
      <c r="G3053" s="148" t="s">
        <v>14</v>
      </c>
      <c r="H3053" s="148">
        <v>68347.100000000006</v>
      </c>
      <c r="I3053" s="267" t="s">
        <v>1403</v>
      </c>
    </row>
    <row r="3054" spans="1:9" x14ac:dyDescent="0.2">
      <c r="A3054" s="132" t="s">
        <v>81</v>
      </c>
      <c r="B3054" s="213">
        <v>3</v>
      </c>
      <c r="C3054" s="151" t="s">
        <v>29</v>
      </c>
      <c r="D3054" s="151" t="s">
        <v>30</v>
      </c>
      <c r="E3054" s="149">
        <v>362</v>
      </c>
      <c r="F3054" s="148" t="s">
        <v>573</v>
      </c>
      <c r="G3054" s="148" t="s">
        <v>14</v>
      </c>
      <c r="H3054" s="156">
        <v>50676.800000000003</v>
      </c>
      <c r="I3054" s="267" t="s">
        <v>1403</v>
      </c>
    </row>
    <row r="3055" spans="1:9" x14ac:dyDescent="0.2">
      <c r="A3055" s="132" t="s">
        <v>82</v>
      </c>
      <c r="B3055" s="213">
        <v>3</v>
      </c>
      <c r="C3055" s="151" t="s">
        <v>29</v>
      </c>
      <c r="D3055" s="151" t="s">
        <v>30</v>
      </c>
      <c r="E3055" s="149">
        <v>362</v>
      </c>
      <c r="F3055" s="127" t="s">
        <v>573</v>
      </c>
      <c r="G3055" s="148" t="s">
        <v>14</v>
      </c>
      <c r="H3055" s="148">
        <v>22867.1</v>
      </c>
      <c r="I3055" s="267" t="s">
        <v>1403</v>
      </c>
    </row>
    <row r="3056" spans="1:9" x14ac:dyDescent="0.2">
      <c r="A3056" s="132" t="s">
        <v>87</v>
      </c>
      <c r="B3056" s="213">
        <v>3</v>
      </c>
      <c r="C3056" s="151" t="s">
        <v>29</v>
      </c>
      <c r="D3056" s="151" t="s">
        <v>30</v>
      </c>
      <c r="E3056" s="149">
        <v>362</v>
      </c>
      <c r="F3056" s="148" t="s">
        <v>573</v>
      </c>
      <c r="G3056" s="148" t="s">
        <v>14</v>
      </c>
      <c r="H3056" s="148">
        <v>27111.599999999999</v>
      </c>
      <c r="I3056" s="267" t="s">
        <v>1403</v>
      </c>
    </row>
    <row r="3057" spans="1:9" x14ac:dyDescent="0.2">
      <c r="A3057" s="132" t="s">
        <v>88</v>
      </c>
      <c r="B3057" s="213">
        <v>3</v>
      </c>
      <c r="C3057" s="151" t="s">
        <v>29</v>
      </c>
      <c r="D3057" s="151" t="s">
        <v>30</v>
      </c>
      <c r="E3057" s="149">
        <v>362</v>
      </c>
      <c r="F3057" s="148" t="s">
        <v>573</v>
      </c>
      <c r="G3057" s="148" t="s">
        <v>14</v>
      </c>
      <c r="H3057" s="148">
        <v>25111.599999999999</v>
      </c>
      <c r="I3057" s="267" t="s">
        <v>1403</v>
      </c>
    </row>
    <row r="3058" spans="1:9" x14ac:dyDescent="0.2">
      <c r="A3058" s="132" t="s">
        <v>148</v>
      </c>
      <c r="B3058" s="213">
        <v>3</v>
      </c>
      <c r="C3058" s="151" t="s">
        <v>29</v>
      </c>
      <c r="D3058" s="151" t="s">
        <v>30</v>
      </c>
      <c r="E3058" s="149">
        <v>362</v>
      </c>
      <c r="F3058" s="148" t="s">
        <v>573</v>
      </c>
      <c r="G3058" s="148" t="s">
        <v>14</v>
      </c>
      <c r="H3058" s="137">
        <v>25111.599999999999</v>
      </c>
      <c r="I3058" s="267" t="s">
        <v>1403</v>
      </c>
    </row>
    <row r="3059" spans="1:9" x14ac:dyDescent="0.2">
      <c r="A3059" s="132" t="s">
        <v>527</v>
      </c>
      <c r="B3059" s="213">
        <v>3</v>
      </c>
      <c r="C3059" s="151" t="s">
        <v>29</v>
      </c>
      <c r="D3059" s="151" t="s">
        <v>30</v>
      </c>
      <c r="E3059" s="149">
        <v>362</v>
      </c>
      <c r="F3059" s="148" t="s">
        <v>573</v>
      </c>
      <c r="G3059" s="148" t="s">
        <v>14</v>
      </c>
      <c r="H3059" s="137">
        <v>25111.599999999999</v>
      </c>
      <c r="I3059" s="267" t="s">
        <v>1403</v>
      </c>
    </row>
    <row r="3060" spans="1:9" s="53" customFormat="1" x14ac:dyDescent="0.2">
      <c r="A3060" s="132" t="s">
        <v>588</v>
      </c>
      <c r="B3060" s="213">
        <v>3</v>
      </c>
      <c r="C3060" s="151" t="s">
        <v>29</v>
      </c>
      <c r="D3060" s="151" t="s">
        <v>30</v>
      </c>
      <c r="E3060" s="149">
        <v>362</v>
      </c>
      <c r="F3060" s="148" t="s">
        <v>573</v>
      </c>
      <c r="G3060" s="148" t="s">
        <v>14</v>
      </c>
      <c r="H3060" s="137">
        <v>172241</v>
      </c>
      <c r="I3060" s="267" t="s">
        <v>1403</v>
      </c>
    </row>
    <row r="3061" spans="1:9" s="53" customFormat="1" x14ac:dyDescent="0.2">
      <c r="A3061" s="132" t="s">
        <v>1069</v>
      </c>
      <c r="B3061" s="213">
        <v>3</v>
      </c>
      <c r="C3061" s="151" t="s">
        <v>29</v>
      </c>
      <c r="D3061" s="151" t="s">
        <v>30</v>
      </c>
      <c r="E3061" s="149">
        <v>362</v>
      </c>
      <c r="F3061" s="148" t="s">
        <v>573</v>
      </c>
      <c r="G3061" s="148" t="s">
        <v>14</v>
      </c>
      <c r="H3061" s="137">
        <v>37827.599999999999</v>
      </c>
      <c r="I3061" s="267" t="s">
        <v>1403</v>
      </c>
    </row>
    <row r="3062" spans="1:9" x14ac:dyDescent="0.2">
      <c r="A3062" s="132" t="s">
        <v>5</v>
      </c>
      <c r="B3062" s="213">
        <v>3</v>
      </c>
      <c r="C3062" s="151" t="s">
        <v>29</v>
      </c>
      <c r="D3062" s="151" t="s">
        <v>50</v>
      </c>
      <c r="E3062" s="149">
        <v>363</v>
      </c>
      <c r="F3062" s="148" t="s">
        <v>578</v>
      </c>
      <c r="G3062" s="148" t="s">
        <v>14</v>
      </c>
      <c r="H3062" s="148">
        <v>249412.7</v>
      </c>
      <c r="I3062" s="267" t="s">
        <v>1403</v>
      </c>
    </row>
    <row r="3063" spans="1:9" x14ac:dyDescent="0.2">
      <c r="A3063" s="132" t="s">
        <v>6</v>
      </c>
      <c r="B3063" s="213">
        <v>3</v>
      </c>
      <c r="C3063" s="151" t="s">
        <v>29</v>
      </c>
      <c r="D3063" s="151" t="s">
        <v>50</v>
      </c>
      <c r="E3063" s="149">
        <v>363</v>
      </c>
      <c r="F3063" s="127" t="s">
        <v>578</v>
      </c>
      <c r="G3063" s="148" t="s">
        <v>14</v>
      </c>
      <c r="H3063" s="148">
        <v>248436.2</v>
      </c>
      <c r="I3063" s="267" t="s">
        <v>1403</v>
      </c>
    </row>
    <row r="3064" spans="1:9" x14ac:dyDescent="0.2">
      <c r="A3064" s="132" t="s">
        <v>7</v>
      </c>
      <c r="B3064" s="213">
        <v>3</v>
      </c>
      <c r="C3064" s="151" t="s">
        <v>29</v>
      </c>
      <c r="D3064" s="151" t="s">
        <v>50</v>
      </c>
      <c r="E3064" s="142">
        <v>363</v>
      </c>
      <c r="F3064" s="148" t="s">
        <v>578</v>
      </c>
      <c r="G3064" s="148" t="s">
        <v>14</v>
      </c>
      <c r="H3064" s="148">
        <v>230477.6</v>
      </c>
      <c r="I3064" s="267" t="s">
        <v>1403</v>
      </c>
    </row>
    <row r="3065" spans="1:9" x14ac:dyDescent="0.2">
      <c r="A3065" s="132" t="s">
        <v>8</v>
      </c>
      <c r="B3065" s="213">
        <v>3</v>
      </c>
      <c r="C3065" s="151" t="s">
        <v>29</v>
      </c>
      <c r="D3065" s="151" t="s">
        <v>50</v>
      </c>
      <c r="E3065" s="149">
        <v>363</v>
      </c>
      <c r="F3065" s="148" t="s">
        <v>578</v>
      </c>
      <c r="G3065" s="148" t="s">
        <v>14</v>
      </c>
      <c r="H3065" s="127">
        <v>254743.5</v>
      </c>
      <c r="I3065" s="267" t="s">
        <v>1403</v>
      </c>
    </row>
    <row r="3066" spans="1:9" x14ac:dyDescent="0.2">
      <c r="A3066" s="132" t="s">
        <v>34</v>
      </c>
      <c r="B3066" s="213">
        <v>3</v>
      </c>
      <c r="C3066" s="151" t="s">
        <v>29</v>
      </c>
      <c r="D3066" s="151" t="s">
        <v>50</v>
      </c>
      <c r="E3066" s="142">
        <v>363</v>
      </c>
      <c r="F3066" s="148" t="s">
        <v>578</v>
      </c>
      <c r="G3066" s="148" t="s">
        <v>14</v>
      </c>
      <c r="H3066" s="127">
        <v>9781.7999999999993</v>
      </c>
      <c r="I3066" s="267" t="s">
        <v>1403</v>
      </c>
    </row>
    <row r="3067" spans="1:9" x14ac:dyDescent="0.2">
      <c r="A3067" s="132" t="s">
        <v>37</v>
      </c>
      <c r="B3067" s="213">
        <v>3</v>
      </c>
      <c r="C3067" s="151" t="s">
        <v>29</v>
      </c>
      <c r="D3067" s="151" t="s">
        <v>50</v>
      </c>
      <c r="E3067" s="142">
        <v>363</v>
      </c>
      <c r="F3067" s="148" t="s">
        <v>578</v>
      </c>
      <c r="G3067" s="148" t="s">
        <v>14</v>
      </c>
      <c r="H3067" s="148">
        <v>18350.3</v>
      </c>
      <c r="I3067" s="267" t="s">
        <v>1403</v>
      </c>
    </row>
    <row r="3068" spans="1:9" x14ac:dyDescent="0.2">
      <c r="A3068" s="132" t="s">
        <v>39</v>
      </c>
      <c r="B3068" s="213">
        <v>3</v>
      </c>
      <c r="C3068" s="151" t="s">
        <v>29</v>
      </c>
      <c r="D3068" s="151" t="s">
        <v>50</v>
      </c>
      <c r="E3068" s="142">
        <v>363</v>
      </c>
      <c r="F3068" s="148" t="s">
        <v>578</v>
      </c>
      <c r="G3068" s="148" t="s">
        <v>14</v>
      </c>
      <c r="H3068" s="148">
        <v>46581.599999999999</v>
      </c>
      <c r="I3068" s="267" t="s">
        <v>1403</v>
      </c>
    </row>
    <row r="3069" spans="1:9" x14ac:dyDescent="0.2">
      <c r="A3069" s="132" t="s">
        <v>40</v>
      </c>
      <c r="B3069" s="213">
        <v>3</v>
      </c>
      <c r="C3069" s="151" t="s">
        <v>29</v>
      </c>
      <c r="D3069" s="151" t="s">
        <v>50</v>
      </c>
      <c r="E3069" s="149">
        <v>363</v>
      </c>
      <c r="F3069" s="148" t="s">
        <v>578</v>
      </c>
      <c r="G3069" s="148" t="s">
        <v>14</v>
      </c>
      <c r="H3069" s="148">
        <v>264401</v>
      </c>
      <c r="I3069" s="267" t="s">
        <v>1403</v>
      </c>
    </row>
    <row r="3070" spans="1:9" x14ac:dyDescent="0.2">
      <c r="A3070" s="132" t="s">
        <v>44</v>
      </c>
      <c r="B3070" s="213">
        <v>3</v>
      </c>
      <c r="C3070" s="151" t="s">
        <v>29</v>
      </c>
      <c r="D3070" s="151" t="s">
        <v>50</v>
      </c>
      <c r="E3070" s="149">
        <v>363</v>
      </c>
      <c r="F3070" s="148" t="s">
        <v>578</v>
      </c>
      <c r="G3070" s="148" t="s">
        <v>14</v>
      </c>
      <c r="H3070" s="148">
        <v>219131.90000000002</v>
      </c>
      <c r="I3070" s="267" t="s">
        <v>1403</v>
      </c>
    </row>
    <row r="3071" spans="1:9" x14ac:dyDescent="0.2">
      <c r="A3071" s="132" t="s">
        <v>45</v>
      </c>
      <c r="B3071" s="213">
        <v>3</v>
      </c>
      <c r="C3071" s="151" t="s">
        <v>29</v>
      </c>
      <c r="D3071" s="151" t="s">
        <v>50</v>
      </c>
      <c r="E3071" s="149">
        <v>363</v>
      </c>
      <c r="F3071" s="148" t="s">
        <v>578</v>
      </c>
      <c r="G3071" s="148" t="s">
        <v>14</v>
      </c>
      <c r="H3071" s="148">
        <v>340609.9</v>
      </c>
      <c r="I3071" s="267" t="s">
        <v>1403</v>
      </c>
    </row>
    <row r="3072" spans="1:9" x14ac:dyDescent="0.2">
      <c r="A3072" s="132" t="s">
        <v>46</v>
      </c>
      <c r="B3072" s="213">
        <v>3</v>
      </c>
      <c r="C3072" s="151" t="s">
        <v>29</v>
      </c>
      <c r="D3072" s="151" t="s">
        <v>50</v>
      </c>
      <c r="E3072" s="149">
        <v>363</v>
      </c>
      <c r="F3072" s="148" t="s">
        <v>578</v>
      </c>
      <c r="G3072" s="148" t="s">
        <v>14</v>
      </c>
      <c r="H3072" s="148">
        <v>280109.90000000002</v>
      </c>
      <c r="I3072" s="267" t="s">
        <v>1403</v>
      </c>
    </row>
    <row r="3073" spans="1:9" x14ac:dyDescent="0.2">
      <c r="A3073" s="132" t="s">
        <v>47</v>
      </c>
      <c r="B3073" s="213">
        <v>3</v>
      </c>
      <c r="C3073" s="151" t="s">
        <v>29</v>
      </c>
      <c r="D3073" s="151" t="s">
        <v>50</v>
      </c>
      <c r="E3073" s="149">
        <v>363</v>
      </c>
      <c r="F3073" s="148" t="s">
        <v>578</v>
      </c>
      <c r="G3073" s="148" t="s">
        <v>14</v>
      </c>
      <c r="H3073" s="148">
        <v>209258.40000000002</v>
      </c>
      <c r="I3073" s="267" t="s">
        <v>1403</v>
      </c>
    </row>
    <row r="3074" spans="1:9" x14ac:dyDescent="0.2">
      <c r="A3074" s="132" t="s">
        <v>55</v>
      </c>
      <c r="B3074" s="213">
        <v>3</v>
      </c>
      <c r="C3074" s="151" t="s">
        <v>29</v>
      </c>
      <c r="D3074" s="151" t="s">
        <v>50</v>
      </c>
      <c r="E3074" s="149">
        <v>363</v>
      </c>
      <c r="F3074" s="148" t="s">
        <v>578</v>
      </c>
      <c r="G3074" s="148" t="s">
        <v>14</v>
      </c>
      <c r="H3074" s="148">
        <v>266496.8</v>
      </c>
      <c r="I3074" s="267" t="s">
        <v>1403</v>
      </c>
    </row>
    <row r="3075" spans="1:9" x14ac:dyDescent="0.2">
      <c r="A3075" s="132" t="s">
        <v>56</v>
      </c>
      <c r="B3075" s="213">
        <v>3</v>
      </c>
      <c r="C3075" s="151" t="s">
        <v>29</v>
      </c>
      <c r="D3075" s="151" t="s">
        <v>50</v>
      </c>
      <c r="E3075" s="149">
        <v>363</v>
      </c>
      <c r="F3075" s="148" t="s">
        <v>578</v>
      </c>
      <c r="G3075" s="148" t="s">
        <v>14</v>
      </c>
      <c r="H3075" s="148">
        <v>348561.5</v>
      </c>
      <c r="I3075" s="267" t="s">
        <v>1403</v>
      </c>
    </row>
    <row r="3076" spans="1:9" x14ac:dyDescent="0.2">
      <c r="A3076" s="132" t="s">
        <v>64</v>
      </c>
      <c r="B3076" s="213">
        <v>3</v>
      </c>
      <c r="C3076" s="151" t="s">
        <v>29</v>
      </c>
      <c r="D3076" s="151" t="s">
        <v>50</v>
      </c>
      <c r="E3076" s="149">
        <v>363</v>
      </c>
      <c r="F3076" s="148" t="s">
        <v>578</v>
      </c>
      <c r="G3076" s="148" t="s">
        <v>14</v>
      </c>
      <c r="H3076" s="148">
        <v>459111.1</v>
      </c>
      <c r="I3076" s="267" t="s">
        <v>1403</v>
      </c>
    </row>
    <row r="3077" spans="1:9" x14ac:dyDescent="0.2">
      <c r="A3077" s="132" t="s">
        <v>65</v>
      </c>
      <c r="B3077" s="213">
        <v>3</v>
      </c>
      <c r="C3077" s="151" t="s">
        <v>29</v>
      </c>
      <c r="D3077" s="151" t="s">
        <v>50</v>
      </c>
      <c r="E3077" s="149">
        <v>363</v>
      </c>
      <c r="F3077" s="148" t="s">
        <v>578</v>
      </c>
      <c r="G3077" s="148" t="s">
        <v>14</v>
      </c>
      <c r="H3077" s="148">
        <v>386423.6</v>
      </c>
      <c r="I3077" s="267" t="s">
        <v>1403</v>
      </c>
    </row>
    <row r="3078" spans="1:9" x14ac:dyDescent="0.2">
      <c r="A3078" s="132" t="s">
        <v>78</v>
      </c>
      <c r="B3078" s="213">
        <v>3</v>
      </c>
      <c r="C3078" s="151" t="s">
        <v>29</v>
      </c>
      <c r="D3078" s="151" t="s">
        <v>50</v>
      </c>
      <c r="E3078" s="149">
        <v>363</v>
      </c>
      <c r="F3078" s="148" t="s">
        <v>578</v>
      </c>
      <c r="G3078" s="148" t="s">
        <v>14</v>
      </c>
      <c r="H3078" s="148">
        <v>337991.7</v>
      </c>
      <c r="I3078" s="267" t="s">
        <v>1403</v>
      </c>
    </row>
    <row r="3079" spans="1:9" x14ac:dyDescent="0.2">
      <c r="A3079" s="132" t="s">
        <v>79</v>
      </c>
      <c r="B3079" s="213">
        <v>3</v>
      </c>
      <c r="C3079" s="151" t="s">
        <v>29</v>
      </c>
      <c r="D3079" s="151" t="s">
        <v>50</v>
      </c>
      <c r="E3079" s="149">
        <v>363</v>
      </c>
      <c r="F3079" s="148" t="s">
        <v>578</v>
      </c>
      <c r="G3079" s="148" t="s">
        <v>14</v>
      </c>
      <c r="H3079" s="148">
        <v>289302.8</v>
      </c>
      <c r="I3079" s="267" t="s">
        <v>1403</v>
      </c>
    </row>
    <row r="3080" spans="1:9" x14ac:dyDescent="0.2">
      <c r="A3080" s="132" t="s">
        <v>81</v>
      </c>
      <c r="B3080" s="213">
        <v>3</v>
      </c>
      <c r="C3080" s="151" t="s">
        <v>29</v>
      </c>
      <c r="D3080" s="151" t="s">
        <v>50</v>
      </c>
      <c r="E3080" s="149">
        <v>363</v>
      </c>
      <c r="F3080" s="148" t="s">
        <v>578</v>
      </c>
      <c r="G3080" s="148" t="s">
        <v>14</v>
      </c>
      <c r="H3080" s="156">
        <v>357002.4</v>
      </c>
      <c r="I3080" s="267" t="s">
        <v>1403</v>
      </c>
    </row>
    <row r="3081" spans="1:9" x14ac:dyDescent="0.2">
      <c r="A3081" s="132" t="s">
        <v>82</v>
      </c>
      <c r="B3081" s="213">
        <v>3</v>
      </c>
      <c r="C3081" s="151" t="s">
        <v>29</v>
      </c>
      <c r="D3081" s="151" t="s">
        <v>50</v>
      </c>
      <c r="E3081" s="149">
        <v>363</v>
      </c>
      <c r="F3081" s="148" t="s">
        <v>578</v>
      </c>
      <c r="G3081" s="148" t="s">
        <v>14</v>
      </c>
      <c r="H3081" s="148">
        <v>383602.3</v>
      </c>
      <c r="I3081" s="267" t="s">
        <v>1403</v>
      </c>
    </row>
    <row r="3082" spans="1:9" x14ac:dyDescent="0.2">
      <c r="A3082" s="132" t="s">
        <v>87</v>
      </c>
      <c r="B3082" s="213">
        <v>3</v>
      </c>
      <c r="C3082" s="151" t="s">
        <v>29</v>
      </c>
      <c r="D3082" s="151" t="s">
        <v>50</v>
      </c>
      <c r="E3082" s="149">
        <v>363</v>
      </c>
      <c r="F3082" s="148" t="s">
        <v>578</v>
      </c>
      <c r="G3082" s="148" t="s">
        <v>14</v>
      </c>
      <c r="H3082" s="148">
        <v>499440</v>
      </c>
      <c r="I3082" s="267" t="s">
        <v>1403</v>
      </c>
    </row>
    <row r="3083" spans="1:9" x14ac:dyDescent="0.2">
      <c r="A3083" s="132" t="s">
        <v>88</v>
      </c>
      <c r="B3083" s="213">
        <v>3</v>
      </c>
      <c r="C3083" s="151" t="s">
        <v>29</v>
      </c>
      <c r="D3083" s="151" t="s">
        <v>50</v>
      </c>
      <c r="E3083" s="149">
        <v>363</v>
      </c>
      <c r="F3083" s="148" t="s">
        <v>578</v>
      </c>
      <c r="G3083" s="148" t="s">
        <v>14</v>
      </c>
      <c r="H3083" s="148">
        <v>541396.30000000005</v>
      </c>
      <c r="I3083" s="267" t="s">
        <v>1403</v>
      </c>
    </row>
    <row r="3084" spans="1:9" x14ac:dyDescent="0.2">
      <c r="A3084" s="132" t="s">
        <v>148</v>
      </c>
      <c r="B3084" s="213">
        <v>3</v>
      </c>
      <c r="C3084" s="151" t="s">
        <v>29</v>
      </c>
      <c r="D3084" s="151" t="s">
        <v>50</v>
      </c>
      <c r="E3084" s="142">
        <v>363</v>
      </c>
      <c r="F3084" s="127" t="s">
        <v>578</v>
      </c>
      <c r="G3084" s="148" t="s">
        <v>14</v>
      </c>
      <c r="H3084" s="137">
        <v>561827.9</v>
      </c>
      <c r="I3084" s="267" t="s">
        <v>1403</v>
      </c>
    </row>
    <row r="3085" spans="1:9" x14ac:dyDescent="0.2">
      <c r="A3085" s="132" t="s">
        <v>527</v>
      </c>
      <c r="B3085" s="213">
        <v>3</v>
      </c>
      <c r="C3085" s="151" t="s">
        <v>29</v>
      </c>
      <c r="D3085" s="151" t="s">
        <v>50</v>
      </c>
      <c r="E3085" s="149">
        <v>363</v>
      </c>
      <c r="F3085" s="148" t="s">
        <v>578</v>
      </c>
      <c r="G3085" s="148" t="s">
        <v>14</v>
      </c>
      <c r="H3085" s="137">
        <v>556183.80000000005</v>
      </c>
      <c r="I3085" s="267" t="s">
        <v>1403</v>
      </c>
    </row>
    <row r="3086" spans="1:9" s="53" customFormat="1" x14ac:dyDescent="0.2">
      <c r="A3086" s="132" t="s">
        <v>588</v>
      </c>
      <c r="B3086" s="213">
        <v>3</v>
      </c>
      <c r="C3086" s="151" t="s">
        <v>29</v>
      </c>
      <c r="D3086" s="151" t="s">
        <v>50</v>
      </c>
      <c r="E3086" s="149">
        <v>363</v>
      </c>
      <c r="F3086" s="148" t="s">
        <v>578</v>
      </c>
      <c r="G3086" s="148" t="s">
        <v>14</v>
      </c>
      <c r="H3086" s="137">
        <v>572071.1</v>
      </c>
      <c r="I3086" s="267" t="s">
        <v>1403</v>
      </c>
    </row>
    <row r="3087" spans="1:9" s="53" customFormat="1" x14ac:dyDescent="0.2">
      <c r="A3087" s="132" t="s">
        <v>1069</v>
      </c>
      <c r="B3087" s="213">
        <v>3</v>
      </c>
      <c r="C3087" s="151" t="s">
        <v>29</v>
      </c>
      <c r="D3087" s="151" t="s">
        <v>50</v>
      </c>
      <c r="E3087" s="142">
        <v>363</v>
      </c>
      <c r="F3087" s="127" t="s">
        <v>578</v>
      </c>
      <c r="G3087" s="148" t="s">
        <v>14</v>
      </c>
      <c r="H3087" s="137">
        <v>584540.19999999995</v>
      </c>
      <c r="I3087" s="267" t="s">
        <v>1403</v>
      </c>
    </row>
    <row r="3088" spans="1:9" x14ac:dyDescent="0.2">
      <c r="A3088" s="132" t="s">
        <v>5</v>
      </c>
      <c r="B3088" s="213">
        <v>3</v>
      </c>
      <c r="C3088" s="151" t="s">
        <v>29</v>
      </c>
      <c r="D3088" s="148" t="s">
        <v>51</v>
      </c>
      <c r="E3088" s="142">
        <v>365</v>
      </c>
      <c r="F3088" s="148" t="s">
        <v>591</v>
      </c>
      <c r="G3088" s="148" t="s">
        <v>14</v>
      </c>
      <c r="H3088" s="148">
        <v>154228.29999999999</v>
      </c>
      <c r="I3088" s="267" t="s">
        <v>1403</v>
      </c>
    </row>
    <row r="3089" spans="1:9" x14ac:dyDescent="0.2">
      <c r="A3089" s="132" t="s">
        <v>6</v>
      </c>
      <c r="B3089" s="213">
        <v>3</v>
      </c>
      <c r="C3089" s="151" t="s">
        <v>29</v>
      </c>
      <c r="D3089" s="148" t="s">
        <v>51</v>
      </c>
      <c r="E3089" s="149">
        <v>365</v>
      </c>
      <c r="F3089" s="148" t="s">
        <v>591</v>
      </c>
      <c r="G3089" s="148" t="s">
        <v>14</v>
      </c>
      <c r="H3089" s="148">
        <v>165676.4</v>
      </c>
      <c r="I3089" s="267" t="s">
        <v>1403</v>
      </c>
    </row>
    <row r="3090" spans="1:9" x14ac:dyDescent="0.2">
      <c r="A3090" s="132" t="s">
        <v>7</v>
      </c>
      <c r="B3090" s="213">
        <v>3</v>
      </c>
      <c r="C3090" s="151" t="s">
        <v>29</v>
      </c>
      <c r="D3090" s="148" t="s">
        <v>51</v>
      </c>
      <c r="E3090" s="149">
        <v>365</v>
      </c>
      <c r="F3090" s="148" t="s">
        <v>591</v>
      </c>
      <c r="G3090" s="148" t="s">
        <v>14</v>
      </c>
      <c r="H3090" s="148">
        <v>190941.2</v>
      </c>
      <c r="I3090" s="267" t="s">
        <v>1403</v>
      </c>
    </row>
    <row r="3091" spans="1:9" x14ac:dyDescent="0.2">
      <c r="A3091" s="132" t="s">
        <v>8</v>
      </c>
      <c r="B3091" s="213">
        <v>3</v>
      </c>
      <c r="C3091" s="151" t="s">
        <v>29</v>
      </c>
      <c r="D3091" s="148" t="s">
        <v>51</v>
      </c>
      <c r="E3091" s="149">
        <v>365</v>
      </c>
      <c r="F3091" s="148" t="s">
        <v>591</v>
      </c>
      <c r="G3091" s="148" t="s">
        <v>14</v>
      </c>
      <c r="H3091" s="127">
        <v>173017.1</v>
      </c>
      <c r="I3091" s="267" t="s">
        <v>1403</v>
      </c>
    </row>
    <row r="3092" spans="1:9" x14ac:dyDescent="0.2">
      <c r="A3092" s="132" t="s">
        <v>34</v>
      </c>
      <c r="B3092" s="213">
        <v>3</v>
      </c>
      <c r="C3092" s="151" t="s">
        <v>29</v>
      </c>
      <c r="D3092" s="148" t="s">
        <v>51</v>
      </c>
      <c r="E3092" s="149">
        <v>365</v>
      </c>
      <c r="F3092" s="148" t="s">
        <v>591</v>
      </c>
      <c r="G3092" s="148" t="s">
        <v>14</v>
      </c>
      <c r="H3092" s="127">
        <v>166030.6</v>
      </c>
      <c r="I3092" s="267" t="s">
        <v>1403</v>
      </c>
    </row>
    <row r="3093" spans="1:9" x14ac:dyDescent="0.2">
      <c r="A3093" s="132" t="s">
        <v>37</v>
      </c>
      <c r="B3093" s="213">
        <v>3</v>
      </c>
      <c r="C3093" s="151" t="s">
        <v>29</v>
      </c>
      <c r="D3093" s="148" t="s">
        <v>51</v>
      </c>
      <c r="E3093" s="149">
        <v>365</v>
      </c>
      <c r="F3093" s="148" t="s">
        <v>591</v>
      </c>
      <c r="G3093" s="148" t="s">
        <v>14</v>
      </c>
      <c r="H3093" s="148">
        <v>181509</v>
      </c>
      <c r="I3093" s="267" t="s">
        <v>1403</v>
      </c>
    </row>
    <row r="3094" spans="1:9" x14ac:dyDescent="0.2">
      <c r="A3094" s="132" t="s">
        <v>39</v>
      </c>
      <c r="B3094" s="213">
        <v>3</v>
      </c>
      <c r="C3094" s="151" t="s">
        <v>29</v>
      </c>
      <c r="D3094" s="148" t="s">
        <v>51</v>
      </c>
      <c r="E3094" s="149">
        <v>365</v>
      </c>
      <c r="F3094" s="148" t="s">
        <v>591</v>
      </c>
      <c r="G3094" s="148" t="s">
        <v>14</v>
      </c>
      <c r="H3094" s="148">
        <v>170991.6</v>
      </c>
      <c r="I3094" s="267" t="s">
        <v>1403</v>
      </c>
    </row>
    <row r="3095" spans="1:9" x14ac:dyDescent="0.2">
      <c r="A3095" s="132" t="s">
        <v>40</v>
      </c>
      <c r="B3095" s="213">
        <v>3</v>
      </c>
      <c r="C3095" s="151" t="s">
        <v>29</v>
      </c>
      <c r="D3095" s="148" t="s">
        <v>51</v>
      </c>
      <c r="E3095" s="149">
        <v>365</v>
      </c>
      <c r="F3095" s="148" t="s">
        <v>591</v>
      </c>
      <c r="G3095" s="148" t="s">
        <v>14</v>
      </c>
      <c r="H3095" s="148">
        <v>179265.4</v>
      </c>
      <c r="I3095" s="267" t="s">
        <v>1403</v>
      </c>
    </row>
    <row r="3096" spans="1:9" x14ac:dyDescent="0.2">
      <c r="A3096" s="132" t="s">
        <v>44</v>
      </c>
      <c r="B3096" s="213">
        <v>3</v>
      </c>
      <c r="C3096" s="151" t="s">
        <v>29</v>
      </c>
      <c r="D3096" s="148" t="s">
        <v>51</v>
      </c>
      <c r="E3096" s="149">
        <v>365</v>
      </c>
      <c r="F3096" s="148" t="s">
        <v>591</v>
      </c>
      <c r="G3096" s="148" t="s">
        <v>14</v>
      </c>
      <c r="H3096" s="148">
        <v>198551.80000000002</v>
      </c>
      <c r="I3096" s="267" t="s">
        <v>1403</v>
      </c>
    </row>
    <row r="3097" spans="1:9" x14ac:dyDescent="0.2">
      <c r="A3097" s="132" t="s">
        <v>45</v>
      </c>
      <c r="B3097" s="213">
        <v>3</v>
      </c>
      <c r="C3097" s="151" t="s">
        <v>29</v>
      </c>
      <c r="D3097" s="148" t="s">
        <v>51</v>
      </c>
      <c r="E3097" s="149">
        <v>365</v>
      </c>
      <c r="F3097" s="148" t="s">
        <v>591</v>
      </c>
      <c r="G3097" s="148" t="s">
        <v>14</v>
      </c>
      <c r="H3097" s="148">
        <v>232208.59999999998</v>
      </c>
      <c r="I3097" s="267" t="s">
        <v>1403</v>
      </c>
    </row>
    <row r="3098" spans="1:9" x14ac:dyDescent="0.2">
      <c r="A3098" s="132" t="s">
        <v>46</v>
      </c>
      <c r="B3098" s="213">
        <v>3</v>
      </c>
      <c r="C3098" s="151" t="s">
        <v>29</v>
      </c>
      <c r="D3098" s="148" t="s">
        <v>51</v>
      </c>
      <c r="E3098" s="149">
        <v>365</v>
      </c>
      <c r="F3098" s="148" t="s">
        <v>591</v>
      </c>
      <c r="G3098" s="148" t="s">
        <v>14</v>
      </c>
      <c r="H3098" s="148">
        <v>196156</v>
      </c>
      <c r="I3098" s="267" t="s">
        <v>1403</v>
      </c>
    </row>
    <row r="3099" spans="1:9" x14ac:dyDescent="0.2">
      <c r="A3099" s="132" t="s">
        <v>47</v>
      </c>
      <c r="B3099" s="213">
        <v>3</v>
      </c>
      <c r="C3099" s="151" t="s">
        <v>29</v>
      </c>
      <c r="D3099" s="148" t="s">
        <v>51</v>
      </c>
      <c r="E3099" s="149">
        <v>365</v>
      </c>
      <c r="F3099" s="148" t="s">
        <v>591</v>
      </c>
      <c r="G3099" s="148" t="s">
        <v>14</v>
      </c>
      <c r="H3099" s="148">
        <v>235741.1</v>
      </c>
      <c r="I3099" s="267" t="s">
        <v>1403</v>
      </c>
    </row>
    <row r="3100" spans="1:9" x14ac:dyDescent="0.2">
      <c r="A3100" s="132" t="s">
        <v>55</v>
      </c>
      <c r="B3100" s="213">
        <v>3</v>
      </c>
      <c r="C3100" s="151" t="s">
        <v>29</v>
      </c>
      <c r="D3100" s="148" t="s">
        <v>51</v>
      </c>
      <c r="E3100" s="149">
        <v>365</v>
      </c>
      <c r="F3100" s="148" t="s">
        <v>591</v>
      </c>
      <c r="G3100" s="148" t="s">
        <v>14</v>
      </c>
      <c r="H3100" s="148">
        <v>214096.7</v>
      </c>
      <c r="I3100" s="267" t="s">
        <v>1403</v>
      </c>
    </row>
    <row r="3101" spans="1:9" x14ac:dyDescent="0.2">
      <c r="A3101" s="132" t="s">
        <v>56</v>
      </c>
      <c r="B3101" s="213">
        <v>3</v>
      </c>
      <c r="C3101" s="151" t="s">
        <v>29</v>
      </c>
      <c r="D3101" s="148" t="s">
        <v>51</v>
      </c>
      <c r="E3101" s="149">
        <v>365</v>
      </c>
      <c r="F3101" s="148" t="s">
        <v>591</v>
      </c>
      <c r="G3101" s="148" t="s">
        <v>14</v>
      </c>
      <c r="H3101" s="148">
        <v>227347.9</v>
      </c>
      <c r="I3101" s="267" t="s">
        <v>1403</v>
      </c>
    </row>
    <row r="3102" spans="1:9" x14ac:dyDescent="0.2">
      <c r="A3102" s="132" t="s">
        <v>64</v>
      </c>
      <c r="B3102" s="213">
        <v>3</v>
      </c>
      <c r="C3102" s="151" t="s">
        <v>29</v>
      </c>
      <c r="D3102" s="148" t="s">
        <v>51</v>
      </c>
      <c r="E3102" s="149">
        <v>365</v>
      </c>
      <c r="F3102" s="148" t="s">
        <v>591</v>
      </c>
      <c r="G3102" s="148" t="s">
        <v>14</v>
      </c>
      <c r="H3102" s="148">
        <v>94244.7</v>
      </c>
      <c r="I3102" s="267" t="s">
        <v>1403</v>
      </c>
    </row>
    <row r="3103" spans="1:9" x14ac:dyDescent="0.2">
      <c r="A3103" s="132" t="s">
        <v>65</v>
      </c>
      <c r="B3103" s="213">
        <v>3</v>
      </c>
      <c r="C3103" s="151" t="s">
        <v>29</v>
      </c>
      <c r="D3103" s="148" t="s">
        <v>51</v>
      </c>
      <c r="E3103" s="149">
        <v>365</v>
      </c>
      <c r="F3103" s="148" t="s">
        <v>591</v>
      </c>
      <c r="G3103" s="148" t="s">
        <v>14</v>
      </c>
      <c r="H3103" s="148">
        <v>99635.6</v>
      </c>
      <c r="I3103" s="267" t="s">
        <v>1403</v>
      </c>
    </row>
    <row r="3104" spans="1:9" x14ac:dyDescent="0.2">
      <c r="A3104" s="132" t="s">
        <v>78</v>
      </c>
      <c r="B3104" s="213">
        <v>3</v>
      </c>
      <c r="C3104" s="151" t="s">
        <v>29</v>
      </c>
      <c r="D3104" s="148" t="s">
        <v>51</v>
      </c>
      <c r="E3104" s="149">
        <v>365</v>
      </c>
      <c r="F3104" s="148" t="s">
        <v>591</v>
      </c>
      <c r="G3104" s="148" t="s">
        <v>14</v>
      </c>
      <c r="H3104" s="148">
        <v>84409.3</v>
      </c>
      <c r="I3104" s="267" t="s">
        <v>1403</v>
      </c>
    </row>
    <row r="3105" spans="1:9" x14ac:dyDescent="0.2">
      <c r="A3105" s="132" t="s">
        <v>79</v>
      </c>
      <c r="B3105" s="213">
        <v>3</v>
      </c>
      <c r="C3105" s="151" t="s">
        <v>29</v>
      </c>
      <c r="D3105" s="148" t="s">
        <v>51</v>
      </c>
      <c r="E3105" s="149">
        <v>365</v>
      </c>
      <c r="F3105" s="148" t="s">
        <v>591</v>
      </c>
      <c r="G3105" s="148" t="s">
        <v>14</v>
      </c>
      <c r="H3105" s="148">
        <v>84409.3</v>
      </c>
      <c r="I3105" s="267" t="s">
        <v>1403</v>
      </c>
    </row>
    <row r="3106" spans="1:9" x14ac:dyDescent="0.2">
      <c r="A3106" s="132" t="s">
        <v>81</v>
      </c>
      <c r="B3106" s="213">
        <v>3</v>
      </c>
      <c r="C3106" s="151" t="s">
        <v>29</v>
      </c>
      <c r="D3106" s="148" t="s">
        <v>51</v>
      </c>
      <c r="E3106" s="149">
        <v>365</v>
      </c>
      <c r="F3106" s="148" t="s">
        <v>591</v>
      </c>
      <c r="G3106" s="148" t="s">
        <v>14</v>
      </c>
      <c r="H3106" s="156">
        <v>100617.4</v>
      </c>
      <c r="I3106" s="267" t="s">
        <v>1403</v>
      </c>
    </row>
    <row r="3107" spans="1:9" x14ac:dyDescent="0.2">
      <c r="A3107" s="132" t="s">
        <v>82</v>
      </c>
      <c r="B3107" s="213">
        <v>3</v>
      </c>
      <c r="C3107" s="151" t="s">
        <v>29</v>
      </c>
      <c r="D3107" s="148" t="s">
        <v>51</v>
      </c>
      <c r="E3107" s="149">
        <v>365</v>
      </c>
      <c r="F3107" s="148" t="s">
        <v>591</v>
      </c>
      <c r="G3107" s="148" t="s">
        <v>14</v>
      </c>
      <c r="H3107" s="148">
        <v>98594.4</v>
      </c>
      <c r="I3107" s="267" t="s">
        <v>1403</v>
      </c>
    </row>
    <row r="3108" spans="1:9" x14ac:dyDescent="0.2">
      <c r="A3108" s="132" t="s">
        <v>87</v>
      </c>
      <c r="B3108" s="213">
        <v>3</v>
      </c>
      <c r="C3108" s="151" t="s">
        <v>29</v>
      </c>
      <c r="D3108" s="148" t="s">
        <v>51</v>
      </c>
      <c r="E3108" s="149">
        <v>365</v>
      </c>
      <c r="F3108" s="148" t="s">
        <v>591</v>
      </c>
      <c r="G3108" s="148" t="s">
        <v>14</v>
      </c>
      <c r="H3108" s="148">
        <v>98510.2</v>
      </c>
      <c r="I3108" s="267" t="s">
        <v>1403</v>
      </c>
    </row>
    <row r="3109" spans="1:9" x14ac:dyDescent="0.2">
      <c r="A3109" s="132" t="s">
        <v>88</v>
      </c>
      <c r="B3109" s="213">
        <v>3</v>
      </c>
      <c r="C3109" s="151" t="s">
        <v>29</v>
      </c>
      <c r="D3109" s="148" t="s">
        <v>51</v>
      </c>
      <c r="E3109" s="149">
        <v>365</v>
      </c>
      <c r="F3109" s="148" t="s">
        <v>591</v>
      </c>
      <c r="G3109" s="148" t="s">
        <v>14</v>
      </c>
      <c r="H3109" s="148">
        <v>98510.2</v>
      </c>
      <c r="I3109" s="267" t="s">
        <v>1403</v>
      </c>
    </row>
    <row r="3110" spans="1:9" x14ac:dyDescent="0.2">
      <c r="A3110" s="132" t="s">
        <v>148</v>
      </c>
      <c r="B3110" s="213">
        <v>3</v>
      </c>
      <c r="C3110" s="151" t="s">
        <v>29</v>
      </c>
      <c r="D3110" s="148" t="s">
        <v>51</v>
      </c>
      <c r="E3110" s="149">
        <v>365</v>
      </c>
      <c r="F3110" s="148" t="s">
        <v>591</v>
      </c>
      <c r="G3110" s="148" t="s">
        <v>14</v>
      </c>
      <c r="H3110" s="137">
        <v>99162.2</v>
      </c>
      <c r="I3110" s="267" t="s">
        <v>1403</v>
      </c>
    </row>
    <row r="3111" spans="1:9" x14ac:dyDescent="0.2">
      <c r="A3111" s="132" t="s">
        <v>527</v>
      </c>
      <c r="B3111" s="213">
        <v>3</v>
      </c>
      <c r="C3111" s="151" t="s">
        <v>29</v>
      </c>
      <c r="D3111" s="148" t="s">
        <v>51</v>
      </c>
      <c r="E3111" s="149">
        <v>365</v>
      </c>
      <c r="F3111" s="148" t="s">
        <v>591</v>
      </c>
      <c r="G3111" s="148" t="s">
        <v>14</v>
      </c>
      <c r="H3111" s="137">
        <v>100180.4</v>
      </c>
      <c r="I3111" s="267" t="s">
        <v>1403</v>
      </c>
    </row>
    <row r="3112" spans="1:9" s="53" customFormat="1" x14ac:dyDescent="0.2">
      <c r="A3112" s="132" t="s">
        <v>588</v>
      </c>
      <c r="B3112" s="213">
        <v>3</v>
      </c>
      <c r="C3112" s="151" t="s">
        <v>29</v>
      </c>
      <c r="D3112" s="148" t="s">
        <v>51</v>
      </c>
      <c r="E3112" s="149">
        <v>365</v>
      </c>
      <c r="F3112" s="148" t="s">
        <v>591</v>
      </c>
      <c r="G3112" s="148" t="s">
        <v>14</v>
      </c>
      <c r="H3112" s="137">
        <v>103253.1</v>
      </c>
      <c r="I3112" s="267" t="s">
        <v>1403</v>
      </c>
    </row>
    <row r="3113" spans="1:9" s="53" customFormat="1" x14ac:dyDescent="0.2">
      <c r="A3113" s="132" t="s">
        <v>1069</v>
      </c>
      <c r="B3113" s="213">
        <v>3</v>
      </c>
      <c r="C3113" s="151" t="s">
        <v>29</v>
      </c>
      <c r="D3113" s="148" t="s">
        <v>51</v>
      </c>
      <c r="E3113" s="149">
        <v>365</v>
      </c>
      <c r="F3113" s="148" t="s">
        <v>591</v>
      </c>
      <c r="G3113" s="148" t="s">
        <v>14</v>
      </c>
      <c r="H3113" s="137">
        <v>103253.1</v>
      </c>
      <c r="I3113" s="267" t="s">
        <v>1403</v>
      </c>
    </row>
    <row r="3114" spans="1:9" x14ac:dyDescent="0.2">
      <c r="A3114" s="132" t="s">
        <v>5</v>
      </c>
      <c r="B3114" s="213">
        <v>3</v>
      </c>
      <c r="C3114" s="151" t="s">
        <v>29</v>
      </c>
      <c r="D3114" s="148" t="s">
        <v>51</v>
      </c>
      <c r="E3114" s="149">
        <v>366</v>
      </c>
      <c r="F3114" s="148" t="s">
        <v>592</v>
      </c>
      <c r="G3114" s="148" t="s">
        <v>14</v>
      </c>
      <c r="H3114" s="152" t="s">
        <v>11</v>
      </c>
      <c r="I3114" s="267" t="s">
        <v>1403</v>
      </c>
    </row>
    <row r="3115" spans="1:9" x14ac:dyDescent="0.2">
      <c r="A3115" s="132" t="s">
        <v>6</v>
      </c>
      <c r="B3115" s="213">
        <v>3</v>
      </c>
      <c r="C3115" s="151" t="s">
        <v>29</v>
      </c>
      <c r="D3115" s="148" t="s">
        <v>51</v>
      </c>
      <c r="E3115" s="149">
        <v>366</v>
      </c>
      <c r="F3115" s="148" t="s">
        <v>592</v>
      </c>
      <c r="G3115" s="148" t="s">
        <v>14</v>
      </c>
      <c r="H3115" s="152" t="s">
        <v>11</v>
      </c>
      <c r="I3115" s="267" t="s">
        <v>1403</v>
      </c>
    </row>
    <row r="3116" spans="1:9" x14ac:dyDescent="0.2">
      <c r="A3116" s="132" t="s">
        <v>7</v>
      </c>
      <c r="B3116" s="213">
        <v>3</v>
      </c>
      <c r="C3116" s="151" t="s">
        <v>29</v>
      </c>
      <c r="D3116" s="148" t="s">
        <v>51</v>
      </c>
      <c r="E3116" s="149">
        <v>366</v>
      </c>
      <c r="F3116" s="148" t="s">
        <v>592</v>
      </c>
      <c r="G3116" s="148" t="s">
        <v>14</v>
      </c>
      <c r="H3116" s="152" t="s">
        <v>11</v>
      </c>
      <c r="I3116" s="267" t="s">
        <v>1403</v>
      </c>
    </row>
    <row r="3117" spans="1:9" x14ac:dyDescent="0.2">
      <c r="A3117" s="132" t="s">
        <v>8</v>
      </c>
      <c r="B3117" s="213">
        <v>3</v>
      </c>
      <c r="C3117" s="151" t="s">
        <v>29</v>
      </c>
      <c r="D3117" s="148" t="s">
        <v>51</v>
      </c>
      <c r="E3117" s="149">
        <v>366</v>
      </c>
      <c r="F3117" s="148" t="s">
        <v>592</v>
      </c>
      <c r="G3117" s="148" t="s">
        <v>14</v>
      </c>
      <c r="H3117" s="143" t="s">
        <v>11</v>
      </c>
      <c r="I3117" s="267" t="s">
        <v>1403</v>
      </c>
    </row>
    <row r="3118" spans="1:9" x14ac:dyDescent="0.2">
      <c r="A3118" s="132" t="s">
        <v>34</v>
      </c>
      <c r="B3118" s="213">
        <v>3</v>
      </c>
      <c r="C3118" s="151" t="s">
        <v>29</v>
      </c>
      <c r="D3118" s="148" t="s">
        <v>51</v>
      </c>
      <c r="E3118" s="149">
        <v>366</v>
      </c>
      <c r="F3118" s="148" t="s">
        <v>592</v>
      </c>
      <c r="G3118" s="148" t="s">
        <v>14</v>
      </c>
      <c r="H3118" s="143" t="s">
        <v>11</v>
      </c>
      <c r="I3118" s="267" t="s">
        <v>1403</v>
      </c>
    </row>
    <row r="3119" spans="1:9" x14ac:dyDescent="0.2">
      <c r="A3119" s="132" t="s">
        <v>37</v>
      </c>
      <c r="B3119" s="213">
        <v>3</v>
      </c>
      <c r="C3119" s="151" t="s">
        <v>29</v>
      </c>
      <c r="D3119" s="148" t="s">
        <v>51</v>
      </c>
      <c r="E3119" s="149">
        <v>366</v>
      </c>
      <c r="F3119" s="148" t="s">
        <v>592</v>
      </c>
      <c r="G3119" s="148" t="s">
        <v>14</v>
      </c>
      <c r="H3119" s="152" t="s">
        <v>11</v>
      </c>
      <c r="I3119" s="267" t="s">
        <v>1403</v>
      </c>
    </row>
    <row r="3120" spans="1:9" x14ac:dyDescent="0.2">
      <c r="A3120" s="132" t="s">
        <v>39</v>
      </c>
      <c r="B3120" s="213">
        <v>3</v>
      </c>
      <c r="C3120" s="151" t="s">
        <v>29</v>
      </c>
      <c r="D3120" s="148" t="s">
        <v>51</v>
      </c>
      <c r="E3120" s="149">
        <v>366</v>
      </c>
      <c r="F3120" s="148" t="s">
        <v>592</v>
      </c>
      <c r="G3120" s="148" t="s">
        <v>14</v>
      </c>
      <c r="H3120" s="152">
        <v>2188.6</v>
      </c>
      <c r="I3120" s="267" t="s">
        <v>1403</v>
      </c>
    </row>
    <row r="3121" spans="1:9" x14ac:dyDescent="0.2">
      <c r="A3121" s="132" t="s">
        <v>40</v>
      </c>
      <c r="B3121" s="213">
        <v>3</v>
      </c>
      <c r="C3121" s="151" t="s">
        <v>29</v>
      </c>
      <c r="D3121" s="148" t="s">
        <v>51</v>
      </c>
      <c r="E3121" s="142">
        <v>366</v>
      </c>
      <c r="F3121" s="127" t="s">
        <v>592</v>
      </c>
      <c r="G3121" s="148" t="s">
        <v>14</v>
      </c>
      <c r="H3121" s="152">
        <v>2232.4</v>
      </c>
      <c r="I3121" s="267" t="s">
        <v>1403</v>
      </c>
    </row>
    <row r="3122" spans="1:9" x14ac:dyDescent="0.2">
      <c r="A3122" s="132" t="s">
        <v>44</v>
      </c>
      <c r="B3122" s="213">
        <v>3</v>
      </c>
      <c r="C3122" s="151" t="s">
        <v>29</v>
      </c>
      <c r="D3122" s="148" t="s">
        <v>51</v>
      </c>
      <c r="E3122" s="149">
        <v>366</v>
      </c>
      <c r="F3122" s="148" t="s">
        <v>592</v>
      </c>
      <c r="G3122" s="148" t="s">
        <v>14</v>
      </c>
      <c r="H3122" s="152">
        <v>2232.4</v>
      </c>
      <c r="I3122" s="267" t="s">
        <v>1403</v>
      </c>
    </row>
    <row r="3123" spans="1:9" x14ac:dyDescent="0.2">
      <c r="A3123" s="132" t="s">
        <v>45</v>
      </c>
      <c r="B3123" s="213">
        <v>3</v>
      </c>
      <c r="C3123" s="151" t="s">
        <v>29</v>
      </c>
      <c r="D3123" s="148" t="s">
        <v>51</v>
      </c>
      <c r="E3123" s="149">
        <v>366</v>
      </c>
      <c r="F3123" s="148" t="s">
        <v>592</v>
      </c>
      <c r="G3123" s="148" t="s">
        <v>14</v>
      </c>
      <c r="H3123" s="152">
        <v>2232.4</v>
      </c>
      <c r="I3123" s="267" t="s">
        <v>1403</v>
      </c>
    </row>
    <row r="3124" spans="1:9" x14ac:dyDescent="0.2">
      <c r="A3124" s="132" t="s">
        <v>46</v>
      </c>
      <c r="B3124" s="213">
        <v>3</v>
      </c>
      <c r="C3124" s="151" t="s">
        <v>29</v>
      </c>
      <c r="D3124" s="148" t="s">
        <v>51</v>
      </c>
      <c r="E3124" s="149">
        <v>366</v>
      </c>
      <c r="F3124" s="148" t="s">
        <v>592</v>
      </c>
      <c r="G3124" s="148" t="s">
        <v>14</v>
      </c>
      <c r="H3124" s="152">
        <v>2210.1</v>
      </c>
      <c r="I3124" s="267" t="s">
        <v>1403</v>
      </c>
    </row>
    <row r="3125" spans="1:9" x14ac:dyDescent="0.2">
      <c r="A3125" s="132" t="s">
        <v>47</v>
      </c>
      <c r="B3125" s="213">
        <v>3</v>
      </c>
      <c r="C3125" s="151" t="s">
        <v>29</v>
      </c>
      <c r="D3125" s="148" t="s">
        <v>51</v>
      </c>
      <c r="E3125" s="149">
        <v>366</v>
      </c>
      <c r="F3125" s="148" t="s">
        <v>592</v>
      </c>
      <c r="G3125" s="148" t="s">
        <v>14</v>
      </c>
      <c r="H3125" s="152">
        <v>2156.5</v>
      </c>
      <c r="I3125" s="267" t="s">
        <v>1403</v>
      </c>
    </row>
    <row r="3126" spans="1:9" x14ac:dyDescent="0.2">
      <c r="A3126" s="132" t="s">
        <v>55</v>
      </c>
      <c r="B3126" s="213">
        <v>3</v>
      </c>
      <c r="C3126" s="151" t="s">
        <v>29</v>
      </c>
      <c r="D3126" s="148" t="s">
        <v>51</v>
      </c>
      <c r="E3126" s="149">
        <v>366</v>
      </c>
      <c r="F3126" s="127" t="s">
        <v>592</v>
      </c>
      <c r="G3126" s="148" t="s">
        <v>14</v>
      </c>
      <c r="H3126" s="152">
        <v>2210.1</v>
      </c>
      <c r="I3126" s="267" t="s">
        <v>1403</v>
      </c>
    </row>
    <row r="3127" spans="1:9" x14ac:dyDescent="0.2">
      <c r="A3127" s="132" t="s">
        <v>56</v>
      </c>
      <c r="B3127" s="213">
        <v>3</v>
      </c>
      <c r="C3127" s="151" t="s">
        <v>29</v>
      </c>
      <c r="D3127" s="148" t="s">
        <v>51</v>
      </c>
      <c r="E3127" s="149">
        <v>366</v>
      </c>
      <c r="F3127" s="127" t="s">
        <v>592</v>
      </c>
      <c r="G3127" s="148" t="s">
        <v>14</v>
      </c>
      <c r="H3127" s="152">
        <v>2210.1</v>
      </c>
      <c r="I3127" s="267" t="s">
        <v>1403</v>
      </c>
    </row>
    <row r="3128" spans="1:9" x14ac:dyDescent="0.2">
      <c r="A3128" s="132" t="s">
        <v>64</v>
      </c>
      <c r="B3128" s="213">
        <v>3</v>
      </c>
      <c r="C3128" s="151" t="s">
        <v>29</v>
      </c>
      <c r="D3128" s="148" t="s">
        <v>51</v>
      </c>
      <c r="E3128" s="149">
        <v>366</v>
      </c>
      <c r="F3128" s="148" t="s">
        <v>592</v>
      </c>
      <c r="G3128" s="148" t="s">
        <v>14</v>
      </c>
      <c r="H3128" s="152">
        <v>2210.1</v>
      </c>
      <c r="I3128" s="267" t="s">
        <v>1403</v>
      </c>
    </row>
    <row r="3129" spans="1:9" x14ac:dyDescent="0.2">
      <c r="A3129" s="132" t="s">
        <v>65</v>
      </c>
      <c r="B3129" s="213">
        <v>3</v>
      </c>
      <c r="C3129" s="151" t="s">
        <v>29</v>
      </c>
      <c r="D3129" s="148" t="s">
        <v>51</v>
      </c>
      <c r="E3129" s="149">
        <v>366</v>
      </c>
      <c r="F3129" s="148" t="s">
        <v>592</v>
      </c>
      <c r="G3129" s="148" t="s">
        <v>14</v>
      </c>
      <c r="H3129" s="152">
        <v>2210.1</v>
      </c>
      <c r="I3129" s="267" t="s">
        <v>1403</v>
      </c>
    </row>
    <row r="3130" spans="1:9" x14ac:dyDescent="0.2">
      <c r="A3130" s="132" t="s">
        <v>78</v>
      </c>
      <c r="B3130" s="213">
        <v>3</v>
      </c>
      <c r="C3130" s="151" t="s">
        <v>29</v>
      </c>
      <c r="D3130" s="148" t="s">
        <v>51</v>
      </c>
      <c r="E3130" s="149">
        <v>366</v>
      </c>
      <c r="F3130" s="148" t="s">
        <v>592</v>
      </c>
      <c r="G3130" s="148" t="s">
        <v>14</v>
      </c>
      <c r="H3130" s="152">
        <v>2370.1</v>
      </c>
      <c r="I3130" s="267" t="s">
        <v>1403</v>
      </c>
    </row>
    <row r="3131" spans="1:9" x14ac:dyDescent="0.2">
      <c r="A3131" s="132" t="s">
        <v>79</v>
      </c>
      <c r="B3131" s="213">
        <v>3</v>
      </c>
      <c r="C3131" s="151" t="s">
        <v>29</v>
      </c>
      <c r="D3131" s="148" t="s">
        <v>51</v>
      </c>
      <c r="E3131" s="149">
        <v>366</v>
      </c>
      <c r="F3131" s="148" t="s">
        <v>592</v>
      </c>
      <c r="G3131" s="148" t="s">
        <v>14</v>
      </c>
      <c r="H3131" s="152">
        <v>2380.1</v>
      </c>
      <c r="I3131" s="267" t="s">
        <v>1403</v>
      </c>
    </row>
    <row r="3132" spans="1:9" x14ac:dyDescent="0.2">
      <c r="A3132" s="132" t="s">
        <v>81</v>
      </c>
      <c r="B3132" s="213">
        <v>3</v>
      </c>
      <c r="C3132" s="151" t="s">
        <v>29</v>
      </c>
      <c r="D3132" s="148" t="s">
        <v>51</v>
      </c>
      <c r="E3132" s="149">
        <v>366</v>
      </c>
      <c r="F3132" s="148" t="s">
        <v>592</v>
      </c>
      <c r="G3132" s="148" t="s">
        <v>14</v>
      </c>
      <c r="H3132" s="153">
        <v>2380.1</v>
      </c>
      <c r="I3132" s="267" t="s">
        <v>1403</v>
      </c>
    </row>
    <row r="3133" spans="1:9" x14ac:dyDescent="0.2">
      <c r="A3133" s="132" t="s">
        <v>82</v>
      </c>
      <c r="B3133" s="213">
        <v>3</v>
      </c>
      <c r="C3133" s="151" t="s">
        <v>29</v>
      </c>
      <c r="D3133" s="148" t="s">
        <v>51</v>
      </c>
      <c r="E3133" s="149">
        <v>366</v>
      </c>
      <c r="F3133" s="148" t="s">
        <v>592</v>
      </c>
      <c r="G3133" s="148" t="s">
        <v>14</v>
      </c>
      <c r="H3133" s="152">
        <v>2380.1</v>
      </c>
      <c r="I3133" s="267" t="s">
        <v>1403</v>
      </c>
    </row>
    <row r="3134" spans="1:9" x14ac:dyDescent="0.2">
      <c r="A3134" s="132" t="s">
        <v>87</v>
      </c>
      <c r="B3134" s="213">
        <v>3</v>
      </c>
      <c r="C3134" s="151" t="s">
        <v>29</v>
      </c>
      <c r="D3134" s="148" t="s">
        <v>51</v>
      </c>
      <c r="E3134" s="149">
        <v>366</v>
      </c>
      <c r="F3134" s="148" t="s">
        <v>592</v>
      </c>
      <c r="G3134" s="148" t="s">
        <v>14</v>
      </c>
      <c r="H3134" s="152">
        <v>2380.1</v>
      </c>
      <c r="I3134" s="267" t="s">
        <v>1403</v>
      </c>
    </row>
    <row r="3135" spans="1:9" x14ac:dyDescent="0.2">
      <c r="A3135" s="132" t="s">
        <v>88</v>
      </c>
      <c r="B3135" s="213">
        <v>3</v>
      </c>
      <c r="C3135" s="151" t="s">
        <v>29</v>
      </c>
      <c r="D3135" s="148" t="s">
        <v>51</v>
      </c>
      <c r="E3135" s="149">
        <v>366</v>
      </c>
      <c r="F3135" s="148" t="s">
        <v>592</v>
      </c>
      <c r="G3135" s="148" t="s">
        <v>14</v>
      </c>
      <c r="H3135" s="150">
        <v>2380.1</v>
      </c>
      <c r="I3135" s="267" t="s">
        <v>1403</v>
      </c>
    </row>
    <row r="3136" spans="1:9" x14ac:dyDescent="0.2">
      <c r="A3136" s="132" t="s">
        <v>148</v>
      </c>
      <c r="B3136" s="213">
        <v>3</v>
      </c>
      <c r="C3136" s="151" t="s">
        <v>29</v>
      </c>
      <c r="D3136" s="148" t="s">
        <v>51</v>
      </c>
      <c r="E3136" s="149">
        <v>366</v>
      </c>
      <c r="F3136" s="127" t="s">
        <v>592</v>
      </c>
      <c r="G3136" s="148" t="s">
        <v>14</v>
      </c>
      <c r="H3136" s="137">
        <v>2380.1</v>
      </c>
      <c r="I3136" s="267" t="s">
        <v>1403</v>
      </c>
    </row>
    <row r="3137" spans="1:9" x14ac:dyDescent="0.2">
      <c r="A3137" s="132" t="s">
        <v>527</v>
      </c>
      <c r="B3137" s="213">
        <v>3</v>
      </c>
      <c r="C3137" s="151" t="s">
        <v>29</v>
      </c>
      <c r="D3137" s="148" t="s">
        <v>51</v>
      </c>
      <c r="E3137" s="149">
        <v>366</v>
      </c>
      <c r="F3137" s="127" t="s">
        <v>592</v>
      </c>
      <c r="G3137" s="148" t="s">
        <v>14</v>
      </c>
      <c r="H3137" s="137">
        <v>2380.1</v>
      </c>
      <c r="I3137" s="267" t="s">
        <v>1403</v>
      </c>
    </row>
    <row r="3138" spans="1:9" s="53" customFormat="1" x14ac:dyDescent="0.2">
      <c r="A3138" s="132" t="s">
        <v>588</v>
      </c>
      <c r="B3138" s="213">
        <v>3</v>
      </c>
      <c r="C3138" s="151" t="s">
        <v>29</v>
      </c>
      <c r="D3138" s="148" t="s">
        <v>51</v>
      </c>
      <c r="E3138" s="149">
        <v>366</v>
      </c>
      <c r="F3138" s="148" t="s">
        <v>592</v>
      </c>
      <c r="G3138" s="148" t="s">
        <v>14</v>
      </c>
      <c r="H3138" s="137">
        <v>2380.1</v>
      </c>
      <c r="I3138" s="267" t="s">
        <v>1403</v>
      </c>
    </row>
    <row r="3139" spans="1:9" s="53" customFormat="1" x14ac:dyDescent="0.2">
      <c r="A3139" s="132" t="s">
        <v>1069</v>
      </c>
      <c r="B3139" s="213">
        <v>3</v>
      </c>
      <c r="C3139" s="151" t="s">
        <v>29</v>
      </c>
      <c r="D3139" s="148" t="s">
        <v>51</v>
      </c>
      <c r="E3139" s="149">
        <v>366</v>
      </c>
      <c r="F3139" s="127" t="s">
        <v>592</v>
      </c>
      <c r="G3139" s="148" t="s">
        <v>14</v>
      </c>
      <c r="H3139" s="137">
        <v>2380.1</v>
      </c>
      <c r="I3139" s="267" t="s">
        <v>1403</v>
      </c>
    </row>
    <row r="3140" spans="1:9" x14ac:dyDescent="0.2">
      <c r="A3140" s="132" t="s">
        <v>5</v>
      </c>
      <c r="B3140" s="213">
        <v>3</v>
      </c>
      <c r="C3140" s="151" t="s">
        <v>29</v>
      </c>
      <c r="D3140" s="148" t="s">
        <v>1176</v>
      </c>
      <c r="E3140" s="149">
        <v>367</v>
      </c>
      <c r="F3140" s="148" t="s">
        <v>589</v>
      </c>
      <c r="G3140" s="148" t="s">
        <v>14</v>
      </c>
      <c r="H3140" s="152" t="s">
        <v>11</v>
      </c>
      <c r="I3140" s="267" t="s">
        <v>1403</v>
      </c>
    </row>
    <row r="3141" spans="1:9" x14ac:dyDescent="0.2">
      <c r="A3141" s="132" t="s">
        <v>6</v>
      </c>
      <c r="B3141" s="213">
        <v>3</v>
      </c>
      <c r="C3141" s="151" t="s">
        <v>29</v>
      </c>
      <c r="D3141" s="148" t="s">
        <v>1176</v>
      </c>
      <c r="E3141" s="149">
        <v>367</v>
      </c>
      <c r="F3141" s="148" t="s">
        <v>589</v>
      </c>
      <c r="G3141" s="148" t="s">
        <v>14</v>
      </c>
      <c r="H3141" s="152" t="s">
        <v>11</v>
      </c>
      <c r="I3141" s="267" t="s">
        <v>1403</v>
      </c>
    </row>
    <row r="3142" spans="1:9" x14ac:dyDescent="0.2">
      <c r="A3142" s="132" t="s">
        <v>7</v>
      </c>
      <c r="B3142" s="213">
        <v>3</v>
      </c>
      <c r="C3142" s="151" t="s">
        <v>29</v>
      </c>
      <c r="D3142" s="148" t="s">
        <v>1176</v>
      </c>
      <c r="E3142" s="149">
        <v>367</v>
      </c>
      <c r="F3142" s="148" t="s">
        <v>589</v>
      </c>
      <c r="G3142" s="148" t="s">
        <v>14</v>
      </c>
      <c r="H3142" s="152" t="s">
        <v>11</v>
      </c>
      <c r="I3142" s="267" t="s">
        <v>1403</v>
      </c>
    </row>
    <row r="3143" spans="1:9" x14ac:dyDescent="0.2">
      <c r="A3143" s="132" t="s">
        <v>8</v>
      </c>
      <c r="B3143" s="213">
        <v>3</v>
      </c>
      <c r="C3143" s="151" t="s">
        <v>29</v>
      </c>
      <c r="D3143" s="148" t="s">
        <v>1176</v>
      </c>
      <c r="E3143" s="149">
        <v>367</v>
      </c>
      <c r="F3143" s="148" t="s">
        <v>589</v>
      </c>
      <c r="G3143" s="148" t="s">
        <v>14</v>
      </c>
      <c r="H3143" s="143" t="s">
        <v>11</v>
      </c>
      <c r="I3143" s="267" t="s">
        <v>1403</v>
      </c>
    </row>
    <row r="3144" spans="1:9" x14ac:dyDescent="0.2">
      <c r="A3144" s="132" t="s">
        <v>34</v>
      </c>
      <c r="B3144" s="213">
        <v>3</v>
      </c>
      <c r="C3144" s="151" t="s">
        <v>29</v>
      </c>
      <c r="D3144" s="148" t="s">
        <v>1176</v>
      </c>
      <c r="E3144" s="149">
        <v>367</v>
      </c>
      <c r="F3144" s="148" t="s">
        <v>589</v>
      </c>
      <c r="G3144" s="148" t="s">
        <v>14</v>
      </c>
      <c r="H3144" s="152" t="s">
        <v>11</v>
      </c>
      <c r="I3144" s="267" t="s">
        <v>1403</v>
      </c>
    </row>
    <row r="3145" spans="1:9" x14ac:dyDescent="0.2">
      <c r="A3145" s="132" t="s">
        <v>37</v>
      </c>
      <c r="B3145" s="213">
        <v>3</v>
      </c>
      <c r="C3145" s="151" t="s">
        <v>29</v>
      </c>
      <c r="D3145" s="148" t="s">
        <v>1176</v>
      </c>
      <c r="E3145" s="149">
        <v>367</v>
      </c>
      <c r="F3145" s="148" t="s">
        <v>589</v>
      </c>
      <c r="G3145" s="148" t="s">
        <v>14</v>
      </c>
      <c r="H3145" s="152" t="s">
        <v>11</v>
      </c>
      <c r="I3145" s="267" t="s">
        <v>1403</v>
      </c>
    </row>
    <row r="3146" spans="1:9" x14ac:dyDescent="0.2">
      <c r="A3146" s="132" t="s">
        <v>39</v>
      </c>
      <c r="B3146" s="213">
        <v>3</v>
      </c>
      <c r="C3146" s="151" t="s">
        <v>29</v>
      </c>
      <c r="D3146" s="148" t="s">
        <v>1176</v>
      </c>
      <c r="E3146" s="149">
        <v>367</v>
      </c>
      <c r="F3146" s="148" t="s">
        <v>589</v>
      </c>
      <c r="G3146" s="148" t="s">
        <v>14</v>
      </c>
      <c r="H3146" s="152" t="s">
        <v>11</v>
      </c>
      <c r="I3146" s="267" t="s">
        <v>1403</v>
      </c>
    </row>
    <row r="3147" spans="1:9" x14ac:dyDescent="0.2">
      <c r="A3147" s="132" t="s">
        <v>40</v>
      </c>
      <c r="B3147" s="213">
        <v>3</v>
      </c>
      <c r="C3147" s="151" t="s">
        <v>29</v>
      </c>
      <c r="D3147" s="148" t="s">
        <v>1176</v>
      </c>
      <c r="E3147" s="149">
        <v>367</v>
      </c>
      <c r="F3147" s="148" t="s">
        <v>589</v>
      </c>
      <c r="G3147" s="148" t="s">
        <v>14</v>
      </c>
      <c r="H3147" s="152" t="s">
        <v>11</v>
      </c>
      <c r="I3147" s="267" t="s">
        <v>1403</v>
      </c>
    </row>
    <row r="3148" spans="1:9" x14ac:dyDescent="0.2">
      <c r="A3148" s="132" t="s">
        <v>44</v>
      </c>
      <c r="B3148" s="213">
        <v>3</v>
      </c>
      <c r="C3148" s="151" t="s">
        <v>29</v>
      </c>
      <c r="D3148" s="148" t="s">
        <v>1176</v>
      </c>
      <c r="E3148" s="149">
        <v>367</v>
      </c>
      <c r="F3148" s="148" t="s">
        <v>589</v>
      </c>
      <c r="G3148" s="148" t="s">
        <v>14</v>
      </c>
      <c r="H3148" s="152" t="s">
        <v>11</v>
      </c>
      <c r="I3148" s="267" t="s">
        <v>1403</v>
      </c>
    </row>
    <row r="3149" spans="1:9" x14ac:dyDescent="0.2">
      <c r="A3149" s="132" t="s">
        <v>45</v>
      </c>
      <c r="B3149" s="213">
        <v>3</v>
      </c>
      <c r="C3149" s="151" t="s">
        <v>29</v>
      </c>
      <c r="D3149" s="148" t="s">
        <v>1176</v>
      </c>
      <c r="E3149" s="149">
        <v>367</v>
      </c>
      <c r="F3149" s="148" t="s">
        <v>589</v>
      </c>
      <c r="G3149" s="148" t="s">
        <v>14</v>
      </c>
      <c r="H3149" s="152" t="s">
        <v>11</v>
      </c>
      <c r="I3149" s="267" t="s">
        <v>1403</v>
      </c>
    </row>
    <row r="3150" spans="1:9" x14ac:dyDescent="0.2">
      <c r="A3150" s="132" t="s">
        <v>46</v>
      </c>
      <c r="B3150" s="213">
        <v>3</v>
      </c>
      <c r="C3150" s="151" t="s">
        <v>29</v>
      </c>
      <c r="D3150" s="148" t="s">
        <v>1176</v>
      </c>
      <c r="E3150" s="149">
        <v>367</v>
      </c>
      <c r="F3150" s="148" t="s">
        <v>589</v>
      </c>
      <c r="G3150" s="148" t="s">
        <v>14</v>
      </c>
      <c r="H3150" s="152">
        <v>4005</v>
      </c>
      <c r="I3150" s="267" t="s">
        <v>1403</v>
      </c>
    </row>
    <row r="3151" spans="1:9" x14ac:dyDescent="0.2">
      <c r="A3151" s="132" t="s">
        <v>47</v>
      </c>
      <c r="B3151" s="213">
        <v>3</v>
      </c>
      <c r="C3151" s="151" t="s">
        <v>29</v>
      </c>
      <c r="D3151" s="148" t="s">
        <v>1176</v>
      </c>
      <c r="E3151" s="149">
        <v>367</v>
      </c>
      <c r="F3151" s="148" t="s">
        <v>589</v>
      </c>
      <c r="G3151" s="148" t="s">
        <v>14</v>
      </c>
      <c r="H3151" s="152">
        <v>603</v>
      </c>
      <c r="I3151" s="267" t="s">
        <v>1403</v>
      </c>
    </row>
    <row r="3152" spans="1:9" x14ac:dyDescent="0.2">
      <c r="A3152" s="132" t="s">
        <v>55</v>
      </c>
      <c r="B3152" s="213">
        <v>3</v>
      </c>
      <c r="C3152" s="151" t="s">
        <v>29</v>
      </c>
      <c r="D3152" s="148" t="s">
        <v>1176</v>
      </c>
      <c r="E3152" s="149">
        <v>367</v>
      </c>
      <c r="F3152" s="148" t="s">
        <v>589</v>
      </c>
      <c r="G3152" s="148" t="s">
        <v>14</v>
      </c>
      <c r="H3152" s="152" t="s">
        <v>11</v>
      </c>
      <c r="I3152" s="267" t="s">
        <v>1403</v>
      </c>
    </row>
    <row r="3153" spans="1:9" x14ac:dyDescent="0.2">
      <c r="A3153" s="132" t="s">
        <v>56</v>
      </c>
      <c r="B3153" s="213">
        <v>3</v>
      </c>
      <c r="C3153" s="151" t="s">
        <v>29</v>
      </c>
      <c r="D3153" s="148" t="s">
        <v>1176</v>
      </c>
      <c r="E3153" s="149">
        <v>367</v>
      </c>
      <c r="F3153" s="148" t="s">
        <v>589</v>
      </c>
      <c r="G3153" s="148" t="s">
        <v>14</v>
      </c>
      <c r="H3153" s="152" t="s">
        <v>11</v>
      </c>
      <c r="I3153" s="267" t="s">
        <v>1403</v>
      </c>
    </row>
    <row r="3154" spans="1:9" x14ac:dyDescent="0.2">
      <c r="A3154" s="132" t="s">
        <v>64</v>
      </c>
      <c r="B3154" s="213">
        <v>3</v>
      </c>
      <c r="C3154" s="151" t="s">
        <v>29</v>
      </c>
      <c r="D3154" s="148" t="s">
        <v>1176</v>
      </c>
      <c r="E3154" s="149">
        <v>367</v>
      </c>
      <c r="F3154" s="148" t="s">
        <v>589</v>
      </c>
      <c r="G3154" s="148" t="s">
        <v>14</v>
      </c>
      <c r="H3154" s="152" t="s">
        <v>11</v>
      </c>
      <c r="I3154" s="267" t="s">
        <v>1403</v>
      </c>
    </row>
    <row r="3155" spans="1:9" x14ac:dyDescent="0.2">
      <c r="A3155" s="132" t="s">
        <v>65</v>
      </c>
      <c r="B3155" s="213">
        <v>3</v>
      </c>
      <c r="C3155" s="151" t="s">
        <v>29</v>
      </c>
      <c r="D3155" s="148" t="s">
        <v>1176</v>
      </c>
      <c r="E3155" s="149">
        <v>367</v>
      </c>
      <c r="F3155" s="148" t="s">
        <v>589</v>
      </c>
      <c r="G3155" s="148" t="s">
        <v>14</v>
      </c>
      <c r="H3155" s="152" t="s">
        <v>11</v>
      </c>
      <c r="I3155" s="267" t="s">
        <v>1403</v>
      </c>
    </row>
    <row r="3156" spans="1:9" x14ac:dyDescent="0.2">
      <c r="A3156" s="132" t="s">
        <v>78</v>
      </c>
      <c r="B3156" s="213">
        <v>3</v>
      </c>
      <c r="C3156" s="151" t="s">
        <v>29</v>
      </c>
      <c r="D3156" s="148" t="s">
        <v>1176</v>
      </c>
      <c r="E3156" s="149">
        <v>367</v>
      </c>
      <c r="F3156" s="148" t="s">
        <v>589</v>
      </c>
      <c r="G3156" s="148" t="s">
        <v>14</v>
      </c>
      <c r="H3156" s="152" t="s">
        <v>11</v>
      </c>
      <c r="I3156" s="267" t="s">
        <v>1403</v>
      </c>
    </row>
    <row r="3157" spans="1:9" x14ac:dyDescent="0.2">
      <c r="A3157" s="132" t="s">
        <v>79</v>
      </c>
      <c r="B3157" s="213">
        <v>3</v>
      </c>
      <c r="C3157" s="151" t="s">
        <v>29</v>
      </c>
      <c r="D3157" s="148" t="s">
        <v>1176</v>
      </c>
      <c r="E3157" s="149">
        <v>367</v>
      </c>
      <c r="F3157" s="148" t="s">
        <v>589</v>
      </c>
      <c r="G3157" s="148" t="s">
        <v>14</v>
      </c>
      <c r="H3157" s="153" t="s">
        <v>11</v>
      </c>
      <c r="I3157" s="267" t="s">
        <v>1403</v>
      </c>
    </row>
    <row r="3158" spans="1:9" x14ac:dyDescent="0.2">
      <c r="A3158" s="132" t="s">
        <v>81</v>
      </c>
      <c r="B3158" s="213">
        <v>3</v>
      </c>
      <c r="C3158" s="151" t="s">
        <v>29</v>
      </c>
      <c r="D3158" s="148" t="s">
        <v>1176</v>
      </c>
      <c r="E3158" s="149">
        <v>367</v>
      </c>
      <c r="F3158" s="148" t="s">
        <v>589</v>
      </c>
      <c r="G3158" s="148" t="s">
        <v>14</v>
      </c>
      <c r="H3158" s="152">
        <v>8000</v>
      </c>
      <c r="I3158" s="267" t="s">
        <v>1403</v>
      </c>
    </row>
    <row r="3159" spans="1:9" x14ac:dyDescent="0.2">
      <c r="A3159" s="132" t="s">
        <v>82</v>
      </c>
      <c r="B3159" s="213">
        <v>3</v>
      </c>
      <c r="C3159" s="151" t="s">
        <v>29</v>
      </c>
      <c r="D3159" s="148" t="s">
        <v>1176</v>
      </c>
      <c r="E3159" s="149">
        <v>367</v>
      </c>
      <c r="F3159" s="148" t="s">
        <v>589</v>
      </c>
      <c r="G3159" s="148" t="s">
        <v>14</v>
      </c>
      <c r="H3159" s="152" t="s">
        <v>11</v>
      </c>
      <c r="I3159" s="267" t="s">
        <v>1403</v>
      </c>
    </row>
    <row r="3160" spans="1:9" x14ac:dyDescent="0.2">
      <c r="A3160" s="132" t="s">
        <v>87</v>
      </c>
      <c r="B3160" s="213">
        <v>3</v>
      </c>
      <c r="C3160" s="151" t="s">
        <v>29</v>
      </c>
      <c r="D3160" s="148" t="s">
        <v>1176</v>
      </c>
      <c r="E3160" s="149">
        <v>367</v>
      </c>
      <c r="F3160" s="148" t="s">
        <v>589</v>
      </c>
      <c r="G3160" s="148" t="s">
        <v>14</v>
      </c>
      <c r="H3160" s="152" t="s">
        <v>11</v>
      </c>
      <c r="I3160" s="267" t="s">
        <v>1403</v>
      </c>
    </row>
    <row r="3161" spans="1:9" x14ac:dyDescent="0.2">
      <c r="A3161" s="132" t="s">
        <v>88</v>
      </c>
      <c r="B3161" s="213">
        <v>3</v>
      </c>
      <c r="C3161" s="151" t="s">
        <v>29</v>
      </c>
      <c r="D3161" s="148" t="s">
        <v>1176</v>
      </c>
      <c r="E3161" s="149">
        <v>367</v>
      </c>
      <c r="F3161" s="148" t="s">
        <v>589</v>
      </c>
      <c r="G3161" s="148" t="s">
        <v>14</v>
      </c>
      <c r="H3161" s="152" t="s">
        <v>11</v>
      </c>
      <c r="I3161" s="267" t="s">
        <v>1403</v>
      </c>
    </row>
    <row r="3162" spans="1:9" x14ac:dyDescent="0.2">
      <c r="A3162" s="132" t="s">
        <v>148</v>
      </c>
      <c r="B3162" s="213">
        <v>3</v>
      </c>
      <c r="C3162" s="151" t="s">
        <v>29</v>
      </c>
      <c r="D3162" s="148" t="s">
        <v>1176</v>
      </c>
      <c r="E3162" s="149">
        <v>367</v>
      </c>
      <c r="F3162" s="148" t="s">
        <v>589</v>
      </c>
      <c r="G3162" s="148" t="s">
        <v>14</v>
      </c>
      <c r="H3162" s="139" t="s">
        <v>11</v>
      </c>
      <c r="I3162" s="267" t="s">
        <v>1403</v>
      </c>
    </row>
    <row r="3163" spans="1:9" x14ac:dyDescent="0.2">
      <c r="A3163" s="132" t="s">
        <v>527</v>
      </c>
      <c r="B3163" s="213">
        <v>3</v>
      </c>
      <c r="C3163" s="151" t="s">
        <v>29</v>
      </c>
      <c r="D3163" s="148" t="s">
        <v>1176</v>
      </c>
      <c r="E3163" s="149">
        <v>367</v>
      </c>
      <c r="F3163" s="148" t="s">
        <v>589</v>
      </c>
      <c r="G3163" s="148" t="s">
        <v>14</v>
      </c>
      <c r="H3163" s="139" t="s">
        <v>11</v>
      </c>
      <c r="I3163" s="267" t="s">
        <v>1403</v>
      </c>
    </row>
    <row r="3164" spans="1:9" s="53" customFormat="1" x14ac:dyDescent="0.2">
      <c r="A3164" s="132" t="s">
        <v>588</v>
      </c>
      <c r="B3164" s="213">
        <v>3</v>
      </c>
      <c r="C3164" s="151" t="s">
        <v>29</v>
      </c>
      <c r="D3164" s="148" t="s">
        <v>1176</v>
      </c>
      <c r="E3164" s="149">
        <v>367</v>
      </c>
      <c r="F3164" s="148" t="s">
        <v>589</v>
      </c>
      <c r="G3164" s="148" t="s">
        <v>14</v>
      </c>
      <c r="H3164" s="139">
        <v>47200</v>
      </c>
      <c r="I3164" s="267" t="s">
        <v>1403</v>
      </c>
    </row>
    <row r="3165" spans="1:9" s="53" customFormat="1" x14ac:dyDescent="0.2">
      <c r="A3165" s="132" t="s">
        <v>1069</v>
      </c>
      <c r="B3165" s="213">
        <v>3</v>
      </c>
      <c r="C3165" s="151" t="s">
        <v>29</v>
      </c>
      <c r="D3165" s="148" t="s">
        <v>1176</v>
      </c>
      <c r="E3165" s="149">
        <v>367</v>
      </c>
      <c r="F3165" s="148" t="s">
        <v>589</v>
      </c>
      <c r="G3165" s="148" t="s">
        <v>17</v>
      </c>
      <c r="H3165" s="139" t="s">
        <v>11</v>
      </c>
      <c r="I3165" s="267" t="s">
        <v>1403</v>
      </c>
    </row>
    <row r="3166" spans="1:9" s="53" customFormat="1" x14ac:dyDescent="0.2">
      <c r="A3166" s="132" t="s">
        <v>5</v>
      </c>
      <c r="B3166" s="213">
        <v>3</v>
      </c>
      <c r="C3166" s="151" t="s">
        <v>29</v>
      </c>
      <c r="D3166" s="148" t="s">
        <v>1176</v>
      </c>
      <c r="E3166" s="149">
        <v>377</v>
      </c>
      <c r="F3166" s="148" t="s">
        <v>589</v>
      </c>
      <c r="G3166" s="148" t="s">
        <v>17</v>
      </c>
      <c r="H3166" s="139" t="s">
        <v>11</v>
      </c>
      <c r="I3166" s="267" t="s">
        <v>1403</v>
      </c>
    </row>
    <row r="3167" spans="1:9" s="53" customFormat="1" x14ac:dyDescent="0.2">
      <c r="A3167" s="132" t="s">
        <v>6</v>
      </c>
      <c r="B3167" s="213">
        <v>3</v>
      </c>
      <c r="C3167" s="151" t="s">
        <v>29</v>
      </c>
      <c r="D3167" s="148" t="s">
        <v>1176</v>
      </c>
      <c r="E3167" s="149">
        <v>377</v>
      </c>
      <c r="F3167" s="148" t="s">
        <v>589</v>
      </c>
      <c r="G3167" s="148" t="s">
        <v>17</v>
      </c>
      <c r="H3167" s="139" t="s">
        <v>11</v>
      </c>
      <c r="I3167" s="267" t="s">
        <v>1403</v>
      </c>
    </row>
    <row r="3168" spans="1:9" s="53" customFormat="1" x14ac:dyDescent="0.2">
      <c r="A3168" s="132" t="s">
        <v>7</v>
      </c>
      <c r="B3168" s="213">
        <v>3</v>
      </c>
      <c r="C3168" s="151" t="s">
        <v>29</v>
      </c>
      <c r="D3168" s="148" t="s">
        <v>1176</v>
      </c>
      <c r="E3168" s="149">
        <v>377</v>
      </c>
      <c r="F3168" s="148" t="s">
        <v>589</v>
      </c>
      <c r="G3168" s="148" t="s">
        <v>17</v>
      </c>
      <c r="H3168" s="139" t="s">
        <v>11</v>
      </c>
      <c r="I3168" s="267" t="s">
        <v>1403</v>
      </c>
    </row>
    <row r="3169" spans="1:9" s="53" customFormat="1" x14ac:dyDescent="0.2">
      <c r="A3169" s="132" t="s">
        <v>8</v>
      </c>
      <c r="B3169" s="213">
        <v>3</v>
      </c>
      <c r="C3169" s="151" t="s">
        <v>29</v>
      </c>
      <c r="D3169" s="148" t="s">
        <v>1176</v>
      </c>
      <c r="E3169" s="149">
        <v>377</v>
      </c>
      <c r="F3169" s="148" t="s">
        <v>589</v>
      </c>
      <c r="G3169" s="148" t="s">
        <v>17</v>
      </c>
      <c r="H3169" s="139" t="s">
        <v>11</v>
      </c>
      <c r="I3169" s="267" t="s">
        <v>1403</v>
      </c>
    </row>
    <row r="3170" spans="1:9" s="53" customFormat="1" x14ac:dyDescent="0.2">
      <c r="A3170" s="132" t="s">
        <v>34</v>
      </c>
      <c r="B3170" s="213">
        <v>3</v>
      </c>
      <c r="C3170" s="151" t="s">
        <v>29</v>
      </c>
      <c r="D3170" s="148" t="s">
        <v>1176</v>
      </c>
      <c r="E3170" s="149">
        <v>377</v>
      </c>
      <c r="F3170" s="148" t="s">
        <v>589</v>
      </c>
      <c r="G3170" s="148" t="s">
        <v>17</v>
      </c>
      <c r="H3170" s="139" t="s">
        <v>11</v>
      </c>
      <c r="I3170" s="267" t="s">
        <v>1403</v>
      </c>
    </row>
    <row r="3171" spans="1:9" s="53" customFormat="1" x14ac:dyDescent="0.2">
      <c r="A3171" s="132" t="s">
        <v>37</v>
      </c>
      <c r="B3171" s="213">
        <v>3</v>
      </c>
      <c r="C3171" s="151" t="s">
        <v>29</v>
      </c>
      <c r="D3171" s="148" t="s">
        <v>1176</v>
      </c>
      <c r="E3171" s="149">
        <v>377</v>
      </c>
      <c r="F3171" s="148" t="s">
        <v>589</v>
      </c>
      <c r="G3171" s="148" t="s">
        <v>17</v>
      </c>
      <c r="H3171" s="139" t="s">
        <v>11</v>
      </c>
      <c r="I3171" s="267" t="s">
        <v>1403</v>
      </c>
    </row>
    <row r="3172" spans="1:9" s="53" customFormat="1" x14ac:dyDescent="0.2">
      <c r="A3172" s="132" t="s">
        <v>39</v>
      </c>
      <c r="B3172" s="213">
        <v>3</v>
      </c>
      <c r="C3172" s="151" t="s">
        <v>29</v>
      </c>
      <c r="D3172" s="148" t="s">
        <v>1176</v>
      </c>
      <c r="E3172" s="149">
        <v>377</v>
      </c>
      <c r="F3172" s="148" t="s">
        <v>589</v>
      </c>
      <c r="G3172" s="148" t="s">
        <v>17</v>
      </c>
      <c r="H3172" s="139" t="s">
        <v>11</v>
      </c>
      <c r="I3172" s="267" t="s">
        <v>1403</v>
      </c>
    </row>
    <row r="3173" spans="1:9" s="53" customFormat="1" x14ac:dyDescent="0.2">
      <c r="A3173" s="132" t="s">
        <v>40</v>
      </c>
      <c r="B3173" s="213">
        <v>3</v>
      </c>
      <c r="C3173" s="151" t="s">
        <v>29</v>
      </c>
      <c r="D3173" s="148" t="s">
        <v>1176</v>
      </c>
      <c r="E3173" s="149">
        <v>377</v>
      </c>
      <c r="F3173" s="148" t="s">
        <v>589</v>
      </c>
      <c r="G3173" s="148" t="s">
        <v>17</v>
      </c>
      <c r="H3173" s="139" t="s">
        <v>11</v>
      </c>
      <c r="I3173" s="267" t="s">
        <v>1403</v>
      </c>
    </row>
    <row r="3174" spans="1:9" s="53" customFormat="1" x14ac:dyDescent="0.2">
      <c r="A3174" s="132" t="s">
        <v>44</v>
      </c>
      <c r="B3174" s="213">
        <v>3</v>
      </c>
      <c r="C3174" s="151" t="s">
        <v>29</v>
      </c>
      <c r="D3174" s="148" t="s">
        <v>1176</v>
      </c>
      <c r="E3174" s="149">
        <v>377</v>
      </c>
      <c r="F3174" s="148" t="s">
        <v>589</v>
      </c>
      <c r="G3174" s="148" t="s">
        <v>17</v>
      </c>
      <c r="H3174" s="139" t="s">
        <v>11</v>
      </c>
      <c r="I3174" s="267" t="s">
        <v>1403</v>
      </c>
    </row>
    <row r="3175" spans="1:9" s="53" customFormat="1" x14ac:dyDescent="0.2">
      <c r="A3175" s="132" t="s">
        <v>45</v>
      </c>
      <c r="B3175" s="213">
        <v>3</v>
      </c>
      <c r="C3175" s="151" t="s">
        <v>29</v>
      </c>
      <c r="D3175" s="148" t="s">
        <v>1176</v>
      </c>
      <c r="E3175" s="149">
        <v>377</v>
      </c>
      <c r="F3175" s="148" t="s">
        <v>589</v>
      </c>
      <c r="G3175" s="148" t="s">
        <v>17</v>
      </c>
      <c r="H3175" s="139" t="s">
        <v>11</v>
      </c>
      <c r="I3175" s="267" t="s">
        <v>1403</v>
      </c>
    </row>
    <row r="3176" spans="1:9" s="53" customFormat="1" x14ac:dyDescent="0.2">
      <c r="A3176" s="132" t="s">
        <v>46</v>
      </c>
      <c r="B3176" s="213">
        <v>3</v>
      </c>
      <c r="C3176" s="151" t="s">
        <v>29</v>
      </c>
      <c r="D3176" s="148" t="s">
        <v>1176</v>
      </c>
      <c r="E3176" s="149">
        <v>377</v>
      </c>
      <c r="F3176" s="148" t="s">
        <v>589</v>
      </c>
      <c r="G3176" s="148" t="s">
        <v>17</v>
      </c>
      <c r="H3176" s="139" t="s">
        <v>11</v>
      </c>
      <c r="I3176" s="267" t="s">
        <v>1403</v>
      </c>
    </row>
    <row r="3177" spans="1:9" s="53" customFormat="1" x14ac:dyDescent="0.2">
      <c r="A3177" s="132" t="s">
        <v>47</v>
      </c>
      <c r="B3177" s="213">
        <v>3</v>
      </c>
      <c r="C3177" s="151" t="s">
        <v>29</v>
      </c>
      <c r="D3177" s="148" t="s">
        <v>1176</v>
      </c>
      <c r="E3177" s="149">
        <v>377</v>
      </c>
      <c r="F3177" s="148" t="s">
        <v>589</v>
      </c>
      <c r="G3177" s="148" t="s">
        <v>17</v>
      </c>
      <c r="H3177" s="139" t="s">
        <v>11</v>
      </c>
      <c r="I3177" s="267" t="s">
        <v>1403</v>
      </c>
    </row>
    <row r="3178" spans="1:9" s="53" customFormat="1" x14ac:dyDescent="0.2">
      <c r="A3178" s="132" t="s">
        <v>55</v>
      </c>
      <c r="B3178" s="213">
        <v>3</v>
      </c>
      <c r="C3178" s="151" t="s">
        <v>29</v>
      </c>
      <c r="D3178" s="148" t="s">
        <v>1176</v>
      </c>
      <c r="E3178" s="149">
        <v>377</v>
      </c>
      <c r="F3178" s="148" t="s">
        <v>589</v>
      </c>
      <c r="G3178" s="148" t="s">
        <v>17</v>
      </c>
      <c r="H3178" s="139" t="s">
        <v>11</v>
      </c>
      <c r="I3178" s="267" t="s">
        <v>1403</v>
      </c>
    </row>
    <row r="3179" spans="1:9" s="53" customFormat="1" x14ac:dyDescent="0.2">
      <c r="A3179" s="132" t="s">
        <v>56</v>
      </c>
      <c r="B3179" s="213">
        <v>3</v>
      </c>
      <c r="C3179" s="151" t="s">
        <v>29</v>
      </c>
      <c r="D3179" s="148" t="s">
        <v>1176</v>
      </c>
      <c r="E3179" s="149">
        <v>377</v>
      </c>
      <c r="F3179" s="148" t="s">
        <v>589</v>
      </c>
      <c r="G3179" s="148" t="s">
        <v>17</v>
      </c>
      <c r="H3179" s="139" t="s">
        <v>11</v>
      </c>
      <c r="I3179" s="267" t="s">
        <v>1403</v>
      </c>
    </row>
    <row r="3180" spans="1:9" s="53" customFormat="1" x14ac:dyDescent="0.2">
      <c r="A3180" s="132" t="s">
        <v>64</v>
      </c>
      <c r="B3180" s="213">
        <v>3</v>
      </c>
      <c r="C3180" s="151" t="s">
        <v>29</v>
      </c>
      <c r="D3180" s="148" t="s">
        <v>1176</v>
      </c>
      <c r="E3180" s="149">
        <v>377</v>
      </c>
      <c r="F3180" s="148" t="s">
        <v>589</v>
      </c>
      <c r="G3180" s="148" t="s">
        <v>17</v>
      </c>
      <c r="H3180" s="139" t="s">
        <v>11</v>
      </c>
      <c r="I3180" s="267" t="s">
        <v>1403</v>
      </c>
    </row>
    <row r="3181" spans="1:9" s="53" customFormat="1" x14ac:dyDescent="0.2">
      <c r="A3181" s="132" t="s">
        <v>65</v>
      </c>
      <c r="B3181" s="213">
        <v>3</v>
      </c>
      <c r="C3181" s="151" t="s">
        <v>29</v>
      </c>
      <c r="D3181" s="148" t="s">
        <v>1176</v>
      </c>
      <c r="E3181" s="149">
        <v>377</v>
      </c>
      <c r="F3181" s="148" t="s">
        <v>589</v>
      </c>
      <c r="G3181" s="148" t="s">
        <v>17</v>
      </c>
      <c r="H3181" s="139" t="s">
        <v>11</v>
      </c>
      <c r="I3181" s="267" t="s">
        <v>1403</v>
      </c>
    </row>
    <row r="3182" spans="1:9" s="53" customFormat="1" x14ac:dyDescent="0.2">
      <c r="A3182" s="132" t="s">
        <v>78</v>
      </c>
      <c r="B3182" s="213">
        <v>3</v>
      </c>
      <c r="C3182" s="151" t="s">
        <v>29</v>
      </c>
      <c r="D3182" s="148" t="s">
        <v>1176</v>
      </c>
      <c r="E3182" s="149">
        <v>377</v>
      </c>
      <c r="F3182" s="148" t="s">
        <v>589</v>
      </c>
      <c r="G3182" s="148" t="s">
        <v>17</v>
      </c>
      <c r="H3182" s="139" t="s">
        <v>11</v>
      </c>
      <c r="I3182" s="267" t="s">
        <v>1403</v>
      </c>
    </row>
    <row r="3183" spans="1:9" s="53" customFormat="1" x14ac:dyDescent="0.2">
      <c r="A3183" s="132" t="s">
        <v>79</v>
      </c>
      <c r="B3183" s="213">
        <v>3</v>
      </c>
      <c r="C3183" s="151" t="s">
        <v>29</v>
      </c>
      <c r="D3183" s="148" t="s">
        <v>1176</v>
      </c>
      <c r="E3183" s="149">
        <v>377</v>
      </c>
      <c r="F3183" s="148" t="s">
        <v>589</v>
      </c>
      <c r="G3183" s="148" t="s">
        <v>17</v>
      </c>
      <c r="H3183" s="139" t="s">
        <v>11</v>
      </c>
      <c r="I3183" s="267" t="s">
        <v>1403</v>
      </c>
    </row>
    <row r="3184" spans="1:9" s="53" customFormat="1" x14ac:dyDescent="0.2">
      <c r="A3184" s="132" t="s">
        <v>81</v>
      </c>
      <c r="B3184" s="213">
        <v>3</v>
      </c>
      <c r="C3184" s="151" t="s">
        <v>29</v>
      </c>
      <c r="D3184" s="148" t="s">
        <v>1176</v>
      </c>
      <c r="E3184" s="149">
        <v>377</v>
      </c>
      <c r="F3184" s="148" t="s">
        <v>589</v>
      </c>
      <c r="G3184" s="148" t="s">
        <v>17</v>
      </c>
      <c r="H3184" s="139" t="s">
        <v>11</v>
      </c>
      <c r="I3184" s="267" t="s">
        <v>1403</v>
      </c>
    </row>
    <row r="3185" spans="1:9" s="53" customFormat="1" x14ac:dyDescent="0.2">
      <c r="A3185" s="132" t="s">
        <v>82</v>
      </c>
      <c r="B3185" s="213">
        <v>3</v>
      </c>
      <c r="C3185" s="151" t="s">
        <v>29</v>
      </c>
      <c r="D3185" s="148" t="s">
        <v>1176</v>
      </c>
      <c r="E3185" s="149">
        <v>377</v>
      </c>
      <c r="F3185" s="148" t="s">
        <v>589</v>
      </c>
      <c r="G3185" s="148" t="s">
        <v>17</v>
      </c>
      <c r="H3185" s="139" t="s">
        <v>11</v>
      </c>
      <c r="I3185" s="267" t="s">
        <v>1403</v>
      </c>
    </row>
    <row r="3186" spans="1:9" s="53" customFormat="1" x14ac:dyDescent="0.2">
      <c r="A3186" s="132" t="s">
        <v>87</v>
      </c>
      <c r="B3186" s="213">
        <v>3</v>
      </c>
      <c r="C3186" s="151" t="s">
        <v>29</v>
      </c>
      <c r="D3186" s="148" t="s">
        <v>1176</v>
      </c>
      <c r="E3186" s="149">
        <v>377</v>
      </c>
      <c r="F3186" s="148" t="s">
        <v>589</v>
      </c>
      <c r="G3186" s="148" t="s">
        <v>17</v>
      </c>
      <c r="H3186" s="139" t="s">
        <v>11</v>
      </c>
      <c r="I3186" s="267" t="s">
        <v>1403</v>
      </c>
    </row>
    <row r="3187" spans="1:9" s="53" customFormat="1" x14ac:dyDescent="0.2">
      <c r="A3187" s="132" t="s">
        <v>88</v>
      </c>
      <c r="B3187" s="213">
        <v>3</v>
      </c>
      <c r="C3187" s="151" t="s">
        <v>29</v>
      </c>
      <c r="D3187" s="148" t="s">
        <v>1176</v>
      </c>
      <c r="E3187" s="149">
        <v>377</v>
      </c>
      <c r="F3187" s="148" t="s">
        <v>589</v>
      </c>
      <c r="G3187" s="148" t="s">
        <v>17</v>
      </c>
      <c r="H3187" s="139" t="s">
        <v>11</v>
      </c>
      <c r="I3187" s="267" t="s">
        <v>1403</v>
      </c>
    </row>
    <row r="3188" spans="1:9" s="53" customFormat="1" x14ac:dyDescent="0.2">
      <c r="A3188" s="132" t="s">
        <v>148</v>
      </c>
      <c r="B3188" s="213">
        <v>3</v>
      </c>
      <c r="C3188" s="151" t="s">
        <v>29</v>
      </c>
      <c r="D3188" s="148" t="s">
        <v>1176</v>
      </c>
      <c r="E3188" s="149">
        <v>377</v>
      </c>
      <c r="F3188" s="148" t="s">
        <v>589</v>
      </c>
      <c r="G3188" s="148" t="s">
        <v>17</v>
      </c>
      <c r="H3188" s="139" t="s">
        <v>11</v>
      </c>
      <c r="I3188" s="267" t="s">
        <v>1403</v>
      </c>
    </row>
    <row r="3189" spans="1:9" s="53" customFormat="1" x14ac:dyDescent="0.2">
      <c r="A3189" s="132" t="s">
        <v>527</v>
      </c>
      <c r="B3189" s="213">
        <v>3</v>
      </c>
      <c r="C3189" s="151" t="s">
        <v>29</v>
      </c>
      <c r="D3189" s="148" t="s">
        <v>1176</v>
      </c>
      <c r="E3189" s="149">
        <v>377</v>
      </c>
      <c r="F3189" s="148" t="s">
        <v>589</v>
      </c>
      <c r="G3189" s="148" t="s">
        <v>17</v>
      </c>
      <c r="H3189" s="139" t="s">
        <v>11</v>
      </c>
      <c r="I3189" s="267" t="s">
        <v>1403</v>
      </c>
    </row>
    <row r="3190" spans="1:9" s="53" customFormat="1" x14ac:dyDescent="0.2">
      <c r="A3190" s="132" t="s">
        <v>588</v>
      </c>
      <c r="B3190" s="213">
        <v>3</v>
      </c>
      <c r="C3190" s="151" t="s">
        <v>29</v>
      </c>
      <c r="D3190" s="148" t="s">
        <v>1176</v>
      </c>
      <c r="E3190" s="149">
        <v>377</v>
      </c>
      <c r="F3190" s="148" t="s">
        <v>589</v>
      </c>
      <c r="G3190" s="148" t="s">
        <v>17</v>
      </c>
      <c r="H3190" s="139" t="s">
        <v>11</v>
      </c>
      <c r="I3190" s="267" t="s">
        <v>1403</v>
      </c>
    </row>
    <row r="3191" spans="1:9" s="53" customFormat="1" x14ac:dyDescent="0.2">
      <c r="A3191" s="132" t="s">
        <v>1069</v>
      </c>
      <c r="B3191" s="213">
        <v>3</v>
      </c>
      <c r="C3191" s="151" t="s">
        <v>29</v>
      </c>
      <c r="D3191" s="148" t="s">
        <v>1176</v>
      </c>
      <c r="E3191" s="149">
        <v>377</v>
      </c>
      <c r="F3191" s="148" t="s">
        <v>589</v>
      </c>
      <c r="G3191" s="148" t="s">
        <v>17</v>
      </c>
      <c r="H3191" s="139" t="s">
        <v>11</v>
      </c>
      <c r="I3191" s="267" t="s">
        <v>1403</v>
      </c>
    </row>
    <row r="3192" spans="1:9" s="53" customFormat="1" x14ac:dyDescent="0.2">
      <c r="A3192" s="132" t="s">
        <v>5</v>
      </c>
      <c r="B3192" s="213">
        <v>3</v>
      </c>
      <c r="C3192" s="151" t="s">
        <v>29</v>
      </c>
      <c r="D3192" s="148" t="s">
        <v>1176</v>
      </c>
      <c r="E3192" s="149">
        <v>387</v>
      </c>
      <c r="F3192" s="148" t="s">
        <v>589</v>
      </c>
      <c r="G3192" s="148" t="s">
        <v>15</v>
      </c>
      <c r="H3192" s="139" t="s">
        <v>11</v>
      </c>
      <c r="I3192" s="267" t="s">
        <v>1403</v>
      </c>
    </row>
    <row r="3193" spans="1:9" s="53" customFormat="1" x14ac:dyDescent="0.2">
      <c r="A3193" s="132" t="s">
        <v>6</v>
      </c>
      <c r="B3193" s="213">
        <v>3</v>
      </c>
      <c r="C3193" s="151" t="s">
        <v>29</v>
      </c>
      <c r="D3193" s="148" t="s">
        <v>1176</v>
      </c>
      <c r="E3193" s="149">
        <v>387</v>
      </c>
      <c r="F3193" s="148" t="s">
        <v>589</v>
      </c>
      <c r="G3193" s="148" t="s">
        <v>15</v>
      </c>
      <c r="H3193" s="139" t="s">
        <v>11</v>
      </c>
      <c r="I3193" s="267" t="s">
        <v>1403</v>
      </c>
    </row>
    <row r="3194" spans="1:9" s="53" customFormat="1" x14ac:dyDescent="0.2">
      <c r="A3194" s="132" t="s">
        <v>7</v>
      </c>
      <c r="B3194" s="213">
        <v>3</v>
      </c>
      <c r="C3194" s="151" t="s">
        <v>29</v>
      </c>
      <c r="D3194" s="148" t="s">
        <v>1176</v>
      </c>
      <c r="E3194" s="149">
        <v>387</v>
      </c>
      <c r="F3194" s="148" t="s">
        <v>589</v>
      </c>
      <c r="G3194" s="148" t="s">
        <v>15</v>
      </c>
      <c r="H3194" s="139" t="s">
        <v>11</v>
      </c>
      <c r="I3194" s="267" t="s">
        <v>1403</v>
      </c>
    </row>
    <row r="3195" spans="1:9" s="53" customFormat="1" x14ac:dyDescent="0.2">
      <c r="A3195" s="132" t="s">
        <v>8</v>
      </c>
      <c r="B3195" s="213">
        <v>3</v>
      </c>
      <c r="C3195" s="151" t="s">
        <v>29</v>
      </c>
      <c r="D3195" s="148" t="s">
        <v>1176</v>
      </c>
      <c r="E3195" s="149">
        <v>387</v>
      </c>
      <c r="F3195" s="148" t="s">
        <v>589</v>
      </c>
      <c r="G3195" s="148" t="s">
        <v>15</v>
      </c>
      <c r="H3195" s="139" t="s">
        <v>11</v>
      </c>
      <c r="I3195" s="267" t="s">
        <v>1403</v>
      </c>
    </row>
    <row r="3196" spans="1:9" s="53" customFormat="1" x14ac:dyDescent="0.2">
      <c r="A3196" s="132" t="s">
        <v>34</v>
      </c>
      <c r="B3196" s="213">
        <v>3</v>
      </c>
      <c r="C3196" s="151" t="s">
        <v>29</v>
      </c>
      <c r="D3196" s="148" t="s">
        <v>1176</v>
      </c>
      <c r="E3196" s="149">
        <v>387</v>
      </c>
      <c r="F3196" s="148" t="s">
        <v>589</v>
      </c>
      <c r="G3196" s="148" t="s">
        <v>15</v>
      </c>
      <c r="H3196" s="139" t="s">
        <v>11</v>
      </c>
      <c r="I3196" s="267" t="s">
        <v>1403</v>
      </c>
    </row>
    <row r="3197" spans="1:9" s="53" customFormat="1" x14ac:dyDescent="0.2">
      <c r="A3197" s="132" t="s">
        <v>37</v>
      </c>
      <c r="B3197" s="213">
        <v>3</v>
      </c>
      <c r="C3197" s="151" t="s">
        <v>29</v>
      </c>
      <c r="D3197" s="148" t="s">
        <v>1176</v>
      </c>
      <c r="E3197" s="149">
        <v>387</v>
      </c>
      <c r="F3197" s="148" t="s">
        <v>589</v>
      </c>
      <c r="G3197" s="148" t="s">
        <v>15</v>
      </c>
      <c r="H3197" s="139" t="s">
        <v>11</v>
      </c>
      <c r="I3197" s="267" t="s">
        <v>1403</v>
      </c>
    </row>
    <row r="3198" spans="1:9" s="53" customFormat="1" x14ac:dyDescent="0.2">
      <c r="A3198" s="132" t="s">
        <v>39</v>
      </c>
      <c r="B3198" s="213">
        <v>3</v>
      </c>
      <c r="C3198" s="151" t="s">
        <v>29</v>
      </c>
      <c r="D3198" s="148" t="s">
        <v>1176</v>
      </c>
      <c r="E3198" s="149">
        <v>387</v>
      </c>
      <c r="F3198" s="148" t="s">
        <v>589</v>
      </c>
      <c r="G3198" s="148" t="s">
        <v>15</v>
      </c>
      <c r="H3198" s="139" t="s">
        <v>11</v>
      </c>
      <c r="I3198" s="267" t="s">
        <v>1403</v>
      </c>
    </row>
    <row r="3199" spans="1:9" s="53" customFormat="1" x14ac:dyDescent="0.2">
      <c r="A3199" s="132" t="s">
        <v>40</v>
      </c>
      <c r="B3199" s="213">
        <v>3</v>
      </c>
      <c r="C3199" s="151" t="s">
        <v>29</v>
      </c>
      <c r="D3199" s="148" t="s">
        <v>1176</v>
      </c>
      <c r="E3199" s="149">
        <v>387</v>
      </c>
      <c r="F3199" s="148" t="s">
        <v>589</v>
      </c>
      <c r="G3199" s="148" t="s">
        <v>15</v>
      </c>
      <c r="H3199" s="139" t="s">
        <v>11</v>
      </c>
      <c r="I3199" s="267" t="s">
        <v>1403</v>
      </c>
    </row>
    <row r="3200" spans="1:9" s="53" customFormat="1" x14ac:dyDescent="0.2">
      <c r="A3200" s="132" t="s">
        <v>44</v>
      </c>
      <c r="B3200" s="213">
        <v>3</v>
      </c>
      <c r="C3200" s="151" t="s">
        <v>29</v>
      </c>
      <c r="D3200" s="148" t="s">
        <v>1176</v>
      </c>
      <c r="E3200" s="149">
        <v>387</v>
      </c>
      <c r="F3200" s="148" t="s">
        <v>589</v>
      </c>
      <c r="G3200" s="148" t="s">
        <v>15</v>
      </c>
      <c r="H3200" s="139" t="s">
        <v>11</v>
      </c>
      <c r="I3200" s="267" t="s">
        <v>1403</v>
      </c>
    </row>
    <row r="3201" spans="1:9" s="53" customFormat="1" x14ac:dyDescent="0.2">
      <c r="A3201" s="132" t="s">
        <v>45</v>
      </c>
      <c r="B3201" s="213">
        <v>3</v>
      </c>
      <c r="C3201" s="151" t="s">
        <v>29</v>
      </c>
      <c r="D3201" s="148" t="s">
        <v>1176</v>
      </c>
      <c r="E3201" s="149">
        <v>387</v>
      </c>
      <c r="F3201" s="148" t="s">
        <v>589</v>
      </c>
      <c r="G3201" s="148" t="s">
        <v>15</v>
      </c>
      <c r="H3201" s="139" t="s">
        <v>11</v>
      </c>
      <c r="I3201" s="267" t="s">
        <v>1403</v>
      </c>
    </row>
    <row r="3202" spans="1:9" s="53" customFormat="1" x14ac:dyDescent="0.2">
      <c r="A3202" s="132" t="s">
        <v>46</v>
      </c>
      <c r="B3202" s="213">
        <v>3</v>
      </c>
      <c r="C3202" s="151" t="s">
        <v>29</v>
      </c>
      <c r="D3202" s="148" t="s">
        <v>1176</v>
      </c>
      <c r="E3202" s="149">
        <v>387</v>
      </c>
      <c r="F3202" s="148" t="s">
        <v>589</v>
      </c>
      <c r="G3202" s="148" t="s">
        <v>15</v>
      </c>
      <c r="H3202" s="139" t="s">
        <v>11</v>
      </c>
      <c r="I3202" s="267" t="s">
        <v>1403</v>
      </c>
    </row>
    <row r="3203" spans="1:9" s="53" customFormat="1" x14ac:dyDescent="0.2">
      <c r="A3203" s="132" t="s">
        <v>47</v>
      </c>
      <c r="B3203" s="213">
        <v>3</v>
      </c>
      <c r="C3203" s="151" t="s">
        <v>29</v>
      </c>
      <c r="D3203" s="148" t="s">
        <v>1176</v>
      </c>
      <c r="E3203" s="149">
        <v>387</v>
      </c>
      <c r="F3203" s="148" t="s">
        <v>589</v>
      </c>
      <c r="G3203" s="148" t="s">
        <v>15</v>
      </c>
      <c r="H3203" s="139" t="s">
        <v>11</v>
      </c>
      <c r="I3203" s="267" t="s">
        <v>1403</v>
      </c>
    </row>
    <row r="3204" spans="1:9" s="53" customFormat="1" x14ac:dyDescent="0.2">
      <c r="A3204" s="132" t="s">
        <v>55</v>
      </c>
      <c r="B3204" s="213">
        <v>3</v>
      </c>
      <c r="C3204" s="151" t="s">
        <v>29</v>
      </c>
      <c r="D3204" s="148" t="s">
        <v>1176</v>
      </c>
      <c r="E3204" s="149">
        <v>387</v>
      </c>
      <c r="F3204" s="148" t="s">
        <v>589</v>
      </c>
      <c r="G3204" s="148" t="s">
        <v>15</v>
      </c>
      <c r="H3204" s="139" t="s">
        <v>11</v>
      </c>
      <c r="I3204" s="267" t="s">
        <v>1403</v>
      </c>
    </row>
    <row r="3205" spans="1:9" s="53" customFormat="1" x14ac:dyDescent="0.2">
      <c r="A3205" s="132" t="s">
        <v>56</v>
      </c>
      <c r="B3205" s="213">
        <v>3</v>
      </c>
      <c r="C3205" s="151" t="s">
        <v>29</v>
      </c>
      <c r="D3205" s="148" t="s">
        <v>1176</v>
      </c>
      <c r="E3205" s="149">
        <v>387</v>
      </c>
      <c r="F3205" s="148" t="s">
        <v>589</v>
      </c>
      <c r="G3205" s="148" t="s">
        <v>15</v>
      </c>
      <c r="H3205" s="139" t="s">
        <v>11</v>
      </c>
      <c r="I3205" s="267" t="s">
        <v>1403</v>
      </c>
    </row>
    <row r="3206" spans="1:9" s="53" customFormat="1" x14ac:dyDescent="0.2">
      <c r="A3206" s="132" t="s">
        <v>64</v>
      </c>
      <c r="B3206" s="213">
        <v>3</v>
      </c>
      <c r="C3206" s="151" t="s">
        <v>29</v>
      </c>
      <c r="D3206" s="148" t="s">
        <v>1176</v>
      </c>
      <c r="E3206" s="149">
        <v>387</v>
      </c>
      <c r="F3206" s="148" t="s">
        <v>589</v>
      </c>
      <c r="G3206" s="148" t="s">
        <v>15</v>
      </c>
      <c r="H3206" s="139" t="s">
        <v>11</v>
      </c>
      <c r="I3206" s="267" t="s">
        <v>1403</v>
      </c>
    </row>
    <row r="3207" spans="1:9" s="53" customFormat="1" x14ac:dyDescent="0.2">
      <c r="A3207" s="132" t="s">
        <v>65</v>
      </c>
      <c r="B3207" s="213">
        <v>3</v>
      </c>
      <c r="C3207" s="151" t="s">
        <v>29</v>
      </c>
      <c r="D3207" s="148" t="s">
        <v>1176</v>
      </c>
      <c r="E3207" s="149">
        <v>387</v>
      </c>
      <c r="F3207" s="148" t="s">
        <v>589</v>
      </c>
      <c r="G3207" s="148" t="s">
        <v>15</v>
      </c>
      <c r="H3207" s="139" t="s">
        <v>11</v>
      </c>
      <c r="I3207" s="267" t="s">
        <v>1403</v>
      </c>
    </row>
    <row r="3208" spans="1:9" s="53" customFormat="1" x14ac:dyDescent="0.2">
      <c r="A3208" s="132" t="s">
        <v>78</v>
      </c>
      <c r="B3208" s="213">
        <v>3</v>
      </c>
      <c r="C3208" s="151" t="s">
        <v>29</v>
      </c>
      <c r="D3208" s="148" t="s">
        <v>1176</v>
      </c>
      <c r="E3208" s="149">
        <v>387</v>
      </c>
      <c r="F3208" s="148" t="s">
        <v>589</v>
      </c>
      <c r="G3208" s="148" t="s">
        <v>15</v>
      </c>
      <c r="H3208" s="139" t="s">
        <v>11</v>
      </c>
      <c r="I3208" s="267" t="s">
        <v>1403</v>
      </c>
    </row>
    <row r="3209" spans="1:9" s="53" customFormat="1" x14ac:dyDescent="0.2">
      <c r="A3209" s="132" t="s">
        <v>79</v>
      </c>
      <c r="B3209" s="213">
        <v>3</v>
      </c>
      <c r="C3209" s="151" t="s">
        <v>29</v>
      </c>
      <c r="D3209" s="148" t="s">
        <v>1176</v>
      </c>
      <c r="E3209" s="149">
        <v>387</v>
      </c>
      <c r="F3209" s="148" t="s">
        <v>589</v>
      </c>
      <c r="G3209" s="148" t="s">
        <v>15</v>
      </c>
      <c r="H3209" s="139" t="s">
        <v>11</v>
      </c>
      <c r="I3209" s="267" t="s">
        <v>1403</v>
      </c>
    </row>
    <row r="3210" spans="1:9" s="53" customFormat="1" x14ac:dyDescent="0.2">
      <c r="A3210" s="132" t="s">
        <v>81</v>
      </c>
      <c r="B3210" s="213">
        <v>3</v>
      </c>
      <c r="C3210" s="151" t="s">
        <v>29</v>
      </c>
      <c r="D3210" s="148" t="s">
        <v>1176</v>
      </c>
      <c r="E3210" s="149">
        <v>387</v>
      </c>
      <c r="F3210" s="148" t="s">
        <v>589</v>
      </c>
      <c r="G3210" s="148" t="s">
        <v>15</v>
      </c>
      <c r="H3210" s="139" t="s">
        <v>11</v>
      </c>
      <c r="I3210" s="267" t="s">
        <v>1403</v>
      </c>
    </row>
    <row r="3211" spans="1:9" s="53" customFormat="1" x14ac:dyDescent="0.2">
      <c r="A3211" s="132" t="s">
        <v>82</v>
      </c>
      <c r="B3211" s="213">
        <v>3</v>
      </c>
      <c r="C3211" s="151" t="s">
        <v>29</v>
      </c>
      <c r="D3211" s="148" t="s">
        <v>1176</v>
      </c>
      <c r="E3211" s="149">
        <v>387</v>
      </c>
      <c r="F3211" s="148" t="s">
        <v>589</v>
      </c>
      <c r="G3211" s="148" t="s">
        <v>15</v>
      </c>
      <c r="H3211" s="139" t="s">
        <v>11</v>
      </c>
      <c r="I3211" s="267" t="s">
        <v>1403</v>
      </c>
    </row>
    <row r="3212" spans="1:9" s="53" customFormat="1" x14ac:dyDescent="0.2">
      <c r="A3212" s="132" t="s">
        <v>87</v>
      </c>
      <c r="B3212" s="213">
        <v>3</v>
      </c>
      <c r="C3212" s="151" t="s">
        <v>29</v>
      </c>
      <c r="D3212" s="148" t="s">
        <v>1176</v>
      </c>
      <c r="E3212" s="149">
        <v>387</v>
      </c>
      <c r="F3212" s="148" t="s">
        <v>589</v>
      </c>
      <c r="G3212" s="148" t="s">
        <v>15</v>
      </c>
      <c r="H3212" s="139" t="s">
        <v>11</v>
      </c>
      <c r="I3212" s="267" t="s">
        <v>1403</v>
      </c>
    </row>
    <row r="3213" spans="1:9" s="53" customFormat="1" x14ac:dyDescent="0.2">
      <c r="A3213" s="132" t="s">
        <v>88</v>
      </c>
      <c r="B3213" s="213">
        <v>3</v>
      </c>
      <c r="C3213" s="151" t="s">
        <v>29</v>
      </c>
      <c r="D3213" s="148" t="s">
        <v>1176</v>
      </c>
      <c r="E3213" s="149">
        <v>387</v>
      </c>
      <c r="F3213" s="148" t="s">
        <v>589</v>
      </c>
      <c r="G3213" s="148" t="s">
        <v>15</v>
      </c>
      <c r="H3213" s="139" t="s">
        <v>11</v>
      </c>
      <c r="I3213" s="267" t="s">
        <v>1403</v>
      </c>
    </row>
    <row r="3214" spans="1:9" s="53" customFormat="1" x14ac:dyDescent="0.2">
      <c r="A3214" s="132" t="s">
        <v>148</v>
      </c>
      <c r="B3214" s="213">
        <v>3</v>
      </c>
      <c r="C3214" s="151" t="s">
        <v>29</v>
      </c>
      <c r="D3214" s="148" t="s">
        <v>1176</v>
      </c>
      <c r="E3214" s="149">
        <v>387</v>
      </c>
      <c r="F3214" s="148" t="s">
        <v>589</v>
      </c>
      <c r="G3214" s="148" t="s">
        <v>15</v>
      </c>
      <c r="H3214" s="139" t="s">
        <v>11</v>
      </c>
      <c r="I3214" s="267" t="s">
        <v>1403</v>
      </c>
    </row>
    <row r="3215" spans="1:9" s="53" customFormat="1" x14ac:dyDescent="0.2">
      <c r="A3215" s="132" t="s">
        <v>527</v>
      </c>
      <c r="B3215" s="213">
        <v>3</v>
      </c>
      <c r="C3215" s="151" t="s">
        <v>29</v>
      </c>
      <c r="D3215" s="148" t="s">
        <v>1176</v>
      </c>
      <c r="E3215" s="149">
        <v>387</v>
      </c>
      <c r="F3215" s="148" t="s">
        <v>589</v>
      </c>
      <c r="G3215" s="148" t="s">
        <v>15</v>
      </c>
      <c r="H3215" s="139" t="s">
        <v>11</v>
      </c>
      <c r="I3215" s="267" t="s">
        <v>1403</v>
      </c>
    </row>
    <row r="3216" spans="1:9" s="53" customFormat="1" x14ac:dyDescent="0.2">
      <c r="A3216" s="132" t="s">
        <v>588</v>
      </c>
      <c r="B3216" s="213">
        <v>3</v>
      </c>
      <c r="C3216" s="151" t="s">
        <v>29</v>
      </c>
      <c r="D3216" s="148" t="s">
        <v>1176</v>
      </c>
      <c r="E3216" s="149">
        <v>387</v>
      </c>
      <c r="F3216" s="148" t="s">
        <v>589</v>
      </c>
      <c r="G3216" s="148" t="s">
        <v>15</v>
      </c>
      <c r="H3216" s="139" t="s">
        <v>11</v>
      </c>
      <c r="I3216" s="267" t="s">
        <v>1403</v>
      </c>
    </row>
    <row r="3217" spans="1:9" s="53" customFormat="1" x14ac:dyDescent="0.2">
      <c r="A3217" s="132" t="s">
        <v>1069</v>
      </c>
      <c r="B3217" s="213">
        <v>3</v>
      </c>
      <c r="C3217" s="151" t="s">
        <v>29</v>
      </c>
      <c r="D3217" s="148" t="s">
        <v>1176</v>
      </c>
      <c r="E3217" s="149">
        <v>387</v>
      </c>
      <c r="F3217" s="148" t="s">
        <v>589</v>
      </c>
      <c r="G3217" s="148" t="s">
        <v>15</v>
      </c>
      <c r="H3217" s="139" t="s">
        <v>11</v>
      </c>
      <c r="I3217" s="267" t="s">
        <v>1403</v>
      </c>
    </row>
    <row r="3218" spans="1:9" x14ac:dyDescent="0.2">
      <c r="A3218" s="132" t="s">
        <v>5</v>
      </c>
      <c r="B3218" s="213">
        <v>3</v>
      </c>
      <c r="C3218" s="151" t="s">
        <v>29</v>
      </c>
      <c r="D3218" s="148" t="s">
        <v>51</v>
      </c>
      <c r="E3218" s="149">
        <v>368</v>
      </c>
      <c r="F3218" s="148" t="s">
        <v>594</v>
      </c>
      <c r="G3218" s="148" t="s">
        <v>14</v>
      </c>
      <c r="H3218" s="152" t="s">
        <v>11</v>
      </c>
      <c r="I3218" s="267" t="s">
        <v>1403</v>
      </c>
    </row>
    <row r="3219" spans="1:9" x14ac:dyDescent="0.2">
      <c r="A3219" s="132" t="s">
        <v>6</v>
      </c>
      <c r="B3219" s="213">
        <v>3</v>
      </c>
      <c r="C3219" s="151" t="s">
        <v>29</v>
      </c>
      <c r="D3219" s="148" t="s">
        <v>51</v>
      </c>
      <c r="E3219" s="149">
        <v>368</v>
      </c>
      <c r="F3219" s="148" t="s">
        <v>594</v>
      </c>
      <c r="G3219" s="148" t="s">
        <v>14</v>
      </c>
      <c r="H3219" s="152" t="s">
        <v>11</v>
      </c>
      <c r="I3219" s="267" t="s">
        <v>1403</v>
      </c>
    </row>
    <row r="3220" spans="1:9" x14ac:dyDescent="0.2">
      <c r="A3220" s="132" t="s">
        <v>7</v>
      </c>
      <c r="B3220" s="213">
        <v>3</v>
      </c>
      <c r="C3220" s="151" t="s">
        <v>29</v>
      </c>
      <c r="D3220" s="148" t="s">
        <v>51</v>
      </c>
      <c r="E3220" s="149">
        <v>368</v>
      </c>
      <c r="F3220" s="148" t="s">
        <v>594</v>
      </c>
      <c r="G3220" s="148" t="s">
        <v>14</v>
      </c>
      <c r="H3220" s="143" t="s">
        <v>11</v>
      </c>
      <c r="I3220" s="267" t="s">
        <v>1403</v>
      </c>
    </row>
    <row r="3221" spans="1:9" x14ac:dyDescent="0.2">
      <c r="A3221" s="132" t="s">
        <v>8</v>
      </c>
      <c r="B3221" s="213">
        <v>3</v>
      </c>
      <c r="C3221" s="151" t="s">
        <v>29</v>
      </c>
      <c r="D3221" s="148" t="s">
        <v>51</v>
      </c>
      <c r="E3221" s="149">
        <v>368</v>
      </c>
      <c r="F3221" s="148" t="s">
        <v>594</v>
      </c>
      <c r="G3221" s="148" t="s">
        <v>14</v>
      </c>
      <c r="H3221" s="143" t="s">
        <v>11</v>
      </c>
      <c r="I3221" s="267" t="s">
        <v>1403</v>
      </c>
    </row>
    <row r="3222" spans="1:9" x14ac:dyDescent="0.2">
      <c r="A3222" s="132" t="s">
        <v>34</v>
      </c>
      <c r="B3222" s="213">
        <v>3</v>
      </c>
      <c r="C3222" s="151" t="s">
        <v>29</v>
      </c>
      <c r="D3222" s="148" t="s">
        <v>51</v>
      </c>
      <c r="E3222" s="149">
        <v>368</v>
      </c>
      <c r="F3222" s="148" t="s">
        <v>594</v>
      </c>
      <c r="G3222" s="148" t="s">
        <v>14</v>
      </c>
      <c r="H3222" s="152" t="s">
        <v>11</v>
      </c>
      <c r="I3222" s="267" t="s">
        <v>1403</v>
      </c>
    </row>
    <row r="3223" spans="1:9" x14ac:dyDescent="0.2">
      <c r="A3223" s="132" t="s">
        <v>37</v>
      </c>
      <c r="B3223" s="213">
        <v>3</v>
      </c>
      <c r="C3223" s="151" t="s">
        <v>29</v>
      </c>
      <c r="D3223" s="148" t="s">
        <v>51</v>
      </c>
      <c r="E3223" s="142">
        <v>368</v>
      </c>
      <c r="F3223" s="127" t="s">
        <v>594</v>
      </c>
      <c r="G3223" s="148" t="s">
        <v>14</v>
      </c>
      <c r="H3223" s="152" t="s">
        <v>11</v>
      </c>
      <c r="I3223" s="267" t="s">
        <v>1403</v>
      </c>
    </row>
    <row r="3224" spans="1:9" x14ac:dyDescent="0.2">
      <c r="A3224" s="132" t="s">
        <v>39</v>
      </c>
      <c r="B3224" s="213">
        <v>3</v>
      </c>
      <c r="C3224" s="151" t="s">
        <v>29</v>
      </c>
      <c r="D3224" s="148" t="s">
        <v>51</v>
      </c>
      <c r="E3224" s="142">
        <v>368</v>
      </c>
      <c r="F3224" s="148" t="s">
        <v>594</v>
      </c>
      <c r="G3224" s="148" t="s">
        <v>14</v>
      </c>
      <c r="H3224" s="152" t="s">
        <v>11</v>
      </c>
      <c r="I3224" s="267" t="s">
        <v>1403</v>
      </c>
    </row>
    <row r="3225" spans="1:9" x14ac:dyDescent="0.2">
      <c r="A3225" s="132" t="s">
        <v>40</v>
      </c>
      <c r="B3225" s="213">
        <v>3</v>
      </c>
      <c r="C3225" s="151" t="s">
        <v>29</v>
      </c>
      <c r="D3225" s="148" t="s">
        <v>51</v>
      </c>
      <c r="E3225" s="149">
        <v>368</v>
      </c>
      <c r="F3225" s="148" t="s">
        <v>594</v>
      </c>
      <c r="G3225" s="148" t="s">
        <v>14</v>
      </c>
      <c r="H3225" s="152" t="s">
        <v>11</v>
      </c>
      <c r="I3225" s="267" t="s">
        <v>1403</v>
      </c>
    </row>
    <row r="3226" spans="1:9" x14ac:dyDescent="0.2">
      <c r="A3226" s="132" t="s">
        <v>44</v>
      </c>
      <c r="B3226" s="213">
        <v>3</v>
      </c>
      <c r="C3226" s="151" t="s">
        <v>29</v>
      </c>
      <c r="D3226" s="148" t="s">
        <v>51</v>
      </c>
      <c r="E3226" s="149">
        <v>368</v>
      </c>
      <c r="F3226" s="148" t="s">
        <v>594</v>
      </c>
      <c r="G3226" s="148" t="s">
        <v>14</v>
      </c>
      <c r="H3226" s="152" t="s">
        <v>11</v>
      </c>
      <c r="I3226" s="267" t="s">
        <v>1403</v>
      </c>
    </row>
    <row r="3227" spans="1:9" x14ac:dyDescent="0.2">
      <c r="A3227" s="132" t="s">
        <v>45</v>
      </c>
      <c r="B3227" s="213">
        <v>3</v>
      </c>
      <c r="C3227" s="151" t="s">
        <v>29</v>
      </c>
      <c r="D3227" s="148" t="s">
        <v>51</v>
      </c>
      <c r="E3227" s="149">
        <v>368</v>
      </c>
      <c r="F3227" s="148" t="s">
        <v>594</v>
      </c>
      <c r="G3227" s="148" t="s">
        <v>14</v>
      </c>
      <c r="H3227" s="152" t="s">
        <v>11</v>
      </c>
      <c r="I3227" s="267" t="s">
        <v>1403</v>
      </c>
    </row>
    <row r="3228" spans="1:9" x14ac:dyDescent="0.2">
      <c r="A3228" s="132" t="s">
        <v>46</v>
      </c>
      <c r="B3228" s="213">
        <v>3</v>
      </c>
      <c r="C3228" s="151" t="s">
        <v>29</v>
      </c>
      <c r="D3228" s="148" t="s">
        <v>51</v>
      </c>
      <c r="E3228" s="149">
        <v>368</v>
      </c>
      <c r="F3228" s="148" t="s">
        <v>594</v>
      </c>
      <c r="G3228" s="148" t="s">
        <v>14</v>
      </c>
      <c r="H3228" s="152" t="s">
        <v>11</v>
      </c>
      <c r="I3228" s="267" t="s">
        <v>1403</v>
      </c>
    </row>
    <row r="3229" spans="1:9" x14ac:dyDescent="0.2">
      <c r="A3229" s="132" t="s">
        <v>47</v>
      </c>
      <c r="B3229" s="213">
        <v>3</v>
      </c>
      <c r="C3229" s="151" t="s">
        <v>29</v>
      </c>
      <c r="D3229" s="148" t="s">
        <v>51</v>
      </c>
      <c r="E3229" s="142">
        <v>368</v>
      </c>
      <c r="F3229" s="148" t="s">
        <v>594</v>
      </c>
      <c r="G3229" s="148" t="s">
        <v>14</v>
      </c>
      <c r="H3229" s="152" t="s">
        <v>11</v>
      </c>
      <c r="I3229" s="267" t="s">
        <v>1403</v>
      </c>
    </row>
    <row r="3230" spans="1:9" x14ac:dyDescent="0.2">
      <c r="A3230" s="132" t="s">
        <v>55</v>
      </c>
      <c r="B3230" s="213">
        <v>3</v>
      </c>
      <c r="C3230" s="151" t="s">
        <v>29</v>
      </c>
      <c r="D3230" s="148" t="s">
        <v>51</v>
      </c>
      <c r="E3230" s="149">
        <v>368</v>
      </c>
      <c r="F3230" s="148" t="s">
        <v>594</v>
      </c>
      <c r="G3230" s="148" t="s">
        <v>14</v>
      </c>
      <c r="H3230" s="152" t="s">
        <v>11</v>
      </c>
      <c r="I3230" s="267" t="s">
        <v>1403</v>
      </c>
    </row>
    <row r="3231" spans="1:9" x14ac:dyDescent="0.2">
      <c r="A3231" s="132" t="s">
        <v>56</v>
      </c>
      <c r="B3231" s="213">
        <v>3</v>
      </c>
      <c r="C3231" s="151" t="s">
        <v>29</v>
      </c>
      <c r="D3231" s="148" t="s">
        <v>51</v>
      </c>
      <c r="E3231" s="149">
        <v>368</v>
      </c>
      <c r="F3231" s="148" t="s">
        <v>594</v>
      </c>
      <c r="G3231" s="148" t="s">
        <v>14</v>
      </c>
      <c r="H3231" s="152" t="s">
        <v>11</v>
      </c>
      <c r="I3231" s="267" t="s">
        <v>1403</v>
      </c>
    </row>
    <row r="3232" spans="1:9" x14ac:dyDescent="0.2">
      <c r="A3232" s="132" t="s">
        <v>64</v>
      </c>
      <c r="B3232" s="213">
        <v>3</v>
      </c>
      <c r="C3232" s="151" t="s">
        <v>29</v>
      </c>
      <c r="D3232" s="148" t="s">
        <v>51</v>
      </c>
      <c r="E3232" s="149">
        <v>368</v>
      </c>
      <c r="F3232" s="148" t="s">
        <v>594</v>
      </c>
      <c r="G3232" s="148" t="s">
        <v>14</v>
      </c>
      <c r="H3232" s="152">
        <v>138507.79999999999</v>
      </c>
      <c r="I3232" s="267" t="s">
        <v>1403</v>
      </c>
    </row>
    <row r="3233" spans="1:9" x14ac:dyDescent="0.2">
      <c r="A3233" s="132" t="s">
        <v>65</v>
      </c>
      <c r="B3233" s="213">
        <v>3</v>
      </c>
      <c r="C3233" s="151" t="s">
        <v>29</v>
      </c>
      <c r="D3233" s="148" t="s">
        <v>51</v>
      </c>
      <c r="E3233" s="149">
        <v>368</v>
      </c>
      <c r="F3233" s="148" t="s">
        <v>594</v>
      </c>
      <c r="G3233" s="148" t="s">
        <v>14</v>
      </c>
      <c r="H3233" s="152">
        <v>170000</v>
      </c>
      <c r="I3233" s="267" t="s">
        <v>1403</v>
      </c>
    </row>
    <row r="3234" spans="1:9" x14ac:dyDescent="0.2">
      <c r="A3234" s="132" t="s">
        <v>78</v>
      </c>
      <c r="B3234" s="213">
        <v>3</v>
      </c>
      <c r="C3234" s="151" t="s">
        <v>29</v>
      </c>
      <c r="D3234" s="148" t="s">
        <v>51</v>
      </c>
      <c r="E3234" s="149">
        <v>368</v>
      </c>
      <c r="F3234" s="148" t="s">
        <v>594</v>
      </c>
      <c r="G3234" s="148" t="s">
        <v>14</v>
      </c>
      <c r="H3234" s="152">
        <v>170000</v>
      </c>
      <c r="I3234" s="267" t="s">
        <v>1403</v>
      </c>
    </row>
    <row r="3235" spans="1:9" x14ac:dyDescent="0.2">
      <c r="A3235" s="132" t="s">
        <v>79</v>
      </c>
      <c r="B3235" s="213">
        <v>3</v>
      </c>
      <c r="C3235" s="151" t="s">
        <v>29</v>
      </c>
      <c r="D3235" s="148" t="s">
        <v>51</v>
      </c>
      <c r="E3235" s="149">
        <v>368</v>
      </c>
      <c r="F3235" s="148" t="s">
        <v>594</v>
      </c>
      <c r="G3235" s="148" t="s">
        <v>14</v>
      </c>
      <c r="H3235" s="153">
        <v>170000</v>
      </c>
      <c r="I3235" s="267" t="s">
        <v>1403</v>
      </c>
    </row>
    <row r="3236" spans="1:9" x14ac:dyDescent="0.2">
      <c r="A3236" s="132" t="s">
        <v>81</v>
      </c>
      <c r="B3236" s="213">
        <v>3</v>
      </c>
      <c r="C3236" s="151" t="s">
        <v>29</v>
      </c>
      <c r="D3236" s="148" t="s">
        <v>51</v>
      </c>
      <c r="E3236" s="149">
        <v>368</v>
      </c>
      <c r="F3236" s="148" t="s">
        <v>594</v>
      </c>
      <c r="G3236" s="148" t="s">
        <v>14</v>
      </c>
      <c r="H3236" s="152">
        <v>185366.5</v>
      </c>
      <c r="I3236" s="267" t="s">
        <v>1403</v>
      </c>
    </row>
    <row r="3237" spans="1:9" x14ac:dyDescent="0.2">
      <c r="A3237" s="132" t="s">
        <v>82</v>
      </c>
      <c r="B3237" s="213">
        <v>3</v>
      </c>
      <c r="C3237" s="151" t="s">
        <v>29</v>
      </c>
      <c r="D3237" s="148" t="s">
        <v>51</v>
      </c>
      <c r="E3237" s="149">
        <v>368</v>
      </c>
      <c r="F3237" s="148" t="s">
        <v>594</v>
      </c>
      <c r="G3237" s="148" t="s">
        <v>14</v>
      </c>
      <c r="H3237" s="152">
        <v>188366.5</v>
      </c>
      <c r="I3237" s="267" t="s">
        <v>1403</v>
      </c>
    </row>
    <row r="3238" spans="1:9" x14ac:dyDescent="0.2">
      <c r="A3238" s="132" t="s">
        <v>87</v>
      </c>
      <c r="B3238" s="213">
        <v>3</v>
      </c>
      <c r="C3238" s="151" t="s">
        <v>29</v>
      </c>
      <c r="D3238" s="148" t="s">
        <v>51</v>
      </c>
      <c r="E3238" s="149">
        <v>368</v>
      </c>
      <c r="F3238" s="148" t="s">
        <v>594</v>
      </c>
      <c r="G3238" s="148" t="s">
        <v>14</v>
      </c>
      <c r="H3238" s="152">
        <v>188366.5</v>
      </c>
      <c r="I3238" s="267" t="s">
        <v>1403</v>
      </c>
    </row>
    <row r="3239" spans="1:9" x14ac:dyDescent="0.2">
      <c r="A3239" s="132" t="s">
        <v>88</v>
      </c>
      <c r="B3239" s="213">
        <v>3</v>
      </c>
      <c r="C3239" s="151" t="s">
        <v>29</v>
      </c>
      <c r="D3239" s="148" t="s">
        <v>51</v>
      </c>
      <c r="E3239" s="149">
        <v>368</v>
      </c>
      <c r="F3239" s="148" t="s">
        <v>594</v>
      </c>
      <c r="G3239" s="148" t="s">
        <v>14</v>
      </c>
      <c r="H3239" s="152">
        <v>188366.5</v>
      </c>
      <c r="I3239" s="267" t="s">
        <v>1403</v>
      </c>
    </row>
    <row r="3240" spans="1:9" x14ac:dyDescent="0.2">
      <c r="A3240" s="132" t="s">
        <v>148</v>
      </c>
      <c r="B3240" s="213">
        <v>3</v>
      </c>
      <c r="C3240" s="151" t="s">
        <v>29</v>
      </c>
      <c r="D3240" s="148" t="s">
        <v>51</v>
      </c>
      <c r="E3240" s="149">
        <v>368</v>
      </c>
      <c r="F3240" s="148" t="s">
        <v>594</v>
      </c>
      <c r="G3240" s="148" t="s">
        <v>14</v>
      </c>
      <c r="H3240" s="137">
        <v>188366.5</v>
      </c>
      <c r="I3240" s="267" t="s">
        <v>1403</v>
      </c>
    </row>
    <row r="3241" spans="1:9" x14ac:dyDescent="0.2">
      <c r="A3241" s="132" t="s">
        <v>527</v>
      </c>
      <c r="B3241" s="213">
        <v>3</v>
      </c>
      <c r="C3241" s="151" t="s">
        <v>29</v>
      </c>
      <c r="D3241" s="148" t="s">
        <v>51</v>
      </c>
      <c r="E3241" s="149">
        <v>368</v>
      </c>
      <c r="F3241" s="148" t="s">
        <v>594</v>
      </c>
      <c r="G3241" s="148" t="s">
        <v>14</v>
      </c>
      <c r="H3241" s="137">
        <v>188366.5</v>
      </c>
      <c r="I3241" s="267" t="s">
        <v>1403</v>
      </c>
    </row>
    <row r="3242" spans="1:9" s="53" customFormat="1" x14ac:dyDescent="0.2">
      <c r="A3242" s="132" t="s">
        <v>588</v>
      </c>
      <c r="B3242" s="213">
        <v>3</v>
      </c>
      <c r="C3242" s="151" t="s">
        <v>29</v>
      </c>
      <c r="D3242" s="148" t="s">
        <v>51</v>
      </c>
      <c r="E3242" s="149">
        <v>368</v>
      </c>
      <c r="F3242" s="148" t="s">
        <v>594</v>
      </c>
      <c r="G3242" s="148" t="s">
        <v>14</v>
      </c>
      <c r="H3242" s="137">
        <v>190115.1</v>
      </c>
      <c r="I3242" s="267" t="s">
        <v>1403</v>
      </c>
    </row>
    <row r="3243" spans="1:9" s="53" customFormat="1" x14ac:dyDescent="0.2">
      <c r="A3243" s="132" t="s">
        <v>1069</v>
      </c>
      <c r="B3243" s="213">
        <v>3</v>
      </c>
      <c r="C3243" s="151" t="s">
        <v>29</v>
      </c>
      <c r="D3243" s="148" t="s">
        <v>51</v>
      </c>
      <c r="E3243" s="149">
        <v>368</v>
      </c>
      <c r="F3243" s="148" t="s">
        <v>594</v>
      </c>
      <c r="G3243" s="148" t="s">
        <v>14</v>
      </c>
      <c r="H3243" s="137">
        <v>192315.1</v>
      </c>
      <c r="I3243" s="267" t="s">
        <v>1403</v>
      </c>
    </row>
    <row r="3244" spans="1:9" x14ac:dyDescent="0.2">
      <c r="A3244" s="132" t="s">
        <v>5</v>
      </c>
      <c r="B3244" s="213">
        <v>3</v>
      </c>
      <c r="C3244" s="151" t="s">
        <v>29</v>
      </c>
      <c r="D3244" s="148" t="s">
        <v>1168</v>
      </c>
      <c r="E3244" s="149">
        <v>369</v>
      </c>
      <c r="F3244" s="148" t="s">
        <v>1170</v>
      </c>
      <c r="G3244" s="148" t="s">
        <v>14</v>
      </c>
      <c r="H3244" s="148">
        <v>19775.900000000001</v>
      </c>
      <c r="I3244" s="267" t="s">
        <v>1403</v>
      </c>
    </row>
    <row r="3245" spans="1:9" x14ac:dyDescent="0.2">
      <c r="A3245" s="132" t="s">
        <v>6</v>
      </c>
      <c r="B3245" s="213">
        <v>3</v>
      </c>
      <c r="C3245" s="151" t="s">
        <v>29</v>
      </c>
      <c r="D3245" s="148" t="s">
        <v>1168</v>
      </c>
      <c r="E3245" s="149">
        <v>369</v>
      </c>
      <c r="F3245" s="148" t="s">
        <v>1170</v>
      </c>
      <c r="G3245" s="148" t="s">
        <v>14</v>
      </c>
      <c r="H3245" s="148">
        <v>21569.3</v>
      </c>
      <c r="I3245" s="267" t="s">
        <v>1403</v>
      </c>
    </row>
    <row r="3246" spans="1:9" x14ac:dyDescent="0.2">
      <c r="A3246" s="132" t="s">
        <v>7</v>
      </c>
      <c r="B3246" s="213">
        <v>3</v>
      </c>
      <c r="C3246" s="151" t="s">
        <v>29</v>
      </c>
      <c r="D3246" s="148" t="s">
        <v>1168</v>
      </c>
      <c r="E3246" s="149">
        <v>369</v>
      </c>
      <c r="F3246" s="148" t="s">
        <v>1170</v>
      </c>
      <c r="G3246" s="148" t="s">
        <v>14</v>
      </c>
      <c r="H3246" s="127">
        <v>19929.599999999999</v>
      </c>
      <c r="I3246" s="267" t="s">
        <v>1403</v>
      </c>
    </row>
    <row r="3247" spans="1:9" x14ac:dyDescent="0.2">
      <c r="A3247" s="132" t="s">
        <v>8</v>
      </c>
      <c r="B3247" s="213">
        <v>3</v>
      </c>
      <c r="C3247" s="151" t="s">
        <v>29</v>
      </c>
      <c r="D3247" s="148" t="s">
        <v>1168</v>
      </c>
      <c r="E3247" s="149">
        <v>369</v>
      </c>
      <c r="F3247" s="148" t="s">
        <v>1170</v>
      </c>
      <c r="G3247" s="148" t="s">
        <v>14</v>
      </c>
      <c r="H3247" s="127">
        <v>22451.9</v>
      </c>
      <c r="I3247" s="267" t="s">
        <v>1403</v>
      </c>
    </row>
    <row r="3248" spans="1:9" x14ac:dyDescent="0.2">
      <c r="A3248" s="132" t="s">
        <v>34</v>
      </c>
      <c r="B3248" s="213">
        <v>3</v>
      </c>
      <c r="C3248" s="151" t="s">
        <v>29</v>
      </c>
      <c r="D3248" s="148" t="s">
        <v>1168</v>
      </c>
      <c r="E3248" s="149">
        <v>369</v>
      </c>
      <c r="F3248" s="148" t="s">
        <v>1170</v>
      </c>
      <c r="G3248" s="148" t="s">
        <v>14</v>
      </c>
      <c r="H3248" s="148">
        <v>21898.1</v>
      </c>
      <c r="I3248" s="267" t="s">
        <v>1403</v>
      </c>
    </row>
    <row r="3249" spans="1:9" x14ac:dyDescent="0.2">
      <c r="A3249" s="132" t="s">
        <v>37</v>
      </c>
      <c r="B3249" s="213">
        <v>3</v>
      </c>
      <c r="C3249" s="151" t="s">
        <v>29</v>
      </c>
      <c r="D3249" s="148" t="s">
        <v>1168</v>
      </c>
      <c r="E3249" s="149">
        <v>369</v>
      </c>
      <c r="F3249" s="148" t="s">
        <v>1170</v>
      </c>
      <c r="G3249" s="148" t="s">
        <v>14</v>
      </c>
      <c r="H3249" s="148">
        <v>20794.2</v>
      </c>
      <c r="I3249" s="267" t="s">
        <v>1403</v>
      </c>
    </row>
    <row r="3250" spans="1:9" x14ac:dyDescent="0.2">
      <c r="A3250" s="132" t="s">
        <v>39</v>
      </c>
      <c r="B3250" s="213">
        <v>3</v>
      </c>
      <c r="C3250" s="151" t="s">
        <v>29</v>
      </c>
      <c r="D3250" s="148" t="s">
        <v>1168</v>
      </c>
      <c r="E3250" s="149">
        <v>369</v>
      </c>
      <c r="F3250" s="148" t="s">
        <v>1170</v>
      </c>
      <c r="G3250" s="148" t="s">
        <v>14</v>
      </c>
      <c r="H3250" s="148">
        <v>16970.599999999999</v>
      </c>
      <c r="I3250" s="267" t="s">
        <v>1403</v>
      </c>
    </row>
    <row r="3251" spans="1:9" x14ac:dyDescent="0.2">
      <c r="A3251" s="132" t="s">
        <v>40</v>
      </c>
      <c r="B3251" s="213">
        <v>3</v>
      </c>
      <c r="C3251" s="151" t="s">
        <v>29</v>
      </c>
      <c r="D3251" s="148" t="s">
        <v>1168</v>
      </c>
      <c r="E3251" s="149">
        <v>369</v>
      </c>
      <c r="F3251" s="148" t="s">
        <v>1170</v>
      </c>
      <c r="G3251" s="148" t="s">
        <v>14</v>
      </c>
      <c r="H3251" s="148">
        <v>17572</v>
      </c>
      <c r="I3251" s="267" t="s">
        <v>1403</v>
      </c>
    </row>
    <row r="3252" spans="1:9" x14ac:dyDescent="0.2">
      <c r="A3252" s="132" t="s">
        <v>44</v>
      </c>
      <c r="B3252" s="213">
        <v>3</v>
      </c>
      <c r="C3252" s="151" t="s">
        <v>29</v>
      </c>
      <c r="D3252" s="148" t="s">
        <v>1168</v>
      </c>
      <c r="E3252" s="149">
        <v>369</v>
      </c>
      <c r="F3252" s="148" t="s">
        <v>1170</v>
      </c>
      <c r="G3252" s="148" t="s">
        <v>14</v>
      </c>
      <c r="H3252" s="148">
        <v>17465.599999999999</v>
      </c>
      <c r="I3252" s="267" t="s">
        <v>1403</v>
      </c>
    </row>
    <row r="3253" spans="1:9" x14ac:dyDescent="0.2">
      <c r="A3253" s="132" t="s">
        <v>45</v>
      </c>
      <c r="B3253" s="213">
        <v>3</v>
      </c>
      <c r="C3253" s="151" t="s">
        <v>29</v>
      </c>
      <c r="D3253" s="148" t="s">
        <v>1168</v>
      </c>
      <c r="E3253" s="149">
        <v>369</v>
      </c>
      <c r="F3253" s="148" t="s">
        <v>1170</v>
      </c>
      <c r="G3253" s="148" t="s">
        <v>14</v>
      </c>
      <c r="H3253" s="148">
        <v>17697.599999999999</v>
      </c>
      <c r="I3253" s="267" t="s">
        <v>1403</v>
      </c>
    </row>
    <row r="3254" spans="1:9" x14ac:dyDescent="0.2">
      <c r="A3254" s="132" t="s">
        <v>46</v>
      </c>
      <c r="B3254" s="213">
        <v>3</v>
      </c>
      <c r="C3254" s="151" t="s">
        <v>29</v>
      </c>
      <c r="D3254" s="148" t="s">
        <v>1168</v>
      </c>
      <c r="E3254" s="149">
        <v>369</v>
      </c>
      <c r="F3254" s="148" t="s">
        <v>1170</v>
      </c>
      <c r="G3254" s="148" t="s">
        <v>14</v>
      </c>
      <c r="H3254" s="148">
        <v>15966.7</v>
      </c>
      <c r="I3254" s="267" t="s">
        <v>1403</v>
      </c>
    </row>
    <row r="3255" spans="1:9" x14ac:dyDescent="0.2">
      <c r="A3255" s="132" t="s">
        <v>47</v>
      </c>
      <c r="B3255" s="213">
        <v>3</v>
      </c>
      <c r="C3255" s="151" t="s">
        <v>29</v>
      </c>
      <c r="D3255" s="148" t="s">
        <v>1168</v>
      </c>
      <c r="E3255" s="149">
        <v>369</v>
      </c>
      <c r="F3255" s="148" t="s">
        <v>1170</v>
      </c>
      <c r="G3255" s="148" t="s">
        <v>14</v>
      </c>
      <c r="H3255" s="148">
        <v>15210.400000000001</v>
      </c>
      <c r="I3255" s="267" t="s">
        <v>1403</v>
      </c>
    </row>
    <row r="3256" spans="1:9" x14ac:dyDescent="0.2">
      <c r="A3256" s="132" t="s">
        <v>55</v>
      </c>
      <c r="B3256" s="213">
        <v>3</v>
      </c>
      <c r="C3256" s="151" t="s">
        <v>29</v>
      </c>
      <c r="D3256" s="148" t="s">
        <v>1168</v>
      </c>
      <c r="E3256" s="149">
        <v>369</v>
      </c>
      <c r="F3256" s="148" t="s">
        <v>1170</v>
      </c>
      <c r="G3256" s="148" t="s">
        <v>14</v>
      </c>
      <c r="H3256" s="148">
        <v>14158.4</v>
      </c>
      <c r="I3256" s="267" t="s">
        <v>1403</v>
      </c>
    </row>
    <row r="3257" spans="1:9" x14ac:dyDescent="0.2">
      <c r="A3257" s="132" t="s">
        <v>56</v>
      </c>
      <c r="B3257" s="213">
        <v>3</v>
      </c>
      <c r="C3257" s="151" t="s">
        <v>29</v>
      </c>
      <c r="D3257" s="148" t="s">
        <v>1168</v>
      </c>
      <c r="E3257" s="149">
        <v>369</v>
      </c>
      <c r="F3257" s="148" t="s">
        <v>1170</v>
      </c>
      <c r="G3257" s="148" t="s">
        <v>14</v>
      </c>
      <c r="H3257" s="148">
        <v>14672.3</v>
      </c>
      <c r="I3257" s="267" t="s">
        <v>1403</v>
      </c>
    </row>
    <row r="3258" spans="1:9" x14ac:dyDescent="0.2">
      <c r="A3258" s="132" t="s">
        <v>64</v>
      </c>
      <c r="B3258" s="213">
        <v>3</v>
      </c>
      <c r="C3258" s="151" t="s">
        <v>29</v>
      </c>
      <c r="D3258" s="148" t="s">
        <v>1168</v>
      </c>
      <c r="E3258" s="149">
        <v>369</v>
      </c>
      <c r="F3258" s="148" t="s">
        <v>1170</v>
      </c>
      <c r="G3258" s="148" t="s">
        <v>14</v>
      </c>
      <c r="H3258" s="148">
        <v>14167.7</v>
      </c>
      <c r="I3258" s="267" t="s">
        <v>1403</v>
      </c>
    </row>
    <row r="3259" spans="1:9" x14ac:dyDescent="0.2">
      <c r="A3259" s="132" t="s">
        <v>65</v>
      </c>
      <c r="B3259" s="213">
        <v>3</v>
      </c>
      <c r="C3259" s="151" t="s">
        <v>29</v>
      </c>
      <c r="D3259" s="148" t="s">
        <v>1168</v>
      </c>
      <c r="E3259" s="149">
        <v>369</v>
      </c>
      <c r="F3259" s="148" t="s">
        <v>1170</v>
      </c>
      <c r="G3259" s="148" t="s">
        <v>14</v>
      </c>
      <c r="H3259" s="148">
        <v>14267.7</v>
      </c>
      <c r="I3259" s="267" t="s">
        <v>1403</v>
      </c>
    </row>
    <row r="3260" spans="1:9" x14ac:dyDescent="0.2">
      <c r="A3260" s="132" t="s">
        <v>78</v>
      </c>
      <c r="B3260" s="213">
        <v>3</v>
      </c>
      <c r="C3260" s="151" t="s">
        <v>29</v>
      </c>
      <c r="D3260" s="148" t="s">
        <v>1168</v>
      </c>
      <c r="E3260" s="149">
        <v>369</v>
      </c>
      <c r="F3260" s="148" t="s">
        <v>1170</v>
      </c>
      <c r="G3260" s="148" t="s">
        <v>14</v>
      </c>
      <c r="H3260" s="148">
        <v>14780.5</v>
      </c>
      <c r="I3260" s="267" t="s">
        <v>1403</v>
      </c>
    </row>
    <row r="3261" spans="1:9" x14ac:dyDescent="0.2">
      <c r="A3261" s="132" t="s">
        <v>79</v>
      </c>
      <c r="B3261" s="213">
        <v>3</v>
      </c>
      <c r="C3261" s="151" t="s">
        <v>29</v>
      </c>
      <c r="D3261" s="148" t="s">
        <v>1168</v>
      </c>
      <c r="E3261" s="149">
        <v>369</v>
      </c>
      <c r="F3261" s="148" t="s">
        <v>1170</v>
      </c>
      <c r="G3261" s="148" t="s">
        <v>14</v>
      </c>
      <c r="H3261" s="156">
        <v>14780.5</v>
      </c>
      <c r="I3261" s="267" t="s">
        <v>1403</v>
      </c>
    </row>
    <row r="3262" spans="1:9" x14ac:dyDescent="0.2">
      <c r="A3262" s="132" t="s">
        <v>81</v>
      </c>
      <c r="B3262" s="213">
        <v>3</v>
      </c>
      <c r="C3262" s="151" t="s">
        <v>29</v>
      </c>
      <c r="D3262" s="148" t="s">
        <v>1168</v>
      </c>
      <c r="E3262" s="142">
        <v>369</v>
      </c>
      <c r="F3262" s="148" t="s">
        <v>1170</v>
      </c>
      <c r="G3262" s="148" t="s">
        <v>14</v>
      </c>
      <c r="H3262" s="148">
        <v>14767.6</v>
      </c>
      <c r="I3262" s="267" t="s">
        <v>1403</v>
      </c>
    </row>
    <row r="3263" spans="1:9" x14ac:dyDescent="0.2">
      <c r="A3263" s="132" t="s">
        <v>82</v>
      </c>
      <c r="B3263" s="213">
        <v>3</v>
      </c>
      <c r="C3263" s="151" t="s">
        <v>29</v>
      </c>
      <c r="D3263" s="148" t="s">
        <v>1168</v>
      </c>
      <c r="E3263" s="149">
        <v>369</v>
      </c>
      <c r="F3263" s="148" t="s">
        <v>1170</v>
      </c>
      <c r="G3263" s="148" t="s">
        <v>14</v>
      </c>
      <c r="H3263" s="148">
        <v>14767.6</v>
      </c>
      <c r="I3263" s="267" t="s">
        <v>1403</v>
      </c>
    </row>
    <row r="3264" spans="1:9" x14ac:dyDescent="0.2">
      <c r="A3264" s="132" t="s">
        <v>87</v>
      </c>
      <c r="B3264" s="213">
        <v>3</v>
      </c>
      <c r="C3264" s="151" t="s">
        <v>29</v>
      </c>
      <c r="D3264" s="148" t="s">
        <v>1168</v>
      </c>
      <c r="E3264" s="149">
        <v>369</v>
      </c>
      <c r="F3264" s="148" t="s">
        <v>1170</v>
      </c>
      <c r="G3264" s="148" t="s">
        <v>14</v>
      </c>
      <c r="H3264" s="148">
        <v>14842.8</v>
      </c>
      <c r="I3264" s="267" t="s">
        <v>1403</v>
      </c>
    </row>
    <row r="3265" spans="1:9" x14ac:dyDescent="0.2">
      <c r="A3265" s="132" t="s">
        <v>88</v>
      </c>
      <c r="B3265" s="213">
        <v>3</v>
      </c>
      <c r="C3265" s="151" t="s">
        <v>29</v>
      </c>
      <c r="D3265" s="148" t="s">
        <v>1168</v>
      </c>
      <c r="E3265" s="149">
        <v>369</v>
      </c>
      <c r="F3265" s="148" t="s">
        <v>1170</v>
      </c>
      <c r="G3265" s="148" t="s">
        <v>14</v>
      </c>
      <c r="H3265" s="148">
        <v>14842.8</v>
      </c>
      <c r="I3265" s="267" t="s">
        <v>1403</v>
      </c>
    </row>
    <row r="3266" spans="1:9" x14ac:dyDescent="0.2">
      <c r="A3266" s="132" t="s">
        <v>148</v>
      </c>
      <c r="B3266" s="213">
        <v>3</v>
      </c>
      <c r="C3266" s="151" t="s">
        <v>29</v>
      </c>
      <c r="D3266" s="148" t="s">
        <v>1168</v>
      </c>
      <c r="E3266" s="149">
        <v>369</v>
      </c>
      <c r="F3266" s="148" t="s">
        <v>1170</v>
      </c>
      <c r="G3266" s="148" t="s">
        <v>14</v>
      </c>
      <c r="H3266" s="137">
        <v>13270.4</v>
      </c>
      <c r="I3266" s="267" t="s">
        <v>1403</v>
      </c>
    </row>
    <row r="3267" spans="1:9" x14ac:dyDescent="0.2">
      <c r="A3267" s="132" t="s">
        <v>527</v>
      </c>
      <c r="B3267" s="213">
        <v>3</v>
      </c>
      <c r="C3267" s="151" t="s">
        <v>29</v>
      </c>
      <c r="D3267" s="148" t="s">
        <v>1168</v>
      </c>
      <c r="E3267" s="149">
        <v>369</v>
      </c>
      <c r="F3267" s="148" t="s">
        <v>1170</v>
      </c>
      <c r="G3267" s="148" t="s">
        <v>14</v>
      </c>
      <c r="H3267" s="137">
        <v>13270.4</v>
      </c>
      <c r="I3267" s="267" t="s">
        <v>1403</v>
      </c>
    </row>
    <row r="3268" spans="1:9" s="53" customFormat="1" x14ac:dyDescent="0.2">
      <c r="A3268" s="132" t="s">
        <v>588</v>
      </c>
      <c r="B3268" s="213">
        <v>3</v>
      </c>
      <c r="C3268" s="151" t="s">
        <v>29</v>
      </c>
      <c r="D3268" s="148" t="s">
        <v>1168</v>
      </c>
      <c r="E3268" s="149">
        <v>369</v>
      </c>
      <c r="F3268" s="148" t="s">
        <v>1170</v>
      </c>
      <c r="G3268" s="148" t="s">
        <v>14</v>
      </c>
      <c r="H3268" s="137">
        <v>14226.7</v>
      </c>
      <c r="I3268" s="267" t="s">
        <v>1403</v>
      </c>
    </row>
    <row r="3269" spans="1:9" s="53" customFormat="1" x14ac:dyDescent="0.2">
      <c r="A3269" s="132" t="s">
        <v>1069</v>
      </c>
      <c r="B3269" s="213">
        <v>3</v>
      </c>
      <c r="C3269" s="151" t="s">
        <v>29</v>
      </c>
      <c r="D3269" s="148" t="s">
        <v>1168</v>
      </c>
      <c r="E3269" s="149">
        <v>369</v>
      </c>
      <c r="F3269" s="148" t="s">
        <v>1170</v>
      </c>
      <c r="G3269" s="148" t="s">
        <v>14</v>
      </c>
      <c r="H3269" s="137">
        <v>14345.2</v>
      </c>
      <c r="I3269" s="267" t="s">
        <v>1403</v>
      </c>
    </row>
    <row r="3270" spans="1:9" x14ac:dyDescent="0.2">
      <c r="A3270" s="132" t="s">
        <v>5</v>
      </c>
      <c r="B3270" s="213">
        <v>3</v>
      </c>
      <c r="C3270" s="77" t="s">
        <v>29</v>
      </c>
      <c r="D3270" s="78" t="s">
        <v>51</v>
      </c>
      <c r="E3270" s="135">
        <v>370</v>
      </c>
      <c r="F3270" s="137" t="s">
        <v>1173</v>
      </c>
      <c r="G3270" s="137" t="s">
        <v>17</v>
      </c>
      <c r="H3270" s="152" t="s">
        <v>11</v>
      </c>
      <c r="I3270" s="267" t="s">
        <v>1403</v>
      </c>
    </row>
    <row r="3271" spans="1:9" x14ac:dyDescent="0.2">
      <c r="A3271" s="132" t="s">
        <v>6</v>
      </c>
      <c r="B3271" s="213">
        <v>3</v>
      </c>
      <c r="C3271" s="77" t="s">
        <v>29</v>
      </c>
      <c r="D3271" s="78" t="s">
        <v>51</v>
      </c>
      <c r="E3271" s="135">
        <v>370</v>
      </c>
      <c r="F3271" s="137" t="s">
        <v>1173</v>
      </c>
      <c r="G3271" s="137" t="s">
        <v>17</v>
      </c>
      <c r="H3271" s="152" t="s">
        <v>11</v>
      </c>
      <c r="I3271" s="267" t="s">
        <v>1403</v>
      </c>
    </row>
    <row r="3272" spans="1:9" x14ac:dyDescent="0.2">
      <c r="A3272" s="132" t="s">
        <v>7</v>
      </c>
      <c r="B3272" s="213">
        <v>3</v>
      </c>
      <c r="C3272" s="77" t="s">
        <v>29</v>
      </c>
      <c r="D3272" s="78" t="s">
        <v>51</v>
      </c>
      <c r="E3272" s="135">
        <v>370</v>
      </c>
      <c r="F3272" s="137" t="s">
        <v>1173</v>
      </c>
      <c r="G3272" s="137" t="s">
        <v>17</v>
      </c>
      <c r="H3272" s="152" t="s">
        <v>11</v>
      </c>
      <c r="I3272" s="267" t="s">
        <v>1403</v>
      </c>
    </row>
    <row r="3273" spans="1:9" x14ac:dyDescent="0.2">
      <c r="A3273" s="132" t="s">
        <v>8</v>
      </c>
      <c r="B3273" s="213">
        <v>3</v>
      </c>
      <c r="C3273" s="77" t="s">
        <v>29</v>
      </c>
      <c r="D3273" s="78" t="s">
        <v>51</v>
      </c>
      <c r="E3273" s="135">
        <v>370</v>
      </c>
      <c r="F3273" s="137" t="s">
        <v>1173</v>
      </c>
      <c r="G3273" s="137" t="s">
        <v>17</v>
      </c>
      <c r="H3273" s="152" t="s">
        <v>11</v>
      </c>
      <c r="I3273" s="267" t="s">
        <v>1403</v>
      </c>
    </row>
    <row r="3274" spans="1:9" x14ac:dyDescent="0.2">
      <c r="A3274" s="132" t="s">
        <v>34</v>
      </c>
      <c r="B3274" s="213">
        <v>3</v>
      </c>
      <c r="C3274" s="77" t="s">
        <v>29</v>
      </c>
      <c r="D3274" s="78" t="s">
        <v>51</v>
      </c>
      <c r="E3274" s="135">
        <v>370</v>
      </c>
      <c r="F3274" s="137" t="s">
        <v>1173</v>
      </c>
      <c r="G3274" s="137" t="s">
        <v>17</v>
      </c>
      <c r="H3274" s="152" t="s">
        <v>11</v>
      </c>
      <c r="I3274" s="267" t="s">
        <v>1403</v>
      </c>
    </row>
    <row r="3275" spans="1:9" x14ac:dyDescent="0.2">
      <c r="A3275" s="132" t="s">
        <v>37</v>
      </c>
      <c r="B3275" s="213">
        <v>3</v>
      </c>
      <c r="C3275" s="77" t="s">
        <v>29</v>
      </c>
      <c r="D3275" s="78" t="s">
        <v>51</v>
      </c>
      <c r="E3275" s="135">
        <v>370</v>
      </c>
      <c r="F3275" s="137" t="s">
        <v>1173</v>
      </c>
      <c r="G3275" s="137" t="s">
        <v>17</v>
      </c>
      <c r="H3275" s="152" t="s">
        <v>11</v>
      </c>
      <c r="I3275" s="267" t="s">
        <v>1403</v>
      </c>
    </row>
    <row r="3276" spans="1:9" x14ac:dyDescent="0.2">
      <c r="A3276" s="132" t="s">
        <v>39</v>
      </c>
      <c r="B3276" s="213">
        <v>3</v>
      </c>
      <c r="C3276" s="77" t="s">
        <v>29</v>
      </c>
      <c r="D3276" s="78" t="s">
        <v>51</v>
      </c>
      <c r="E3276" s="135">
        <v>370</v>
      </c>
      <c r="F3276" s="137" t="s">
        <v>1173</v>
      </c>
      <c r="G3276" s="137" t="s">
        <v>17</v>
      </c>
      <c r="H3276" s="152" t="s">
        <v>11</v>
      </c>
      <c r="I3276" s="267" t="s">
        <v>1403</v>
      </c>
    </row>
    <row r="3277" spans="1:9" x14ac:dyDescent="0.2">
      <c r="A3277" s="132" t="s">
        <v>40</v>
      </c>
      <c r="B3277" s="213">
        <v>3</v>
      </c>
      <c r="C3277" s="77" t="s">
        <v>29</v>
      </c>
      <c r="D3277" s="78" t="s">
        <v>51</v>
      </c>
      <c r="E3277" s="135">
        <v>370</v>
      </c>
      <c r="F3277" s="137" t="s">
        <v>1173</v>
      </c>
      <c r="G3277" s="137" t="s">
        <v>17</v>
      </c>
      <c r="H3277" s="152" t="s">
        <v>11</v>
      </c>
      <c r="I3277" s="267" t="s">
        <v>1403</v>
      </c>
    </row>
    <row r="3278" spans="1:9" x14ac:dyDescent="0.2">
      <c r="A3278" s="132" t="s">
        <v>44</v>
      </c>
      <c r="B3278" s="213">
        <v>3</v>
      </c>
      <c r="C3278" s="77" t="s">
        <v>29</v>
      </c>
      <c r="D3278" s="78" t="s">
        <v>51</v>
      </c>
      <c r="E3278" s="135">
        <v>370</v>
      </c>
      <c r="F3278" s="137" t="s">
        <v>1173</v>
      </c>
      <c r="G3278" s="137" t="s">
        <v>17</v>
      </c>
      <c r="H3278" s="152" t="s">
        <v>11</v>
      </c>
      <c r="I3278" s="267" t="s">
        <v>1403</v>
      </c>
    </row>
    <row r="3279" spans="1:9" x14ac:dyDescent="0.2">
      <c r="A3279" s="132" t="s">
        <v>45</v>
      </c>
      <c r="B3279" s="213">
        <v>3</v>
      </c>
      <c r="C3279" s="77" t="s">
        <v>29</v>
      </c>
      <c r="D3279" s="78" t="s">
        <v>51</v>
      </c>
      <c r="E3279" s="135">
        <v>370</v>
      </c>
      <c r="F3279" s="137" t="s">
        <v>1173</v>
      </c>
      <c r="G3279" s="137" t="s">
        <v>17</v>
      </c>
      <c r="H3279" s="152" t="s">
        <v>11</v>
      </c>
      <c r="I3279" s="267" t="s">
        <v>1403</v>
      </c>
    </row>
    <row r="3280" spans="1:9" x14ac:dyDescent="0.2">
      <c r="A3280" s="132" t="s">
        <v>46</v>
      </c>
      <c r="B3280" s="213">
        <v>3</v>
      </c>
      <c r="C3280" s="77" t="s">
        <v>29</v>
      </c>
      <c r="D3280" s="78" t="s">
        <v>51</v>
      </c>
      <c r="E3280" s="135">
        <v>370</v>
      </c>
      <c r="F3280" s="137" t="s">
        <v>1173</v>
      </c>
      <c r="G3280" s="137" t="s">
        <v>17</v>
      </c>
      <c r="H3280" s="152" t="s">
        <v>11</v>
      </c>
      <c r="I3280" s="267" t="s">
        <v>1403</v>
      </c>
    </row>
    <row r="3281" spans="1:9" x14ac:dyDescent="0.2">
      <c r="A3281" s="132" t="s">
        <v>47</v>
      </c>
      <c r="B3281" s="213">
        <v>3</v>
      </c>
      <c r="C3281" s="77" t="s">
        <v>29</v>
      </c>
      <c r="D3281" s="78" t="s">
        <v>51</v>
      </c>
      <c r="E3281" s="135">
        <v>370</v>
      </c>
      <c r="F3281" s="137" t="s">
        <v>1173</v>
      </c>
      <c r="G3281" s="137" t="s">
        <v>17</v>
      </c>
      <c r="H3281" s="152" t="s">
        <v>11</v>
      </c>
      <c r="I3281" s="267" t="s">
        <v>1403</v>
      </c>
    </row>
    <row r="3282" spans="1:9" x14ac:dyDescent="0.2">
      <c r="A3282" s="132" t="s">
        <v>55</v>
      </c>
      <c r="B3282" s="213">
        <v>3</v>
      </c>
      <c r="C3282" s="77" t="s">
        <v>29</v>
      </c>
      <c r="D3282" s="78" t="s">
        <v>51</v>
      </c>
      <c r="E3282" s="135">
        <v>370</v>
      </c>
      <c r="F3282" s="58" t="s">
        <v>1173</v>
      </c>
      <c r="G3282" s="137" t="s">
        <v>17</v>
      </c>
      <c r="H3282" s="152" t="s">
        <v>11</v>
      </c>
      <c r="I3282" s="267" t="s">
        <v>1403</v>
      </c>
    </row>
    <row r="3283" spans="1:9" x14ac:dyDescent="0.2">
      <c r="A3283" s="132" t="s">
        <v>56</v>
      </c>
      <c r="B3283" s="213">
        <v>3</v>
      </c>
      <c r="C3283" s="77" t="s">
        <v>29</v>
      </c>
      <c r="D3283" s="78" t="s">
        <v>51</v>
      </c>
      <c r="E3283" s="135">
        <v>370</v>
      </c>
      <c r="F3283" s="58" t="s">
        <v>1173</v>
      </c>
      <c r="G3283" s="137" t="s">
        <v>17</v>
      </c>
      <c r="H3283" s="152" t="s">
        <v>11</v>
      </c>
      <c r="I3283" s="267" t="s">
        <v>1403</v>
      </c>
    </row>
    <row r="3284" spans="1:9" x14ac:dyDescent="0.2">
      <c r="A3284" s="132" t="s">
        <v>64</v>
      </c>
      <c r="B3284" s="213">
        <v>3</v>
      </c>
      <c r="C3284" s="77" t="s">
        <v>29</v>
      </c>
      <c r="D3284" s="78" t="s">
        <v>51</v>
      </c>
      <c r="E3284" s="135">
        <v>370</v>
      </c>
      <c r="F3284" s="137" t="s">
        <v>1173</v>
      </c>
      <c r="G3284" s="137" t="s">
        <v>17</v>
      </c>
      <c r="H3284" s="152" t="s">
        <v>11</v>
      </c>
      <c r="I3284" s="267" t="s">
        <v>1403</v>
      </c>
    </row>
    <row r="3285" spans="1:9" x14ac:dyDescent="0.2">
      <c r="A3285" s="132" t="s">
        <v>65</v>
      </c>
      <c r="B3285" s="213">
        <v>3</v>
      </c>
      <c r="C3285" s="77" t="s">
        <v>29</v>
      </c>
      <c r="D3285" s="78" t="s">
        <v>51</v>
      </c>
      <c r="E3285" s="135">
        <v>370</v>
      </c>
      <c r="F3285" s="137" t="s">
        <v>1173</v>
      </c>
      <c r="G3285" s="137" t="s">
        <v>17</v>
      </c>
      <c r="H3285" s="152" t="s">
        <v>11</v>
      </c>
      <c r="I3285" s="267" t="s">
        <v>1403</v>
      </c>
    </row>
    <row r="3286" spans="1:9" x14ac:dyDescent="0.2">
      <c r="A3286" s="132" t="s">
        <v>78</v>
      </c>
      <c r="B3286" s="213">
        <v>3</v>
      </c>
      <c r="C3286" s="77" t="s">
        <v>29</v>
      </c>
      <c r="D3286" s="78" t="s">
        <v>51</v>
      </c>
      <c r="E3286" s="135">
        <v>370</v>
      </c>
      <c r="F3286" s="137" t="s">
        <v>1173</v>
      </c>
      <c r="G3286" s="137" t="s">
        <v>17</v>
      </c>
      <c r="H3286" s="152" t="s">
        <v>11</v>
      </c>
      <c r="I3286" s="267" t="s">
        <v>1403</v>
      </c>
    </row>
    <row r="3287" spans="1:9" x14ac:dyDescent="0.2">
      <c r="A3287" s="132" t="s">
        <v>79</v>
      </c>
      <c r="B3287" s="213">
        <v>3</v>
      </c>
      <c r="C3287" s="77" t="s">
        <v>29</v>
      </c>
      <c r="D3287" s="78" t="s">
        <v>51</v>
      </c>
      <c r="E3287" s="135">
        <v>370</v>
      </c>
      <c r="F3287" s="137" t="s">
        <v>1173</v>
      </c>
      <c r="G3287" s="137" t="s">
        <v>17</v>
      </c>
      <c r="H3287" s="152" t="s">
        <v>11</v>
      </c>
      <c r="I3287" s="267" t="s">
        <v>1403</v>
      </c>
    </row>
    <row r="3288" spans="1:9" x14ac:dyDescent="0.2">
      <c r="A3288" s="132" t="s">
        <v>81</v>
      </c>
      <c r="B3288" s="213">
        <v>3</v>
      </c>
      <c r="C3288" s="77" t="s">
        <v>29</v>
      </c>
      <c r="D3288" s="78" t="s">
        <v>51</v>
      </c>
      <c r="E3288" s="135">
        <v>370</v>
      </c>
      <c r="F3288" s="137" t="s">
        <v>1173</v>
      </c>
      <c r="G3288" s="137" t="s">
        <v>17</v>
      </c>
      <c r="H3288" s="152" t="s">
        <v>11</v>
      </c>
      <c r="I3288" s="267" t="s">
        <v>1403</v>
      </c>
    </row>
    <row r="3289" spans="1:9" x14ac:dyDescent="0.2">
      <c r="A3289" s="132" t="s">
        <v>82</v>
      </c>
      <c r="B3289" s="213">
        <v>3</v>
      </c>
      <c r="C3289" s="77" t="s">
        <v>29</v>
      </c>
      <c r="D3289" s="78" t="s">
        <v>51</v>
      </c>
      <c r="E3289" s="135">
        <v>370</v>
      </c>
      <c r="F3289" s="137" t="s">
        <v>1173</v>
      </c>
      <c r="G3289" s="137" t="s">
        <v>17</v>
      </c>
      <c r="H3289" s="152" t="s">
        <v>11</v>
      </c>
      <c r="I3289" s="267" t="s">
        <v>1403</v>
      </c>
    </row>
    <row r="3290" spans="1:9" x14ac:dyDescent="0.2">
      <c r="A3290" s="132" t="s">
        <v>87</v>
      </c>
      <c r="B3290" s="213">
        <v>3</v>
      </c>
      <c r="C3290" s="77" t="s">
        <v>29</v>
      </c>
      <c r="D3290" s="78" t="s">
        <v>51</v>
      </c>
      <c r="E3290" s="135">
        <v>370</v>
      </c>
      <c r="F3290" s="137" t="s">
        <v>1173</v>
      </c>
      <c r="G3290" s="137" t="s">
        <v>17</v>
      </c>
      <c r="H3290" s="152" t="s">
        <v>11</v>
      </c>
      <c r="I3290" s="267" t="s">
        <v>1403</v>
      </c>
    </row>
    <row r="3291" spans="1:9" x14ac:dyDescent="0.2">
      <c r="A3291" s="132" t="s">
        <v>88</v>
      </c>
      <c r="B3291" s="213">
        <v>3</v>
      </c>
      <c r="C3291" s="77" t="s">
        <v>29</v>
      </c>
      <c r="D3291" s="78" t="s">
        <v>51</v>
      </c>
      <c r="E3291" s="135">
        <v>370</v>
      </c>
      <c r="F3291" s="137" t="s">
        <v>1173</v>
      </c>
      <c r="G3291" s="137" t="s">
        <v>17</v>
      </c>
      <c r="H3291" s="152" t="s">
        <v>11</v>
      </c>
      <c r="I3291" s="267" t="s">
        <v>1403</v>
      </c>
    </row>
    <row r="3292" spans="1:9" x14ac:dyDescent="0.2">
      <c r="A3292" s="132" t="s">
        <v>148</v>
      </c>
      <c r="B3292" s="213">
        <v>3</v>
      </c>
      <c r="C3292" s="77" t="s">
        <v>29</v>
      </c>
      <c r="D3292" s="78" t="s">
        <v>51</v>
      </c>
      <c r="E3292" s="135">
        <v>370</v>
      </c>
      <c r="F3292" s="137" t="s">
        <v>1173</v>
      </c>
      <c r="G3292" s="137" t="s">
        <v>17</v>
      </c>
      <c r="H3292" s="152" t="s">
        <v>11</v>
      </c>
      <c r="I3292" s="267" t="s">
        <v>1403</v>
      </c>
    </row>
    <row r="3293" spans="1:9" x14ac:dyDescent="0.2">
      <c r="A3293" s="48" t="s">
        <v>527</v>
      </c>
      <c r="B3293" s="213">
        <v>3</v>
      </c>
      <c r="C3293" s="77" t="s">
        <v>29</v>
      </c>
      <c r="D3293" s="78" t="s">
        <v>51</v>
      </c>
      <c r="E3293" s="135">
        <v>370</v>
      </c>
      <c r="F3293" s="137" t="s">
        <v>1173</v>
      </c>
      <c r="G3293" s="137" t="s">
        <v>17</v>
      </c>
      <c r="H3293" s="152" t="s">
        <v>11</v>
      </c>
      <c r="I3293" s="267" t="s">
        <v>1403</v>
      </c>
    </row>
    <row r="3294" spans="1:9" s="53" customFormat="1" x14ac:dyDescent="0.2">
      <c r="A3294" s="132" t="s">
        <v>588</v>
      </c>
      <c r="B3294" s="213">
        <v>3</v>
      </c>
      <c r="C3294" s="77" t="s">
        <v>29</v>
      </c>
      <c r="D3294" s="78" t="s">
        <v>51</v>
      </c>
      <c r="E3294" s="135">
        <v>370</v>
      </c>
      <c r="F3294" s="137" t="s">
        <v>1173</v>
      </c>
      <c r="G3294" s="137" t="s">
        <v>17</v>
      </c>
      <c r="H3294" s="152" t="s">
        <v>11</v>
      </c>
      <c r="I3294" s="267" t="s">
        <v>1403</v>
      </c>
    </row>
    <row r="3295" spans="1:9" s="53" customFormat="1" x14ac:dyDescent="0.2">
      <c r="A3295" s="132" t="s">
        <v>1069</v>
      </c>
      <c r="B3295" s="213">
        <v>3</v>
      </c>
      <c r="C3295" s="77" t="s">
        <v>29</v>
      </c>
      <c r="D3295" s="78" t="s">
        <v>51</v>
      </c>
      <c r="E3295" s="135">
        <v>370</v>
      </c>
      <c r="F3295" s="137" t="s">
        <v>1173</v>
      </c>
      <c r="G3295" s="137" t="s">
        <v>17</v>
      </c>
      <c r="H3295" s="152" t="s">
        <v>11</v>
      </c>
      <c r="I3295" s="267" t="s">
        <v>1403</v>
      </c>
    </row>
    <row r="3296" spans="1:9" x14ac:dyDescent="0.2">
      <c r="A3296" s="132" t="s">
        <v>5</v>
      </c>
      <c r="B3296" s="213">
        <v>3</v>
      </c>
      <c r="C3296" s="151" t="s">
        <v>29</v>
      </c>
      <c r="D3296" s="148" t="s">
        <v>50</v>
      </c>
      <c r="E3296" s="149">
        <v>371</v>
      </c>
      <c r="F3296" s="148" t="s">
        <v>582</v>
      </c>
      <c r="G3296" s="148" t="s">
        <v>17</v>
      </c>
      <c r="H3296" s="152" t="s">
        <v>11</v>
      </c>
      <c r="I3296" s="267" t="s">
        <v>1403</v>
      </c>
    </row>
    <row r="3297" spans="1:9" x14ac:dyDescent="0.2">
      <c r="A3297" s="132" t="s">
        <v>6</v>
      </c>
      <c r="B3297" s="213">
        <v>3</v>
      </c>
      <c r="C3297" s="151" t="s">
        <v>29</v>
      </c>
      <c r="D3297" s="148" t="s">
        <v>50</v>
      </c>
      <c r="E3297" s="142">
        <v>371</v>
      </c>
      <c r="F3297" s="148" t="s">
        <v>582</v>
      </c>
      <c r="G3297" s="148" t="s">
        <v>17</v>
      </c>
      <c r="H3297" s="152" t="s">
        <v>11</v>
      </c>
      <c r="I3297" s="267" t="s">
        <v>1403</v>
      </c>
    </row>
    <row r="3298" spans="1:9" x14ac:dyDescent="0.2">
      <c r="A3298" s="132" t="s">
        <v>7</v>
      </c>
      <c r="B3298" s="213">
        <v>3</v>
      </c>
      <c r="C3298" s="151" t="s">
        <v>29</v>
      </c>
      <c r="D3298" s="148" t="s">
        <v>50</v>
      </c>
      <c r="E3298" s="149">
        <v>371</v>
      </c>
      <c r="F3298" s="148" t="s">
        <v>582</v>
      </c>
      <c r="G3298" s="148" t="s">
        <v>17</v>
      </c>
      <c r="H3298" s="143" t="s">
        <v>11</v>
      </c>
      <c r="I3298" s="267" t="s">
        <v>1403</v>
      </c>
    </row>
    <row r="3299" spans="1:9" x14ac:dyDescent="0.2">
      <c r="A3299" s="132" t="s">
        <v>8</v>
      </c>
      <c r="B3299" s="213">
        <v>3</v>
      </c>
      <c r="C3299" s="151" t="s">
        <v>29</v>
      </c>
      <c r="D3299" s="148" t="s">
        <v>50</v>
      </c>
      <c r="E3299" s="142">
        <v>371</v>
      </c>
      <c r="F3299" s="148" t="s">
        <v>582</v>
      </c>
      <c r="G3299" s="148" t="s">
        <v>17</v>
      </c>
      <c r="H3299" s="143" t="s">
        <v>11</v>
      </c>
      <c r="I3299" s="267" t="s">
        <v>1403</v>
      </c>
    </row>
    <row r="3300" spans="1:9" x14ac:dyDescent="0.2">
      <c r="A3300" s="132" t="s">
        <v>34</v>
      </c>
      <c r="B3300" s="213">
        <v>3</v>
      </c>
      <c r="C3300" s="151" t="s">
        <v>29</v>
      </c>
      <c r="D3300" s="148" t="s">
        <v>50</v>
      </c>
      <c r="E3300" s="142">
        <v>371</v>
      </c>
      <c r="F3300" s="148" t="s">
        <v>582</v>
      </c>
      <c r="G3300" s="148" t="s">
        <v>17</v>
      </c>
      <c r="H3300" s="152" t="s">
        <v>11</v>
      </c>
      <c r="I3300" s="267" t="s">
        <v>1403</v>
      </c>
    </row>
    <row r="3301" spans="1:9" x14ac:dyDescent="0.2">
      <c r="A3301" s="132" t="s">
        <v>37</v>
      </c>
      <c r="B3301" s="213">
        <v>3</v>
      </c>
      <c r="C3301" s="151" t="s">
        <v>29</v>
      </c>
      <c r="D3301" s="148" t="s">
        <v>50</v>
      </c>
      <c r="E3301" s="142">
        <v>371</v>
      </c>
      <c r="F3301" s="148" t="s">
        <v>582</v>
      </c>
      <c r="G3301" s="148" t="s">
        <v>17</v>
      </c>
      <c r="H3301" s="152" t="s">
        <v>11</v>
      </c>
      <c r="I3301" s="267" t="s">
        <v>1403</v>
      </c>
    </row>
    <row r="3302" spans="1:9" x14ac:dyDescent="0.2">
      <c r="A3302" s="132" t="s">
        <v>39</v>
      </c>
      <c r="B3302" s="213">
        <v>3</v>
      </c>
      <c r="C3302" s="151" t="s">
        <v>29</v>
      </c>
      <c r="D3302" s="148" t="s">
        <v>50</v>
      </c>
      <c r="E3302" s="149">
        <v>371</v>
      </c>
      <c r="F3302" s="148" t="s">
        <v>582</v>
      </c>
      <c r="G3302" s="148" t="s">
        <v>17</v>
      </c>
      <c r="H3302" s="152" t="s">
        <v>11</v>
      </c>
      <c r="I3302" s="267" t="s">
        <v>1403</v>
      </c>
    </row>
    <row r="3303" spans="1:9" x14ac:dyDescent="0.2">
      <c r="A3303" s="132" t="s">
        <v>40</v>
      </c>
      <c r="B3303" s="213">
        <v>3</v>
      </c>
      <c r="C3303" s="151" t="s">
        <v>29</v>
      </c>
      <c r="D3303" s="148" t="s">
        <v>50</v>
      </c>
      <c r="E3303" s="149">
        <v>371</v>
      </c>
      <c r="F3303" s="148" t="s">
        <v>582</v>
      </c>
      <c r="G3303" s="148" t="s">
        <v>17</v>
      </c>
      <c r="H3303" s="152" t="s">
        <v>11</v>
      </c>
      <c r="I3303" s="267" t="s">
        <v>1403</v>
      </c>
    </row>
    <row r="3304" spans="1:9" x14ac:dyDescent="0.2">
      <c r="A3304" s="132" t="s">
        <v>44</v>
      </c>
      <c r="B3304" s="213">
        <v>3</v>
      </c>
      <c r="C3304" s="151" t="s">
        <v>29</v>
      </c>
      <c r="D3304" s="148" t="s">
        <v>50</v>
      </c>
      <c r="E3304" s="149">
        <v>371</v>
      </c>
      <c r="F3304" s="148" t="s">
        <v>582</v>
      </c>
      <c r="G3304" s="148" t="s">
        <v>17</v>
      </c>
      <c r="H3304" s="152" t="s">
        <v>11</v>
      </c>
      <c r="I3304" s="267" t="s">
        <v>1403</v>
      </c>
    </row>
    <row r="3305" spans="1:9" x14ac:dyDescent="0.2">
      <c r="A3305" s="132" t="s">
        <v>45</v>
      </c>
      <c r="B3305" s="213">
        <v>3</v>
      </c>
      <c r="C3305" s="151" t="s">
        <v>29</v>
      </c>
      <c r="D3305" s="148" t="s">
        <v>50</v>
      </c>
      <c r="E3305" s="149">
        <v>371</v>
      </c>
      <c r="F3305" s="148" t="s">
        <v>582</v>
      </c>
      <c r="G3305" s="148" t="s">
        <v>17</v>
      </c>
      <c r="H3305" s="152" t="s">
        <v>11</v>
      </c>
      <c r="I3305" s="267" t="s">
        <v>1403</v>
      </c>
    </row>
    <row r="3306" spans="1:9" x14ac:dyDescent="0.2">
      <c r="A3306" s="132" t="s">
        <v>46</v>
      </c>
      <c r="B3306" s="213">
        <v>3</v>
      </c>
      <c r="C3306" s="151" t="s">
        <v>29</v>
      </c>
      <c r="D3306" s="148" t="s">
        <v>50</v>
      </c>
      <c r="E3306" s="149">
        <v>371</v>
      </c>
      <c r="F3306" s="148" t="s">
        <v>582</v>
      </c>
      <c r="G3306" s="148" t="s">
        <v>17</v>
      </c>
      <c r="H3306" s="152" t="s">
        <v>11</v>
      </c>
      <c r="I3306" s="267" t="s">
        <v>1403</v>
      </c>
    </row>
    <row r="3307" spans="1:9" x14ac:dyDescent="0.2">
      <c r="A3307" s="132" t="s">
        <v>47</v>
      </c>
      <c r="B3307" s="213">
        <v>3</v>
      </c>
      <c r="C3307" s="151" t="s">
        <v>29</v>
      </c>
      <c r="D3307" s="148" t="s">
        <v>50</v>
      </c>
      <c r="E3307" s="149">
        <v>371</v>
      </c>
      <c r="F3307" s="148" t="s">
        <v>582</v>
      </c>
      <c r="G3307" s="148" t="s">
        <v>17</v>
      </c>
      <c r="H3307" s="152" t="s">
        <v>11</v>
      </c>
      <c r="I3307" s="267" t="s">
        <v>1403</v>
      </c>
    </row>
    <row r="3308" spans="1:9" x14ac:dyDescent="0.2">
      <c r="A3308" s="132" t="s">
        <v>55</v>
      </c>
      <c r="B3308" s="213">
        <v>3</v>
      </c>
      <c r="C3308" s="151" t="s">
        <v>29</v>
      </c>
      <c r="D3308" s="148" t="s">
        <v>50</v>
      </c>
      <c r="E3308" s="149">
        <v>371</v>
      </c>
      <c r="F3308" s="148" t="s">
        <v>582</v>
      </c>
      <c r="G3308" s="148" t="s">
        <v>17</v>
      </c>
      <c r="H3308" s="152" t="s">
        <v>11</v>
      </c>
      <c r="I3308" s="267" t="s">
        <v>1403</v>
      </c>
    </row>
    <row r="3309" spans="1:9" x14ac:dyDescent="0.2">
      <c r="A3309" s="132" t="s">
        <v>56</v>
      </c>
      <c r="B3309" s="213">
        <v>3</v>
      </c>
      <c r="C3309" s="151" t="s">
        <v>29</v>
      </c>
      <c r="D3309" s="148" t="s">
        <v>50</v>
      </c>
      <c r="E3309" s="149">
        <v>371</v>
      </c>
      <c r="F3309" s="148" t="s">
        <v>582</v>
      </c>
      <c r="G3309" s="148" t="s">
        <v>17</v>
      </c>
      <c r="H3309" s="152" t="s">
        <v>11</v>
      </c>
      <c r="I3309" s="267" t="s">
        <v>1403</v>
      </c>
    </row>
    <row r="3310" spans="1:9" x14ac:dyDescent="0.2">
      <c r="A3310" s="132" t="s">
        <v>64</v>
      </c>
      <c r="B3310" s="213">
        <v>3</v>
      </c>
      <c r="C3310" s="151" t="s">
        <v>29</v>
      </c>
      <c r="D3310" s="148" t="s">
        <v>50</v>
      </c>
      <c r="E3310" s="149">
        <v>371</v>
      </c>
      <c r="F3310" s="148" t="s">
        <v>582</v>
      </c>
      <c r="G3310" s="148" t="s">
        <v>17</v>
      </c>
      <c r="H3310" s="152" t="s">
        <v>11</v>
      </c>
      <c r="I3310" s="267" t="s">
        <v>1403</v>
      </c>
    </row>
    <row r="3311" spans="1:9" x14ac:dyDescent="0.2">
      <c r="A3311" s="132" t="s">
        <v>65</v>
      </c>
      <c r="B3311" s="213">
        <v>3</v>
      </c>
      <c r="C3311" s="151" t="s">
        <v>29</v>
      </c>
      <c r="D3311" s="148" t="s">
        <v>50</v>
      </c>
      <c r="E3311" s="149">
        <v>371</v>
      </c>
      <c r="F3311" s="148" t="s">
        <v>582</v>
      </c>
      <c r="G3311" s="148" t="s">
        <v>17</v>
      </c>
      <c r="H3311" s="152" t="s">
        <v>11</v>
      </c>
      <c r="I3311" s="267" t="s">
        <v>1403</v>
      </c>
    </row>
    <row r="3312" spans="1:9" x14ac:dyDescent="0.2">
      <c r="A3312" s="132" t="s">
        <v>78</v>
      </c>
      <c r="B3312" s="213">
        <v>3</v>
      </c>
      <c r="C3312" s="151" t="s">
        <v>29</v>
      </c>
      <c r="D3312" s="148" t="s">
        <v>50</v>
      </c>
      <c r="E3312" s="149">
        <v>371</v>
      </c>
      <c r="F3312" s="148" t="s">
        <v>582</v>
      </c>
      <c r="G3312" s="148" t="s">
        <v>17</v>
      </c>
      <c r="H3312" s="152" t="s">
        <v>11</v>
      </c>
      <c r="I3312" s="267" t="s">
        <v>1403</v>
      </c>
    </row>
    <row r="3313" spans="1:9" x14ac:dyDescent="0.2">
      <c r="A3313" s="132" t="s">
        <v>79</v>
      </c>
      <c r="B3313" s="213">
        <v>3</v>
      </c>
      <c r="C3313" s="151" t="s">
        <v>29</v>
      </c>
      <c r="D3313" s="148" t="s">
        <v>50</v>
      </c>
      <c r="E3313" s="149">
        <v>371</v>
      </c>
      <c r="F3313" s="148" t="s">
        <v>582</v>
      </c>
      <c r="G3313" s="148" t="s">
        <v>17</v>
      </c>
      <c r="H3313" s="153" t="s">
        <v>11</v>
      </c>
      <c r="I3313" s="267" t="s">
        <v>1403</v>
      </c>
    </row>
    <row r="3314" spans="1:9" x14ac:dyDescent="0.2">
      <c r="A3314" s="132" t="s">
        <v>81</v>
      </c>
      <c r="B3314" s="213">
        <v>3</v>
      </c>
      <c r="C3314" s="151" t="s">
        <v>29</v>
      </c>
      <c r="D3314" s="148" t="s">
        <v>50</v>
      </c>
      <c r="E3314" s="149">
        <v>371</v>
      </c>
      <c r="F3314" s="148" t="s">
        <v>582</v>
      </c>
      <c r="G3314" s="148" t="s">
        <v>17</v>
      </c>
      <c r="H3314" s="152" t="s">
        <v>11</v>
      </c>
      <c r="I3314" s="267" t="s">
        <v>1403</v>
      </c>
    </row>
    <row r="3315" spans="1:9" x14ac:dyDescent="0.2">
      <c r="A3315" s="132" t="s">
        <v>82</v>
      </c>
      <c r="B3315" s="213">
        <v>3</v>
      </c>
      <c r="C3315" s="151" t="s">
        <v>29</v>
      </c>
      <c r="D3315" s="148" t="s">
        <v>50</v>
      </c>
      <c r="E3315" s="149">
        <v>371</v>
      </c>
      <c r="F3315" s="148" t="s">
        <v>582</v>
      </c>
      <c r="G3315" s="148" t="s">
        <v>17</v>
      </c>
      <c r="H3315" s="152" t="s">
        <v>11</v>
      </c>
      <c r="I3315" s="267" t="s">
        <v>1403</v>
      </c>
    </row>
    <row r="3316" spans="1:9" x14ac:dyDescent="0.2">
      <c r="A3316" s="132" t="s">
        <v>87</v>
      </c>
      <c r="B3316" s="213">
        <v>3</v>
      </c>
      <c r="C3316" s="151" t="s">
        <v>29</v>
      </c>
      <c r="D3316" s="148" t="s">
        <v>50</v>
      </c>
      <c r="E3316" s="149">
        <v>371</v>
      </c>
      <c r="F3316" s="148" t="s">
        <v>582</v>
      </c>
      <c r="G3316" s="148" t="s">
        <v>17</v>
      </c>
      <c r="H3316" s="152" t="s">
        <v>11</v>
      </c>
      <c r="I3316" s="267" t="s">
        <v>1403</v>
      </c>
    </row>
    <row r="3317" spans="1:9" x14ac:dyDescent="0.2">
      <c r="A3317" s="132" t="s">
        <v>88</v>
      </c>
      <c r="B3317" s="213">
        <v>3</v>
      </c>
      <c r="C3317" s="151" t="s">
        <v>29</v>
      </c>
      <c r="D3317" s="148" t="s">
        <v>50</v>
      </c>
      <c r="E3317" s="142">
        <v>371</v>
      </c>
      <c r="F3317" s="127" t="s">
        <v>582</v>
      </c>
      <c r="G3317" s="148" t="s">
        <v>17</v>
      </c>
      <c r="H3317" s="152" t="s">
        <v>11</v>
      </c>
      <c r="I3317" s="267" t="s">
        <v>1403</v>
      </c>
    </row>
    <row r="3318" spans="1:9" x14ac:dyDescent="0.2">
      <c r="A3318" s="132" t="s">
        <v>148</v>
      </c>
      <c r="B3318" s="213">
        <v>3</v>
      </c>
      <c r="C3318" s="151" t="s">
        <v>29</v>
      </c>
      <c r="D3318" s="148" t="s">
        <v>50</v>
      </c>
      <c r="E3318" s="149">
        <v>371</v>
      </c>
      <c r="F3318" s="148" t="s">
        <v>582</v>
      </c>
      <c r="G3318" s="148" t="s">
        <v>17</v>
      </c>
      <c r="H3318" s="152" t="s">
        <v>11</v>
      </c>
      <c r="I3318" s="267" t="s">
        <v>1403</v>
      </c>
    </row>
    <row r="3319" spans="1:9" x14ac:dyDescent="0.2">
      <c r="A3319" s="132" t="s">
        <v>527</v>
      </c>
      <c r="B3319" s="213">
        <v>3</v>
      </c>
      <c r="C3319" s="151" t="s">
        <v>29</v>
      </c>
      <c r="D3319" s="148" t="s">
        <v>50</v>
      </c>
      <c r="E3319" s="142">
        <v>371</v>
      </c>
      <c r="F3319" s="148" t="s">
        <v>582</v>
      </c>
      <c r="G3319" s="148" t="s">
        <v>17</v>
      </c>
      <c r="H3319" s="152" t="s">
        <v>11</v>
      </c>
      <c r="I3319" s="267" t="s">
        <v>1403</v>
      </c>
    </row>
    <row r="3320" spans="1:9" s="53" customFormat="1" x14ac:dyDescent="0.2">
      <c r="A3320" s="132" t="s">
        <v>588</v>
      </c>
      <c r="B3320" s="213">
        <v>3</v>
      </c>
      <c r="C3320" s="151" t="s">
        <v>29</v>
      </c>
      <c r="D3320" s="148" t="s">
        <v>50</v>
      </c>
      <c r="E3320" s="142">
        <v>371</v>
      </c>
      <c r="F3320" s="127" t="s">
        <v>582</v>
      </c>
      <c r="G3320" s="148" t="s">
        <v>17</v>
      </c>
      <c r="H3320" s="152" t="s">
        <v>11</v>
      </c>
      <c r="I3320" s="267" t="s">
        <v>1403</v>
      </c>
    </row>
    <row r="3321" spans="1:9" s="53" customFormat="1" x14ac:dyDescent="0.2">
      <c r="A3321" s="132" t="s">
        <v>1069</v>
      </c>
      <c r="B3321" s="213">
        <v>3</v>
      </c>
      <c r="C3321" s="151" t="s">
        <v>29</v>
      </c>
      <c r="D3321" s="148" t="s">
        <v>50</v>
      </c>
      <c r="E3321" s="149">
        <v>371</v>
      </c>
      <c r="F3321" s="148" t="s">
        <v>582</v>
      </c>
      <c r="G3321" s="148" t="s">
        <v>17</v>
      </c>
      <c r="H3321" s="152" t="s">
        <v>11</v>
      </c>
      <c r="I3321" s="267" t="s">
        <v>1403</v>
      </c>
    </row>
    <row r="3322" spans="1:9" x14ac:dyDescent="0.2">
      <c r="A3322" s="132" t="s">
        <v>5</v>
      </c>
      <c r="B3322" s="213">
        <v>3</v>
      </c>
      <c r="C3322" s="151" t="s">
        <v>29</v>
      </c>
      <c r="D3322" s="151" t="s">
        <v>30</v>
      </c>
      <c r="E3322" s="149">
        <v>372</v>
      </c>
      <c r="F3322" s="148" t="s">
        <v>574</v>
      </c>
      <c r="G3322" s="148" t="s">
        <v>17</v>
      </c>
      <c r="H3322" s="152" t="s">
        <v>4</v>
      </c>
      <c r="I3322" s="267" t="s">
        <v>1403</v>
      </c>
    </row>
    <row r="3323" spans="1:9" x14ac:dyDescent="0.2">
      <c r="A3323" s="132" t="s">
        <v>6</v>
      </c>
      <c r="B3323" s="213">
        <v>3</v>
      </c>
      <c r="C3323" s="151" t="s">
        <v>29</v>
      </c>
      <c r="D3323" s="151" t="s">
        <v>30</v>
      </c>
      <c r="E3323" s="149">
        <v>372</v>
      </c>
      <c r="F3323" s="148" t="s">
        <v>574</v>
      </c>
      <c r="G3323" s="148" t="s">
        <v>17</v>
      </c>
      <c r="H3323" s="152" t="s">
        <v>4</v>
      </c>
      <c r="I3323" s="267" t="s">
        <v>1403</v>
      </c>
    </row>
    <row r="3324" spans="1:9" x14ac:dyDescent="0.2">
      <c r="A3324" s="132" t="s">
        <v>7</v>
      </c>
      <c r="B3324" s="213">
        <v>3</v>
      </c>
      <c r="C3324" s="151" t="s">
        <v>29</v>
      </c>
      <c r="D3324" s="151" t="s">
        <v>30</v>
      </c>
      <c r="E3324" s="149">
        <v>372</v>
      </c>
      <c r="F3324" s="148" t="s">
        <v>574</v>
      </c>
      <c r="G3324" s="148" t="s">
        <v>17</v>
      </c>
      <c r="H3324" s="143" t="s">
        <v>4</v>
      </c>
      <c r="I3324" s="267" t="s">
        <v>1403</v>
      </c>
    </row>
    <row r="3325" spans="1:9" x14ac:dyDescent="0.2">
      <c r="A3325" s="132" t="s">
        <v>8</v>
      </c>
      <c r="B3325" s="213">
        <v>3</v>
      </c>
      <c r="C3325" s="151" t="s">
        <v>29</v>
      </c>
      <c r="D3325" s="151" t="s">
        <v>30</v>
      </c>
      <c r="E3325" s="149">
        <v>372</v>
      </c>
      <c r="F3325" s="148" t="s">
        <v>574</v>
      </c>
      <c r="G3325" s="148" t="s">
        <v>17</v>
      </c>
      <c r="H3325" s="143" t="s">
        <v>4</v>
      </c>
      <c r="I3325" s="267" t="s">
        <v>1403</v>
      </c>
    </row>
    <row r="3326" spans="1:9" x14ac:dyDescent="0.2">
      <c r="A3326" s="132" t="s">
        <v>34</v>
      </c>
      <c r="B3326" s="213">
        <v>3</v>
      </c>
      <c r="C3326" s="151" t="s">
        <v>29</v>
      </c>
      <c r="D3326" s="151" t="s">
        <v>30</v>
      </c>
      <c r="E3326" s="149">
        <v>372</v>
      </c>
      <c r="F3326" s="148" t="s">
        <v>574</v>
      </c>
      <c r="G3326" s="148" t="s">
        <v>17</v>
      </c>
      <c r="H3326" s="152" t="s">
        <v>4</v>
      </c>
      <c r="I3326" s="267" t="s">
        <v>1403</v>
      </c>
    </row>
    <row r="3327" spans="1:9" x14ac:dyDescent="0.2">
      <c r="A3327" s="132" t="s">
        <v>37</v>
      </c>
      <c r="B3327" s="213">
        <v>3</v>
      </c>
      <c r="C3327" s="151" t="s">
        <v>29</v>
      </c>
      <c r="D3327" s="151" t="s">
        <v>30</v>
      </c>
      <c r="E3327" s="149">
        <v>372</v>
      </c>
      <c r="F3327" s="148" t="s">
        <v>574</v>
      </c>
      <c r="G3327" s="148" t="s">
        <v>17</v>
      </c>
      <c r="H3327" s="152" t="s">
        <v>4</v>
      </c>
      <c r="I3327" s="267" t="s">
        <v>1403</v>
      </c>
    </row>
    <row r="3328" spans="1:9" x14ac:dyDescent="0.2">
      <c r="A3328" s="132" t="s">
        <v>39</v>
      </c>
      <c r="B3328" s="213">
        <v>3</v>
      </c>
      <c r="C3328" s="151" t="s">
        <v>29</v>
      </c>
      <c r="D3328" s="151" t="s">
        <v>30</v>
      </c>
      <c r="E3328" s="149">
        <v>372</v>
      </c>
      <c r="F3328" s="148" t="s">
        <v>574</v>
      </c>
      <c r="G3328" s="148" t="s">
        <v>17</v>
      </c>
      <c r="H3328" s="152" t="s">
        <v>4</v>
      </c>
      <c r="I3328" s="267" t="s">
        <v>1403</v>
      </c>
    </row>
    <row r="3329" spans="1:9" x14ac:dyDescent="0.2">
      <c r="A3329" s="132" t="s">
        <v>40</v>
      </c>
      <c r="B3329" s="213">
        <v>3</v>
      </c>
      <c r="C3329" s="151" t="s">
        <v>29</v>
      </c>
      <c r="D3329" s="151" t="s">
        <v>30</v>
      </c>
      <c r="E3329" s="149">
        <v>372</v>
      </c>
      <c r="F3329" s="148" t="s">
        <v>574</v>
      </c>
      <c r="G3329" s="148" t="s">
        <v>17</v>
      </c>
      <c r="H3329" s="152" t="s">
        <v>4</v>
      </c>
      <c r="I3329" s="267" t="s">
        <v>1403</v>
      </c>
    </row>
    <row r="3330" spans="1:9" x14ac:dyDescent="0.2">
      <c r="A3330" s="132" t="s">
        <v>44</v>
      </c>
      <c r="B3330" s="213">
        <v>3</v>
      </c>
      <c r="C3330" s="151" t="s">
        <v>29</v>
      </c>
      <c r="D3330" s="151" t="s">
        <v>30</v>
      </c>
      <c r="E3330" s="149">
        <v>372</v>
      </c>
      <c r="F3330" s="148" t="s">
        <v>574</v>
      </c>
      <c r="G3330" s="148" t="s">
        <v>17</v>
      </c>
      <c r="H3330" s="152" t="s">
        <v>4</v>
      </c>
      <c r="I3330" s="267" t="s">
        <v>1403</v>
      </c>
    </row>
    <row r="3331" spans="1:9" x14ac:dyDescent="0.2">
      <c r="A3331" s="132" t="s">
        <v>45</v>
      </c>
      <c r="B3331" s="213">
        <v>3</v>
      </c>
      <c r="C3331" s="151" t="s">
        <v>29</v>
      </c>
      <c r="D3331" s="151" t="s">
        <v>30</v>
      </c>
      <c r="E3331" s="149">
        <v>372</v>
      </c>
      <c r="F3331" s="148" t="s">
        <v>574</v>
      </c>
      <c r="G3331" s="148" t="s">
        <v>17</v>
      </c>
      <c r="H3331" s="152" t="s">
        <v>4</v>
      </c>
      <c r="I3331" s="267" t="s">
        <v>1403</v>
      </c>
    </row>
    <row r="3332" spans="1:9" x14ac:dyDescent="0.2">
      <c r="A3332" s="132" t="s">
        <v>46</v>
      </c>
      <c r="B3332" s="213">
        <v>3</v>
      </c>
      <c r="C3332" s="151" t="s">
        <v>29</v>
      </c>
      <c r="D3332" s="151" t="s">
        <v>30</v>
      </c>
      <c r="E3332" s="149">
        <v>372</v>
      </c>
      <c r="F3332" s="148" t="s">
        <v>574</v>
      </c>
      <c r="G3332" s="148" t="s">
        <v>17</v>
      </c>
      <c r="H3332" s="152" t="s">
        <v>4</v>
      </c>
      <c r="I3332" s="267" t="s">
        <v>1403</v>
      </c>
    </row>
    <row r="3333" spans="1:9" x14ac:dyDescent="0.2">
      <c r="A3333" s="132" t="s">
        <v>47</v>
      </c>
      <c r="B3333" s="213">
        <v>3</v>
      </c>
      <c r="C3333" s="151" t="s">
        <v>29</v>
      </c>
      <c r="D3333" s="151" t="s">
        <v>30</v>
      </c>
      <c r="E3333" s="149">
        <v>372</v>
      </c>
      <c r="F3333" s="148" t="s">
        <v>574</v>
      </c>
      <c r="G3333" s="148" t="s">
        <v>17</v>
      </c>
      <c r="H3333" s="152" t="s">
        <v>4</v>
      </c>
      <c r="I3333" s="267" t="s">
        <v>1403</v>
      </c>
    </row>
    <row r="3334" spans="1:9" x14ac:dyDescent="0.2">
      <c r="A3334" s="132" t="s">
        <v>55</v>
      </c>
      <c r="B3334" s="213">
        <v>3</v>
      </c>
      <c r="C3334" s="151" t="s">
        <v>29</v>
      </c>
      <c r="D3334" s="151" t="s">
        <v>30</v>
      </c>
      <c r="E3334" s="149">
        <v>372</v>
      </c>
      <c r="F3334" s="148" t="s">
        <v>574</v>
      </c>
      <c r="G3334" s="148" t="s">
        <v>17</v>
      </c>
      <c r="H3334" s="152" t="s">
        <v>4</v>
      </c>
      <c r="I3334" s="267" t="s">
        <v>1403</v>
      </c>
    </row>
    <row r="3335" spans="1:9" x14ac:dyDescent="0.2">
      <c r="A3335" s="132" t="s">
        <v>56</v>
      </c>
      <c r="B3335" s="213">
        <v>3</v>
      </c>
      <c r="C3335" s="151" t="s">
        <v>29</v>
      </c>
      <c r="D3335" s="151" t="s">
        <v>30</v>
      </c>
      <c r="E3335" s="149">
        <v>372</v>
      </c>
      <c r="F3335" s="148" t="s">
        <v>574</v>
      </c>
      <c r="G3335" s="148" t="s">
        <v>17</v>
      </c>
      <c r="H3335" s="152" t="s">
        <v>4</v>
      </c>
      <c r="I3335" s="267" t="s">
        <v>1403</v>
      </c>
    </row>
    <row r="3336" spans="1:9" x14ac:dyDescent="0.2">
      <c r="A3336" s="132" t="s">
        <v>64</v>
      </c>
      <c r="B3336" s="213">
        <v>3</v>
      </c>
      <c r="C3336" s="151" t="s">
        <v>29</v>
      </c>
      <c r="D3336" s="151" t="s">
        <v>30</v>
      </c>
      <c r="E3336" s="149">
        <v>372</v>
      </c>
      <c r="F3336" s="148" t="s">
        <v>574</v>
      </c>
      <c r="G3336" s="148" t="s">
        <v>17</v>
      </c>
      <c r="H3336" s="152" t="s">
        <v>4</v>
      </c>
      <c r="I3336" s="267" t="s">
        <v>1403</v>
      </c>
    </row>
    <row r="3337" spans="1:9" x14ac:dyDescent="0.2">
      <c r="A3337" s="132" t="s">
        <v>65</v>
      </c>
      <c r="B3337" s="213">
        <v>3</v>
      </c>
      <c r="C3337" s="151" t="s">
        <v>29</v>
      </c>
      <c r="D3337" s="151" t="s">
        <v>30</v>
      </c>
      <c r="E3337" s="149">
        <v>372</v>
      </c>
      <c r="F3337" s="148" t="s">
        <v>574</v>
      </c>
      <c r="G3337" s="148" t="s">
        <v>17</v>
      </c>
      <c r="H3337" s="152" t="s">
        <v>4</v>
      </c>
      <c r="I3337" s="267" t="s">
        <v>1403</v>
      </c>
    </row>
    <row r="3338" spans="1:9" x14ac:dyDescent="0.2">
      <c r="A3338" s="132" t="s">
        <v>78</v>
      </c>
      <c r="B3338" s="213">
        <v>3</v>
      </c>
      <c r="C3338" s="151" t="s">
        <v>29</v>
      </c>
      <c r="D3338" s="151" t="s">
        <v>30</v>
      </c>
      <c r="E3338" s="149">
        <v>372</v>
      </c>
      <c r="F3338" s="148" t="s">
        <v>574</v>
      </c>
      <c r="G3338" s="148" t="s">
        <v>17</v>
      </c>
      <c r="H3338" s="152" t="s">
        <v>4</v>
      </c>
      <c r="I3338" s="267" t="s">
        <v>1403</v>
      </c>
    </row>
    <row r="3339" spans="1:9" x14ac:dyDescent="0.2">
      <c r="A3339" s="132" t="s">
        <v>79</v>
      </c>
      <c r="B3339" s="213">
        <v>3</v>
      </c>
      <c r="C3339" s="151" t="s">
        <v>29</v>
      </c>
      <c r="D3339" s="151" t="s">
        <v>30</v>
      </c>
      <c r="E3339" s="149">
        <v>372</v>
      </c>
      <c r="F3339" s="148" t="s">
        <v>574</v>
      </c>
      <c r="G3339" s="148" t="s">
        <v>17</v>
      </c>
      <c r="H3339" s="153" t="s">
        <v>4</v>
      </c>
      <c r="I3339" s="267" t="s">
        <v>1403</v>
      </c>
    </row>
    <row r="3340" spans="1:9" x14ac:dyDescent="0.2">
      <c r="A3340" s="132" t="s">
        <v>81</v>
      </c>
      <c r="B3340" s="213">
        <v>3</v>
      </c>
      <c r="C3340" s="151" t="s">
        <v>29</v>
      </c>
      <c r="D3340" s="151" t="s">
        <v>30</v>
      </c>
      <c r="E3340" s="149">
        <v>372</v>
      </c>
      <c r="F3340" s="148" t="s">
        <v>574</v>
      </c>
      <c r="G3340" s="148" t="s">
        <v>17</v>
      </c>
      <c r="H3340" s="152" t="s">
        <v>4</v>
      </c>
      <c r="I3340" s="267" t="s">
        <v>1403</v>
      </c>
    </row>
    <row r="3341" spans="1:9" x14ac:dyDescent="0.2">
      <c r="A3341" s="132" t="s">
        <v>82</v>
      </c>
      <c r="B3341" s="213">
        <v>3</v>
      </c>
      <c r="C3341" s="151" t="s">
        <v>29</v>
      </c>
      <c r="D3341" s="151" t="s">
        <v>30</v>
      </c>
      <c r="E3341" s="149">
        <v>372</v>
      </c>
      <c r="F3341" s="148" t="s">
        <v>574</v>
      </c>
      <c r="G3341" s="148" t="s">
        <v>17</v>
      </c>
      <c r="H3341" s="152" t="s">
        <v>4</v>
      </c>
      <c r="I3341" s="267" t="s">
        <v>1403</v>
      </c>
    </row>
    <row r="3342" spans="1:9" x14ac:dyDescent="0.2">
      <c r="A3342" s="132" t="s">
        <v>87</v>
      </c>
      <c r="B3342" s="213">
        <v>3</v>
      </c>
      <c r="C3342" s="151" t="s">
        <v>29</v>
      </c>
      <c r="D3342" s="151" t="s">
        <v>30</v>
      </c>
      <c r="E3342" s="149">
        <v>372</v>
      </c>
      <c r="F3342" s="148" t="s">
        <v>574</v>
      </c>
      <c r="G3342" s="148" t="s">
        <v>17</v>
      </c>
      <c r="H3342" s="152" t="s">
        <v>4</v>
      </c>
      <c r="I3342" s="267" t="s">
        <v>1403</v>
      </c>
    </row>
    <row r="3343" spans="1:9" x14ac:dyDescent="0.2">
      <c r="A3343" s="132" t="s">
        <v>88</v>
      </c>
      <c r="B3343" s="213">
        <v>3</v>
      </c>
      <c r="C3343" s="151" t="s">
        <v>29</v>
      </c>
      <c r="D3343" s="151" t="s">
        <v>30</v>
      </c>
      <c r="E3343" s="149">
        <v>372</v>
      </c>
      <c r="F3343" s="148" t="s">
        <v>574</v>
      </c>
      <c r="G3343" s="148" t="s">
        <v>17</v>
      </c>
      <c r="H3343" s="152" t="s">
        <v>4</v>
      </c>
      <c r="I3343" s="267" t="s">
        <v>1403</v>
      </c>
    </row>
    <row r="3344" spans="1:9" x14ac:dyDescent="0.2">
      <c r="A3344" s="132" t="s">
        <v>148</v>
      </c>
      <c r="B3344" s="213">
        <v>3</v>
      </c>
      <c r="C3344" s="151" t="s">
        <v>29</v>
      </c>
      <c r="D3344" s="151" t="s">
        <v>30</v>
      </c>
      <c r="E3344" s="149">
        <v>372</v>
      </c>
      <c r="F3344" s="148" t="s">
        <v>574</v>
      </c>
      <c r="G3344" s="148" t="s">
        <v>17</v>
      </c>
      <c r="H3344" s="152" t="s">
        <v>4</v>
      </c>
      <c r="I3344" s="267" t="s">
        <v>1403</v>
      </c>
    </row>
    <row r="3345" spans="1:9" x14ac:dyDescent="0.2">
      <c r="A3345" s="132" t="s">
        <v>527</v>
      </c>
      <c r="B3345" s="213">
        <v>3</v>
      </c>
      <c r="C3345" s="151" t="s">
        <v>29</v>
      </c>
      <c r="D3345" s="151" t="s">
        <v>30</v>
      </c>
      <c r="E3345" s="149">
        <v>372</v>
      </c>
      <c r="F3345" s="148" t="s">
        <v>574</v>
      </c>
      <c r="G3345" s="148" t="s">
        <v>17</v>
      </c>
      <c r="H3345" s="152" t="s">
        <v>4</v>
      </c>
      <c r="I3345" s="267" t="s">
        <v>1403</v>
      </c>
    </row>
    <row r="3346" spans="1:9" s="53" customFormat="1" x14ac:dyDescent="0.2">
      <c r="A3346" s="132" t="s">
        <v>588</v>
      </c>
      <c r="B3346" s="213">
        <v>3</v>
      </c>
      <c r="C3346" s="151" t="s">
        <v>29</v>
      </c>
      <c r="D3346" s="151" t="s">
        <v>30</v>
      </c>
      <c r="E3346" s="149">
        <v>372</v>
      </c>
      <c r="F3346" s="148" t="s">
        <v>574</v>
      </c>
      <c r="G3346" s="148" t="s">
        <v>17</v>
      </c>
      <c r="H3346" s="152" t="s">
        <v>4</v>
      </c>
      <c r="I3346" s="267" t="s">
        <v>1403</v>
      </c>
    </row>
    <row r="3347" spans="1:9" s="53" customFormat="1" x14ac:dyDescent="0.2">
      <c r="A3347" s="132" t="s">
        <v>1069</v>
      </c>
      <c r="B3347" s="213">
        <v>3</v>
      </c>
      <c r="C3347" s="151" t="s">
        <v>29</v>
      </c>
      <c r="D3347" s="151" t="s">
        <v>30</v>
      </c>
      <c r="E3347" s="149">
        <v>372</v>
      </c>
      <c r="F3347" s="148" t="s">
        <v>574</v>
      </c>
      <c r="G3347" s="148" t="s">
        <v>17</v>
      </c>
      <c r="H3347" s="152" t="s">
        <v>4</v>
      </c>
      <c r="I3347" s="267" t="s">
        <v>1403</v>
      </c>
    </row>
    <row r="3348" spans="1:9" x14ac:dyDescent="0.2">
      <c r="A3348" s="132" t="s">
        <v>5</v>
      </c>
      <c r="B3348" s="213">
        <v>3</v>
      </c>
      <c r="C3348" s="151" t="s">
        <v>29</v>
      </c>
      <c r="D3348" s="151" t="s">
        <v>50</v>
      </c>
      <c r="E3348" s="149">
        <v>373</v>
      </c>
      <c r="F3348" s="148" t="s">
        <v>1406</v>
      </c>
      <c r="G3348" s="148" t="s">
        <v>17</v>
      </c>
      <c r="H3348" s="148">
        <v>1510</v>
      </c>
      <c r="I3348" s="267" t="s">
        <v>1403</v>
      </c>
    </row>
    <row r="3349" spans="1:9" x14ac:dyDescent="0.2">
      <c r="A3349" s="132" t="s">
        <v>6</v>
      </c>
      <c r="B3349" s="213">
        <v>3</v>
      </c>
      <c r="C3349" s="151" t="s">
        <v>29</v>
      </c>
      <c r="D3349" s="151" t="s">
        <v>50</v>
      </c>
      <c r="E3349" s="149">
        <v>373</v>
      </c>
      <c r="F3349" s="148" t="s">
        <v>1406</v>
      </c>
      <c r="G3349" s="148" t="s">
        <v>17</v>
      </c>
      <c r="H3349" s="148">
        <v>1510</v>
      </c>
      <c r="I3349" s="267" t="s">
        <v>1403</v>
      </c>
    </row>
    <row r="3350" spans="1:9" x14ac:dyDescent="0.2">
      <c r="A3350" s="132" t="s">
        <v>7</v>
      </c>
      <c r="B3350" s="213">
        <v>3</v>
      </c>
      <c r="C3350" s="151" t="s">
        <v>29</v>
      </c>
      <c r="D3350" s="151" t="s">
        <v>50</v>
      </c>
      <c r="E3350" s="149">
        <v>373</v>
      </c>
      <c r="F3350" s="148" t="s">
        <v>1406</v>
      </c>
      <c r="G3350" s="148" t="s">
        <v>17</v>
      </c>
      <c r="H3350" s="127">
        <v>4060</v>
      </c>
      <c r="I3350" s="267" t="s">
        <v>1403</v>
      </c>
    </row>
    <row r="3351" spans="1:9" x14ac:dyDescent="0.2">
      <c r="A3351" s="132" t="s">
        <v>8</v>
      </c>
      <c r="B3351" s="213">
        <v>3</v>
      </c>
      <c r="C3351" s="151" t="s">
        <v>29</v>
      </c>
      <c r="D3351" s="151" t="s">
        <v>50</v>
      </c>
      <c r="E3351" s="149">
        <v>373</v>
      </c>
      <c r="F3351" s="148" t="s">
        <v>1406</v>
      </c>
      <c r="G3351" s="148" t="s">
        <v>17</v>
      </c>
      <c r="H3351" s="127">
        <v>1510</v>
      </c>
      <c r="I3351" s="267" t="s">
        <v>1403</v>
      </c>
    </row>
    <row r="3352" spans="1:9" x14ac:dyDescent="0.2">
      <c r="A3352" s="132" t="s">
        <v>34</v>
      </c>
      <c r="B3352" s="213">
        <v>3</v>
      </c>
      <c r="C3352" s="151" t="s">
        <v>29</v>
      </c>
      <c r="D3352" s="151" t="s">
        <v>50</v>
      </c>
      <c r="E3352" s="149">
        <v>373</v>
      </c>
      <c r="F3352" s="148" t="s">
        <v>1406</v>
      </c>
      <c r="G3352" s="148" t="s">
        <v>17</v>
      </c>
      <c r="H3352" s="148">
        <v>1510</v>
      </c>
      <c r="I3352" s="267" t="s">
        <v>1403</v>
      </c>
    </row>
    <row r="3353" spans="1:9" x14ac:dyDescent="0.2">
      <c r="A3353" s="132" t="s">
        <v>37</v>
      </c>
      <c r="B3353" s="213">
        <v>3</v>
      </c>
      <c r="C3353" s="151" t="s">
        <v>29</v>
      </c>
      <c r="D3353" s="151" t="s">
        <v>50</v>
      </c>
      <c r="E3353" s="149">
        <v>373</v>
      </c>
      <c r="F3353" s="148" t="s">
        <v>1406</v>
      </c>
      <c r="G3353" s="148" t="s">
        <v>17</v>
      </c>
      <c r="H3353" s="148">
        <v>1510</v>
      </c>
      <c r="I3353" s="267" t="s">
        <v>1403</v>
      </c>
    </row>
    <row r="3354" spans="1:9" x14ac:dyDescent="0.2">
      <c r="A3354" s="132" t="s">
        <v>39</v>
      </c>
      <c r="B3354" s="213">
        <v>3</v>
      </c>
      <c r="C3354" s="151" t="s">
        <v>29</v>
      </c>
      <c r="D3354" s="151" t="s">
        <v>50</v>
      </c>
      <c r="E3354" s="142">
        <v>373</v>
      </c>
      <c r="F3354" s="148" t="s">
        <v>1406</v>
      </c>
      <c r="G3354" s="148" t="s">
        <v>17</v>
      </c>
      <c r="H3354" s="148">
        <v>1510</v>
      </c>
      <c r="I3354" s="267" t="s">
        <v>1403</v>
      </c>
    </row>
    <row r="3355" spans="1:9" x14ac:dyDescent="0.2">
      <c r="A3355" s="132" t="s">
        <v>40</v>
      </c>
      <c r="B3355" s="213">
        <v>3</v>
      </c>
      <c r="C3355" s="151" t="s">
        <v>29</v>
      </c>
      <c r="D3355" s="151" t="s">
        <v>50</v>
      </c>
      <c r="E3355" s="149">
        <v>373</v>
      </c>
      <c r="F3355" s="148" t="s">
        <v>1406</v>
      </c>
      <c r="G3355" s="148" t="s">
        <v>17</v>
      </c>
      <c r="H3355" s="148">
        <v>1510</v>
      </c>
      <c r="I3355" s="267" t="s">
        <v>1403</v>
      </c>
    </row>
    <row r="3356" spans="1:9" x14ac:dyDescent="0.2">
      <c r="A3356" s="132" t="s">
        <v>44</v>
      </c>
      <c r="B3356" s="213">
        <v>3</v>
      </c>
      <c r="C3356" s="151" t="s">
        <v>29</v>
      </c>
      <c r="D3356" s="151" t="s">
        <v>50</v>
      </c>
      <c r="E3356" s="149">
        <v>373</v>
      </c>
      <c r="F3356" s="148" t="s">
        <v>1406</v>
      </c>
      <c r="G3356" s="148" t="s">
        <v>17</v>
      </c>
      <c r="H3356" s="148">
        <v>1510</v>
      </c>
      <c r="I3356" s="267" t="s">
        <v>1403</v>
      </c>
    </row>
    <row r="3357" spans="1:9" x14ac:dyDescent="0.2">
      <c r="A3357" s="132" t="s">
        <v>45</v>
      </c>
      <c r="B3357" s="213">
        <v>3</v>
      </c>
      <c r="C3357" s="151" t="s">
        <v>29</v>
      </c>
      <c r="D3357" s="151" t="s">
        <v>50</v>
      </c>
      <c r="E3357" s="149">
        <v>373</v>
      </c>
      <c r="F3357" s="148" t="s">
        <v>1406</v>
      </c>
      <c r="G3357" s="148" t="s">
        <v>17</v>
      </c>
      <c r="H3357" s="148">
        <v>1510</v>
      </c>
      <c r="I3357" s="267" t="s">
        <v>1403</v>
      </c>
    </row>
    <row r="3358" spans="1:9" x14ac:dyDescent="0.2">
      <c r="A3358" s="132" t="s">
        <v>46</v>
      </c>
      <c r="B3358" s="213">
        <v>3</v>
      </c>
      <c r="C3358" s="151" t="s">
        <v>29</v>
      </c>
      <c r="D3358" s="151" t="s">
        <v>50</v>
      </c>
      <c r="E3358" s="149">
        <v>373</v>
      </c>
      <c r="F3358" s="148" t="s">
        <v>1406</v>
      </c>
      <c r="G3358" s="148" t="s">
        <v>17</v>
      </c>
      <c r="H3358" s="148">
        <v>1510</v>
      </c>
      <c r="I3358" s="267" t="s">
        <v>1403</v>
      </c>
    </row>
    <row r="3359" spans="1:9" x14ac:dyDescent="0.2">
      <c r="A3359" s="132" t="s">
        <v>47</v>
      </c>
      <c r="B3359" s="213">
        <v>3</v>
      </c>
      <c r="C3359" s="151" t="s">
        <v>29</v>
      </c>
      <c r="D3359" s="151" t="s">
        <v>50</v>
      </c>
      <c r="E3359" s="149">
        <v>373</v>
      </c>
      <c r="F3359" s="148" t="s">
        <v>1406</v>
      </c>
      <c r="G3359" s="148" t="s">
        <v>17</v>
      </c>
      <c r="H3359" s="148">
        <v>1510</v>
      </c>
      <c r="I3359" s="267" t="s">
        <v>1403</v>
      </c>
    </row>
    <row r="3360" spans="1:9" x14ac:dyDescent="0.2">
      <c r="A3360" s="132" t="s">
        <v>55</v>
      </c>
      <c r="B3360" s="213">
        <v>3</v>
      </c>
      <c r="C3360" s="151" t="s">
        <v>29</v>
      </c>
      <c r="D3360" s="151" t="s">
        <v>50</v>
      </c>
      <c r="E3360" s="149">
        <v>373</v>
      </c>
      <c r="F3360" s="148" t="s">
        <v>1406</v>
      </c>
      <c r="G3360" s="148" t="s">
        <v>17</v>
      </c>
      <c r="H3360" s="148">
        <v>1510</v>
      </c>
      <c r="I3360" s="267" t="s">
        <v>1403</v>
      </c>
    </row>
    <row r="3361" spans="1:9" x14ac:dyDescent="0.2">
      <c r="A3361" s="132" t="s">
        <v>56</v>
      </c>
      <c r="B3361" s="213">
        <v>3</v>
      </c>
      <c r="C3361" s="151" t="s">
        <v>29</v>
      </c>
      <c r="D3361" s="151" t="s">
        <v>50</v>
      </c>
      <c r="E3361" s="149">
        <v>373</v>
      </c>
      <c r="F3361" s="148" t="s">
        <v>1406</v>
      </c>
      <c r="G3361" s="148" t="s">
        <v>17</v>
      </c>
      <c r="H3361" s="148">
        <v>1510</v>
      </c>
      <c r="I3361" s="267" t="s">
        <v>1403</v>
      </c>
    </row>
    <row r="3362" spans="1:9" x14ac:dyDescent="0.2">
      <c r="A3362" s="132" t="s">
        <v>64</v>
      </c>
      <c r="B3362" s="213">
        <v>3</v>
      </c>
      <c r="C3362" s="151" t="s">
        <v>29</v>
      </c>
      <c r="D3362" s="151" t="s">
        <v>50</v>
      </c>
      <c r="E3362" s="149">
        <v>373</v>
      </c>
      <c r="F3362" s="148" t="s">
        <v>1406</v>
      </c>
      <c r="G3362" s="148" t="s">
        <v>17</v>
      </c>
      <c r="H3362" s="148">
        <v>1510</v>
      </c>
      <c r="I3362" s="267" t="s">
        <v>1403</v>
      </c>
    </row>
    <row r="3363" spans="1:9" x14ac:dyDescent="0.2">
      <c r="A3363" s="132" t="s">
        <v>65</v>
      </c>
      <c r="B3363" s="213">
        <v>3</v>
      </c>
      <c r="C3363" s="151" t="s">
        <v>29</v>
      </c>
      <c r="D3363" s="151" t="s">
        <v>50</v>
      </c>
      <c r="E3363" s="149">
        <v>373</v>
      </c>
      <c r="F3363" s="148" t="s">
        <v>1406</v>
      </c>
      <c r="G3363" s="148" t="s">
        <v>17</v>
      </c>
      <c r="H3363" s="148">
        <v>1510</v>
      </c>
      <c r="I3363" s="267" t="s">
        <v>1403</v>
      </c>
    </row>
    <row r="3364" spans="1:9" x14ac:dyDescent="0.2">
      <c r="A3364" s="132" t="s">
        <v>78</v>
      </c>
      <c r="B3364" s="213">
        <v>3</v>
      </c>
      <c r="C3364" s="151" t="s">
        <v>29</v>
      </c>
      <c r="D3364" s="151" t="s">
        <v>50</v>
      </c>
      <c r="E3364" s="149">
        <v>373</v>
      </c>
      <c r="F3364" s="148" t="s">
        <v>1406</v>
      </c>
      <c r="G3364" s="148" t="s">
        <v>17</v>
      </c>
      <c r="H3364" s="148">
        <v>2000</v>
      </c>
      <c r="I3364" s="267" t="s">
        <v>1403</v>
      </c>
    </row>
    <row r="3365" spans="1:9" x14ac:dyDescent="0.2">
      <c r="A3365" s="132" t="s">
        <v>79</v>
      </c>
      <c r="B3365" s="213">
        <v>3</v>
      </c>
      <c r="C3365" s="151" t="s">
        <v>29</v>
      </c>
      <c r="D3365" s="151" t="s">
        <v>50</v>
      </c>
      <c r="E3365" s="149">
        <v>373</v>
      </c>
      <c r="F3365" s="148" t="s">
        <v>1406</v>
      </c>
      <c r="G3365" s="148" t="s">
        <v>17</v>
      </c>
      <c r="H3365" s="156">
        <v>2000</v>
      </c>
      <c r="I3365" s="267" t="s">
        <v>1403</v>
      </c>
    </row>
    <row r="3366" spans="1:9" x14ac:dyDescent="0.2">
      <c r="A3366" s="132" t="s">
        <v>81</v>
      </c>
      <c r="B3366" s="213">
        <v>3</v>
      </c>
      <c r="C3366" s="151" t="s">
        <v>29</v>
      </c>
      <c r="D3366" s="151" t="s">
        <v>50</v>
      </c>
      <c r="E3366" s="149">
        <v>373</v>
      </c>
      <c r="F3366" s="148" t="s">
        <v>1406</v>
      </c>
      <c r="G3366" s="148" t="s">
        <v>17</v>
      </c>
      <c r="H3366" s="148">
        <v>2059.1999999999998</v>
      </c>
      <c r="I3366" s="267" t="s">
        <v>1403</v>
      </c>
    </row>
    <row r="3367" spans="1:9" x14ac:dyDescent="0.2">
      <c r="A3367" s="132" t="s">
        <v>82</v>
      </c>
      <c r="B3367" s="213">
        <v>3</v>
      </c>
      <c r="C3367" s="151" t="s">
        <v>29</v>
      </c>
      <c r="D3367" s="151" t="s">
        <v>50</v>
      </c>
      <c r="E3367" s="149">
        <v>373</v>
      </c>
      <c r="F3367" s="148" t="s">
        <v>1406</v>
      </c>
      <c r="G3367" s="148" t="s">
        <v>17</v>
      </c>
      <c r="H3367" s="148">
        <v>2059.1999999999998</v>
      </c>
      <c r="I3367" s="267" t="s">
        <v>1403</v>
      </c>
    </row>
    <row r="3368" spans="1:9" x14ac:dyDescent="0.2">
      <c r="A3368" s="132" t="s">
        <v>87</v>
      </c>
      <c r="B3368" s="213">
        <v>3</v>
      </c>
      <c r="C3368" s="151" t="s">
        <v>29</v>
      </c>
      <c r="D3368" s="151" t="s">
        <v>50</v>
      </c>
      <c r="E3368" s="149">
        <v>373</v>
      </c>
      <c r="F3368" s="148" t="s">
        <v>1406</v>
      </c>
      <c r="G3368" s="148" t="s">
        <v>17</v>
      </c>
      <c r="H3368" s="148">
        <v>2059.1999999999998</v>
      </c>
      <c r="I3368" s="267" t="s">
        <v>1403</v>
      </c>
    </row>
    <row r="3369" spans="1:9" x14ac:dyDescent="0.2">
      <c r="A3369" s="132" t="s">
        <v>88</v>
      </c>
      <c r="B3369" s="213">
        <v>3</v>
      </c>
      <c r="C3369" s="151" t="s">
        <v>29</v>
      </c>
      <c r="D3369" s="151" t="s">
        <v>50</v>
      </c>
      <c r="E3369" s="149">
        <v>373</v>
      </c>
      <c r="F3369" s="148" t="s">
        <v>1406</v>
      </c>
      <c r="G3369" s="148" t="s">
        <v>17</v>
      </c>
      <c r="H3369" s="148">
        <v>2059.1999999999998</v>
      </c>
      <c r="I3369" s="267" t="s">
        <v>1403</v>
      </c>
    </row>
    <row r="3370" spans="1:9" x14ac:dyDescent="0.2">
      <c r="A3370" s="132" t="s">
        <v>148</v>
      </c>
      <c r="B3370" s="213">
        <v>3</v>
      </c>
      <c r="C3370" s="151" t="s">
        <v>29</v>
      </c>
      <c r="D3370" s="151" t="s">
        <v>50</v>
      </c>
      <c r="E3370" s="149">
        <v>373</v>
      </c>
      <c r="F3370" s="148" t="s">
        <v>1406</v>
      </c>
      <c r="G3370" s="148" t="s">
        <v>17</v>
      </c>
      <c r="H3370" s="137">
        <v>2059.1999999999998</v>
      </c>
      <c r="I3370" s="267" t="s">
        <v>1403</v>
      </c>
    </row>
    <row r="3371" spans="1:9" x14ac:dyDescent="0.2">
      <c r="A3371" s="132" t="s">
        <v>527</v>
      </c>
      <c r="B3371" s="213">
        <v>3</v>
      </c>
      <c r="C3371" s="151" t="s">
        <v>29</v>
      </c>
      <c r="D3371" s="151" t="s">
        <v>50</v>
      </c>
      <c r="E3371" s="149">
        <v>373</v>
      </c>
      <c r="F3371" s="148" t="s">
        <v>1406</v>
      </c>
      <c r="G3371" s="148" t="s">
        <v>17</v>
      </c>
      <c r="H3371" s="137">
        <v>2059.1999999999998</v>
      </c>
      <c r="I3371" s="267" t="s">
        <v>1403</v>
      </c>
    </row>
    <row r="3372" spans="1:9" s="53" customFormat="1" x14ac:dyDescent="0.2">
      <c r="A3372" s="132" t="s">
        <v>588</v>
      </c>
      <c r="B3372" s="213">
        <v>3</v>
      </c>
      <c r="C3372" s="151" t="s">
        <v>29</v>
      </c>
      <c r="D3372" s="151" t="s">
        <v>50</v>
      </c>
      <c r="E3372" s="149">
        <v>373</v>
      </c>
      <c r="F3372" s="148" t="s">
        <v>1406</v>
      </c>
      <c r="G3372" s="148" t="s">
        <v>17</v>
      </c>
      <c r="H3372" s="137">
        <v>2059.1999999999998</v>
      </c>
      <c r="I3372" s="267" t="s">
        <v>1403</v>
      </c>
    </row>
    <row r="3373" spans="1:9" s="53" customFormat="1" x14ac:dyDescent="0.2">
      <c r="A3373" s="132" t="s">
        <v>1069</v>
      </c>
      <c r="B3373" s="213">
        <v>3</v>
      </c>
      <c r="C3373" s="151" t="s">
        <v>29</v>
      </c>
      <c r="D3373" s="151" t="s">
        <v>50</v>
      </c>
      <c r="E3373" s="149">
        <v>373</v>
      </c>
      <c r="F3373" s="148" t="s">
        <v>1406</v>
      </c>
      <c r="G3373" s="148" t="s">
        <v>17</v>
      </c>
      <c r="H3373" s="137">
        <v>2059.1999999999998</v>
      </c>
      <c r="I3373" s="267" t="s">
        <v>1403</v>
      </c>
    </row>
    <row r="3374" spans="1:9" x14ac:dyDescent="0.2">
      <c r="A3374" s="132" t="s">
        <v>5</v>
      </c>
      <c r="B3374" s="213">
        <v>3</v>
      </c>
      <c r="C3374" s="151" t="s">
        <v>29</v>
      </c>
      <c r="D3374" s="148" t="s">
        <v>1165</v>
      </c>
      <c r="E3374" s="149">
        <v>374</v>
      </c>
      <c r="F3374" s="148" t="s">
        <v>581</v>
      </c>
      <c r="G3374" s="148" t="s">
        <v>14</v>
      </c>
      <c r="H3374" s="152" t="s">
        <v>11</v>
      </c>
      <c r="I3374" s="267" t="s">
        <v>1403</v>
      </c>
    </row>
    <row r="3375" spans="1:9" x14ac:dyDescent="0.2">
      <c r="A3375" s="132" t="s">
        <v>6</v>
      </c>
      <c r="B3375" s="213">
        <v>3</v>
      </c>
      <c r="C3375" s="151" t="s">
        <v>29</v>
      </c>
      <c r="D3375" s="148" t="s">
        <v>1165</v>
      </c>
      <c r="E3375" s="149">
        <v>374</v>
      </c>
      <c r="F3375" s="148" t="s">
        <v>581</v>
      </c>
      <c r="G3375" s="148" t="s">
        <v>14</v>
      </c>
      <c r="H3375" s="152" t="s">
        <v>11</v>
      </c>
      <c r="I3375" s="267" t="s">
        <v>1403</v>
      </c>
    </row>
    <row r="3376" spans="1:9" x14ac:dyDescent="0.2">
      <c r="A3376" s="132" t="s">
        <v>7</v>
      </c>
      <c r="B3376" s="213">
        <v>3</v>
      </c>
      <c r="C3376" s="151" t="s">
        <v>29</v>
      </c>
      <c r="D3376" s="148" t="s">
        <v>1165</v>
      </c>
      <c r="E3376" s="149">
        <v>374</v>
      </c>
      <c r="F3376" s="148" t="s">
        <v>581</v>
      </c>
      <c r="G3376" s="148" t="s">
        <v>14</v>
      </c>
      <c r="H3376" s="143" t="s">
        <v>11</v>
      </c>
      <c r="I3376" s="267" t="s">
        <v>1403</v>
      </c>
    </row>
    <row r="3377" spans="1:9" x14ac:dyDescent="0.2">
      <c r="A3377" s="132" t="s">
        <v>8</v>
      </c>
      <c r="B3377" s="213">
        <v>3</v>
      </c>
      <c r="C3377" s="151" t="s">
        <v>29</v>
      </c>
      <c r="D3377" s="148" t="s">
        <v>1165</v>
      </c>
      <c r="E3377" s="149">
        <v>374</v>
      </c>
      <c r="F3377" s="148" t="s">
        <v>581</v>
      </c>
      <c r="G3377" s="148" t="s">
        <v>14</v>
      </c>
      <c r="H3377" s="152" t="s">
        <v>11</v>
      </c>
      <c r="I3377" s="267" t="s">
        <v>1403</v>
      </c>
    </row>
    <row r="3378" spans="1:9" x14ac:dyDescent="0.2">
      <c r="A3378" s="132" t="s">
        <v>34</v>
      </c>
      <c r="B3378" s="213">
        <v>3</v>
      </c>
      <c r="C3378" s="151" t="s">
        <v>29</v>
      </c>
      <c r="D3378" s="148" t="s">
        <v>1165</v>
      </c>
      <c r="E3378" s="149">
        <v>374</v>
      </c>
      <c r="F3378" s="148" t="s">
        <v>581</v>
      </c>
      <c r="G3378" s="148" t="s">
        <v>14</v>
      </c>
      <c r="H3378" s="152" t="s">
        <v>11</v>
      </c>
      <c r="I3378" s="267" t="s">
        <v>1403</v>
      </c>
    </row>
    <row r="3379" spans="1:9" x14ac:dyDescent="0.2">
      <c r="A3379" s="132" t="s">
        <v>37</v>
      </c>
      <c r="B3379" s="213">
        <v>3</v>
      </c>
      <c r="C3379" s="151" t="s">
        <v>29</v>
      </c>
      <c r="D3379" s="148" t="s">
        <v>1165</v>
      </c>
      <c r="E3379" s="149">
        <v>374</v>
      </c>
      <c r="F3379" s="148" t="s">
        <v>581</v>
      </c>
      <c r="G3379" s="148" t="s">
        <v>14</v>
      </c>
      <c r="H3379" s="152" t="s">
        <v>11</v>
      </c>
      <c r="I3379" s="267" t="s">
        <v>1403</v>
      </c>
    </row>
    <row r="3380" spans="1:9" x14ac:dyDescent="0.2">
      <c r="A3380" s="132" t="s">
        <v>39</v>
      </c>
      <c r="B3380" s="213">
        <v>3</v>
      </c>
      <c r="C3380" s="151" t="s">
        <v>29</v>
      </c>
      <c r="D3380" s="148" t="s">
        <v>1165</v>
      </c>
      <c r="E3380" s="149">
        <v>374</v>
      </c>
      <c r="F3380" s="148" t="s">
        <v>581</v>
      </c>
      <c r="G3380" s="148" t="s">
        <v>14</v>
      </c>
      <c r="H3380" s="152" t="s">
        <v>11</v>
      </c>
      <c r="I3380" s="267" t="s">
        <v>1403</v>
      </c>
    </row>
    <row r="3381" spans="1:9" x14ac:dyDescent="0.2">
      <c r="A3381" s="132" t="s">
        <v>40</v>
      </c>
      <c r="B3381" s="213">
        <v>3</v>
      </c>
      <c r="C3381" s="151" t="s">
        <v>29</v>
      </c>
      <c r="D3381" s="148" t="s">
        <v>1165</v>
      </c>
      <c r="E3381" s="149">
        <v>374</v>
      </c>
      <c r="F3381" s="148" t="s">
        <v>581</v>
      </c>
      <c r="G3381" s="148" t="s">
        <v>14</v>
      </c>
      <c r="H3381" s="152" t="s">
        <v>11</v>
      </c>
      <c r="I3381" s="267" t="s">
        <v>1403</v>
      </c>
    </row>
    <row r="3382" spans="1:9" x14ac:dyDescent="0.2">
      <c r="A3382" s="132" t="s">
        <v>44</v>
      </c>
      <c r="B3382" s="213">
        <v>3</v>
      </c>
      <c r="C3382" s="151" t="s">
        <v>29</v>
      </c>
      <c r="D3382" s="148" t="s">
        <v>1165</v>
      </c>
      <c r="E3382" s="149">
        <v>374</v>
      </c>
      <c r="F3382" s="148" t="s">
        <v>581</v>
      </c>
      <c r="G3382" s="148" t="s">
        <v>14</v>
      </c>
      <c r="H3382" s="152" t="s">
        <v>11</v>
      </c>
      <c r="I3382" s="267" t="s">
        <v>1403</v>
      </c>
    </row>
    <row r="3383" spans="1:9" x14ac:dyDescent="0.2">
      <c r="A3383" s="132" t="s">
        <v>45</v>
      </c>
      <c r="B3383" s="213">
        <v>3</v>
      </c>
      <c r="C3383" s="151" t="s">
        <v>29</v>
      </c>
      <c r="D3383" s="148" t="s">
        <v>1165</v>
      </c>
      <c r="E3383" s="149">
        <v>374</v>
      </c>
      <c r="F3383" s="148" t="s">
        <v>581</v>
      </c>
      <c r="G3383" s="148" t="s">
        <v>14</v>
      </c>
      <c r="H3383" s="152" t="s">
        <v>11</v>
      </c>
      <c r="I3383" s="267" t="s">
        <v>1403</v>
      </c>
    </row>
    <row r="3384" spans="1:9" x14ac:dyDescent="0.2">
      <c r="A3384" s="132" t="s">
        <v>46</v>
      </c>
      <c r="B3384" s="213">
        <v>3</v>
      </c>
      <c r="C3384" s="151" t="s">
        <v>29</v>
      </c>
      <c r="D3384" s="148" t="s">
        <v>1165</v>
      </c>
      <c r="E3384" s="149">
        <v>374</v>
      </c>
      <c r="F3384" s="148" t="s">
        <v>581</v>
      </c>
      <c r="G3384" s="148" t="s">
        <v>14</v>
      </c>
      <c r="H3384" s="152" t="s">
        <v>11</v>
      </c>
      <c r="I3384" s="267" t="s">
        <v>1403</v>
      </c>
    </row>
    <row r="3385" spans="1:9" x14ac:dyDescent="0.2">
      <c r="A3385" s="132" t="s">
        <v>47</v>
      </c>
      <c r="B3385" s="213">
        <v>3</v>
      </c>
      <c r="C3385" s="151" t="s">
        <v>29</v>
      </c>
      <c r="D3385" s="148" t="s">
        <v>1165</v>
      </c>
      <c r="E3385" s="149">
        <v>374</v>
      </c>
      <c r="F3385" s="148" t="s">
        <v>581</v>
      </c>
      <c r="G3385" s="148" t="s">
        <v>14</v>
      </c>
      <c r="H3385" s="152" t="s">
        <v>11</v>
      </c>
      <c r="I3385" s="267" t="s">
        <v>1403</v>
      </c>
    </row>
    <row r="3386" spans="1:9" x14ac:dyDescent="0.2">
      <c r="A3386" s="132" t="s">
        <v>55</v>
      </c>
      <c r="B3386" s="213">
        <v>3</v>
      </c>
      <c r="C3386" s="151" t="s">
        <v>29</v>
      </c>
      <c r="D3386" s="148" t="s">
        <v>1165</v>
      </c>
      <c r="E3386" s="149">
        <v>374</v>
      </c>
      <c r="F3386" s="148" t="s">
        <v>581</v>
      </c>
      <c r="G3386" s="148" t="s">
        <v>14</v>
      </c>
      <c r="H3386" s="152">
        <v>32967.800000000003</v>
      </c>
      <c r="I3386" s="267" t="s">
        <v>1403</v>
      </c>
    </row>
    <row r="3387" spans="1:9" x14ac:dyDescent="0.2">
      <c r="A3387" s="132" t="s">
        <v>56</v>
      </c>
      <c r="B3387" s="213">
        <v>3</v>
      </c>
      <c r="C3387" s="151" t="s">
        <v>29</v>
      </c>
      <c r="D3387" s="148" t="s">
        <v>1165</v>
      </c>
      <c r="E3387" s="149">
        <v>374</v>
      </c>
      <c r="F3387" s="148" t="s">
        <v>581</v>
      </c>
      <c r="G3387" s="148" t="s">
        <v>14</v>
      </c>
      <c r="H3387" s="152">
        <v>45747</v>
      </c>
      <c r="I3387" s="267" t="s">
        <v>1403</v>
      </c>
    </row>
    <row r="3388" spans="1:9" x14ac:dyDescent="0.2">
      <c r="A3388" s="132" t="s">
        <v>64</v>
      </c>
      <c r="B3388" s="213">
        <v>3</v>
      </c>
      <c r="C3388" s="151" t="s">
        <v>29</v>
      </c>
      <c r="D3388" s="148" t="s">
        <v>1165</v>
      </c>
      <c r="E3388" s="149">
        <v>374</v>
      </c>
      <c r="F3388" s="148" t="s">
        <v>581</v>
      </c>
      <c r="G3388" s="148" t="s">
        <v>14</v>
      </c>
      <c r="H3388" s="152">
        <v>28946.9</v>
      </c>
      <c r="I3388" s="267" t="s">
        <v>1403</v>
      </c>
    </row>
    <row r="3389" spans="1:9" x14ac:dyDescent="0.2">
      <c r="A3389" s="132" t="s">
        <v>65</v>
      </c>
      <c r="B3389" s="213">
        <v>3</v>
      </c>
      <c r="C3389" s="151" t="s">
        <v>29</v>
      </c>
      <c r="D3389" s="148" t="s">
        <v>1165</v>
      </c>
      <c r="E3389" s="149">
        <v>374</v>
      </c>
      <c r="F3389" s="148" t="s">
        <v>581</v>
      </c>
      <c r="G3389" s="148" t="s">
        <v>14</v>
      </c>
      <c r="H3389" s="152">
        <v>7946.9</v>
      </c>
      <c r="I3389" s="267" t="s">
        <v>1403</v>
      </c>
    </row>
    <row r="3390" spans="1:9" x14ac:dyDescent="0.2">
      <c r="A3390" s="132" t="s">
        <v>78</v>
      </c>
      <c r="B3390" s="213">
        <v>3</v>
      </c>
      <c r="C3390" s="151" t="s">
        <v>29</v>
      </c>
      <c r="D3390" s="148" t="s">
        <v>1165</v>
      </c>
      <c r="E3390" s="149">
        <v>374</v>
      </c>
      <c r="F3390" s="148" t="s">
        <v>581</v>
      </c>
      <c r="G3390" s="148" t="s">
        <v>14</v>
      </c>
      <c r="H3390" s="153">
        <v>21546.9</v>
      </c>
      <c r="I3390" s="267" t="s">
        <v>1403</v>
      </c>
    </row>
    <row r="3391" spans="1:9" x14ac:dyDescent="0.2">
      <c r="A3391" s="132" t="s">
        <v>79</v>
      </c>
      <c r="B3391" s="213">
        <v>3</v>
      </c>
      <c r="C3391" s="151" t="s">
        <v>29</v>
      </c>
      <c r="D3391" s="148" t="s">
        <v>1165</v>
      </c>
      <c r="E3391" s="149">
        <v>374</v>
      </c>
      <c r="F3391" s="148" t="s">
        <v>581</v>
      </c>
      <c r="G3391" s="148" t="s">
        <v>14</v>
      </c>
      <c r="H3391" s="152">
        <v>15000</v>
      </c>
      <c r="I3391" s="267" t="s">
        <v>1403</v>
      </c>
    </row>
    <row r="3392" spans="1:9" x14ac:dyDescent="0.2">
      <c r="A3392" s="132" t="s">
        <v>81</v>
      </c>
      <c r="B3392" s="213">
        <v>3</v>
      </c>
      <c r="C3392" s="151" t="s">
        <v>29</v>
      </c>
      <c r="D3392" s="148" t="s">
        <v>1165</v>
      </c>
      <c r="E3392" s="149">
        <v>374</v>
      </c>
      <c r="F3392" s="148" t="s">
        <v>581</v>
      </c>
      <c r="G3392" s="148" t="s">
        <v>14</v>
      </c>
      <c r="H3392" s="152">
        <v>6488.3</v>
      </c>
      <c r="I3392" s="267" t="s">
        <v>1403</v>
      </c>
    </row>
    <row r="3393" spans="1:9" x14ac:dyDescent="0.2">
      <c r="A3393" s="132" t="s">
        <v>82</v>
      </c>
      <c r="B3393" s="213">
        <v>3</v>
      </c>
      <c r="C3393" s="151" t="s">
        <v>29</v>
      </c>
      <c r="D3393" s="148" t="s">
        <v>1165</v>
      </c>
      <c r="E3393" s="149">
        <v>374</v>
      </c>
      <c r="F3393" s="148" t="s">
        <v>581</v>
      </c>
      <c r="G3393" s="148" t="s">
        <v>14</v>
      </c>
      <c r="H3393" s="152">
        <v>11660.1</v>
      </c>
      <c r="I3393" s="267" t="s">
        <v>1403</v>
      </c>
    </row>
    <row r="3394" spans="1:9" x14ac:dyDescent="0.2">
      <c r="A3394" s="132" t="s">
        <v>87</v>
      </c>
      <c r="B3394" s="213">
        <v>3</v>
      </c>
      <c r="C3394" s="151" t="s">
        <v>29</v>
      </c>
      <c r="D3394" s="148" t="s">
        <v>1165</v>
      </c>
      <c r="E3394" s="149">
        <v>374</v>
      </c>
      <c r="F3394" s="148" t="s">
        <v>581</v>
      </c>
      <c r="G3394" s="148" t="s">
        <v>14</v>
      </c>
      <c r="H3394" s="152">
        <v>36659.599999999999</v>
      </c>
      <c r="I3394" s="267" t="s">
        <v>1403</v>
      </c>
    </row>
    <row r="3395" spans="1:9" x14ac:dyDescent="0.2">
      <c r="A3395" s="132" t="s">
        <v>88</v>
      </c>
      <c r="B3395" s="213">
        <v>3</v>
      </c>
      <c r="C3395" s="151" t="s">
        <v>29</v>
      </c>
      <c r="D3395" s="148" t="s">
        <v>1165</v>
      </c>
      <c r="E3395" s="149">
        <v>374</v>
      </c>
      <c r="F3395" s="148" t="s">
        <v>581</v>
      </c>
      <c r="G3395" s="148" t="s">
        <v>14</v>
      </c>
      <c r="H3395" s="152">
        <v>26659.599999999999</v>
      </c>
      <c r="I3395" s="267" t="s">
        <v>1403</v>
      </c>
    </row>
    <row r="3396" spans="1:9" x14ac:dyDescent="0.2">
      <c r="A3396" s="132" t="s">
        <v>148</v>
      </c>
      <c r="B3396" s="213">
        <v>3</v>
      </c>
      <c r="C3396" s="151" t="s">
        <v>29</v>
      </c>
      <c r="D3396" s="148" t="s">
        <v>1165</v>
      </c>
      <c r="E3396" s="149">
        <v>374</v>
      </c>
      <c r="F3396" s="148" t="s">
        <v>581</v>
      </c>
      <c r="G3396" s="148" t="s">
        <v>14</v>
      </c>
      <c r="H3396" s="137">
        <v>4000</v>
      </c>
      <c r="I3396" s="267" t="s">
        <v>1403</v>
      </c>
    </row>
    <row r="3397" spans="1:9" x14ac:dyDescent="0.2">
      <c r="A3397" s="132" t="s">
        <v>527</v>
      </c>
      <c r="B3397" s="213">
        <v>3</v>
      </c>
      <c r="C3397" s="151" t="s">
        <v>29</v>
      </c>
      <c r="D3397" s="148" t="s">
        <v>1165</v>
      </c>
      <c r="E3397" s="149">
        <v>374</v>
      </c>
      <c r="F3397" s="148" t="s">
        <v>581</v>
      </c>
      <c r="G3397" s="148" t="s">
        <v>14</v>
      </c>
      <c r="H3397" s="137">
        <v>8000</v>
      </c>
      <c r="I3397" s="267" t="s">
        <v>1403</v>
      </c>
    </row>
    <row r="3398" spans="1:9" s="53" customFormat="1" x14ac:dyDescent="0.2">
      <c r="A3398" s="132" t="s">
        <v>588</v>
      </c>
      <c r="B3398" s="213">
        <v>3</v>
      </c>
      <c r="C3398" s="151" t="s">
        <v>29</v>
      </c>
      <c r="D3398" s="148" t="s">
        <v>1165</v>
      </c>
      <c r="E3398" s="149">
        <v>374</v>
      </c>
      <c r="F3398" s="148" t="s">
        <v>581</v>
      </c>
      <c r="G3398" s="148" t="s">
        <v>14</v>
      </c>
      <c r="H3398" s="137">
        <v>149100.4</v>
      </c>
      <c r="I3398" s="267" t="s">
        <v>1403</v>
      </c>
    </row>
    <row r="3399" spans="1:9" s="53" customFormat="1" x14ac:dyDescent="0.2">
      <c r="A3399" s="132" t="s">
        <v>1069</v>
      </c>
      <c r="B3399" s="213">
        <v>3</v>
      </c>
      <c r="C3399" s="151" t="s">
        <v>29</v>
      </c>
      <c r="D3399" s="148" t="s">
        <v>1165</v>
      </c>
      <c r="E3399" s="149">
        <v>374</v>
      </c>
      <c r="F3399" s="148" t="s">
        <v>581</v>
      </c>
      <c r="G3399" s="148" t="s">
        <v>14</v>
      </c>
      <c r="H3399" s="137">
        <v>8227.4</v>
      </c>
      <c r="I3399" s="267" t="s">
        <v>1403</v>
      </c>
    </row>
    <row r="3400" spans="1:9" x14ac:dyDescent="0.2">
      <c r="A3400" s="132" t="s">
        <v>5</v>
      </c>
      <c r="B3400" s="213">
        <v>3</v>
      </c>
      <c r="C3400" s="151" t="s">
        <v>29</v>
      </c>
      <c r="D3400" s="148" t="s">
        <v>51</v>
      </c>
      <c r="E3400" s="149">
        <v>375</v>
      </c>
      <c r="F3400" s="148" t="s">
        <v>595</v>
      </c>
      <c r="G3400" s="148" t="s">
        <v>17</v>
      </c>
      <c r="H3400" s="150">
        <v>250</v>
      </c>
      <c r="I3400" s="267" t="s">
        <v>1403</v>
      </c>
    </row>
    <row r="3401" spans="1:9" x14ac:dyDescent="0.2">
      <c r="A3401" s="132" t="s">
        <v>6</v>
      </c>
      <c r="B3401" s="213">
        <v>3</v>
      </c>
      <c r="C3401" s="151" t="s">
        <v>29</v>
      </c>
      <c r="D3401" s="148" t="s">
        <v>51</v>
      </c>
      <c r="E3401" s="149">
        <v>375</v>
      </c>
      <c r="F3401" s="148" t="s">
        <v>595</v>
      </c>
      <c r="G3401" s="148" t="s">
        <v>17</v>
      </c>
      <c r="H3401" s="145">
        <v>250</v>
      </c>
      <c r="I3401" s="267" t="s">
        <v>1403</v>
      </c>
    </row>
    <row r="3402" spans="1:9" x14ac:dyDescent="0.2">
      <c r="A3402" s="132" t="s">
        <v>7</v>
      </c>
      <c r="B3402" s="213">
        <v>3</v>
      </c>
      <c r="C3402" s="151" t="s">
        <v>29</v>
      </c>
      <c r="D3402" s="148" t="s">
        <v>51</v>
      </c>
      <c r="E3402" s="149">
        <v>375</v>
      </c>
      <c r="F3402" s="148" t="s">
        <v>595</v>
      </c>
      <c r="G3402" s="148" t="s">
        <v>17</v>
      </c>
      <c r="H3402" s="145">
        <v>485</v>
      </c>
      <c r="I3402" s="267" t="s">
        <v>1403</v>
      </c>
    </row>
    <row r="3403" spans="1:9" x14ac:dyDescent="0.2">
      <c r="A3403" s="132" t="s">
        <v>8</v>
      </c>
      <c r="B3403" s="213">
        <v>3</v>
      </c>
      <c r="C3403" s="151" t="s">
        <v>29</v>
      </c>
      <c r="D3403" s="148" t="s">
        <v>51</v>
      </c>
      <c r="E3403" s="149">
        <v>375</v>
      </c>
      <c r="F3403" s="148" t="s">
        <v>595</v>
      </c>
      <c r="G3403" s="148" t="s">
        <v>17</v>
      </c>
      <c r="H3403" s="150">
        <v>496</v>
      </c>
      <c r="I3403" s="267" t="s">
        <v>1403</v>
      </c>
    </row>
    <row r="3404" spans="1:9" x14ac:dyDescent="0.2">
      <c r="A3404" s="132" t="s">
        <v>34</v>
      </c>
      <c r="B3404" s="213">
        <v>3</v>
      </c>
      <c r="C3404" s="151" t="s">
        <v>29</v>
      </c>
      <c r="D3404" s="148" t="s">
        <v>51</v>
      </c>
      <c r="E3404" s="142">
        <v>375</v>
      </c>
      <c r="F3404" s="127" t="s">
        <v>595</v>
      </c>
      <c r="G3404" s="148" t="s">
        <v>17</v>
      </c>
      <c r="H3404" s="150">
        <v>496</v>
      </c>
      <c r="I3404" s="267" t="s">
        <v>1403</v>
      </c>
    </row>
    <row r="3405" spans="1:9" x14ac:dyDescent="0.2">
      <c r="A3405" s="132" t="s">
        <v>37</v>
      </c>
      <c r="B3405" s="213">
        <v>3</v>
      </c>
      <c r="C3405" s="151" t="s">
        <v>29</v>
      </c>
      <c r="D3405" s="148" t="s">
        <v>51</v>
      </c>
      <c r="E3405" s="142">
        <v>375</v>
      </c>
      <c r="F3405" s="148" t="s">
        <v>595</v>
      </c>
      <c r="G3405" s="148" t="s">
        <v>17</v>
      </c>
      <c r="H3405" s="150">
        <v>496</v>
      </c>
      <c r="I3405" s="267" t="s">
        <v>1403</v>
      </c>
    </row>
    <row r="3406" spans="1:9" x14ac:dyDescent="0.2">
      <c r="A3406" s="132" t="s">
        <v>39</v>
      </c>
      <c r="B3406" s="213">
        <v>3</v>
      </c>
      <c r="C3406" s="151" t="s">
        <v>29</v>
      </c>
      <c r="D3406" s="148" t="s">
        <v>51</v>
      </c>
      <c r="E3406" s="149">
        <v>375</v>
      </c>
      <c r="F3406" s="148" t="s">
        <v>595</v>
      </c>
      <c r="G3406" s="148" t="s">
        <v>17</v>
      </c>
      <c r="H3406" s="150">
        <v>496</v>
      </c>
      <c r="I3406" s="267" t="s">
        <v>1403</v>
      </c>
    </row>
    <row r="3407" spans="1:9" x14ac:dyDescent="0.2">
      <c r="A3407" s="132" t="s">
        <v>40</v>
      </c>
      <c r="B3407" s="213">
        <v>3</v>
      </c>
      <c r="C3407" s="151" t="s">
        <v>29</v>
      </c>
      <c r="D3407" s="148" t="s">
        <v>51</v>
      </c>
      <c r="E3407" s="149">
        <v>375</v>
      </c>
      <c r="F3407" s="148" t="s">
        <v>595</v>
      </c>
      <c r="G3407" s="148" t="s">
        <v>17</v>
      </c>
      <c r="H3407" s="150">
        <v>496</v>
      </c>
      <c r="I3407" s="267" t="s">
        <v>1403</v>
      </c>
    </row>
    <row r="3408" spans="1:9" x14ac:dyDescent="0.2">
      <c r="A3408" s="132" t="s">
        <v>44</v>
      </c>
      <c r="B3408" s="213">
        <v>3</v>
      </c>
      <c r="C3408" s="151" t="s">
        <v>29</v>
      </c>
      <c r="D3408" s="148" t="s">
        <v>51</v>
      </c>
      <c r="E3408" s="149">
        <v>375</v>
      </c>
      <c r="F3408" s="148" t="s">
        <v>595</v>
      </c>
      <c r="G3408" s="148" t="s">
        <v>17</v>
      </c>
      <c r="H3408" s="150">
        <v>496</v>
      </c>
      <c r="I3408" s="267" t="s">
        <v>1403</v>
      </c>
    </row>
    <row r="3409" spans="1:9" x14ac:dyDescent="0.2">
      <c r="A3409" s="132" t="s">
        <v>45</v>
      </c>
      <c r="B3409" s="213">
        <v>3</v>
      </c>
      <c r="C3409" s="151" t="s">
        <v>29</v>
      </c>
      <c r="D3409" s="148" t="s">
        <v>51</v>
      </c>
      <c r="E3409" s="149">
        <v>375</v>
      </c>
      <c r="F3409" s="148" t="s">
        <v>595</v>
      </c>
      <c r="G3409" s="148" t="s">
        <v>17</v>
      </c>
      <c r="H3409" s="150">
        <v>496</v>
      </c>
      <c r="I3409" s="267" t="s">
        <v>1403</v>
      </c>
    </row>
    <row r="3410" spans="1:9" x14ac:dyDescent="0.2">
      <c r="A3410" s="132" t="s">
        <v>46</v>
      </c>
      <c r="B3410" s="213">
        <v>3</v>
      </c>
      <c r="C3410" s="151" t="s">
        <v>29</v>
      </c>
      <c r="D3410" s="148" t="s">
        <v>51</v>
      </c>
      <c r="E3410" s="142">
        <v>375</v>
      </c>
      <c r="F3410" s="148" t="s">
        <v>595</v>
      </c>
      <c r="G3410" s="148" t="s">
        <v>17</v>
      </c>
      <c r="H3410" s="150">
        <v>1900</v>
      </c>
      <c r="I3410" s="267" t="s">
        <v>1403</v>
      </c>
    </row>
    <row r="3411" spans="1:9" x14ac:dyDescent="0.2">
      <c r="A3411" s="132" t="s">
        <v>47</v>
      </c>
      <c r="B3411" s="213">
        <v>3</v>
      </c>
      <c r="C3411" s="151" t="s">
        <v>29</v>
      </c>
      <c r="D3411" s="148" t="s">
        <v>51</v>
      </c>
      <c r="E3411" s="149">
        <v>375</v>
      </c>
      <c r="F3411" s="148" t="s">
        <v>595</v>
      </c>
      <c r="G3411" s="148" t="s">
        <v>17</v>
      </c>
      <c r="H3411" s="150">
        <v>1900</v>
      </c>
      <c r="I3411" s="267" t="s">
        <v>1403</v>
      </c>
    </row>
    <row r="3412" spans="1:9" x14ac:dyDescent="0.2">
      <c r="A3412" s="132" t="s">
        <v>55</v>
      </c>
      <c r="B3412" s="213">
        <v>3</v>
      </c>
      <c r="C3412" s="151" t="s">
        <v>29</v>
      </c>
      <c r="D3412" s="148" t="s">
        <v>51</v>
      </c>
      <c r="E3412" s="149">
        <v>375</v>
      </c>
      <c r="F3412" s="148" t="s">
        <v>595</v>
      </c>
      <c r="G3412" s="148" t="s">
        <v>17</v>
      </c>
      <c r="H3412" s="150">
        <v>1900</v>
      </c>
      <c r="I3412" s="267" t="s">
        <v>1403</v>
      </c>
    </row>
    <row r="3413" spans="1:9" x14ac:dyDescent="0.2">
      <c r="A3413" s="132" t="s">
        <v>56</v>
      </c>
      <c r="B3413" s="213">
        <v>3</v>
      </c>
      <c r="C3413" s="151" t="s">
        <v>29</v>
      </c>
      <c r="D3413" s="148" t="s">
        <v>51</v>
      </c>
      <c r="E3413" s="149">
        <v>375</v>
      </c>
      <c r="F3413" s="148" t="s">
        <v>595</v>
      </c>
      <c r="G3413" s="148" t="s">
        <v>17</v>
      </c>
      <c r="H3413" s="150">
        <v>1900</v>
      </c>
      <c r="I3413" s="267" t="s">
        <v>1403</v>
      </c>
    </row>
    <row r="3414" spans="1:9" x14ac:dyDescent="0.2">
      <c r="A3414" s="132" t="s">
        <v>64</v>
      </c>
      <c r="B3414" s="213">
        <v>3</v>
      </c>
      <c r="C3414" s="151" t="s">
        <v>29</v>
      </c>
      <c r="D3414" s="148" t="s">
        <v>51</v>
      </c>
      <c r="E3414" s="149">
        <v>375</v>
      </c>
      <c r="F3414" s="148" t="s">
        <v>595</v>
      </c>
      <c r="G3414" s="148" t="s">
        <v>17</v>
      </c>
      <c r="H3414" s="150">
        <v>1900</v>
      </c>
      <c r="I3414" s="267" t="s">
        <v>1403</v>
      </c>
    </row>
    <row r="3415" spans="1:9" x14ac:dyDescent="0.2">
      <c r="A3415" s="132" t="s">
        <v>65</v>
      </c>
      <c r="B3415" s="213">
        <v>3</v>
      </c>
      <c r="C3415" s="151" t="s">
        <v>29</v>
      </c>
      <c r="D3415" s="148" t="s">
        <v>51</v>
      </c>
      <c r="E3415" s="149">
        <v>375</v>
      </c>
      <c r="F3415" s="148" t="s">
        <v>595</v>
      </c>
      <c r="G3415" s="148" t="s">
        <v>17</v>
      </c>
      <c r="H3415" s="150">
        <v>1900</v>
      </c>
      <c r="I3415" s="267" t="s">
        <v>1403</v>
      </c>
    </row>
    <row r="3416" spans="1:9" x14ac:dyDescent="0.2">
      <c r="A3416" s="132" t="s">
        <v>78</v>
      </c>
      <c r="B3416" s="213">
        <v>3</v>
      </c>
      <c r="C3416" s="151" t="s">
        <v>29</v>
      </c>
      <c r="D3416" s="148" t="s">
        <v>51</v>
      </c>
      <c r="E3416" s="149">
        <v>375</v>
      </c>
      <c r="F3416" s="148" t="s">
        <v>595</v>
      </c>
      <c r="G3416" s="148" t="s">
        <v>17</v>
      </c>
      <c r="H3416" s="154">
        <v>1900</v>
      </c>
      <c r="I3416" s="267" t="s">
        <v>1403</v>
      </c>
    </row>
    <row r="3417" spans="1:9" x14ac:dyDescent="0.2">
      <c r="A3417" s="132" t="s">
        <v>79</v>
      </c>
      <c r="B3417" s="213">
        <v>3</v>
      </c>
      <c r="C3417" s="151" t="s">
        <v>29</v>
      </c>
      <c r="D3417" s="148" t="s">
        <v>51</v>
      </c>
      <c r="E3417" s="149">
        <v>375</v>
      </c>
      <c r="F3417" s="148" t="s">
        <v>595</v>
      </c>
      <c r="G3417" s="148" t="s">
        <v>17</v>
      </c>
      <c r="H3417" s="150">
        <v>1900</v>
      </c>
      <c r="I3417" s="267" t="s">
        <v>1403</v>
      </c>
    </row>
    <row r="3418" spans="1:9" x14ac:dyDescent="0.2">
      <c r="A3418" s="132" t="s">
        <v>81</v>
      </c>
      <c r="B3418" s="213">
        <v>3</v>
      </c>
      <c r="C3418" s="151" t="s">
        <v>29</v>
      </c>
      <c r="D3418" s="148" t="s">
        <v>51</v>
      </c>
      <c r="E3418" s="149">
        <v>375</v>
      </c>
      <c r="F3418" s="148" t="s">
        <v>595</v>
      </c>
      <c r="G3418" s="148" t="s">
        <v>17</v>
      </c>
      <c r="H3418" s="150">
        <v>1900</v>
      </c>
      <c r="I3418" s="267" t="s">
        <v>1403</v>
      </c>
    </row>
    <row r="3419" spans="1:9" x14ac:dyDescent="0.2">
      <c r="A3419" s="132" t="s">
        <v>82</v>
      </c>
      <c r="B3419" s="213">
        <v>3</v>
      </c>
      <c r="C3419" s="151" t="s">
        <v>29</v>
      </c>
      <c r="D3419" s="148" t="s">
        <v>51</v>
      </c>
      <c r="E3419" s="149">
        <v>375</v>
      </c>
      <c r="F3419" s="148" t="s">
        <v>595</v>
      </c>
      <c r="G3419" s="148" t="s">
        <v>17</v>
      </c>
      <c r="H3419" s="150">
        <v>1900</v>
      </c>
      <c r="I3419" s="267" t="s">
        <v>1403</v>
      </c>
    </row>
    <row r="3420" spans="1:9" x14ac:dyDescent="0.2">
      <c r="A3420" s="132" t="s">
        <v>87</v>
      </c>
      <c r="B3420" s="213">
        <v>3</v>
      </c>
      <c r="C3420" s="151" t="s">
        <v>29</v>
      </c>
      <c r="D3420" s="148" t="s">
        <v>51</v>
      </c>
      <c r="E3420" s="149">
        <v>375</v>
      </c>
      <c r="F3420" s="148" t="s">
        <v>595</v>
      </c>
      <c r="G3420" s="148" t="s">
        <v>17</v>
      </c>
      <c r="H3420" s="150">
        <v>1900</v>
      </c>
      <c r="I3420" s="267" t="s">
        <v>1403</v>
      </c>
    </row>
    <row r="3421" spans="1:9" x14ac:dyDescent="0.2">
      <c r="A3421" s="132" t="s">
        <v>88</v>
      </c>
      <c r="B3421" s="213">
        <v>3</v>
      </c>
      <c r="C3421" s="151" t="s">
        <v>29</v>
      </c>
      <c r="D3421" s="148" t="s">
        <v>51</v>
      </c>
      <c r="E3421" s="149">
        <v>375</v>
      </c>
      <c r="F3421" s="148" t="s">
        <v>595</v>
      </c>
      <c r="G3421" s="148" t="s">
        <v>17</v>
      </c>
      <c r="H3421" s="148">
        <v>1900</v>
      </c>
      <c r="I3421" s="267" t="s">
        <v>1403</v>
      </c>
    </row>
    <row r="3422" spans="1:9" x14ac:dyDescent="0.2">
      <c r="A3422" s="132" t="s">
        <v>148</v>
      </c>
      <c r="B3422" s="213">
        <v>3</v>
      </c>
      <c r="C3422" s="151" t="s">
        <v>29</v>
      </c>
      <c r="D3422" s="148" t="s">
        <v>51</v>
      </c>
      <c r="E3422" s="149">
        <v>375</v>
      </c>
      <c r="F3422" s="148" t="s">
        <v>595</v>
      </c>
      <c r="G3422" s="148" t="s">
        <v>17</v>
      </c>
      <c r="H3422" s="137">
        <v>1900</v>
      </c>
      <c r="I3422" s="267" t="s">
        <v>1403</v>
      </c>
    </row>
    <row r="3423" spans="1:9" x14ac:dyDescent="0.2">
      <c r="A3423" s="132" t="s">
        <v>527</v>
      </c>
      <c r="B3423" s="213">
        <v>3</v>
      </c>
      <c r="C3423" s="151" t="s">
        <v>29</v>
      </c>
      <c r="D3423" s="148" t="s">
        <v>51</v>
      </c>
      <c r="E3423" s="149">
        <v>375</v>
      </c>
      <c r="F3423" s="148" t="s">
        <v>595</v>
      </c>
      <c r="G3423" s="148" t="s">
        <v>17</v>
      </c>
      <c r="H3423" s="137">
        <v>1900</v>
      </c>
      <c r="I3423" s="267" t="s">
        <v>1403</v>
      </c>
    </row>
    <row r="3424" spans="1:9" s="53" customFormat="1" x14ac:dyDescent="0.2">
      <c r="A3424" s="132" t="s">
        <v>588</v>
      </c>
      <c r="B3424" s="213">
        <v>3</v>
      </c>
      <c r="C3424" s="151" t="s">
        <v>29</v>
      </c>
      <c r="D3424" s="148" t="s">
        <v>51</v>
      </c>
      <c r="E3424" s="149">
        <v>375</v>
      </c>
      <c r="F3424" s="148" t="s">
        <v>595</v>
      </c>
      <c r="G3424" s="148" t="s">
        <v>17</v>
      </c>
      <c r="H3424" s="137">
        <v>1900</v>
      </c>
      <c r="I3424" s="267" t="s">
        <v>1403</v>
      </c>
    </row>
    <row r="3425" spans="1:9" s="53" customFormat="1" x14ac:dyDescent="0.2">
      <c r="A3425" s="132" t="s">
        <v>1069</v>
      </c>
      <c r="B3425" s="213">
        <v>3</v>
      </c>
      <c r="C3425" s="151" t="s">
        <v>29</v>
      </c>
      <c r="D3425" s="148" t="s">
        <v>51</v>
      </c>
      <c r="E3425" s="149">
        <v>375</v>
      </c>
      <c r="F3425" s="148" t="s">
        <v>595</v>
      </c>
      <c r="G3425" s="148" t="s">
        <v>17</v>
      </c>
      <c r="H3425" s="137">
        <v>1900</v>
      </c>
      <c r="I3425" s="267" t="s">
        <v>1403</v>
      </c>
    </row>
    <row r="3426" spans="1:9" x14ac:dyDescent="0.2">
      <c r="A3426" s="132" t="s">
        <v>5</v>
      </c>
      <c r="B3426" s="213">
        <v>3</v>
      </c>
      <c r="C3426" s="151" t="s">
        <v>29</v>
      </c>
      <c r="D3426" s="148" t="s">
        <v>1165</v>
      </c>
      <c r="E3426" s="149">
        <v>376</v>
      </c>
      <c r="F3426" s="148" t="s">
        <v>583</v>
      </c>
      <c r="G3426" s="148" t="s">
        <v>17</v>
      </c>
      <c r="H3426" s="152" t="s">
        <v>11</v>
      </c>
      <c r="I3426" s="267" t="s">
        <v>1403</v>
      </c>
    </row>
    <row r="3427" spans="1:9" x14ac:dyDescent="0.2">
      <c r="A3427" s="132" t="s">
        <v>6</v>
      </c>
      <c r="B3427" s="213">
        <v>3</v>
      </c>
      <c r="C3427" s="151" t="s">
        <v>29</v>
      </c>
      <c r="D3427" s="148" t="s">
        <v>1165</v>
      </c>
      <c r="E3427" s="149">
        <v>376</v>
      </c>
      <c r="F3427" s="148" t="s">
        <v>583</v>
      </c>
      <c r="G3427" s="148" t="s">
        <v>17</v>
      </c>
      <c r="H3427" s="143" t="s">
        <v>11</v>
      </c>
      <c r="I3427" s="267" t="s">
        <v>1403</v>
      </c>
    </row>
    <row r="3428" spans="1:9" x14ac:dyDescent="0.2">
      <c r="A3428" s="132" t="s">
        <v>7</v>
      </c>
      <c r="B3428" s="213">
        <v>3</v>
      </c>
      <c r="C3428" s="151" t="s">
        <v>29</v>
      </c>
      <c r="D3428" s="148" t="s">
        <v>1165</v>
      </c>
      <c r="E3428" s="149">
        <v>376</v>
      </c>
      <c r="F3428" s="148" t="s">
        <v>583</v>
      </c>
      <c r="G3428" s="148" t="s">
        <v>17</v>
      </c>
      <c r="H3428" s="143" t="s">
        <v>11</v>
      </c>
      <c r="I3428" s="267" t="s">
        <v>1403</v>
      </c>
    </row>
    <row r="3429" spans="1:9" x14ac:dyDescent="0.2">
      <c r="A3429" s="132" t="s">
        <v>8</v>
      </c>
      <c r="B3429" s="213">
        <v>3</v>
      </c>
      <c r="C3429" s="151" t="s">
        <v>29</v>
      </c>
      <c r="D3429" s="148" t="s">
        <v>1165</v>
      </c>
      <c r="E3429" s="149">
        <v>376</v>
      </c>
      <c r="F3429" s="148" t="s">
        <v>583</v>
      </c>
      <c r="G3429" s="148" t="s">
        <v>17</v>
      </c>
      <c r="H3429" s="152" t="s">
        <v>11</v>
      </c>
      <c r="I3429" s="267" t="s">
        <v>1403</v>
      </c>
    </row>
    <row r="3430" spans="1:9" x14ac:dyDescent="0.2">
      <c r="A3430" s="132" t="s">
        <v>34</v>
      </c>
      <c r="B3430" s="213">
        <v>3</v>
      </c>
      <c r="C3430" s="151" t="s">
        <v>29</v>
      </c>
      <c r="D3430" s="148" t="s">
        <v>1165</v>
      </c>
      <c r="E3430" s="149">
        <v>376</v>
      </c>
      <c r="F3430" s="148" t="s">
        <v>583</v>
      </c>
      <c r="G3430" s="148" t="s">
        <v>17</v>
      </c>
      <c r="H3430" s="152" t="s">
        <v>11</v>
      </c>
      <c r="I3430" s="267" t="s">
        <v>1403</v>
      </c>
    </row>
    <row r="3431" spans="1:9" x14ac:dyDescent="0.2">
      <c r="A3431" s="132" t="s">
        <v>37</v>
      </c>
      <c r="B3431" s="213">
        <v>3</v>
      </c>
      <c r="C3431" s="151" t="s">
        <v>29</v>
      </c>
      <c r="D3431" s="148" t="s">
        <v>1165</v>
      </c>
      <c r="E3431" s="149">
        <v>376</v>
      </c>
      <c r="F3431" s="148" t="s">
        <v>583</v>
      </c>
      <c r="G3431" s="148" t="s">
        <v>17</v>
      </c>
      <c r="H3431" s="152" t="s">
        <v>11</v>
      </c>
      <c r="I3431" s="267" t="s">
        <v>1403</v>
      </c>
    </row>
    <row r="3432" spans="1:9" x14ac:dyDescent="0.2">
      <c r="A3432" s="132" t="s">
        <v>39</v>
      </c>
      <c r="B3432" s="213">
        <v>3</v>
      </c>
      <c r="C3432" s="151" t="s">
        <v>29</v>
      </c>
      <c r="D3432" s="148" t="s">
        <v>1165</v>
      </c>
      <c r="E3432" s="149">
        <v>376</v>
      </c>
      <c r="F3432" s="148" t="s">
        <v>583</v>
      </c>
      <c r="G3432" s="148" t="s">
        <v>17</v>
      </c>
      <c r="H3432" s="152" t="s">
        <v>11</v>
      </c>
      <c r="I3432" s="267" t="s">
        <v>1403</v>
      </c>
    </row>
    <row r="3433" spans="1:9" x14ac:dyDescent="0.2">
      <c r="A3433" s="132" t="s">
        <v>40</v>
      </c>
      <c r="B3433" s="213">
        <v>3</v>
      </c>
      <c r="C3433" s="151" t="s">
        <v>29</v>
      </c>
      <c r="D3433" s="148" t="s">
        <v>1165</v>
      </c>
      <c r="E3433" s="149">
        <v>376</v>
      </c>
      <c r="F3433" s="148" t="s">
        <v>583</v>
      </c>
      <c r="G3433" s="148" t="s">
        <v>17</v>
      </c>
      <c r="H3433" s="152" t="s">
        <v>11</v>
      </c>
      <c r="I3433" s="267" t="s">
        <v>1403</v>
      </c>
    </row>
    <row r="3434" spans="1:9" x14ac:dyDescent="0.2">
      <c r="A3434" s="132" t="s">
        <v>44</v>
      </c>
      <c r="B3434" s="213">
        <v>3</v>
      </c>
      <c r="C3434" s="151" t="s">
        <v>29</v>
      </c>
      <c r="D3434" s="148" t="s">
        <v>1165</v>
      </c>
      <c r="E3434" s="149">
        <v>376</v>
      </c>
      <c r="F3434" s="148" t="s">
        <v>583</v>
      </c>
      <c r="G3434" s="148" t="s">
        <v>17</v>
      </c>
      <c r="H3434" s="152" t="s">
        <v>11</v>
      </c>
      <c r="I3434" s="267" t="s">
        <v>1403</v>
      </c>
    </row>
    <row r="3435" spans="1:9" x14ac:dyDescent="0.2">
      <c r="A3435" s="132" t="s">
        <v>45</v>
      </c>
      <c r="B3435" s="213">
        <v>3</v>
      </c>
      <c r="C3435" s="151" t="s">
        <v>29</v>
      </c>
      <c r="D3435" s="148" t="s">
        <v>1165</v>
      </c>
      <c r="E3435" s="149">
        <v>376</v>
      </c>
      <c r="F3435" s="148" t="s">
        <v>583</v>
      </c>
      <c r="G3435" s="148" t="s">
        <v>17</v>
      </c>
      <c r="H3435" s="152" t="s">
        <v>11</v>
      </c>
      <c r="I3435" s="267" t="s">
        <v>1403</v>
      </c>
    </row>
    <row r="3436" spans="1:9" x14ac:dyDescent="0.2">
      <c r="A3436" s="132" t="s">
        <v>46</v>
      </c>
      <c r="B3436" s="213">
        <v>3</v>
      </c>
      <c r="C3436" s="151" t="s">
        <v>29</v>
      </c>
      <c r="D3436" s="148" t="s">
        <v>1165</v>
      </c>
      <c r="E3436" s="149">
        <v>376</v>
      </c>
      <c r="F3436" s="148" t="s">
        <v>583</v>
      </c>
      <c r="G3436" s="148" t="s">
        <v>17</v>
      </c>
      <c r="H3436" s="152" t="s">
        <v>11</v>
      </c>
      <c r="I3436" s="267" t="s">
        <v>1403</v>
      </c>
    </row>
    <row r="3437" spans="1:9" x14ac:dyDescent="0.2">
      <c r="A3437" s="132" t="s">
        <v>47</v>
      </c>
      <c r="B3437" s="213">
        <v>3</v>
      </c>
      <c r="C3437" s="151" t="s">
        <v>29</v>
      </c>
      <c r="D3437" s="148" t="s">
        <v>1165</v>
      </c>
      <c r="E3437" s="149">
        <v>376</v>
      </c>
      <c r="F3437" s="148" t="s">
        <v>583</v>
      </c>
      <c r="G3437" s="148" t="s">
        <v>17</v>
      </c>
      <c r="H3437" s="152" t="s">
        <v>11</v>
      </c>
      <c r="I3437" s="267" t="s">
        <v>1403</v>
      </c>
    </row>
    <row r="3438" spans="1:9" x14ac:dyDescent="0.2">
      <c r="A3438" s="132" t="s">
        <v>55</v>
      </c>
      <c r="B3438" s="213">
        <v>3</v>
      </c>
      <c r="C3438" s="151" t="s">
        <v>29</v>
      </c>
      <c r="D3438" s="148" t="s">
        <v>1165</v>
      </c>
      <c r="E3438" s="149">
        <v>376</v>
      </c>
      <c r="F3438" s="148" t="s">
        <v>583</v>
      </c>
      <c r="G3438" s="148" t="s">
        <v>17</v>
      </c>
      <c r="H3438" s="152" t="s">
        <v>11</v>
      </c>
      <c r="I3438" s="267" t="s">
        <v>1403</v>
      </c>
    </row>
    <row r="3439" spans="1:9" x14ac:dyDescent="0.2">
      <c r="A3439" s="132" t="s">
        <v>56</v>
      </c>
      <c r="B3439" s="213">
        <v>3</v>
      </c>
      <c r="C3439" s="151" t="s">
        <v>29</v>
      </c>
      <c r="D3439" s="148" t="s">
        <v>1165</v>
      </c>
      <c r="E3439" s="149">
        <v>376</v>
      </c>
      <c r="F3439" s="148" t="s">
        <v>583</v>
      </c>
      <c r="G3439" s="148" t="s">
        <v>17</v>
      </c>
      <c r="H3439" s="152" t="s">
        <v>11</v>
      </c>
      <c r="I3439" s="267" t="s">
        <v>1403</v>
      </c>
    </row>
    <row r="3440" spans="1:9" x14ac:dyDescent="0.2">
      <c r="A3440" s="132" t="s">
        <v>64</v>
      </c>
      <c r="B3440" s="213">
        <v>3</v>
      </c>
      <c r="C3440" s="151" t="s">
        <v>29</v>
      </c>
      <c r="D3440" s="148" t="s">
        <v>1165</v>
      </c>
      <c r="E3440" s="149">
        <v>376</v>
      </c>
      <c r="F3440" s="148" t="s">
        <v>583</v>
      </c>
      <c r="G3440" s="148" t="s">
        <v>17</v>
      </c>
      <c r="H3440" s="152" t="s">
        <v>11</v>
      </c>
      <c r="I3440" s="267" t="s">
        <v>1403</v>
      </c>
    </row>
    <row r="3441" spans="1:9" x14ac:dyDescent="0.2">
      <c r="A3441" s="132" t="s">
        <v>65</v>
      </c>
      <c r="B3441" s="213">
        <v>3</v>
      </c>
      <c r="C3441" s="151" t="s">
        <v>29</v>
      </c>
      <c r="D3441" s="148" t="s">
        <v>1165</v>
      </c>
      <c r="E3441" s="149">
        <v>376</v>
      </c>
      <c r="F3441" s="148" t="s">
        <v>583</v>
      </c>
      <c r="G3441" s="148" t="s">
        <v>17</v>
      </c>
      <c r="H3441" s="152" t="s">
        <v>11</v>
      </c>
      <c r="I3441" s="267" t="s">
        <v>1403</v>
      </c>
    </row>
    <row r="3442" spans="1:9" x14ac:dyDescent="0.2">
      <c r="A3442" s="132" t="s">
        <v>78</v>
      </c>
      <c r="B3442" s="213">
        <v>3</v>
      </c>
      <c r="C3442" s="151" t="s">
        <v>29</v>
      </c>
      <c r="D3442" s="148" t="s">
        <v>1165</v>
      </c>
      <c r="E3442" s="149">
        <v>376</v>
      </c>
      <c r="F3442" s="148" t="s">
        <v>583</v>
      </c>
      <c r="G3442" s="148" t="s">
        <v>17</v>
      </c>
      <c r="H3442" s="153" t="s">
        <v>11</v>
      </c>
      <c r="I3442" s="267" t="s">
        <v>1403</v>
      </c>
    </row>
    <row r="3443" spans="1:9" x14ac:dyDescent="0.2">
      <c r="A3443" s="132" t="s">
        <v>79</v>
      </c>
      <c r="B3443" s="213">
        <v>3</v>
      </c>
      <c r="C3443" s="151" t="s">
        <v>29</v>
      </c>
      <c r="D3443" s="148" t="s">
        <v>1165</v>
      </c>
      <c r="E3443" s="142">
        <v>376</v>
      </c>
      <c r="F3443" s="148" t="s">
        <v>583</v>
      </c>
      <c r="G3443" s="148" t="s">
        <v>17</v>
      </c>
      <c r="H3443" s="152" t="s">
        <v>11</v>
      </c>
      <c r="I3443" s="267" t="s">
        <v>1403</v>
      </c>
    </row>
    <row r="3444" spans="1:9" x14ac:dyDescent="0.2">
      <c r="A3444" s="132" t="s">
        <v>81</v>
      </c>
      <c r="B3444" s="213">
        <v>3</v>
      </c>
      <c r="C3444" s="151" t="s">
        <v>29</v>
      </c>
      <c r="D3444" s="148" t="s">
        <v>1165</v>
      </c>
      <c r="E3444" s="149">
        <v>376</v>
      </c>
      <c r="F3444" s="148" t="s">
        <v>583</v>
      </c>
      <c r="G3444" s="148" t="s">
        <v>17</v>
      </c>
      <c r="H3444" s="152" t="s">
        <v>11</v>
      </c>
      <c r="I3444" s="267" t="s">
        <v>1403</v>
      </c>
    </row>
    <row r="3445" spans="1:9" x14ac:dyDescent="0.2">
      <c r="A3445" s="132" t="s">
        <v>82</v>
      </c>
      <c r="B3445" s="213">
        <v>3</v>
      </c>
      <c r="C3445" s="151" t="s">
        <v>29</v>
      </c>
      <c r="D3445" s="148" t="s">
        <v>1165</v>
      </c>
      <c r="E3445" s="149">
        <v>376</v>
      </c>
      <c r="F3445" s="148" t="s">
        <v>583</v>
      </c>
      <c r="G3445" s="148" t="s">
        <v>17</v>
      </c>
      <c r="H3445" s="152" t="s">
        <v>11</v>
      </c>
      <c r="I3445" s="267" t="s">
        <v>1403</v>
      </c>
    </row>
    <row r="3446" spans="1:9" x14ac:dyDescent="0.2">
      <c r="A3446" s="132" t="s">
        <v>87</v>
      </c>
      <c r="B3446" s="213">
        <v>3</v>
      </c>
      <c r="C3446" s="151" t="s">
        <v>29</v>
      </c>
      <c r="D3446" s="148" t="s">
        <v>1165</v>
      </c>
      <c r="E3446" s="149">
        <v>376</v>
      </c>
      <c r="F3446" s="148" t="s">
        <v>583</v>
      </c>
      <c r="G3446" s="148" t="s">
        <v>17</v>
      </c>
      <c r="H3446" s="152" t="s">
        <v>11</v>
      </c>
      <c r="I3446" s="267" t="s">
        <v>1403</v>
      </c>
    </row>
    <row r="3447" spans="1:9" x14ac:dyDescent="0.2">
      <c r="A3447" s="132" t="s">
        <v>88</v>
      </c>
      <c r="B3447" s="213">
        <v>3</v>
      </c>
      <c r="C3447" s="151" t="s">
        <v>29</v>
      </c>
      <c r="D3447" s="148" t="s">
        <v>1165</v>
      </c>
      <c r="E3447" s="149">
        <v>376</v>
      </c>
      <c r="F3447" s="148" t="s">
        <v>583</v>
      </c>
      <c r="G3447" s="148" t="s">
        <v>17</v>
      </c>
      <c r="H3447" s="152" t="s">
        <v>11</v>
      </c>
      <c r="I3447" s="267" t="s">
        <v>1403</v>
      </c>
    </row>
    <row r="3448" spans="1:9" x14ac:dyDescent="0.2">
      <c r="A3448" s="132" t="s">
        <v>148</v>
      </c>
      <c r="B3448" s="213">
        <v>3</v>
      </c>
      <c r="C3448" s="151" t="s">
        <v>29</v>
      </c>
      <c r="D3448" s="148" t="s">
        <v>1165</v>
      </c>
      <c r="E3448" s="149">
        <v>376</v>
      </c>
      <c r="F3448" s="148" t="s">
        <v>583</v>
      </c>
      <c r="G3448" s="148" t="s">
        <v>17</v>
      </c>
      <c r="H3448" s="139" t="s">
        <v>11</v>
      </c>
      <c r="I3448" s="267" t="s">
        <v>1403</v>
      </c>
    </row>
    <row r="3449" spans="1:9" x14ac:dyDescent="0.2">
      <c r="A3449" s="132" t="s">
        <v>527</v>
      </c>
      <c r="B3449" s="213">
        <v>3</v>
      </c>
      <c r="C3449" s="151" t="s">
        <v>29</v>
      </c>
      <c r="D3449" s="148" t="s">
        <v>1165</v>
      </c>
      <c r="E3449" s="149">
        <v>376</v>
      </c>
      <c r="F3449" s="148" t="s">
        <v>583</v>
      </c>
      <c r="G3449" s="148" t="s">
        <v>17</v>
      </c>
      <c r="H3449" s="139" t="s">
        <v>11</v>
      </c>
      <c r="I3449" s="267" t="s">
        <v>1403</v>
      </c>
    </row>
    <row r="3450" spans="1:9" s="53" customFormat="1" x14ac:dyDescent="0.2">
      <c r="A3450" s="132" t="s">
        <v>588</v>
      </c>
      <c r="B3450" s="213">
        <v>3</v>
      </c>
      <c r="C3450" s="151" t="s">
        <v>29</v>
      </c>
      <c r="D3450" s="148" t="s">
        <v>1165</v>
      </c>
      <c r="E3450" s="149">
        <v>376</v>
      </c>
      <c r="F3450" s="148" t="s">
        <v>583</v>
      </c>
      <c r="G3450" s="148" t="s">
        <v>17</v>
      </c>
      <c r="H3450" s="139" t="s">
        <v>11</v>
      </c>
      <c r="I3450" s="267" t="s">
        <v>1403</v>
      </c>
    </row>
    <row r="3451" spans="1:9" s="53" customFormat="1" x14ac:dyDescent="0.2">
      <c r="A3451" s="132" t="s">
        <v>1069</v>
      </c>
      <c r="B3451" s="213">
        <v>3</v>
      </c>
      <c r="C3451" s="151" t="s">
        <v>29</v>
      </c>
      <c r="D3451" s="148" t="s">
        <v>1165</v>
      </c>
      <c r="E3451" s="149">
        <v>376</v>
      </c>
      <c r="F3451" s="148" t="s">
        <v>583</v>
      </c>
      <c r="G3451" s="148" t="s">
        <v>17</v>
      </c>
      <c r="H3451" s="139" t="s">
        <v>11</v>
      </c>
      <c r="I3451" s="267" t="s">
        <v>1403</v>
      </c>
    </row>
    <row r="3452" spans="1:9" x14ac:dyDescent="0.2">
      <c r="A3452" s="132" t="s">
        <v>5</v>
      </c>
      <c r="B3452" s="213">
        <v>3</v>
      </c>
      <c r="C3452" s="151" t="s">
        <v>29</v>
      </c>
      <c r="D3452" s="148" t="s">
        <v>1176</v>
      </c>
      <c r="E3452" s="149">
        <v>377</v>
      </c>
      <c r="F3452" s="148" t="s">
        <v>589</v>
      </c>
      <c r="G3452" s="148" t="s">
        <v>17</v>
      </c>
      <c r="H3452" s="152" t="s">
        <v>11</v>
      </c>
      <c r="I3452" s="267" t="s">
        <v>1403</v>
      </c>
    </row>
    <row r="3453" spans="1:9" x14ac:dyDescent="0.2">
      <c r="A3453" s="132" t="s">
        <v>6</v>
      </c>
      <c r="B3453" s="213">
        <v>3</v>
      </c>
      <c r="C3453" s="151" t="s">
        <v>29</v>
      </c>
      <c r="D3453" s="148" t="s">
        <v>1176</v>
      </c>
      <c r="E3453" s="149">
        <v>377</v>
      </c>
      <c r="F3453" s="148" t="s">
        <v>589</v>
      </c>
      <c r="G3453" s="148" t="s">
        <v>17</v>
      </c>
      <c r="H3453" s="143" t="s">
        <v>11</v>
      </c>
      <c r="I3453" s="267" t="s">
        <v>1403</v>
      </c>
    </row>
    <row r="3454" spans="1:9" x14ac:dyDescent="0.2">
      <c r="A3454" s="132" t="s">
        <v>7</v>
      </c>
      <c r="B3454" s="213">
        <v>3</v>
      </c>
      <c r="C3454" s="151" t="s">
        <v>29</v>
      </c>
      <c r="D3454" s="148" t="s">
        <v>1176</v>
      </c>
      <c r="E3454" s="149">
        <v>377</v>
      </c>
      <c r="F3454" s="148" t="s">
        <v>589</v>
      </c>
      <c r="G3454" s="148" t="s">
        <v>17</v>
      </c>
      <c r="H3454" s="143" t="s">
        <v>11</v>
      </c>
      <c r="I3454" s="267" t="s">
        <v>1403</v>
      </c>
    </row>
    <row r="3455" spans="1:9" x14ac:dyDescent="0.2">
      <c r="A3455" s="132" t="s">
        <v>8</v>
      </c>
      <c r="B3455" s="213">
        <v>3</v>
      </c>
      <c r="C3455" s="151" t="s">
        <v>29</v>
      </c>
      <c r="D3455" s="148" t="s">
        <v>1176</v>
      </c>
      <c r="E3455" s="149">
        <v>377</v>
      </c>
      <c r="F3455" s="148" t="s">
        <v>589</v>
      </c>
      <c r="G3455" s="148" t="s">
        <v>17</v>
      </c>
      <c r="H3455" s="152" t="s">
        <v>11</v>
      </c>
      <c r="I3455" s="267" t="s">
        <v>1403</v>
      </c>
    </row>
    <row r="3456" spans="1:9" x14ac:dyDescent="0.2">
      <c r="A3456" s="132" t="s">
        <v>34</v>
      </c>
      <c r="B3456" s="213">
        <v>3</v>
      </c>
      <c r="C3456" s="151" t="s">
        <v>29</v>
      </c>
      <c r="D3456" s="148" t="s">
        <v>1176</v>
      </c>
      <c r="E3456" s="149">
        <v>377</v>
      </c>
      <c r="F3456" s="148" t="s">
        <v>589</v>
      </c>
      <c r="G3456" s="148" t="s">
        <v>17</v>
      </c>
      <c r="H3456" s="152" t="s">
        <v>11</v>
      </c>
      <c r="I3456" s="267" t="s">
        <v>1403</v>
      </c>
    </row>
    <row r="3457" spans="1:9" x14ac:dyDescent="0.2">
      <c r="A3457" s="132" t="s">
        <v>37</v>
      </c>
      <c r="B3457" s="213">
        <v>3</v>
      </c>
      <c r="C3457" s="151" t="s">
        <v>29</v>
      </c>
      <c r="D3457" s="148" t="s">
        <v>1176</v>
      </c>
      <c r="E3457" s="149">
        <v>377</v>
      </c>
      <c r="F3457" s="148" t="s">
        <v>589</v>
      </c>
      <c r="G3457" s="148" t="s">
        <v>17</v>
      </c>
      <c r="H3457" s="152" t="s">
        <v>11</v>
      </c>
      <c r="I3457" s="267" t="s">
        <v>1403</v>
      </c>
    </row>
    <row r="3458" spans="1:9" x14ac:dyDescent="0.2">
      <c r="A3458" s="132" t="s">
        <v>39</v>
      </c>
      <c r="B3458" s="213">
        <v>3</v>
      </c>
      <c r="C3458" s="151" t="s">
        <v>29</v>
      </c>
      <c r="D3458" s="148" t="s">
        <v>1176</v>
      </c>
      <c r="E3458" s="149">
        <v>377</v>
      </c>
      <c r="F3458" s="148" t="s">
        <v>589</v>
      </c>
      <c r="G3458" s="148" t="s">
        <v>17</v>
      </c>
      <c r="H3458" s="152" t="s">
        <v>11</v>
      </c>
      <c r="I3458" s="267" t="s">
        <v>1403</v>
      </c>
    </row>
    <row r="3459" spans="1:9" x14ac:dyDescent="0.2">
      <c r="A3459" s="132" t="s">
        <v>40</v>
      </c>
      <c r="B3459" s="213">
        <v>3</v>
      </c>
      <c r="C3459" s="151" t="s">
        <v>29</v>
      </c>
      <c r="D3459" s="148" t="s">
        <v>1176</v>
      </c>
      <c r="E3459" s="149">
        <v>377</v>
      </c>
      <c r="F3459" s="148" t="s">
        <v>589</v>
      </c>
      <c r="G3459" s="148" t="s">
        <v>17</v>
      </c>
      <c r="H3459" s="152" t="s">
        <v>11</v>
      </c>
      <c r="I3459" s="267" t="s">
        <v>1403</v>
      </c>
    </row>
    <row r="3460" spans="1:9" x14ac:dyDescent="0.2">
      <c r="A3460" s="132" t="s">
        <v>44</v>
      </c>
      <c r="B3460" s="213">
        <v>3</v>
      </c>
      <c r="C3460" s="151" t="s">
        <v>29</v>
      </c>
      <c r="D3460" s="148" t="s">
        <v>1176</v>
      </c>
      <c r="E3460" s="149">
        <v>377</v>
      </c>
      <c r="F3460" s="127" t="s">
        <v>589</v>
      </c>
      <c r="G3460" s="148" t="s">
        <v>17</v>
      </c>
      <c r="H3460" s="152" t="s">
        <v>11</v>
      </c>
      <c r="I3460" s="267" t="s">
        <v>1403</v>
      </c>
    </row>
    <row r="3461" spans="1:9" x14ac:dyDescent="0.2">
      <c r="A3461" s="132" t="s">
        <v>45</v>
      </c>
      <c r="B3461" s="213">
        <v>3</v>
      </c>
      <c r="C3461" s="151" t="s">
        <v>29</v>
      </c>
      <c r="D3461" s="148" t="s">
        <v>1176</v>
      </c>
      <c r="E3461" s="149">
        <v>377</v>
      </c>
      <c r="F3461" s="127" t="s">
        <v>589</v>
      </c>
      <c r="G3461" s="148" t="s">
        <v>17</v>
      </c>
      <c r="H3461" s="152" t="s">
        <v>11</v>
      </c>
      <c r="I3461" s="267" t="s">
        <v>1403</v>
      </c>
    </row>
    <row r="3462" spans="1:9" x14ac:dyDescent="0.2">
      <c r="A3462" s="132" t="s">
        <v>46</v>
      </c>
      <c r="B3462" s="213">
        <v>3</v>
      </c>
      <c r="C3462" s="151" t="s">
        <v>29</v>
      </c>
      <c r="D3462" s="148" t="s">
        <v>1176</v>
      </c>
      <c r="E3462" s="149">
        <v>377</v>
      </c>
      <c r="F3462" s="148" t="s">
        <v>589</v>
      </c>
      <c r="G3462" s="148" t="s">
        <v>17</v>
      </c>
      <c r="H3462" s="152" t="s">
        <v>11</v>
      </c>
      <c r="I3462" s="267" t="s">
        <v>1403</v>
      </c>
    </row>
    <row r="3463" spans="1:9" x14ac:dyDescent="0.2">
      <c r="A3463" s="132" t="s">
        <v>47</v>
      </c>
      <c r="B3463" s="213">
        <v>3</v>
      </c>
      <c r="C3463" s="151" t="s">
        <v>29</v>
      </c>
      <c r="D3463" s="148" t="s">
        <v>1176</v>
      </c>
      <c r="E3463" s="149">
        <v>377</v>
      </c>
      <c r="F3463" s="148" t="s">
        <v>589</v>
      </c>
      <c r="G3463" s="148" t="s">
        <v>17</v>
      </c>
      <c r="H3463" s="152" t="s">
        <v>11</v>
      </c>
      <c r="I3463" s="267" t="s">
        <v>1403</v>
      </c>
    </row>
    <row r="3464" spans="1:9" x14ac:dyDescent="0.2">
      <c r="A3464" s="132" t="s">
        <v>55</v>
      </c>
      <c r="B3464" s="213">
        <v>3</v>
      </c>
      <c r="C3464" s="151" t="s">
        <v>29</v>
      </c>
      <c r="D3464" s="148" t="s">
        <v>1176</v>
      </c>
      <c r="E3464" s="149">
        <v>377</v>
      </c>
      <c r="F3464" s="148" t="s">
        <v>589</v>
      </c>
      <c r="G3464" s="148" t="s">
        <v>17</v>
      </c>
      <c r="H3464" s="152" t="s">
        <v>11</v>
      </c>
      <c r="I3464" s="267" t="s">
        <v>1403</v>
      </c>
    </row>
    <row r="3465" spans="1:9" x14ac:dyDescent="0.2">
      <c r="A3465" s="132" t="s">
        <v>56</v>
      </c>
      <c r="B3465" s="213">
        <v>3</v>
      </c>
      <c r="C3465" s="151" t="s">
        <v>29</v>
      </c>
      <c r="D3465" s="148" t="s">
        <v>1176</v>
      </c>
      <c r="E3465" s="149">
        <v>377</v>
      </c>
      <c r="F3465" s="148" t="s">
        <v>589</v>
      </c>
      <c r="G3465" s="148" t="s">
        <v>17</v>
      </c>
      <c r="H3465" s="152" t="s">
        <v>11</v>
      </c>
      <c r="I3465" s="267" t="s">
        <v>1403</v>
      </c>
    </row>
    <row r="3466" spans="1:9" x14ac:dyDescent="0.2">
      <c r="A3466" s="132" t="s">
        <v>64</v>
      </c>
      <c r="B3466" s="213">
        <v>3</v>
      </c>
      <c r="C3466" s="151" t="s">
        <v>29</v>
      </c>
      <c r="D3466" s="148" t="s">
        <v>1176</v>
      </c>
      <c r="E3466" s="149">
        <v>377</v>
      </c>
      <c r="F3466" s="148" t="s">
        <v>589</v>
      </c>
      <c r="G3466" s="148" t="s">
        <v>17</v>
      </c>
      <c r="H3466" s="152" t="s">
        <v>11</v>
      </c>
      <c r="I3466" s="267" t="s">
        <v>1403</v>
      </c>
    </row>
    <row r="3467" spans="1:9" x14ac:dyDescent="0.2">
      <c r="A3467" s="132" t="s">
        <v>65</v>
      </c>
      <c r="B3467" s="213">
        <v>3</v>
      </c>
      <c r="C3467" s="151" t="s">
        <v>29</v>
      </c>
      <c r="D3467" s="148" t="s">
        <v>1176</v>
      </c>
      <c r="E3467" s="149">
        <v>377</v>
      </c>
      <c r="F3467" s="148" t="s">
        <v>589</v>
      </c>
      <c r="G3467" s="148" t="s">
        <v>17</v>
      </c>
      <c r="H3467" s="152" t="s">
        <v>11</v>
      </c>
      <c r="I3467" s="267" t="s">
        <v>1403</v>
      </c>
    </row>
    <row r="3468" spans="1:9" x14ac:dyDescent="0.2">
      <c r="A3468" s="132" t="s">
        <v>78</v>
      </c>
      <c r="B3468" s="213">
        <v>3</v>
      </c>
      <c r="C3468" s="151" t="s">
        <v>29</v>
      </c>
      <c r="D3468" s="148" t="s">
        <v>1176</v>
      </c>
      <c r="E3468" s="149">
        <v>377</v>
      </c>
      <c r="F3468" s="148" t="s">
        <v>589</v>
      </c>
      <c r="G3468" s="148" t="s">
        <v>17</v>
      </c>
      <c r="H3468" s="153" t="s">
        <v>11</v>
      </c>
      <c r="I3468" s="267" t="s">
        <v>1403</v>
      </c>
    </row>
    <row r="3469" spans="1:9" x14ac:dyDescent="0.2">
      <c r="A3469" s="132" t="s">
        <v>79</v>
      </c>
      <c r="B3469" s="213">
        <v>3</v>
      </c>
      <c r="C3469" s="151" t="s">
        <v>29</v>
      </c>
      <c r="D3469" s="148" t="s">
        <v>1176</v>
      </c>
      <c r="E3469" s="149">
        <v>377</v>
      </c>
      <c r="F3469" s="148" t="s">
        <v>589</v>
      </c>
      <c r="G3469" s="148" t="s">
        <v>17</v>
      </c>
      <c r="H3469" s="152" t="s">
        <v>11</v>
      </c>
      <c r="I3469" s="267" t="s">
        <v>1403</v>
      </c>
    </row>
    <row r="3470" spans="1:9" x14ac:dyDescent="0.2">
      <c r="A3470" s="132" t="s">
        <v>81</v>
      </c>
      <c r="B3470" s="213">
        <v>3</v>
      </c>
      <c r="C3470" s="151" t="s">
        <v>29</v>
      </c>
      <c r="D3470" s="148" t="s">
        <v>1176</v>
      </c>
      <c r="E3470" s="149">
        <v>377</v>
      </c>
      <c r="F3470" s="148" t="s">
        <v>589</v>
      </c>
      <c r="G3470" s="148" t="s">
        <v>17</v>
      </c>
      <c r="H3470" s="152" t="s">
        <v>11</v>
      </c>
      <c r="I3470" s="267" t="s">
        <v>1403</v>
      </c>
    </row>
    <row r="3471" spans="1:9" x14ac:dyDescent="0.2">
      <c r="A3471" s="132" t="s">
        <v>82</v>
      </c>
      <c r="B3471" s="213">
        <v>3</v>
      </c>
      <c r="C3471" s="151" t="s">
        <v>29</v>
      </c>
      <c r="D3471" s="148" t="s">
        <v>1176</v>
      </c>
      <c r="E3471" s="149">
        <v>377</v>
      </c>
      <c r="F3471" s="148" t="s">
        <v>589</v>
      </c>
      <c r="G3471" s="148" t="s">
        <v>17</v>
      </c>
      <c r="H3471" s="152" t="s">
        <v>11</v>
      </c>
      <c r="I3471" s="267" t="s">
        <v>1403</v>
      </c>
    </row>
    <row r="3472" spans="1:9" x14ac:dyDescent="0.2">
      <c r="A3472" s="132" t="s">
        <v>87</v>
      </c>
      <c r="B3472" s="213">
        <v>3</v>
      </c>
      <c r="C3472" s="151" t="s">
        <v>29</v>
      </c>
      <c r="D3472" s="148" t="s">
        <v>1176</v>
      </c>
      <c r="E3472" s="149">
        <v>377</v>
      </c>
      <c r="F3472" s="148" t="s">
        <v>589</v>
      </c>
      <c r="G3472" s="148" t="s">
        <v>17</v>
      </c>
      <c r="H3472" s="152" t="s">
        <v>11</v>
      </c>
      <c r="I3472" s="267" t="s">
        <v>1403</v>
      </c>
    </row>
    <row r="3473" spans="1:9" x14ac:dyDescent="0.2">
      <c r="A3473" s="132" t="s">
        <v>88</v>
      </c>
      <c r="B3473" s="213">
        <v>3</v>
      </c>
      <c r="C3473" s="151" t="s">
        <v>29</v>
      </c>
      <c r="D3473" s="148" t="s">
        <v>1176</v>
      </c>
      <c r="E3473" s="149">
        <v>377</v>
      </c>
      <c r="F3473" s="148" t="s">
        <v>589</v>
      </c>
      <c r="G3473" s="148" t="s">
        <v>17</v>
      </c>
      <c r="H3473" s="152" t="s">
        <v>11</v>
      </c>
      <c r="I3473" s="267" t="s">
        <v>1403</v>
      </c>
    </row>
    <row r="3474" spans="1:9" x14ac:dyDescent="0.2">
      <c r="A3474" s="132" t="s">
        <v>148</v>
      </c>
      <c r="B3474" s="213">
        <v>3</v>
      </c>
      <c r="C3474" s="151" t="s">
        <v>29</v>
      </c>
      <c r="D3474" s="148" t="s">
        <v>1176</v>
      </c>
      <c r="E3474" s="149">
        <v>377</v>
      </c>
      <c r="F3474" s="148" t="s">
        <v>589</v>
      </c>
      <c r="G3474" s="148" t="s">
        <v>17</v>
      </c>
      <c r="H3474" s="152" t="s">
        <v>11</v>
      </c>
      <c r="I3474" s="267" t="s">
        <v>1403</v>
      </c>
    </row>
    <row r="3475" spans="1:9" x14ac:dyDescent="0.2">
      <c r="A3475" s="132" t="s">
        <v>527</v>
      </c>
      <c r="B3475" s="213">
        <v>3</v>
      </c>
      <c r="C3475" s="151" t="s">
        <v>29</v>
      </c>
      <c r="D3475" s="148" t="s">
        <v>1176</v>
      </c>
      <c r="E3475" s="149">
        <v>377</v>
      </c>
      <c r="F3475" s="148" t="s">
        <v>589</v>
      </c>
      <c r="G3475" s="148" t="s">
        <v>17</v>
      </c>
      <c r="H3475" s="152" t="s">
        <v>11</v>
      </c>
      <c r="I3475" s="267" t="s">
        <v>1403</v>
      </c>
    </row>
    <row r="3476" spans="1:9" s="53" customFormat="1" x14ac:dyDescent="0.2">
      <c r="A3476" s="132" t="s">
        <v>588</v>
      </c>
      <c r="B3476" s="213">
        <v>3</v>
      </c>
      <c r="C3476" s="151" t="s">
        <v>29</v>
      </c>
      <c r="D3476" s="148" t="s">
        <v>1176</v>
      </c>
      <c r="E3476" s="149">
        <v>377</v>
      </c>
      <c r="F3476" s="148" t="s">
        <v>589</v>
      </c>
      <c r="G3476" s="148" t="s">
        <v>17</v>
      </c>
      <c r="H3476" s="152" t="s">
        <v>11</v>
      </c>
      <c r="I3476" s="267" t="s">
        <v>1403</v>
      </c>
    </row>
    <row r="3477" spans="1:9" s="53" customFormat="1" x14ac:dyDescent="0.2">
      <c r="A3477" s="132" t="s">
        <v>1069</v>
      </c>
      <c r="B3477" s="213">
        <v>3</v>
      </c>
      <c r="C3477" s="151" t="s">
        <v>29</v>
      </c>
      <c r="D3477" s="148" t="s">
        <v>1176</v>
      </c>
      <c r="E3477" s="149">
        <v>377</v>
      </c>
      <c r="F3477" s="148" t="s">
        <v>589</v>
      </c>
      <c r="G3477" s="148" t="s">
        <v>17</v>
      </c>
      <c r="H3477" s="152" t="s">
        <v>11</v>
      </c>
      <c r="I3477" s="267" t="s">
        <v>1403</v>
      </c>
    </row>
    <row r="3478" spans="1:9" x14ac:dyDescent="0.2">
      <c r="A3478" s="132" t="s">
        <v>5</v>
      </c>
      <c r="B3478" s="213">
        <v>3</v>
      </c>
      <c r="C3478" s="151" t="s">
        <v>29</v>
      </c>
      <c r="D3478" s="148" t="s">
        <v>1165</v>
      </c>
      <c r="E3478" s="142">
        <v>378</v>
      </c>
      <c r="F3478" s="148" t="s">
        <v>585</v>
      </c>
      <c r="G3478" s="148" t="s">
        <v>15</v>
      </c>
      <c r="H3478" s="152" t="s">
        <v>11</v>
      </c>
      <c r="I3478" s="267" t="s">
        <v>1403</v>
      </c>
    </row>
    <row r="3479" spans="1:9" x14ac:dyDescent="0.2">
      <c r="A3479" s="132" t="s">
        <v>6</v>
      </c>
      <c r="B3479" s="213">
        <v>3</v>
      </c>
      <c r="C3479" s="151" t="s">
        <v>29</v>
      </c>
      <c r="D3479" s="148" t="s">
        <v>1165</v>
      </c>
      <c r="E3479" s="149">
        <v>378</v>
      </c>
      <c r="F3479" s="148" t="s">
        <v>585</v>
      </c>
      <c r="G3479" s="148" t="s">
        <v>15</v>
      </c>
      <c r="H3479" s="143" t="s">
        <v>11</v>
      </c>
      <c r="I3479" s="267" t="s">
        <v>1403</v>
      </c>
    </row>
    <row r="3480" spans="1:9" x14ac:dyDescent="0.2">
      <c r="A3480" s="132" t="s">
        <v>7</v>
      </c>
      <c r="B3480" s="213">
        <v>3</v>
      </c>
      <c r="C3480" s="151" t="s">
        <v>29</v>
      </c>
      <c r="D3480" s="148" t="s">
        <v>1165</v>
      </c>
      <c r="E3480" s="142">
        <v>378</v>
      </c>
      <c r="F3480" s="148" t="s">
        <v>585</v>
      </c>
      <c r="G3480" s="148" t="s">
        <v>15</v>
      </c>
      <c r="H3480" s="143" t="s">
        <v>11</v>
      </c>
      <c r="I3480" s="267" t="s">
        <v>1403</v>
      </c>
    </row>
    <row r="3481" spans="1:9" x14ac:dyDescent="0.2">
      <c r="A3481" s="132" t="s">
        <v>8</v>
      </c>
      <c r="B3481" s="213">
        <v>3</v>
      </c>
      <c r="C3481" s="151" t="s">
        <v>29</v>
      </c>
      <c r="D3481" s="148" t="s">
        <v>1165</v>
      </c>
      <c r="E3481" s="142">
        <v>378</v>
      </c>
      <c r="F3481" s="148" t="s">
        <v>585</v>
      </c>
      <c r="G3481" s="148" t="s">
        <v>15</v>
      </c>
      <c r="H3481" s="152" t="s">
        <v>11</v>
      </c>
      <c r="I3481" s="267" t="s">
        <v>1403</v>
      </c>
    </row>
    <row r="3482" spans="1:9" x14ac:dyDescent="0.2">
      <c r="A3482" s="132" t="s">
        <v>34</v>
      </c>
      <c r="B3482" s="213">
        <v>3</v>
      </c>
      <c r="C3482" s="151" t="s">
        <v>29</v>
      </c>
      <c r="D3482" s="148" t="s">
        <v>1165</v>
      </c>
      <c r="E3482" s="142">
        <v>378</v>
      </c>
      <c r="F3482" s="148" t="s">
        <v>585</v>
      </c>
      <c r="G3482" s="148" t="s">
        <v>15</v>
      </c>
      <c r="H3482" s="152" t="s">
        <v>11</v>
      </c>
      <c r="I3482" s="267" t="s">
        <v>1403</v>
      </c>
    </row>
    <row r="3483" spans="1:9" x14ac:dyDescent="0.2">
      <c r="A3483" s="132" t="s">
        <v>37</v>
      </c>
      <c r="B3483" s="213">
        <v>3</v>
      </c>
      <c r="C3483" s="151" t="s">
        <v>29</v>
      </c>
      <c r="D3483" s="148" t="s">
        <v>1165</v>
      </c>
      <c r="E3483" s="149">
        <v>378</v>
      </c>
      <c r="F3483" s="148" t="s">
        <v>585</v>
      </c>
      <c r="G3483" s="148" t="s">
        <v>15</v>
      </c>
      <c r="H3483" s="152" t="s">
        <v>11</v>
      </c>
      <c r="I3483" s="267" t="s">
        <v>1403</v>
      </c>
    </row>
    <row r="3484" spans="1:9" x14ac:dyDescent="0.2">
      <c r="A3484" s="132" t="s">
        <v>39</v>
      </c>
      <c r="B3484" s="213">
        <v>3</v>
      </c>
      <c r="C3484" s="151" t="s">
        <v>29</v>
      </c>
      <c r="D3484" s="148" t="s">
        <v>1165</v>
      </c>
      <c r="E3484" s="149">
        <v>378</v>
      </c>
      <c r="F3484" s="148" t="s">
        <v>585</v>
      </c>
      <c r="G3484" s="148" t="s">
        <v>15</v>
      </c>
      <c r="H3484" s="152" t="s">
        <v>11</v>
      </c>
      <c r="I3484" s="267" t="s">
        <v>1403</v>
      </c>
    </row>
    <row r="3485" spans="1:9" x14ac:dyDescent="0.2">
      <c r="A3485" s="132" t="s">
        <v>40</v>
      </c>
      <c r="B3485" s="213">
        <v>3</v>
      </c>
      <c r="C3485" s="151" t="s">
        <v>29</v>
      </c>
      <c r="D3485" s="148" t="s">
        <v>1165</v>
      </c>
      <c r="E3485" s="149">
        <v>378</v>
      </c>
      <c r="F3485" s="148" t="s">
        <v>585</v>
      </c>
      <c r="G3485" s="148" t="s">
        <v>15</v>
      </c>
      <c r="H3485" s="152" t="s">
        <v>11</v>
      </c>
      <c r="I3485" s="267" t="s">
        <v>1403</v>
      </c>
    </row>
    <row r="3486" spans="1:9" x14ac:dyDescent="0.2">
      <c r="A3486" s="132" t="s">
        <v>44</v>
      </c>
      <c r="B3486" s="213">
        <v>3</v>
      </c>
      <c r="C3486" s="151" t="s">
        <v>29</v>
      </c>
      <c r="D3486" s="148" t="s">
        <v>1165</v>
      </c>
      <c r="E3486" s="149">
        <v>378</v>
      </c>
      <c r="F3486" s="148" t="s">
        <v>585</v>
      </c>
      <c r="G3486" s="148" t="s">
        <v>15</v>
      </c>
      <c r="H3486" s="152" t="s">
        <v>11</v>
      </c>
      <c r="I3486" s="267" t="s">
        <v>1403</v>
      </c>
    </row>
    <row r="3487" spans="1:9" x14ac:dyDescent="0.2">
      <c r="A3487" s="132" t="s">
        <v>45</v>
      </c>
      <c r="B3487" s="213">
        <v>3</v>
      </c>
      <c r="C3487" s="151" t="s">
        <v>29</v>
      </c>
      <c r="D3487" s="148" t="s">
        <v>1165</v>
      </c>
      <c r="E3487" s="149">
        <v>378</v>
      </c>
      <c r="F3487" s="148" t="s">
        <v>585</v>
      </c>
      <c r="G3487" s="148" t="s">
        <v>15</v>
      </c>
      <c r="H3487" s="152" t="s">
        <v>11</v>
      </c>
      <c r="I3487" s="267" t="s">
        <v>1403</v>
      </c>
    </row>
    <row r="3488" spans="1:9" x14ac:dyDescent="0.2">
      <c r="A3488" s="132" t="s">
        <v>46</v>
      </c>
      <c r="B3488" s="213">
        <v>3</v>
      </c>
      <c r="C3488" s="151" t="s">
        <v>29</v>
      </c>
      <c r="D3488" s="148" t="s">
        <v>1165</v>
      </c>
      <c r="E3488" s="149">
        <v>378</v>
      </c>
      <c r="F3488" s="148" t="s">
        <v>585</v>
      </c>
      <c r="G3488" s="148" t="s">
        <v>15</v>
      </c>
      <c r="H3488" s="152" t="s">
        <v>11</v>
      </c>
      <c r="I3488" s="267" t="s">
        <v>1403</v>
      </c>
    </row>
    <row r="3489" spans="1:9" x14ac:dyDescent="0.2">
      <c r="A3489" s="132" t="s">
        <v>47</v>
      </c>
      <c r="B3489" s="213">
        <v>3</v>
      </c>
      <c r="C3489" s="151" t="s">
        <v>29</v>
      </c>
      <c r="D3489" s="148" t="s">
        <v>1165</v>
      </c>
      <c r="E3489" s="149">
        <v>378</v>
      </c>
      <c r="F3489" s="148" t="s">
        <v>585</v>
      </c>
      <c r="G3489" s="148" t="s">
        <v>15</v>
      </c>
      <c r="H3489" s="152" t="s">
        <v>11</v>
      </c>
      <c r="I3489" s="267" t="s">
        <v>1403</v>
      </c>
    </row>
    <row r="3490" spans="1:9" x14ac:dyDescent="0.2">
      <c r="A3490" s="132" t="s">
        <v>55</v>
      </c>
      <c r="B3490" s="213">
        <v>3</v>
      </c>
      <c r="C3490" s="151" t="s">
        <v>29</v>
      </c>
      <c r="D3490" s="148" t="s">
        <v>1165</v>
      </c>
      <c r="E3490" s="149">
        <v>378</v>
      </c>
      <c r="F3490" s="148" t="s">
        <v>585</v>
      </c>
      <c r="G3490" s="148" t="s">
        <v>15</v>
      </c>
      <c r="H3490" s="152">
        <v>95053.1</v>
      </c>
      <c r="I3490" s="267" t="s">
        <v>1403</v>
      </c>
    </row>
    <row r="3491" spans="1:9" x14ac:dyDescent="0.2">
      <c r="A3491" s="132" t="s">
        <v>56</v>
      </c>
      <c r="B3491" s="213">
        <v>3</v>
      </c>
      <c r="C3491" s="151" t="s">
        <v>29</v>
      </c>
      <c r="D3491" s="148" t="s">
        <v>1165</v>
      </c>
      <c r="E3491" s="149">
        <v>378</v>
      </c>
      <c r="F3491" s="148" t="s">
        <v>585</v>
      </c>
      <c r="G3491" s="148" t="s">
        <v>15</v>
      </c>
      <c r="H3491" s="152">
        <v>95053.1</v>
      </c>
      <c r="I3491" s="267" t="s">
        <v>1403</v>
      </c>
    </row>
    <row r="3492" spans="1:9" x14ac:dyDescent="0.2">
      <c r="A3492" s="132" t="s">
        <v>64</v>
      </c>
      <c r="B3492" s="213">
        <v>3</v>
      </c>
      <c r="C3492" s="151" t="s">
        <v>29</v>
      </c>
      <c r="D3492" s="148" t="s">
        <v>1165</v>
      </c>
      <c r="E3492" s="149">
        <v>378</v>
      </c>
      <c r="F3492" s="148" t="s">
        <v>585</v>
      </c>
      <c r="G3492" s="148" t="s">
        <v>15</v>
      </c>
      <c r="H3492" s="152">
        <v>95053.1</v>
      </c>
      <c r="I3492" s="267" t="s">
        <v>1403</v>
      </c>
    </row>
    <row r="3493" spans="1:9" x14ac:dyDescent="0.2">
      <c r="A3493" s="132" t="s">
        <v>65</v>
      </c>
      <c r="B3493" s="213">
        <v>3</v>
      </c>
      <c r="C3493" s="151" t="s">
        <v>29</v>
      </c>
      <c r="D3493" s="148" t="s">
        <v>1165</v>
      </c>
      <c r="E3493" s="149">
        <v>378</v>
      </c>
      <c r="F3493" s="148" t="s">
        <v>585</v>
      </c>
      <c r="G3493" s="148" t="s">
        <v>15</v>
      </c>
      <c r="H3493" s="152">
        <v>78053.100000000006</v>
      </c>
      <c r="I3493" s="267" t="s">
        <v>1403</v>
      </c>
    </row>
    <row r="3494" spans="1:9" x14ac:dyDescent="0.2">
      <c r="A3494" s="132" t="s">
        <v>78</v>
      </c>
      <c r="B3494" s="213">
        <v>3</v>
      </c>
      <c r="C3494" s="151" t="s">
        <v>29</v>
      </c>
      <c r="D3494" s="148" t="s">
        <v>1165</v>
      </c>
      <c r="E3494" s="149">
        <v>378</v>
      </c>
      <c r="F3494" s="148" t="s">
        <v>585</v>
      </c>
      <c r="G3494" s="148" t="s">
        <v>15</v>
      </c>
      <c r="H3494" s="153">
        <v>78053.100000000006</v>
      </c>
      <c r="I3494" s="267" t="s">
        <v>1403</v>
      </c>
    </row>
    <row r="3495" spans="1:9" x14ac:dyDescent="0.2">
      <c r="A3495" s="132" t="s">
        <v>79</v>
      </c>
      <c r="B3495" s="213">
        <v>3</v>
      </c>
      <c r="C3495" s="151" t="s">
        <v>29</v>
      </c>
      <c r="D3495" s="148" t="s">
        <v>1165</v>
      </c>
      <c r="E3495" s="149">
        <v>378</v>
      </c>
      <c r="F3495" s="148" t="s">
        <v>585</v>
      </c>
      <c r="G3495" s="148" t="s">
        <v>15</v>
      </c>
      <c r="H3495" s="152" t="s">
        <v>11</v>
      </c>
      <c r="I3495" s="267" t="s">
        <v>1403</v>
      </c>
    </row>
    <row r="3496" spans="1:9" x14ac:dyDescent="0.2">
      <c r="A3496" s="132" t="s">
        <v>81</v>
      </c>
      <c r="B3496" s="213">
        <v>3</v>
      </c>
      <c r="C3496" s="151" t="s">
        <v>29</v>
      </c>
      <c r="D3496" s="148" t="s">
        <v>1165</v>
      </c>
      <c r="E3496" s="149">
        <v>378</v>
      </c>
      <c r="F3496" s="148" t="s">
        <v>585</v>
      </c>
      <c r="G3496" s="148" t="s">
        <v>15</v>
      </c>
      <c r="H3496" s="152">
        <v>76932.7</v>
      </c>
      <c r="I3496" s="267" t="s">
        <v>1403</v>
      </c>
    </row>
    <row r="3497" spans="1:9" x14ac:dyDescent="0.2">
      <c r="A3497" s="132" t="s">
        <v>82</v>
      </c>
      <c r="B3497" s="213">
        <v>3</v>
      </c>
      <c r="C3497" s="151" t="s">
        <v>29</v>
      </c>
      <c r="D3497" s="148" t="s">
        <v>1165</v>
      </c>
      <c r="E3497" s="149">
        <v>378</v>
      </c>
      <c r="F3497" s="148" t="s">
        <v>585</v>
      </c>
      <c r="G3497" s="148" t="s">
        <v>15</v>
      </c>
      <c r="H3497" s="152">
        <v>29138.1</v>
      </c>
      <c r="I3497" s="267" t="s">
        <v>1403</v>
      </c>
    </row>
    <row r="3498" spans="1:9" x14ac:dyDescent="0.2">
      <c r="A3498" s="132" t="s">
        <v>87</v>
      </c>
      <c r="B3498" s="213">
        <v>3</v>
      </c>
      <c r="C3498" s="151" t="s">
        <v>29</v>
      </c>
      <c r="D3498" s="148" t="s">
        <v>1165</v>
      </c>
      <c r="E3498" s="142">
        <v>378</v>
      </c>
      <c r="F3498" s="127" t="s">
        <v>585</v>
      </c>
      <c r="G3498" s="148" t="s">
        <v>15</v>
      </c>
      <c r="H3498" s="152">
        <v>41005.1</v>
      </c>
      <c r="I3498" s="267" t="s">
        <v>1403</v>
      </c>
    </row>
    <row r="3499" spans="1:9" x14ac:dyDescent="0.2">
      <c r="A3499" s="132" t="s">
        <v>88</v>
      </c>
      <c r="B3499" s="213">
        <v>3</v>
      </c>
      <c r="C3499" s="151" t="s">
        <v>29</v>
      </c>
      <c r="D3499" s="148" t="s">
        <v>1165</v>
      </c>
      <c r="E3499" s="149">
        <v>378</v>
      </c>
      <c r="F3499" s="148" t="s">
        <v>585</v>
      </c>
      <c r="G3499" s="148" t="s">
        <v>15</v>
      </c>
      <c r="H3499" s="152">
        <v>27075.7</v>
      </c>
      <c r="I3499" s="267" t="s">
        <v>1403</v>
      </c>
    </row>
    <row r="3500" spans="1:9" x14ac:dyDescent="0.2">
      <c r="A3500" s="132" t="s">
        <v>148</v>
      </c>
      <c r="B3500" s="213">
        <v>3</v>
      </c>
      <c r="C3500" s="151" t="s">
        <v>29</v>
      </c>
      <c r="D3500" s="148" t="s">
        <v>1165</v>
      </c>
      <c r="E3500" s="142">
        <v>378</v>
      </c>
      <c r="F3500" s="148" t="s">
        <v>585</v>
      </c>
      <c r="G3500" s="148" t="s">
        <v>15</v>
      </c>
      <c r="H3500" s="137">
        <v>16000</v>
      </c>
      <c r="I3500" s="267" t="s">
        <v>1403</v>
      </c>
    </row>
    <row r="3501" spans="1:9" x14ac:dyDescent="0.2">
      <c r="A3501" s="132" t="s">
        <v>527</v>
      </c>
      <c r="B3501" s="213">
        <v>3</v>
      </c>
      <c r="C3501" s="151" t="s">
        <v>29</v>
      </c>
      <c r="D3501" s="148" t="s">
        <v>1165</v>
      </c>
      <c r="E3501" s="149">
        <v>378</v>
      </c>
      <c r="F3501" s="148" t="s">
        <v>585</v>
      </c>
      <c r="G3501" s="148" t="s">
        <v>15</v>
      </c>
      <c r="H3501" s="137">
        <v>14000</v>
      </c>
      <c r="I3501" s="267" t="s">
        <v>1403</v>
      </c>
    </row>
    <row r="3502" spans="1:9" s="53" customFormat="1" x14ac:dyDescent="0.2">
      <c r="A3502" s="132" t="s">
        <v>588</v>
      </c>
      <c r="B3502" s="213">
        <v>3</v>
      </c>
      <c r="C3502" s="151" t="s">
        <v>29</v>
      </c>
      <c r="D3502" s="148" t="s">
        <v>1165</v>
      </c>
      <c r="E3502" s="149">
        <v>378</v>
      </c>
      <c r="F3502" s="148" t="s">
        <v>585</v>
      </c>
      <c r="G3502" s="148" t="s">
        <v>15</v>
      </c>
      <c r="H3502" s="137">
        <v>31573.3</v>
      </c>
      <c r="I3502" s="267" t="s">
        <v>1403</v>
      </c>
    </row>
    <row r="3503" spans="1:9" s="53" customFormat="1" x14ac:dyDescent="0.2">
      <c r="A3503" s="132" t="s">
        <v>1069</v>
      </c>
      <c r="B3503" s="213">
        <v>3</v>
      </c>
      <c r="C3503" s="151" t="s">
        <v>29</v>
      </c>
      <c r="D3503" s="148" t="s">
        <v>1165</v>
      </c>
      <c r="E3503" s="142">
        <v>378</v>
      </c>
      <c r="F3503" s="148" t="s">
        <v>585</v>
      </c>
      <c r="G3503" s="148" t="s">
        <v>15</v>
      </c>
      <c r="H3503" s="137">
        <v>49259.7</v>
      </c>
      <c r="I3503" s="267" t="s">
        <v>1403</v>
      </c>
    </row>
    <row r="3504" spans="1:9" x14ac:dyDescent="0.2">
      <c r="A3504" s="132" t="s">
        <v>5</v>
      </c>
      <c r="B3504" s="213">
        <v>3</v>
      </c>
      <c r="C3504" s="151" t="s">
        <v>29</v>
      </c>
      <c r="D3504" s="148" t="s">
        <v>1168</v>
      </c>
      <c r="E3504" s="135">
        <v>379</v>
      </c>
      <c r="F3504" s="137" t="s">
        <v>1169</v>
      </c>
      <c r="G3504" s="137" t="s">
        <v>17</v>
      </c>
      <c r="H3504" s="139" t="s">
        <v>11</v>
      </c>
      <c r="I3504" s="267" t="s">
        <v>1403</v>
      </c>
    </row>
    <row r="3505" spans="1:9" x14ac:dyDescent="0.2">
      <c r="A3505" s="132" t="s">
        <v>6</v>
      </c>
      <c r="B3505" s="213">
        <v>3</v>
      </c>
      <c r="C3505" s="151" t="s">
        <v>29</v>
      </c>
      <c r="D3505" s="148" t="s">
        <v>1168</v>
      </c>
      <c r="E3505" s="135">
        <v>379</v>
      </c>
      <c r="F3505" s="137" t="s">
        <v>1169</v>
      </c>
      <c r="G3505" s="137" t="s">
        <v>17</v>
      </c>
      <c r="H3505" s="12" t="s">
        <v>11</v>
      </c>
      <c r="I3505" s="267" t="s">
        <v>1403</v>
      </c>
    </row>
    <row r="3506" spans="1:9" x14ac:dyDescent="0.2">
      <c r="A3506" s="132" t="s">
        <v>7</v>
      </c>
      <c r="B3506" s="213">
        <v>3</v>
      </c>
      <c r="C3506" s="151" t="s">
        <v>29</v>
      </c>
      <c r="D3506" s="148" t="s">
        <v>1168</v>
      </c>
      <c r="E3506" s="135">
        <v>379</v>
      </c>
      <c r="F3506" s="137" t="s">
        <v>1169</v>
      </c>
      <c r="G3506" s="137" t="s">
        <v>17</v>
      </c>
      <c r="H3506" s="12" t="s">
        <v>11</v>
      </c>
      <c r="I3506" s="267" t="s">
        <v>1403</v>
      </c>
    </row>
    <row r="3507" spans="1:9" x14ac:dyDescent="0.2">
      <c r="A3507" s="132" t="s">
        <v>8</v>
      </c>
      <c r="B3507" s="213">
        <v>3</v>
      </c>
      <c r="C3507" s="151" t="s">
        <v>29</v>
      </c>
      <c r="D3507" s="148" t="s">
        <v>1168</v>
      </c>
      <c r="E3507" s="135">
        <v>379</v>
      </c>
      <c r="F3507" s="137" t="s">
        <v>1169</v>
      </c>
      <c r="G3507" s="137" t="s">
        <v>17</v>
      </c>
      <c r="H3507" s="139" t="s">
        <v>11</v>
      </c>
      <c r="I3507" s="267" t="s">
        <v>1403</v>
      </c>
    </row>
    <row r="3508" spans="1:9" x14ac:dyDescent="0.2">
      <c r="A3508" s="132" t="s">
        <v>34</v>
      </c>
      <c r="B3508" s="213">
        <v>3</v>
      </c>
      <c r="C3508" s="151" t="s">
        <v>29</v>
      </c>
      <c r="D3508" s="148" t="s">
        <v>1168</v>
      </c>
      <c r="E3508" s="135">
        <v>379</v>
      </c>
      <c r="F3508" s="137" t="s">
        <v>1169</v>
      </c>
      <c r="G3508" s="137" t="s">
        <v>17</v>
      </c>
      <c r="H3508" s="139" t="s">
        <v>11</v>
      </c>
      <c r="I3508" s="267" t="s">
        <v>1403</v>
      </c>
    </row>
    <row r="3509" spans="1:9" x14ac:dyDescent="0.2">
      <c r="A3509" s="132" t="s">
        <v>37</v>
      </c>
      <c r="B3509" s="213">
        <v>3</v>
      </c>
      <c r="C3509" s="151" t="s">
        <v>29</v>
      </c>
      <c r="D3509" s="148" t="s">
        <v>1168</v>
      </c>
      <c r="E3509" s="135">
        <v>379</v>
      </c>
      <c r="F3509" s="137" t="s">
        <v>1169</v>
      </c>
      <c r="G3509" s="137" t="s">
        <v>17</v>
      </c>
      <c r="H3509" s="139" t="s">
        <v>11</v>
      </c>
      <c r="I3509" s="267" t="s">
        <v>1403</v>
      </c>
    </row>
    <row r="3510" spans="1:9" x14ac:dyDescent="0.2">
      <c r="A3510" s="132" t="s">
        <v>39</v>
      </c>
      <c r="B3510" s="213">
        <v>3</v>
      </c>
      <c r="C3510" s="151" t="s">
        <v>29</v>
      </c>
      <c r="D3510" s="148" t="s">
        <v>1168</v>
      </c>
      <c r="E3510" s="135">
        <v>379</v>
      </c>
      <c r="F3510" s="137" t="s">
        <v>1169</v>
      </c>
      <c r="G3510" s="137" t="s">
        <v>17</v>
      </c>
      <c r="H3510" s="139" t="s">
        <v>11</v>
      </c>
      <c r="I3510" s="267" t="s">
        <v>1403</v>
      </c>
    </row>
    <row r="3511" spans="1:9" x14ac:dyDescent="0.2">
      <c r="A3511" s="132" t="s">
        <v>40</v>
      </c>
      <c r="B3511" s="213">
        <v>3</v>
      </c>
      <c r="C3511" s="151" t="s">
        <v>29</v>
      </c>
      <c r="D3511" s="148" t="s">
        <v>1168</v>
      </c>
      <c r="E3511" s="135">
        <v>379</v>
      </c>
      <c r="F3511" s="137" t="s">
        <v>1169</v>
      </c>
      <c r="G3511" s="137" t="s">
        <v>17</v>
      </c>
      <c r="H3511" s="139" t="s">
        <v>11</v>
      </c>
      <c r="I3511" s="267" t="s">
        <v>1403</v>
      </c>
    </row>
    <row r="3512" spans="1:9" x14ac:dyDescent="0.2">
      <c r="A3512" s="132" t="s">
        <v>44</v>
      </c>
      <c r="B3512" s="213">
        <v>3</v>
      </c>
      <c r="C3512" s="151" t="s">
        <v>29</v>
      </c>
      <c r="D3512" s="148" t="s">
        <v>1168</v>
      </c>
      <c r="E3512" s="135">
        <v>379</v>
      </c>
      <c r="F3512" s="137" t="s">
        <v>1169</v>
      </c>
      <c r="G3512" s="137" t="s">
        <v>17</v>
      </c>
      <c r="H3512" s="139" t="s">
        <v>11</v>
      </c>
      <c r="I3512" s="267" t="s">
        <v>1403</v>
      </c>
    </row>
    <row r="3513" spans="1:9" x14ac:dyDescent="0.2">
      <c r="A3513" s="132" t="s">
        <v>45</v>
      </c>
      <c r="B3513" s="213">
        <v>3</v>
      </c>
      <c r="C3513" s="151" t="s">
        <v>29</v>
      </c>
      <c r="D3513" s="148" t="s">
        <v>1168</v>
      </c>
      <c r="E3513" s="135">
        <v>379</v>
      </c>
      <c r="F3513" s="137" t="s">
        <v>1169</v>
      </c>
      <c r="G3513" s="137" t="s">
        <v>17</v>
      </c>
      <c r="H3513" s="139" t="s">
        <v>11</v>
      </c>
      <c r="I3513" s="267" t="s">
        <v>1403</v>
      </c>
    </row>
    <row r="3514" spans="1:9" x14ac:dyDescent="0.2">
      <c r="A3514" s="132" t="s">
        <v>46</v>
      </c>
      <c r="B3514" s="213">
        <v>3</v>
      </c>
      <c r="C3514" s="151" t="s">
        <v>29</v>
      </c>
      <c r="D3514" s="148" t="s">
        <v>1168</v>
      </c>
      <c r="E3514" s="135">
        <v>379</v>
      </c>
      <c r="F3514" s="137" t="s">
        <v>1169</v>
      </c>
      <c r="G3514" s="137" t="s">
        <v>17</v>
      </c>
      <c r="H3514" s="139" t="s">
        <v>11</v>
      </c>
      <c r="I3514" s="267" t="s">
        <v>1403</v>
      </c>
    </row>
    <row r="3515" spans="1:9" x14ac:dyDescent="0.2">
      <c r="A3515" s="132" t="s">
        <v>47</v>
      </c>
      <c r="B3515" s="213">
        <v>3</v>
      </c>
      <c r="C3515" s="151" t="s">
        <v>29</v>
      </c>
      <c r="D3515" s="148" t="s">
        <v>1168</v>
      </c>
      <c r="E3515" s="135">
        <v>379</v>
      </c>
      <c r="F3515" s="137" t="s">
        <v>1169</v>
      </c>
      <c r="G3515" s="137" t="s">
        <v>17</v>
      </c>
      <c r="H3515" s="139" t="s">
        <v>11</v>
      </c>
      <c r="I3515" s="267" t="s">
        <v>1403</v>
      </c>
    </row>
    <row r="3516" spans="1:9" x14ac:dyDescent="0.2">
      <c r="A3516" s="132" t="s">
        <v>55</v>
      </c>
      <c r="B3516" s="213">
        <v>3</v>
      </c>
      <c r="C3516" s="151" t="s">
        <v>29</v>
      </c>
      <c r="D3516" s="148" t="s">
        <v>1168</v>
      </c>
      <c r="E3516" s="135">
        <v>379</v>
      </c>
      <c r="F3516" s="137" t="s">
        <v>1169</v>
      </c>
      <c r="G3516" s="137" t="s">
        <v>17</v>
      </c>
      <c r="H3516" s="139" t="s">
        <v>11</v>
      </c>
      <c r="I3516" s="267" t="s">
        <v>1403</v>
      </c>
    </row>
    <row r="3517" spans="1:9" x14ac:dyDescent="0.2">
      <c r="A3517" s="132" t="s">
        <v>56</v>
      </c>
      <c r="B3517" s="213">
        <v>3</v>
      </c>
      <c r="C3517" s="151" t="s">
        <v>29</v>
      </c>
      <c r="D3517" s="148" t="s">
        <v>1168</v>
      </c>
      <c r="E3517" s="135">
        <v>379</v>
      </c>
      <c r="F3517" s="137" t="s">
        <v>1169</v>
      </c>
      <c r="G3517" s="137" t="s">
        <v>17</v>
      </c>
      <c r="H3517" s="139" t="s">
        <v>11</v>
      </c>
      <c r="I3517" s="267" t="s">
        <v>1403</v>
      </c>
    </row>
    <row r="3518" spans="1:9" x14ac:dyDescent="0.2">
      <c r="A3518" s="132" t="s">
        <v>64</v>
      </c>
      <c r="B3518" s="213">
        <v>3</v>
      </c>
      <c r="C3518" s="151" t="s">
        <v>29</v>
      </c>
      <c r="D3518" s="148" t="s">
        <v>1168</v>
      </c>
      <c r="E3518" s="135">
        <v>379</v>
      </c>
      <c r="F3518" s="137" t="s">
        <v>1169</v>
      </c>
      <c r="G3518" s="137" t="s">
        <v>17</v>
      </c>
      <c r="H3518" s="139" t="s">
        <v>11</v>
      </c>
      <c r="I3518" s="267" t="s">
        <v>1403</v>
      </c>
    </row>
    <row r="3519" spans="1:9" x14ac:dyDescent="0.2">
      <c r="A3519" s="132" t="s">
        <v>65</v>
      </c>
      <c r="B3519" s="213">
        <v>3</v>
      </c>
      <c r="C3519" s="151" t="s">
        <v>29</v>
      </c>
      <c r="D3519" s="148" t="s">
        <v>1168</v>
      </c>
      <c r="E3519" s="135">
        <v>379</v>
      </c>
      <c r="F3519" s="137" t="s">
        <v>1169</v>
      </c>
      <c r="G3519" s="137" t="s">
        <v>17</v>
      </c>
      <c r="H3519" s="139" t="s">
        <v>11</v>
      </c>
      <c r="I3519" s="267" t="s">
        <v>1403</v>
      </c>
    </row>
    <row r="3520" spans="1:9" x14ac:dyDescent="0.2">
      <c r="A3520" s="132" t="s">
        <v>78</v>
      </c>
      <c r="B3520" s="213">
        <v>3</v>
      </c>
      <c r="C3520" s="151" t="s">
        <v>29</v>
      </c>
      <c r="D3520" s="148" t="s">
        <v>1168</v>
      </c>
      <c r="E3520" s="135">
        <v>379</v>
      </c>
      <c r="F3520" s="137" t="s">
        <v>1169</v>
      </c>
      <c r="G3520" s="137" t="s">
        <v>17</v>
      </c>
      <c r="H3520" s="184" t="s">
        <v>11</v>
      </c>
      <c r="I3520" s="267" t="s">
        <v>1403</v>
      </c>
    </row>
    <row r="3521" spans="1:9" x14ac:dyDescent="0.2">
      <c r="A3521" s="132" t="s">
        <v>79</v>
      </c>
      <c r="B3521" s="213">
        <v>3</v>
      </c>
      <c r="C3521" s="151" t="s">
        <v>29</v>
      </c>
      <c r="D3521" s="148" t="s">
        <v>1168</v>
      </c>
      <c r="E3521" s="135">
        <v>379</v>
      </c>
      <c r="F3521" s="137" t="s">
        <v>1169</v>
      </c>
      <c r="G3521" s="137" t="s">
        <v>17</v>
      </c>
      <c r="H3521" s="139" t="s">
        <v>11</v>
      </c>
      <c r="I3521" s="267" t="s">
        <v>1403</v>
      </c>
    </row>
    <row r="3522" spans="1:9" x14ac:dyDescent="0.2">
      <c r="A3522" s="132" t="s">
        <v>81</v>
      </c>
      <c r="B3522" s="213">
        <v>3</v>
      </c>
      <c r="C3522" s="151" t="s">
        <v>29</v>
      </c>
      <c r="D3522" s="148" t="s">
        <v>1168</v>
      </c>
      <c r="E3522" s="135">
        <v>379</v>
      </c>
      <c r="F3522" s="137" t="s">
        <v>1169</v>
      </c>
      <c r="G3522" s="137" t="s">
        <v>17</v>
      </c>
      <c r="H3522" s="139" t="s">
        <v>11</v>
      </c>
      <c r="I3522" s="267" t="s">
        <v>1403</v>
      </c>
    </row>
    <row r="3523" spans="1:9" x14ac:dyDescent="0.2">
      <c r="A3523" s="132" t="s">
        <v>82</v>
      </c>
      <c r="B3523" s="213">
        <v>3</v>
      </c>
      <c r="C3523" s="151" t="s">
        <v>29</v>
      </c>
      <c r="D3523" s="148" t="s">
        <v>1168</v>
      </c>
      <c r="E3523" s="135">
        <v>379</v>
      </c>
      <c r="F3523" s="137" t="s">
        <v>1169</v>
      </c>
      <c r="G3523" s="137" t="s">
        <v>17</v>
      </c>
      <c r="H3523" s="139" t="s">
        <v>11</v>
      </c>
      <c r="I3523" s="267" t="s">
        <v>1403</v>
      </c>
    </row>
    <row r="3524" spans="1:9" x14ac:dyDescent="0.2">
      <c r="A3524" s="132" t="s">
        <v>87</v>
      </c>
      <c r="B3524" s="213">
        <v>3</v>
      </c>
      <c r="C3524" s="151" t="s">
        <v>29</v>
      </c>
      <c r="D3524" s="148" t="s">
        <v>1168</v>
      </c>
      <c r="E3524" s="135">
        <v>379</v>
      </c>
      <c r="F3524" s="137" t="s">
        <v>1169</v>
      </c>
      <c r="G3524" s="137" t="s">
        <v>17</v>
      </c>
      <c r="H3524" s="139" t="s">
        <v>11</v>
      </c>
      <c r="I3524" s="267" t="s">
        <v>1403</v>
      </c>
    </row>
    <row r="3525" spans="1:9" x14ac:dyDescent="0.2">
      <c r="A3525" s="132" t="s">
        <v>88</v>
      </c>
      <c r="B3525" s="213">
        <v>3</v>
      </c>
      <c r="C3525" s="151" t="s">
        <v>29</v>
      </c>
      <c r="D3525" s="148" t="s">
        <v>1168</v>
      </c>
      <c r="E3525" s="135">
        <v>379</v>
      </c>
      <c r="F3525" s="137" t="s">
        <v>1169</v>
      </c>
      <c r="G3525" s="137" t="s">
        <v>17</v>
      </c>
      <c r="H3525" s="139" t="s">
        <v>11</v>
      </c>
      <c r="I3525" s="267" t="s">
        <v>1403</v>
      </c>
    </row>
    <row r="3526" spans="1:9" x14ac:dyDescent="0.2">
      <c r="A3526" s="132" t="s">
        <v>148</v>
      </c>
      <c r="B3526" s="213">
        <v>3</v>
      </c>
      <c r="C3526" s="151" t="s">
        <v>29</v>
      </c>
      <c r="D3526" s="148" t="s">
        <v>1168</v>
      </c>
      <c r="E3526" s="135">
        <v>379</v>
      </c>
      <c r="F3526" s="137" t="s">
        <v>1169</v>
      </c>
      <c r="G3526" s="137" t="s">
        <v>17</v>
      </c>
      <c r="H3526" s="139" t="s">
        <v>11</v>
      </c>
      <c r="I3526" s="267" t="s">
        <v>1403</v>
      </c>
    </row>
    <row r="3527" spans="1:9" x14ac:dyDescent="0.2">
      <c r="A3527" s="132" t="s">
        <v>527</v>
      </c>
      <c r="B3527" s="213">
        <v>3</v>
      </c>
      <c r="C3527" s="151" t="s">
        <v>29</v>
      </c>
      <c r="D3527" s="148" t="s">
        <v>1168</v>
      </c>
      <c r="E3527" s="135">
        <v>379</v>
      </c>
      <c r="F3527" s="137" t="s">
        <v>1169</v>
      </c>
      <c r="G3527" s="137" t="s">
        <v>17</v>
      </c>
      <c r="H3527" s="139" t="s">
        <v>11</v>
      </c>
      <c r="I3527" s="267" t="s">
        <v>1403</v>
      </c>
    </row>
    <row r="3528" spans="1:9" s="53" customFormat="1" x14ac:dyDescent="0.2">
      <c r="A3528" s="132" t="s">
        <v>588</v>
      </c>
      <c r="B3528" s="213">
        <v>3</v>
      </c>
      <c r="C3528" s="151" t="s">
        <v>29</v>
      </c>
      <c r="D3528" s="148" t="s">
        <v>1168</v>
      </c>
      <c r="E3528" s="135">
        <v>379</v>
      </c>
      <c r="F3528" s="137" t="s">
        <v>1169</v>
      </c>
      <c r="G3528" s="137" t="s">
        <v>17</v>
      </c>
      <c r="H3528" s="139" t="s">
        <v>11</v>
      </c>
      <c r="I3528" s="267" t="s">
        <v>1403</v>
      </c>
    </row>
    <row r="3529" spans="1:9" s="53" customFormat="1" x14ac:dyDescent="0.2">
      <c r="A3529" s="132" t="s">
        <v>1069</v>
      </c>
      <c r="B3529" s="213">
        <v>3</v>
      </c>
      <c r="C3529" s="151" t="s">
        <v>29</v>
      </c>
      <c r="D3529" s="148" t="s">
        <v>1168</v>
      </c>
      <c r="E3529" s="135">
        <v>379</v>
      </c>
      <c r="F3529" s="137" t="s">
        <v>1169</v>
      </c>
      <c r="G3529" s="137" t="s">
        <v>17</v>
      </c>
      <c r="H3529" s="139" t="s">
        <v>11</v>
      </c>
      <c r="I3529" s="267" t="s">
        <v>1403</v>
      </c>
    </row>
    <row r="3530" spans="1:9" x14ac:dyDescent="0.2">
      <c r="A3530" s="132" t="s">
        <v>5</v>
      </c>
      <c r="B3530" s="213">
        <v>3</v>
      </c>
      <c r="C3530" s="77" t="s">
        <v>29</v>
      </c>
      <c r="D3530" s="78" t="s">
        <v>51</v>
      </c>
      <c r="E3530" s="135">
        <v>380</v>
      </c>
      <c r="F3530" s="137" t="s">
        <v>1174</v>
      </c>
      <c r="G3530" s="137" t="s">
        <v>15</v>
      </c>
      <c r="H3530" s="139" t="s">
        <v>11</v>
      </c>
      <c r="I3530" s="267" t="s">
        <v>1403</v>
      </c>
    </row>
    <row r="3531" spans="1:9" x14ac:dyDescent="0.2">
      <c r="A3531" s="132" t="s">
        <v>6</v>
      </c>
      <c r="B3531" s="213">
        <v>3</v>
      </c>
      <c r="C3531" s="77" t="s">
        <v>29</v>
      </c>
      <c r="D3531" s="78" t="s">
        <v>51</v>
      </c>
      <c r="E3531" s="135">
        <v>380</v>
      </c>
      <c r="F3531" s="137" t="s">
        <v>1174</v>
      </c>
      <c r="G3531" s="137" t="s">
        <v>15</v>
      </c>
      <c r="H3531" s="139" t="s">
        <v>11</v>
      </c>
      <c r="I3531" s="267" t="s">
        <v>1403</v>
      </c>
    </row>
    <row r="3532" spans="1:9" x14ac:dyDescent="0.2">
      <c r="A3532" s="132" t="s">
        <v>7</v>
      </c>
      <c r="B3532" s="213">
        <v>3</v>
      </c>
      <c r="C3532" s="77" t="s">
        <v>29</v>
      </c>
      <c r="D3532" s="78" t="s">
        <v>51</v>
      </c>
      <c r="E3532" s="135">
        <v>380</v>
      </c>
      <c r="F3532" s="137" t="s">
        <v>1174</v>
      </c>
      <c r="G3532" s="137" t="s">
        <v>15</v>
      </c>
      <c r="H3532" s="139" t="s">
        <v>11</v>
      </c>
      <c r="I3532" s="267" t="s">
        <v>1403</v>
      </c>
    </row>
    <row r="3533" spans="1:9" x14ac:dyDescent="0.2">
      <c r="A3533" s="132" t="s">
        <v>8</v>
      </c>
      <c r="B3533" s="213">
        <v>3</v>
      </c>
      <c r="C3533" s="77" t="s">
        <v>29</v>
      </c>
      <c r="D3533" s="78" t="s">
        <v>51</v>
      </c>
      <c r="E3533" s="135">
        <v>380</v>
      </c>
      <c r="F3533" s="137" t="s">
        <v>1174</v>
      </c>
      <c r="G3533" s="137" t="s">
        <v>15</v>
      </c>
      <c r="H3533" s="139" t="s">
        <v>11</v>
      </c>
      <c r="I3533" s="267" t="s">
        <v>1403</v>
      </c>
    </row>
    <row r="3534" spans="1:9" x14ac:dyDescent="0.2">
      <c r="A3534" s="132" t="s">
        <v>34</v>
      </c>
      <c r="B3534" s="213">
        <v>3</v>
      </c>
      <c r="C3534" s="77" t="s">
        <v>29</v>
      </c>
      <c r="D3534" s="78" t="s">
        <v>51</v>
      </c>
      <c r="E3534" s="135">
        <v>380</v>
      </c>
      <c r="F3534" s="137" t="s">
        <v>1174</v>
      </c>
      <c r="G3534" s="137" t="s">
        <v>15</v>
      </c>
      <c r="H3534" s="139" t="s">
        <v>11</v>
      </c>
      <c r="I3534" s="267" t="s">
        <v>1403</v>
      </c>
    </row>
    <row r="3535" spans="1:9" x14ac:dyDescent="0.2">
      <c r="A3535" s="132" t="s">
        <v>37</v>
      </c>
      <c r="B3535" s="213">
        <v>3</v>
      </c>
      <c r="C3535" s="77" t="s">
        <v>29</v>
      </c>
      <c r="D3535" s="78" t="s">
        <v>51</v>
      </c>
      <c r="E3535" s="44">
        <v>380</v>
      </c>
      <c r="F3535" s="58" t="s">
        <v>1174</v>
      </c>
      <c r="G3535" s="137" t="s">
        <v>15</v>
      </c>
      <c r="H3535" s="139" t="s">
        <v>11</v>
      </c>
      <c r="I3535" s="267" t="s">
        <v>1403</v>
      </c>
    </row>
    <row r="3536" spans="1:9" x14ac:dyDescent="0.2">
      <c r="A3536" s="132" t="s">
        <v>39</v>
      </c>
      <c r="B3536" s="213">
        <v>3</v>
      </c>
      <c r="C3536" s="77" t="s">
        <v>29</v>
      </c>
      <c r="D3536" s="78" t="s">
        <v>51</v>
      </c>
      <c r="E3536" s="135">
        <v>380</v>
      </c>
      <c r="F3536" s="58" t="s">
        <v>1174</v>
      </c>
      <c r="G3536" s="137" t="s">
        <v>15</v>
      </c>
      <c r="H3536" s="139" t="s">
        <v>11</v>
      </c>
      <c r="I3536" s="267" t="s">
        <v>1403</v>
      </c>
    </row>
    <row r="3537" spans="1:9" x14ac:dyDescent="0.2">
      <c r="A3537" s="132" t="s">
        <v>40</v>
      </c>
      <c r="B3537" s="213">
        <v>3</v>
      </c>
      <c r="C3537" s="77" t="s">
        <v>29</v>
      </c>
      <c r="D3537" s="78" t="s">
        <v>51</v>
      </c>
      <c r="E3537" s="135">
        <v>380</v>
      </c>
      <c r="F3537" s="58" t="s">
        <v>1174</v>
      </c>
      <c r="G3537" s="137" t="s">
        <v>15</v>
      </c>
      <c r="H3537" s="139" t="s">
        <v>11</v>
      </c>
      <c r="I3537" s="267" t="s">
        <v>1403</v>
      </c>
    </row>
    <row r="3538" spans="1:9" x14ac:dyDescent="0.2">
      <c r="A3538" s="132" t="s">
        <v>44</v>
      </c>
      <c r="B3538" s="213">
        <v>3</v>
      </c>
      <c r="C3538" s="77" t="s">
        <v>29</v>
      </c>
      <c r="D3538" s="78" t="s">
        <v>51</v>
      </c>
      <c r="E3538" s="135">
        <v>380</v>
      </c>
      <c r="F3538" s="137" t="s">
        <v>1174</v>
      </c>
      <c r="G3538" s="137" t="s">
        <v>15</v>
      </c>
      <c r="H3538" s="139" t="s">
        <v>11</v>
      </c>
      <c r="I3538" s="267" t="s">
        <v>1403</v>
      </c>
    </row>
    <row r="3539" spans="1:9" x14ac:dyDescent="0.2">
      <c r="A3539" s="132" t="s">
        <v>45</v>
      </c>
      <c r="B3539" s="213">
        <v>3</v>
      </c>
      <c r="C3539" s="77" t="s">
        <v>29</v>
      </c>
      <c r="D3539" s="78" t="s">
        <v>51</v>
      </c>
      <c r="E3539" s="135">
        <v>380</v>
      </c>
      <c r="F3539" s="137" t="s">
        <v>1174</v>
      </c>
      <c r="G3539" s="137" t="s">
        <v>15</v>
      </c>
      <c r="H3539" s="139" t="s">
        <v>11</v>
      </c>
      <c r="I3539" s="267" t="s">
        <v>1403</v>
      </c>
    </row>
    <row r="3540" spans="1:9" x14ac:dyDescent="0.2">
      <c r="A3540" s="132" t="s">
        <v>46</v>
      </c>
      <c r="B3540" s="213">
        <v>3</v>
      </c>
      <c r="C3540" s="77" t="s">
        <v>29</v>
      </c>
      <c r="D3540" s="78" t="s">
        <v>51</v>
      </c>
      <c r="E3540" s="135">
        <v>380</v>
      </c>
      <c r="F3540" s="137" t="s">
        <v>1174</v>
      </c>
      <c r="G3540" s="137" t="s">
        <v>15</v>
      </c>
      <c r="H3540" s="139" t="s">
        <v>11</v>
      </c>
      <c r="I3540" s="267" t="s">
        <v>1403</v>
      </c>
    </row>
    <row r="3541" spans="1:9" x14ac:dyDescent="0.2">
      <c r="A3541" s="132" t="s">
        <v>47</v>
      </c>
      <c r="B3541" s="213">
        <v>3</v>
      </c>
      <c r="C3541" s="77" t="s">
        <v>29</v>
      </c>
      <c r="D3541" s="78" t="s">
        <v>51</v>
      </c>
      <c r="E3541" s="135">
        <v>380</v>
      </c>
      <c r="F3541" s="137" t="s">
        <v>1174</v>
      </c>
      <c r="G3541" s="137" t="s">
        <v>15</v>
      </c>
      <c r="H3541" s="139" t="s">
        <v>11</v>
      </c>
      <c r="I3541" s="267" t="s">
        <v>1403</v>
      </c>
    </row>
    <row r="3542" spans="1:9" x14ac:dyDescent="0.2">
      <c r="A3542" s="132" t="s">
        <v>55</v>
      </c>
      <c r="B3542" s="213">
        <v>3</v>
      </c>
      <c r="C3542" s="77" t="s">
        <v>29</v>
      </c>
      <c r="D3542" s="78" t="s">
        <v>51</v>
      </c>
      <c r="E3542" s="135">
        <v>380</v>
      </c>
      <c r="F3542" s="137" t="s">
        <v>1174</v>
      </c>
      <c r="G3542" s="137" t="s">
        <v>15</v>
      </c>
      <c r="H3542" s="139" t="s">
        <v>11</v>
      </c>
      <c r="I3542" s="267" t="s">
        <v>1403</v>
      </c>
    </row>
    <row r="3543" spans="1:9" x14ac:dyDescent="0.2">
      <c r="A3543" s="132" t="s">
        <v>56</v>
      </c>
      <c r="B3543" s="213">
        <v>3</v>
      </c>
      <c r="C3543" s="77" t="s">
        <v>29</v>
      </c>
      <c r="D3543" s="78" t="s">
        <v>51</v>
      </c>
      <c r="E3543" s="135">
        <v>380</v>
      </c>
      <c r="F3543" s="137" t="s">
        <v>1174</v>
      </c>
      <c r="G3543" s="137" t="s">
        <v>15</v>
      </c>
      <c r="H3543" s="139" t="s">
        <v>11</v>
      </c>
      <c r="I3543" s="267" t="s">
        <v>1403</v>
      </c>
    </row>
    <row r="3544" spans="1:9" x14ac:dyDescent="0.2">
      <c r="A3544" s="132" t="s">
        <v>64</v>
      </c>
      <c r="B3544" s="213">
        <v>3</v>
      </c>
      <c r="C3544" s="77" t="s">
        <v>29</v>
      </c>
      <c r="D3544" s="78" t="s">
        <v>51</v>
      </c>
      <c r="E3544" s="135">
        <v>380</v>
      </c>
      <c r="F3544" s="137" t="s">
        <v>1174</v>
      </c>
      <c r="G3544" s="137" t="s">
        <v>15</v>
      </c>
      <c r="H3544" s="139" t="s">
        <v>11</v>
      </c>
      <c r="I3544" s="267" t="s">
        <v>1403</v>
      </c>
    </row>
    <row r="3545" spans="1:9" x14ac:dyDescent="0.2">
      <c r="A3545" s="132" t="s">
        <v>65</v>
      </c>
      <c r="B3545" s="213">
        <v>3</v>
      </c>
      <c r="C3545" s="77" t="s">
        <v>29</v>
      </c>
      <c r="D3545" s="78" t="s">
        <v>51</v>
      </c>
      <c r="E3545" s="135">
        <v>380</v>
      </c>
      <c r="F3545" s="137" t="s">
        <v>1174</v>
      </c>
      <c r="G3545" s="137" t="s">
        <v>15</v>
      </c>
      <c r="H3545" s="139" t="s">
        <v>11</v>
      </c>
      <c r="I3545" s="267" t="s">
        <v>1403</v>
      </c>
    </row>
    <row r="3546" spans="1:9" x14ac:dyDescent="0.2">
      <c r="A3546" s="132" t="s">
        <v>78</v>
      </c>
      <c r="B3546" s="213">
        <v>3</v>
      </c>
      <c r="C3546" s="77" t="s">
        <v>29</v>
      </c>
      <c r="D3546" s="78" t="s">
        <v>51</v>
      </c>
      <c r="E3546" s="135">
        <v>380</v>
      </c>
      <c r="F3546" s="58" t="s">
        <v>1174</v>
      </c>
      <c r="G3546" s="137" t="s">
        <v>15</v>
      </c>
      <c r="H3546" s="139" t="s">
        <v>11</v>
      </c>
      <c r="I3546" s="267" t="s">
        <v>1403</v>
      </c>
    </row>
    <row r="3547" spans="1:9" x14ac:dyDescent="0.2">
      <c r="A3547" s="132" t="s">
        <v>79</v>
      </c>
      <c r="B3547" s="213">
        <v>3</v>
      </c>
      <c r="C3547" s="77" t="s">
        <v>29</v>
      </c>
      <c r="D3547" s="78" t="s">
        <v>51</v>
      </c>
      <c r="E3547" s="135">
        <v>380</v>
      </c>
      <c r="F3547" s="58" t="s">
        <v>1174</v>
      </c>
      <c r="G3547" s="137" t="s">
        <v>15</v>
      </c>
      <c r="H3547" s="139" t="s">
        <v>11</v>
      </c>
      <c r="I3547" s="267" t="s">
        <v>1403</v>
      </c>
    </row>
    <row r="3548" spans="1:9" x14ac:dyDescent="0.2">
      <c r="A3548" s="132" t="s">
        <v>81</v>
      </c>
      <c r="B3548" s="213">
        <v>3</v>
      </c>
      <c r="C3548" s="77" t="s">
        <v>29</v>
      </c>
      <c r="D3548" s="78" t="s">
        <v>51</v>
      </c>
      <c r="E3548" s="135">
        <v>380</v>
      </c>
      <c r="F3548" s="137" t="s">
        <v>1174</v>
      </c>
      <c r="G3548" s="137" t="s">
        <v>15</v>
      </c>
      <c r="H3548" s="139" t="s">
        <v>11</v>
      </c>
      <c r="I3548" s="267" t="s">
        <v>1403</v>
      </c>
    </row>
    <row r="3549" spans="1:9" x14ac:dyDescent="0.2">
      <c r="A3549" s="132" t="s">
        <v>82</v>
      </c>
      <c r="B3549" s="213">
        <v>3</v>
      </c>
      <c r="C3549" s="77" t="s">
        <v>29</v>
      </c>
      <c r="D3549" s="78" t="s">
        <v>51</v>
      </c>
      <c r="E3549" s="135">
        <v>380</v>
      </c>
      <c r="F3549" s="137" t="s">
        <v>1174</v>
      </c>
      <c r="G3549" s="137" t="s">
        <v>15</v>
      </c>
      <c r="H3549" s="139" t="s">
        <v>11</v>
      </c>
      <c r="I3549" s="267" t="s">
        <v>1403</v>
      </c>
    </row>
    <row r="3550" spans="1:9" x14ac:dyDescent="0.2">
      <c r="A3550" s="132" t="s">
        <v>87</v>
      </c>
      <c r="B3550" s="213">
        <v>3</v>
      </c>
      <c r="C3550" s="77" t="s">
        <v>29</v>
      </c>
      <c r="D3550" s="78" t="s">
        <v>51</v>
      </c>
      <c r="E3550" s="135">
        <v>380</v>
      </c>
      <c r="F3550" s="137" t="s">
        <v>1174</v>
      </c>
      <c r="G3550" s="137" t="s">
        <v>15</v>
      </c>
      <c r="H3550" s="139" t="s">
        <v>11</v>
      </c>
      <c r="I3550" s="267" t="s">
        <v>1403</v>
      </c>
    </row>
    <row r="3551" spans="1:9" x14ac:dyDescent="0.2">
      <c r="A3551" s="132" t="s">
        <v>88</v>
      </c>
      <c r="B3551" s="213">
        <v>3</v>
      </c>
      <c r="C3551" s="77" t="s">
        <v>29</v>
      </c>
      <c r="D3551" s="78" t="s">
        <v>51</v>
      </c>
      <c r="E3551" s="135">
        <v>380</v>
      </c>
      <c r="F3551" s="137" t="s">
        <v>1174</v>
      </c>
      <c r="G3551" s="137" t="s">
        <v>15</v>
      </c>
      <c r="H3551" s="139" t="s">
        <v>11</v>
      </c>
      <c r="I3551" s="267" t="s">
        <v>1403</v>
      </c>
    </row>
    <row r="3552" spans="1:9" x14ac:dyDescent="0.2">
      <c r="A3552" s="132" t="s">
        <v>148</v>
      </c>
      <c r="B3552" s="213">
        <v>3</v>
      </c>
      <c r="C3552" s="77" t="s">
        <v>29</v>
      </c>
      <c r="D3552" s="78" t="s">
        <v>51</v>
      </c>
      <c r="E3552" s="135">
        <v>380</v>
      </c>
      <c r="F3552" s="137" t="s">
        <v>1174</v>
      </c>
      <c r="G3552" s="137" t="s">
        <v>15</v>
      </c>
      <c r="H3552" s="139" t="s">
        <v>11</v>
      </c>
      <c r="I3552" s="267" t="s">
        <v>1403</v>
      </c>
    </row>
    <row r="3553" spans="1:9" x14ac:dyDescent="0.2">
      <c r="A3553" s="48" t="s">
        <v>527</v>
      </c>
      <c r="B3553" s="213">
        <v>3</v>
      </c>
      <c r="C3553" s="77" t="s">
        <v>29</v>
      </c>
      <c r="D3553" s="78" t="s">
        <v>51</v>
      </c>
      <c r="E3553" s="135">
        <v>380</v>
      </c>
      <c r="F3553" s="137" t="s">
        <v>1174</v>
      </c>
      <c r="G3553" s="137" t="s">
        <v>15</v>
      </c>
      <c r="H3553" s="139" t="s">
        <v>11</v>
      </c>
      <c r="I3553" s="267" t="s">
        <v>1403</v>
      </c>
    </row>
    <row r="3554" spans="1:9" s="53" customFormat="1" x14ac:dyDescent="0.2">
      <c r="A3554" s="132" t="s">
        <v>588</v>
      </c>
      <c r="B3554" s="213">
        <v>3</v>
      </c>
      <c r="C3554" s="77" t="s">
        <v>29</v>
      </c>
      <c r="D3554" s="78" t="s">
        <v>51</v>
      </c>
      <c r="E3554" s="135">
        <v>380</v>
      </c>
      <c r="F3554" s="137" t="s">
        <v>1174</v>
      </c>
      <c r="G3554" s="137" t="s">
        <v>15</v>
      </c>
      <c r="H3554" s="139" t="s">
        <v>11</v>
      </c>
      <c r="I3554" s="267" t="s">
        <v>1403</v>
      </c>
    </row>
    <row r="3555" spans="1:9" s="53" customFormat="1" x14ac:dyDescent="0.2">
      <c r="A3555" s="132" t="s">
        <v>1069</v>
      </c>
      <c r="B3555" s="213">
        <v>3</v>
      </c>
      <c r="C3555" s="77" t="s">
        <v>29</v>
      </c>
      <c r="D3555" s="78" t="s">
        <v>51</v>
      </c>
      <c r="E3555" s="135">
        <v>380</v>
      </c>
      <c r="F3555" s="137" t="s">
        <v>1174</v>
      </c>
      <c r="G3555" s="137" t="s">
        <v>15</v>
      </c>
      <c r="H3555" s="139" t="s">
        <v>11</v>
      </c>
      <c r="I3555" s="267" t="s">
        <v>1403</v>
      </c>
    </row>
    <row r="3556" spans="1:9" x14ac:dyDescent="0.2">
      <c r="A3556" s="132" t="s">
        <v>5</v>
      </c>
      <c r="B3556" s="213">
        <v>3</v>
      </c>
      <c r="C3556" s="151" t="s">
        <v>29</v>
      </c>
      <c r="D3556" s="148" t="s">
        <v>50</v>
      </c>
      <c r="E3556" s="149">
        <v>381</v>
      </c>
      <c r="F3556" s="148" t="s">
        <v>584</v>
      </c>
      <c r="G3556" s="148" t="s">
        <v>15</v>
      </c>
      <c r="H3556" s="152" t="s">
        <v>11</v>
      </c>
      <c r="I3556" s="267" t="s">
        <v>1403</v>
      </c>
    </row>
    <row r="3557" spans="1:9" x14ac:dyDescent="0.2">
      <c r="A3557" s="132" t="s">
        <v>6</v>
      </c>
      <c r="B3557" s="213">
        <v>3</v>
      </c>
      <c r="C3557" s="151" t="s">
        <v>29</v>
      </c>
      <c r="D3557" s="148" t="s">
        <v>50</v>
      </c>
      <c r="E3557" s="149">
        <v>381</v>
      </c>
      <c r="F3557" s="148" t="s">
        <v>584</v>
      </c>
      <c r="G3557" s="148" t="s">
        <v>15</v>
      </c>
      <c r="H3557" s="143" t="s">
        <v>11</v>
      </c>
      <c r="I3557" s="267" t="s">
        <v>1403</v>
      </c>
    </row>
    <row r="3558" spans="1:9" x14ac:dyDescent="0.2">
      <c r="A3558" s="132" t="s">
        <v>7</v>
      </c>
      <c r="B3558" s="213">
        <v>3</v>
      </c>
      <c r="C3558" s="151" t="s">
        <v>29</v>
      </c>
      <c r="D3558" s="148" t="s">
        <v>50</v>
      </c>
      <c r="E3558" s="149">
        <v>381</v>
      </c>
      <c r="F3558" s="148" t="s">
        <v>584</v>
      </c>
      <c r="G3558" s="148" t="s">
        <v>15</v>
      </c>
      <c r="H3558" s="152">
        <v>42610.2</v>
      </c>
      <c r="I3558" s="267" t="s">
        <v>1403</v>
      </c>
    </row>
    <row r="3559" spans="1:9" x14ac:dyDescent="0.2">
      <c r="A3559" s="132" t="s">
        <v>8</v>
      </c>
      <c r="B3559" s="213">
        <v>3</v>
      </c>
      <c r="C3559" s="151" t="s">
        <v>29</v>
      </c>
      <c r="D3559" s="148" t="s">
        <v>50</v>
      </c>
      <c r="E3559" s="149">
        <v>381</v>
      </c>
      <c r="F3559" s="148" t="s">
        <v>584</v>
      </c>
      <c r="G3559" s="148" t="s">
        <v>15</v>
      </c>
      <c r="H3559" s="152">
        <v>114130.4</v>
      </c>
      <c r="I3559" s="267" t="s">
        <v>1403</v>
      </c>
    </row>
    <row r="3560" spans="1:9" x14ac:dyDescent="0.2">
      <c r="A3560" s="132" t="s">
        <v>34</v>
      </c>
      <c r="B3560" s="213">
        <v>3</v>
      </c>
      <c r="C3560" s="151" t="s">
        <v>29</v>
      </c>
      <c r="D3560" s="148" t="s">
        <v>50</v>
      </c>
      <c r="E3560" s="149">
        <v>381</v>
      </c>
      <c r="F3560" s="148" t="s">
        <v>584</v>
      </c>
      <c r="G3560" s="148" t="s">
        <v>15</v>
      </c>
      <c r="H3560" s="152">
        <v>71317.600000000006</v>
      </c>
      <c r="I3560" s="267" t="s">
        <v>1403</v>
      </c>
    </row>
    <row r="3561" spans="1:9" x14ac:dyDescent="0.2">
      <c r="A3561" s="132" t="s">
        <v>37</v>
      </c>
      <c r="B3561" s="213">
        <v>3</v>
      </c>
      <c r="C3561" s="151" t="s">
        <v>29</v>
      </c>
      <c r="D3561" s="148" t="s">
        <v>50</v>
      </c>
      <c r="E3561" s="149">
        <v>381</v>
      </c>
      <c r="F3561" s="148" t="s">
        <v>584</v>
      </c>
      <c r="G3561" s="148" t="s">
        <v>15</v>
      </c>
      <c r="H3561" s="152">
        <v>90005.6</v>
      </c>
      <c r="I3561" s="267" t="s">
        <v>1403</v>
      </c>
    </row>
    <row r="3562" spans="1:9" x14ac:dyDescent="0.2">
      <c r="A3562" s="132" t="s">
        <v>39</v>
      </c>
      <c r="B3562" s="213">
        <v>3</v>
      </c>
      <c r="C3562" s="151" t="s">
        <v>29</v>
      </c>
      <c r="D3562" s="148" t="s">
        <v>50</v>
      </c>
      <c r="E3562" s="149">
        <v>381</v>
      </c>
      <c r="F3562" s="148" t="s">
        <v>584</v>
      </c>
      <c r="G3562" s="148" t="s">
        <v>15</v>
      </c>
      <c r="H3562" s="152">
        <v>111454.5</v>
      </c>
      <c r="I3562" s="267" t="s">
        <v>1403</v>
      </c>
    </row>
    <row r="3563" spans="1:9" x14ac:dyDescent="0.2">
      <c r="A3563" s="132" t="s">
        <v>40</v>
      </c>
      <c r="B3563" s="213">
        <v>3</v>
      </c>
      <c r="C3563" s="151" t="s">
        <v>29</v>
      </c>
      <c r="D3563" s="148" t="s">
        <v>50</v>
      </c>
      <c r="E3563" s="149">
        <v>381</v>
      </c>
      <c r="F3563" s="148" t="s">
        <v>584</v>
      </c>
      <c r="G3563" s="148" t="s">
        <v>15</v>
      </c>
      <c r="H3563" s="152">
        <v>66368.3</v>
      </c>
      <c r="I3563" s="267" t="s">
        <v>1403</v>
      </c>
    </row>
    <row r="3564" spans="1:9" x14ac:dyDescent="0.2">
      <c r="A3564" s="132" t="s">
        <v>44</v>
      </c>
      <c r="B3564" s="213">
        <v>3</v>
      </c>
      <c r="C3564" s="151" t="s">
        <v>29</v>
      </c>
      <c r="D3564" s="148" t="s">
        <v>50</v>
      </c>
      <c r="E3564" s="149">
        <v>381</v>
      </c>
      <c r="F3564" s="148" t="s">
        <v>584</v>
      </c>
      <c r="G3564" s="148" t="s">
        <v>15</v>
      </c>
      <c r="H3564" s="152">
        <v>72493.5</v>
      </c>
      <c r="I3564" s="267" t="s">
        <v>1403</v>
      </c>
    </row>
    <row r="3565" spans="1:9" x14ac:dyDescent="0.2">
      <c r="A3565" s="132" t="s">
        <v>45</v>
      </c>
      <c r="B3565" s="213">
        <v>3</v>
      </c>
      <c r="C3565" s="151" t="s">
        <v>29</v>
      </c>
      <c r="D3565" s="148" t="s">
        <v>50</v>
      </c>
      <c r="E3565" s="149">
        <v>381</v>
      </c>
      <c r="F3565" s="148" t="s">
        <v>584</v>
      </c>
      <c r="G3565" s="148" t="s">
        <v>15</v>
      </c>
      <c r="H3565" s="152">
        <v>190235.6</v>
      </c>
      <c r="I3565" s="267" t="s">
        <v>1403</v>
      </c>
    </row>
    <row r="3566" spans="1:9" x14ac:dyDescent="0.2">
      <c r="A3566" s="132" t="s">
        <v>46</v>
      </c>
      <c r="B3566" s="213">
        <v>3</v>
      </c>
      <c r="C3566" s="151" t="s">
        <v>29</v>
      </c>
      <c r="D3566" s="148" t="s">
        <v>50</v>
      </c>
      <c r="E3566" s="149">
        <v>381</v>
      </c>
      <c r="F3566" s="148" t="s">
        <v>584</v>
      </c>
      <c r="G3566" s="148" t="s">
        <v>15</v>
      </c>
      <c r="H3566" s="152">
        <v>143555.09999999998</v>
      </c>
      <c r="I3566" s="267" t="s">
        <v>1403</v>
      </c>
    </row>
    <row r="3567" spans="1:9" x14ac:dyDescent="0.2">
      <c r="A3567" s="132" t="s">
        <v>47</v>
      </c>
      <c r="B3567" s="213">
        <v>3</v>
      </c>
      <c r="C3567" s="151" t="s">
        <v>29</v>
      </c>
      <c r="D3567" s="148" t="s">
        <v>50</v>
      </c>
      <c r="E3567" s="149">
        <v>381</v>
      </c>
      <c r="F3567" s="148" t="s">
        <v>584</v>
      </c>
      <c r="G3567" s="148" t="s">
        <v>15</v>
      </c>
      <c r="H3567" s="152">
        <v>124732.2</v>
      </c>
      <c r="I3567" s="267" t="s">
        <v>1403</v>
      </c>
    </row>
    <row r="3568" spans="1:9" x14ac:dyDescent="0.2">
      <c r="A3568" s="132" t="s">
        <v>55</v>
      </c>
      <c r="B3568" s="213">
        <v>3</v>
      </c>
      <c r="C3568" s="151" t="s">
        <v>29</v>
      </c>
      <c r="D3568" s="148" t="s">
        <v>50</v>
      </c>
      <c r="E3568" s="149">
        <v>381</v>
      </c>
      <c r="F3568" s="148" t="s">
        <v>584</v>
      </c>
      <c r="G3568" s="148" t="s">
        <v>15</v>
      </c>
      <c r="H3568" s="152" t="s">
        <v>11</v>
      </c>
      <c r="I3568" s="267" t="s">
        <v>1403</v>
      </c>
    </row>
    <row r="3569" spans="1:9" x14ac:dyDescent="0.2">
      <c r="A3569" s="132" t="s">
        <v>56</v>
      </c>
      <c r="B3569" s="213">
        <v>3</v>
      </c>
      <c r="C3569" s="151" t="s">
        <v>29</v>
      </c>
      <c r="D3569" s="148" t="s">
        <v>50</v>
      </c>
      <c r="E3569" s="149">
        <v>381</v>
      </c>
      <c r="F3569" s="148" t="s">
        <v>584</v>
      </c>
      <c r="G3569" s="148" t="s">
        <v>15</v>
      </c>
      <c r="H3569" s="152" t="s">
        <v>11</v>
      </c>
      <c r="I3569" s="267" t="s">
        <v>1403</v>
      </c>
    </row>
    <row r="3570" spans="1:9" x14ac:dyDescent="0.2">
      <c r="A3570" s="132" t="s">
        <v>64</v>
      </c>
      <c r="B3570" s="213">
        <v>3</v>
      </c>
      <c r="C3570" s="151" t="s">
        <v>29</v>
      </c>
      <c r="D3570" s="148" t="s">
        <v>50</v>
      </c>
      <c r="E3570" s="149">
        <v>381</v>
      </c>
      <c r="F3570" s="148" t="s">
        <v>584</v>
      </c>
      <c r="G3570" s="148" t="s">
        <v>15</v>
      </c>
      <c r="H3570" s="152" t="s">
        <v>11</v>
      </c>
      <c r="I3570" s="267" t="s">
        <v>1403</v>
      </c>
    </row>
    <row r="3571" spans="1:9" x14ac:dyDescent="0.2">
      <c r="A3571" s="132" t="s">
        <v>65</v>
      </c>
      <c r="B3571" s="213">
        <v>3</v>
      </c>
      <c r="C3571" s="151" t="s">
        <v>29</v>
      </c>
      <c r="D3571" s="148" t="s">
        <v>50</v>
      </c>
      <c r="E3571" s="149">
        <v>381</v>
      </c>
      <c r="F3571" s="148" t="s">
        <v>584</v>
      </c>
      <c r="G3571" s="148" t="s">
        <v>15</v>
      </c>
      <c r="H3571" s="153" t="s">
        <v>11</v>
      </c>
      <c r="I3571" s="267" t="s">
        <v>1403</v>
      </c>
    </row>
    <row r="3572" spans="1:9" x14ac:dyDescent="0.2">
      <c r="A3572" s="132" t="s">
        <v>78</v>
      </c>
      <c r="B3572" s="213">
        <v>3</v>
      </c>
      <c r="C3572" s="151" t="s">
        <v>29</v>
      </c>
      <c r="D3572" s="148" t="s">
        <v>50</v>
      </c>
      <c r="E3572" s="149">
        <v>381</v>
      </c>
      <c r="F3572" s="148" t="s">
        <v>584</v>
      </c>
      <c r="G3572" s="148" t="s">
        <v>15</v>
      </c>
      <c r="H3572" s="152" t="s">
        <v>11</v>
      </c>
      <c r="I3572" s="267" t="s">
        <v>1403</v>
      </c>
    </row>
    <row r="3573" spans="1:9" x14ac:dyDescent="0.2">
      <c r="A3573" s="132" t="s">
        <v>79</v>
      </c>
      <c r="B3573" s="213">
        <v>3</v>
      </c>
      <c r="C3573" s="151" t="s">
        <v>29</v>
      </c>
      <c r="D3573" s="148" t="s">
        <v>50</v>
      </c>
      <c r="E3573" s="149">
        <v>381</v>
      </c>
      <c r="F3573" s="148" t="s">
        <v>584</v>
      </c>
      <c r="G3573" s="148" t="s">
        <v>15</v>
      </c>
      <c r="H3573" s="152" t="s">
        <v>11</v>
      </c>
      <c r="I3573" s="267" t="s">
        <v>1403</v>
      </c>
    </row>
    <row r="3574" spans="1:9" x14ac:dyDescent="0.2">
      <c r="A3574" s="132" t="s">
        <v>81</v>
      </c>
      <c r="B3574" s="213">
        <v>3</v>
      </c>
      <c r="C3574" s="151" t="s">
        <v>29</v>
      </c>
      <c r="D3574" s="148" t="s">
        <v>50</v>
      </c>
      <c r="E3574" s="149">
        <v>381</v>
      </c>
      <c r="F3574" s="148" t="s">
        <v>584</v>
      </c>
      <c r="G3574" s="148" t="s">
        <v>15</v>
      </c>
      <c r="H3574" s="152" t="s">
        <v>11</v>
      </c>
      <c r="I3574" s="267" t="s">
        <v>1403</v>
      </c>
    </row>
    <row r="3575" spans="1:9" x14ac:dyDescent="0.2">
      <c r="A3575" s="132" t="s">
        <v>82</v>
      </c>
      <c r="B3575" s="213">
        <v>3</v>
      </c>
      <c r="C3575" s="151" t="s">
        <v>29</v>
      </c>
      <c r="D3575" s="148" t="s">
        <v>50</v>
      </c>
      <c r="E3575" s="149">
        <v>381</v>
      </c>
      <c r="F3575" s="148" t="s">
        <v>584</v>
      </c>
      <c r="G3575" s="148" t="s">
        <v>15</v>
      </c>
      <c r="H3575" s="152" t="s">
        <v>11</v>
      </c>
      <c r="I3575" s="267" t="s">
        <v>1403</v>
      </c>
    </row>
    <row r="3576" spans="1:9" x14ac:dyDescent="0.2">
      <c r="A3576" s="132" t="s">
        <v>87</v>
      </c>
      <c r="B3576" s="213">
        <v>3</v>
      </c>
      <c r="C3576" s="151" t="s">
        <v>29</v>
      </c>
      <c r="D3576" s="148" t="s">
        <v>50</v>
      </c>
      <c r="E3576" s="149">
        <v>381</v>
      </c>
      <c r="F3576" s="148" t="s">
        <v>584</v>
      </c>
      <c r="G3576" s="148" t="s">
        <v>15</v>
      </c>
      <c r="H3576" s="152" t="s">
        <v>11</v>
      </c>
      <c r="I3576" s="267" t="s">
        <v>1403</v>
      </c>
    </row>
    <row r="3577" spans="1:9" x14ac:dyDescent="0.2">
      <c r="A3577" s="132" t="s">
        <v>88</v>
      </c>
      <c r="B3577" s="213">
        <v>3</v>
      </c>
      <c r="C3577" s="151" t="s">
        <v>29</v>
      </c>
      <c r="D3577" s="148" t="s">
        <v>50</v>
      </c>
      <c r="E3577" s="149">
        <v>381</v>
      </c>
      <c r="F3577" s="148" t="s">
        <v>584</v>
      </c>
      <c r="G3577" s="148" t="s">
        <v>15</v>
      </c>
      <c r="H3577" s="152" t="s">
        <v>11</v>
      </c>
      <c r="I3577" s="267" t="s">
        <v>1403</v>
      </c>
    </row>
    <row r="3578" spans="1:9" x14ac:dyDescent="0.2">
      <c r="A3578" s="132" t="s">
        <v>148</v>
      </c>
      <c r="B3578" s="213">
        <v>3</v>
      </c>
      <c r="C3578" s="151" t="s">
        <v>29</v>
      </c>
      <c r="D3578" s="148" t="s">
        <v>50</v>
      </c>
      <c r="E3578" s="149">
        <v>381</v>
      </c>
      <c r="F3578" s="148" t="s">
        <v>584</v>
      </c>
      <c r="G3578" s="148" t="s">
        <v>15</v>
      </c>
      <c r="H3578" s="139" t="s">
        <v>11</v>
      </c>
      <c r="I3578" s="267" t="s">
        <v>1403</v>
      </c>
    </row>
    <row r="3579" spans="1:9" x14ac:dyDescent="0.2">
      <c r="A3579" s="132" t="s">
        <v>527</v>
      </c>
      <c r="B3579" s="213">
        <v>3</v>
      </c>
      <c r="C3579" s="151" t="s">
        <v>29</v>
      </c>
      <c r="D3579" s="148" t="s">
        <v>50</v>
      </c>
      <c r="E3579" s="149">
        <v>381</v>
      </c>
      <c r="F3579" s="148" t="s">
        <v>584</v>
      </c>
      <c r="G3579" s="148" t="s">
        <v>15</v>
      </c>
      <c r="H3579" s="139" t="s">
        <v>11</v>
      </c>
      <c r="I3579" s="267" t="s">
        <v>1403</v>
      </c>
    </row>
    <row r="3580" spans="1:9" s="53" customFormat="1" x14ac:dyDescent="0.2">
      <c r="A3580" s="132" t="s">
        <v>588</v>
      </c>
      <c r="B3580" s="213">
        <v>3</v>
      </c>
      <c r="C3580" s="151" t="s">
        <v>29</v>
      </c>
      <c r="D3580" s="148" t="s">
        <v>50</v>
      </c>
      <c r="E3580" s="149">
        <v>381</v>
      </c>
      <c r="F3580" s="148" t="s">
        <v>584</v>
      </c>
      <c r="G3580" s="148" t="s">
        <v>15</v>
      </c>
      <c r="H3580" s="12" t="s">
        <v>11</v>
      </c>
      <c r="I3580" s="267" t="s">
        <v>1403</v>
      </c>
    </row>
    <row r="3581" spans="1:9" s="53" customFormat="1" x14ac:dyDescent="0.2">
      <c r="A3581" s="132" t="s">
        <v>1069</v>
      </c>
      <c r="B3581" s="213">
        <v>3</v>
      </c>
      <c r="C3581" s="151" t="s">
        <v>29</v>
      </c>
      <c r="D3581" s="148" t="s">
        <v>50</v>
      </c>
      <c r="E3581" s="149">
        <v>381</v>
      </c>
      <c r="F3581" s="148" t="s">
        <v>584</v>
      </c>
      <c r="G3581" s="148" t="s">
        <v>15</v>
      </c>
      <c r="H3581" s="12" t="s">
        <v>11</v>
      </c>
      <c r="I3581" s="267" t="s">
        <v>1403</v>
      </c>
    </row>
    <row r="3582" spans="1:9" x14ac:dyDescent="0.2">
      <c r="A3582" s="132" t="s">
        <v>5</v>
      </c>
      <c r="B3582" s="213">
        <v>3</v>
      </c>
      <c r="C3582" s="151" t="s">
        <v>29</v>
      </c>
      <c r="D3582" s="151" t="s">
        <v>30</v>
      </c>
      <c r="E3582" s="149">
        <v>382</v>
      </c>
      <c r="F3582" s="148" t="s">
        <v>575</v>
      </c>
      <c r="G3582" s="148" t="s">
        <v>15</v>
      </c>
      <c r="H3582" s="145">
        <v>57328.1</v>
      </c>
      <c r="I3582" s="267" t="s">
        <v>1403</v>
      </c>
    </row>
    <row r="3583" spans="1:9" x14ac:dyDescent="0.2">
      <c r="A3583" s="132" t="s">
        <v>6</v>
      </c>
      <c r="B3583" s="213">
        <v>3</v>
      </c>
      <c r="C3583" s="151" t="s">
        <v>29</v>
      </c>
      <c r="D3583" s="151" t="s">
        <v>30</v>
      </c>
      <c r="E3583" s="149">
        <v>382</v>
      </c>
      <c r="F3583" s="148" t="s">
        <v>575</v>
      </c>
      <c r="G3583" s="148" t="s">
        <v>15</v>
      </c>
      <c r="H3583" s="145">
        <v>60948.5</v>
      </c>
      <c r="I3583" s="267" t="s">
        <v>1403</v>
      </c>
    </row>
    <row r="3584" spans="1:9" x14ac:dyDescent="0.2">
      <c r="A3584" s="132" t="s">
        <v>7</v>
      </c>
      <c r="B3584" s="213">
        <v>3</v>
      </c>
      <c r="C3584" s="151" t="s">
        <v>29</v>
      </c>
      <c r="D3584" s="151" t="s">
        <v>30</v>
      </c>
      <c r="E3584" s="149">
        <v>382</v>
      </c>
      <c r="F3584" s="148" t="s">
        <v>575</v>
      </c>
      <c r="G3584" s="148" t="s">
        <v>15</v>
      </c>
      <c r="H3584" s="150">
        <v>57948.5</v>
      </c>
      <c r="I3584" s="267" t="s">
        <v>1403</v>
      </c>
    </row>
    <row r="3585" spans="1:9" x14ac:dyDescent="0.2">
      <c r="A3585" s="132" t="s">
        <v>8</v>
      </c>
      <c r="B3585" s="213">
        <v>3</v>
      </c>
      <c r="C3585" s="151" t="s">
        <v>29</v>
      </c>
      <c r="D3585" s="151" t="s">
        <v>30</v>
      </c>
      <c r="E3585" s="142">
        <v>382</v>
      </c>
      <c r="F3585" s="127" t="s">
        <v>575</v>
      </c>
      <c r="G3585" s="148" t="s">
        <v>15</v>
      </c>
      <c r="H3585" s="150">
        <v>57948.5</v>
      </c>
      <c r="I3585" s="267" t="s">
        <v>1403</v>
      </c>
    </row>
    <row r="3586" spans="1:9" x14ac:dyDescent="0.2">
      <c r="A3586" s="132" t="s">
        <v>34</v>
      </c>
      <c r="B3586" s="213">
        <v>3</v>
      </c>
      <c r="C3586" s="151" t="s">
        <v>29</v>
      </c>
      <c r="D3586" s="151" t="s">
        <v>30</v>
      </c>
      <c r="E3586" s="142">
        <v>382</v>
      </c>
      <c r="F3586" s="148" t="s">
        <v>575</v>
      </c>
      <c r="G3586" s="148" t="s">
        <v>15</v>
      </c>
      <c r="H3586" s="150">
        <v>103532.6</v>
      </c>
      <c r="I3586" s="267" t="s">
        <v>1403</v>
      </c>
    </row>
    <row r="3587" spans="1:9" x14ac:dyDescent="0.2">
      <c r="A3587" s="132" t="s">
        <v>37</v>
      </c>
      <c r="B3587" s="213">
        <v>3</v>
      </c>
      <c r="C3587" s="151" t="s">
        <v>29</v>
      </c>
      <c r="D3587" s="151" t="s">
        <v>30</v>
      </c>
      <c r="E3587" s="149">
        <v>382</v>
      </c>
      <c r="F3587" s="148" t="s">
        <v>575</v>
      </c>
      <c r="G3587" s="148" t="s">
        <v>15</v>
      </c>
      <c r="H3587" s="150">
        <v>82943</v>
      </c>
      <c r="I3587" s="267" t="s">
        <v>1403</v>
      </c>
    </row>
    <row r="3588" spans="1:9" x14ac:dyDescent="0.2">
      <c r="A3588" s="132" t="s">
        <v>39</v>
      </c>
      <c r="B3588" s="213">
        <v>3</v>
      </c>
      <c r="C3588" s="151" t="s">
        <v>29</v>
      </c>
      <c r="D3588" s="151" t="s">
        <v>30</v>
      </c>
      <c r="E3588" s="149">
        <v>382</v>
      </c>
      <c r="F3588" s="148" t="s">
        <v>575</v>
      </c>
      <c r="G3588" s="148" t="s">
        <v>15</v>
      </c>
      <c r="H3588" s="150">
        <v>78975</v>
      </c>
      <c r="I3588" s="267" t="s">
        <v>1403</v>
      </c>
    </row>
    <row r="3589" spans="1:9" x14ac:dyDescent="0.2">
      <c r="A3589" s="132" t="s">
        <v>40</v>
      </c>
      <c r="B3589" s="213">
        <v>3</v>
      </c>
      <c r="C3589" s="151" t="s">
        <v>29</v>
      </c>
      <c r="D3589" s="151" t="s">
        <v>30</v>
      </c>
      <c r="E3589" s="149">
        <v>382</v>
      </c>
      <c r="F3589" s="148" t="s">
        <v>575</v>
      </c>
      <c r="G3589" s="148" t="s">
        <v>15</v>
      </c>
      <c r="H3589" s="150">
        <v>110975</v>
      </c>
      <c r="I3589" s="267" t="s">
        <v>1403</v>
      </c>
    </row>
    <row r="3590" spans="1:9" x14ac:dyDescent="0.2">
      <c r="A3590" s="132" t="s">
        <v>44</v>
      </c>
      <c r="B3590" s="213">
        <v>3</v>
      </c>
      <c r="C3590" s="151" t="s">
        <v>29</v>
      </c>
      <c r="D3590" s="151" t="s">
        <v>30</v>
      </c>
      <c r="E3590" s="149">
        <v>382</v>
      </c>
      <c r="F3590" s="148" t="s">
        <v>575</v>
      </c>
      <c r="G3590" s="148" t="s">
        <v>15</v>
      </c>
      <c r="H3590" s="150">
        <v>98975</v>
      </c>
      <c r="I3590" s="267" t="s">
        <v>1403</v>
      </c>
    </row>
    <row r="3591" spans="1:9" x14ac:dyDescent="0.2">
      <c r="A3591" s="132" t="s">
        <v>45</v>
      </c>
      <c r="B3591" s="213">
        <v>3</v>
      </c>
      <c r="C3591" s="151" t="s">
        <v>29</v>
      </c>
      <c r="D3591" s="151" t="s">
        <v>30</v>
      </c>
      <c r="E3591" s="142">
        <v>382</v>
      </c>
      <c r="F3591" s="148" t="s">
        <v>575</v>
      </c>
      <c r="G3591" s="148" t="s">
        <v>15</v>
      </c>
      <c r="H3591" s="150">
        <v>138791</v>
      </c>
      <c r="I3591" s="267" t="s">
        <v>1403</v>
      </c>
    </row>
    <row r="3592" spans="1:9" x14ac:dyDescent="0.2">
      <c r="A3592" s="132" t="s">
        <v>46</v>
      </c>
      <c r="B3592" s="213">
        <v>3</v>
      </c>
      <c r="C3592" s="151" t="s">
        <v>29</v>
      </c>
      <c r="D3592" s="151" t="s">
        <v>30</v>
      </c>
      <c r="E3592" s="149">
        <v>382</v>
      </c>
      <c r="F3592" s="148" t="s">
        <v>575</v>
      </c>
      <c r="G3592" s="148" t="s">
        <v>15</v>
      </c>
      <c r="H3592" s="150">
        <v>105886.90000000001</v>
      </c>
      <c r="I3592" s="267" t="s">
        <v>1403</v>
      </c>
    </row>
    <row r="3593" spans="1:9" x14ac:dyDescent="0.2">
      <c r="A3593" s="132" t="s">
        <v>47</v>
      </c>
      <c r="B3593" s="213">
        <v>3</v>
      </c>
      <c r="C3593" s="151" t="s">
        <v>29</v>
      </c>
      <c r="D3593" s="151" t="s">
        <v>30</v>
      </c>
      <c r="E3593" s="149">
        <v>382</v>
      </c>
      <c r="F3593" s="148" t="s">
        <v>575</v>
      </c>
      <c r="G3593" s="148" t="s">
        <v>15</v>
      </c>
      <c r="H3593" s="150">
        <v>111362.90000000001</v>
      </c>
      <c r="I3593" s="267" t="s">
        <v>1403</v>
      </c>
    </row>
    <row r="3594" spans="1:9" x14ac:dyDescent="0.2">
      <c r="A3594" s="132" t="s">
        <v>55</v>
      </c>
      <c r="B3594" s="213">
        <v>3</v>
      </c>
      <c r="C3594" s="151" t="s">
        <v>29</v>
      </c>
      <c r="D3594" s="151" t="s">
        <v>30</v>
      </c>
      <c r="E3594" s="149">
        <v>382</v>
      </c>
      <c r="F3594" s="148" t="s">
        <v>575</v>
      </c>
      <c r="G3594" s="148" t="s">
        <v>15</v>
      </c>
      <c r="H3594" s="150">
        <v>78263.5</v>
      </c>
      <c r="I3594" s="267" t="s">
        <v>1403</v>
      </c>
    </row>
    <row r="3595" spans="1:9" x14ac:dyDescent="0.2">
      <c r="A3595" s="132" t="s">
        <v>56</v>
      </c>
      <c r="B3595" s="213">
        <v>3</v>
      </c>
      <c r="C3595" s="151" t="s">
        <v>29</v>
      </c>
      <c r="D3595" s="151" t="s">
        <v>30</v>
      </c>
      <c r="E3595" s="149">
        <v>382</v>
      </c>
      <c r="F3595" s="148" t="s">
        <v>575</v>
      </c>
      <c r="G3595" s="148" t="s">
        <v>15</v>
      </c>
      <c r="H3595" s="150">
        <v>78263.5</v>
      </c>
      <c r="I3595" s="267" t="s">
        <v>1403</v>
      </c>
    </row>
    <row r="3596" spans="1:9" x14ac:dyDescent="0.2">
      <c r="A3596" s="132" t="s">
        <v>64</v>
      </c>
      <c r="B3596" s="213">
        <v>3</v>
      </c>
      <c r="C3596" s="151" t="s">
        <v>29</v>
      </c>
      <c r="D3596" s="151" t="s">
        <v>30</v>
      </c>
      <c r="E3596" s="149">
        <v>382</v>
      </c>
      <c r="F3596" s="148" t="s">
        <v>575</v>
      </c>
      <c r="G3596" s="148" t="s">
        <v>15</v>
      </c>
      <c r="H3596" s="150">
        <v>78263.5</v>
      </c>
      <c r="I3596" s="267" t="s">
        <v>1403</v>
      </c>
    </row>
    <row r="3597" spans="1:9" x14ac:dyDescent="0.2">
      <c r="A3597" s="132" t="s">
        <v>65</v>
      </c>
      <c r="B3597" s="213">
        <v>3</v>
      </c>
      <c r="C3597" s="151" t="s">
        <v>29</v>
      </c>
      <c r="D3597" s="151" t="s">
        <v>30</v>
      </c>
      <c r="E3597" s="149">
        <v>382</v>
      </c>
      <c r="F3597" s="148" t="s">
        <v>575</v>
      </c>
      <c r="G3597" s="148" t="s">
        <v>15</v>
      </c>
      <c r="H3597" s="154">
        <v>78263.5</v>
      </c>
      <c r="I3597" s="267" t="s">
        <v>1403</v>
      </c>
    </row>
    <row r="3598" spans="1:9" x14ac:dyDescent="0.2">
      <c r="A3598" s="132" t="s">
        <v>78</v>
      </c>
      <c r="B3598" s="213">
        <v>3</v>
      </c>
      <c r="C3598" s="151" t="s">
        <v>29</v>
      </c>
      <c r="D3598" s="151" t="s">
        <v>30</v>
      </c>
      <c r="E3598" s="149">
        <v>382</v>
      </c>
      <c r="F3598" s="148" t="s">
        <v>575</v>
      </c>
      <c r="G3598" s="148" t="s">
        <v>15</v>
      </c>
      <c r="H3598" s="150">
        <v>78263.5</v>
      </c>
      <c r="I3598" s="267" t="s">
        <v>1403</v>
      </c>
    </row>
    <row r="3599" spans="1:9" x14ac:dyDescent="0.2">
      <c r="A3599" s="132" t="s">
        <v>79</v>
      </c>
      <c r="B3599" s="213">
        <v>3</v>
      </c>
      <c r="C3599" s="151" t="s">
        <v>29</v>
      </c>
      <c r="D3599" s="151" t="s">
        <v>30</v>
      </c>
      <c r="E3599" s="149">
        <v>382</v>
      </c>
      <c r="F3599" s="148" t="s">
        <v>575</v>
      </c>
      <c r="G3599" s="148" t="s">
        <v>15</v>
      </c>
      <c r="H3599" s="150">
        <v>107477.7</v>
      </c>
      <c r="I3599" s="267" t="s">
        <v>1403</v>
      </c>
    </row>
    <row r="3600" spans="1:9" x14ac:dyDescent="0.2">
      <c r="A3600" s="132" t="s">
        <v>81</v>
      </c>
      <c r="B3600" s="213">
        <v>3</v>
      </c>
      <c r="C3600" s="151" t="s">
        <v>29</v>
      </c>
      <c r="D3600" s="151" t="s">
        <v>30</v>
      </c>
      <c r="E3600" s="149">
        <v>382</v>
      </c>
      <c r="F3600" s="148" t="s">
        <v>575</v>
      </c>
      <c r="G3600" s="148" t="s">
        <v>15</v>
      </c>
      <c r="H3600" s="150">
        <v>166159.9</v>
      </c>
      <c r="I3600" s="267" t="s">
        <v>1403</v>
      </c>
    </row>
    <row r="3601" spans="1:9" x14ac:dyDescent="0.2">
      <c r="A3601" s="132" t="s">
        <v>82</v>
      </c>
      <c r="B3601" s="213">
        <v>3</v>
      </c>
      <c r="C3601" s="151" t="s">
        <v>29</v>
      </c>
      <c r="D3601" s="151" t="s">
        <v>30</v>
      </c>
      <c r="E3601" s="149">
        <v>382</v>
      </c>
      <c r="F3601" s="148" t="s">
        <v>575</v>
      </c>
      <c r="G3601" s="148" t="s">
        <v>15</v>
      </c>
      <c r="H3601" s="150">
        <v>209176.2</v>
      </c>
      <c r="I3601" s="267" t="s">
        <v>1403</v>
      </c>
    </row>
    <row r="3602" spans="1:9" x14ac:dyDescent="0.2">
      <c r="A3602" s="132" t="s">
        <v>87</v>
      </c>
      <c r="B3602" s="213">
        <v>3</v>
      </c>
      <c r="C3602" s="151" t="s">
        <v>29</v>
      </c>
      <c r="D3602" s="151" t="s">
        <v>30</v>
      </c>
      <c r="E3602" s="149">
        <v>382</v>
      </c>
      <c r="F3602" s="148" t="s">
        <v>575</v>
      </c>
      <c r="G3602" s="148" t="s">
        <v>15</v>
      </c>
      <c r="H3602" s="150">
        <v>167701.1</v>
      </c>
      <c r="I3602" s="267" t="s">
        <v>1403</v>
      </c>
    </row>
    <row r="3603" spans="1:9" x14ac:dyDescent="0.2">
      <c r="A3603" s="132" t="s">
        <v>88</v>
      </c>
      <c r="B3603" s="213">
        <v>3</v>
      </c>
      <c r="C3603" s="151" t="s">
        <v>29</v>
      </c>
      <c r="D3603" s="151" t="s">
        <v>30</v>
      </c>
      <c r="E3603" s="149">
        <v>382</v>
      </c>
      <c r="F3603" s="148" t="s">
        <v>575</v>
      </c>
      <c r="G3603" s="148" t="s">
        <v>15</v>
      </c>
      <c r="H3603" s="150">
        <v>171101.1</v>
      </c>
      <c r="I3603" s="267" t="s">
        <v>1403</v>
      </c>
    </row>
    <row r="3604" spans="1:9" x14ac:dyDescent="0.2">
      <c r="A3604" s="132" t="s">
        <v>148</v>
      </c>
      <c r="B3604" s="213">
        <v>3</v>
      </c>
      <c r="C3604" s="151" t="s">
        <v>29</v>
      </c>
      <c r="D3604" s="151" t="s">
        <v>30</v>
      </c>
      <c r="E3604" s="149">
        <v>382</v>
      </c>
      <c r="F3604" s="148" t="s">
        <v>575</v>
      </c>
      <c r="G3604" s="148" t="s">
        <v>15</v>
      </c>
      <c r="H3604" s="137">
        <v>182176.8</v>
      </c>
      <c r="I3604" s="267" t="s">
        <v>1403</v>
      </c>
    </row>
    <row r="3605" spans="1:9" x14ac:dyDescent="0.2">
      <c r="A3605" s="132" t="s">
        <v>527</v>
      </c>
      <c r="B3605" s="213">
        <v>3</v>
      </c>
      <c r="C3605" s="151" t="s">
        <v>29</v>
      </c>
      <c r="D3605" s="151" t="s">
        <v>30</v>
      </c>
      <c r="E3605" s="149">
        <v>382</v>
      </c>
      <c r="F3605" s="148" t="s">
        <v>575</v>
      </c>
      <c r="G3605" s="148" t="s">
        <v>15</v>
      </c>
      <c r="H3605" s="137">
        <v>184176.8</v>
      </c>
      <c r="I3605" s="267" t="s">
        <v>1403</v>
      </c>
    </row>
    <row r="3606" spans="1:9" s="53" customFormat="1" x14ac:dyDescent="0.2">
      <c r="A3606" s="132" t="s">
        <v>588</v>
      </c>
      <c r="B3606" s="213">
        <v>3</v>
      </c>
      <c r="C3606" s="151" t="s">
        <v>29</v>
      </c>
      <c r="D3606" s="151" t="s">
        <v>30</v>
      </c>
      <c r="E3606" s="149">
        <v>382</v>
      </c>
      <c r="F3606" s="148" t="s">
        <v>575</v>
      </c>
      <c r="G3606" s="148" t="s">
        <v>15</v>
      </c>
      <c r="H3606" s="58">
        <v>190027.5</v>
      </c>
      <c r="I3606" s="267" t="s">
        <v>1403</v>
      </c>
    </row>
    <row r="3607" spans="1:9" s="53" customFormat="1" x14ac:dyDescent="0.2">
      <c r="A3607" s="132" t="s">
        <v>1069</v>
      </c>
      <c r="B3607" s="213">
        <v>3</v>
      </c>
      <c r="C3607" s="151" t="s">
        <v>29</v>
      </c>
      <c r="D3607" s="151" t="s">
        <v>30</v>
      </c>
      <c r="E3607" s="149">
        <v>382</v>
      </c>
      <c r="F3607" s="148" t="s">
        <v>575</v>
      </c>
      <c r="G3607" s="148" t="s">
        <v>15</v>
      </c>
      <c r="H3607" s="58">
        <v>191812.2</v>
      </c>
      <c r="I3607" s="267" t="s">
        <v>1403</v>
      </c>
    </row>
    <row r="3608" spans="1:9" x14ac:dyDescent="0.2">
      <c r="A3608" s="132" t="s">
        <v>5</v>
      </c>
      <c r="B3608" s="213">
        <v>3</v>
      </c>
      <c r="C3608" s="151" t="s">
        <v>29</v>
      </c>
      <c r="D3608" s="151" t="s">
        <v>50</v>
      </c>
      <c r="E3608" s="149">
        <v>383</v>
      </c>
      <c r="F3608" s="148" t="s">
        <v>579</v>
      </c>
      <c r="G3608" s="148" t="s">
        <v>15</v>
      </c>
      <c r="H3608" s="127">
        <v>295761.5</v>
      </c>
      <c r="I3608" s="267" t="s">
        <v>1403</v>
      </c>
    </row>
    <row r="3609" spans="1:9" x14ac:dyDescent="0.2">
      <c r="A3609" s="132" t="s">
        <v>6</v>
      </c>
      <c r="B3609" s="213">
        <v>3</v>
      </c>
      <c r="C3609" s="151" t="s">
        <v>29</v>
      </c>
      <c r="D3609" s="151" t="s">
        <v>50</v>
      </c>
      <c r="E3609" s="149">
        <v>383</v>
      </c>
      <c r="F3609" s="148" t="s">
        <v>579</v>
      </c>
      <c r="G3609" s="148" t="s">
        <v>15</v>
      </c>
      <c r="H3609" s="127">
        <v>323607.3</v>
      </c>
      <c r="I3609" s="267" t="s">
        <v>1403</v>
      </c>
    </row>
    <row r="3610" spans="1:9" x14ac:dyDescent="0.2">
      <c r="A3610" s="132" t="s">
        <v>7</v>
      </c>
      <c r="B3610" s="213">
        <v>3</v>
      </c>
      <c r="C3610" s="151" t="s">
        <v>29</v>
      </c>
      <c r="D3610" s="151" t="s">
        <v>50</v>
      </c>
      <c r="E3610" s="149">
        <v>383</v>
      </c>
      <c r="F3610" s="148" t="s">
        <v>579</v>
      </c>
      <c r="G3610" s="148" t="s">
        <v>15</v>
      </c>
      <c r="H3610" s="148">
        <v>350834.5</v>
      </c>
      <c r="I3610" s="267" t="s">
        <v>1403</v>
      </c>
    </row>
    <row r="3611" spans="1:9" x14ac:dyDescent="0.2">
      <c r="A3611" s="132" t="s">
        <v>8</v>
      </c>
      <c r="B3611" s="213">
        <v>3</v>
      </c>
      <c r="C3611" s="151" t="s">
        <v>29</v>
      </c>
      <c r="D3611" s="151" t="s">
        <v>50</v>
      </c>
      <c r="E3611" s="149">
        <v>383</v>
      </c>
      <c r="F3611" s="148" t="s">
        <v>579</v>
      </c>
      <c r="G3611" s="148" t="s">
        <v>15</v>
      </c>
      <c r="H3611" s="148">
        <v>307382.7</v>
      </c>
      <c r="I3611" s="267" t="s">
        <v>1403</v>
      </c>
    </row>
    <row r="3612" spans="1:9" x14ac:dyDescent="0.2">
      <c r="A3612" s="132" t="s">
        <v>34</v>
      </c>
      <c r="B3612" s="213">
        <v>3</v>
      </c>
      <c r="C3612" s="151" t="s">
        <v>29</v>
      </c>
      <c r="D3612" s="151" t="s">
        <v>50</v>
      </c>
      <c r="E3612" s="149">
        <v>383</v>
      </c>
      <c r="F3612" s="148" t="s">
        <v>579</v>
      </c>
      <c r="G3612" s="148" t="s">
        <v>15</v>
      </c>
      <c r="H3612" s="148">
        <v>277026.90000000002</v>
      </c>
      <c r="I3612" s="267" t="s">
        <v>1403</v>
      </c>
    </row>
    <row r="3613" spans="1:9" x14ac:dyDescent="0.2">
      <c r="A3613" s="132" t="s">
        <v>37</v>
      </c>
      <c r="B3613" s="213">
        <v>3</v>
      </c>
      <c r="C3613" s="151" t="s">
        <v>29</v>
      </c>
      <c r="D3613" s="151" t="s">
        <v>50</v>
      </c>
      <c r="E3613" s="149">
        <v>383</v>
      </c>
      <c r="F3613" s="148" t="s">
        <v>579</v>
      </c>
      <c r="G3613" s="148" t="s">
        <v>15</v>
      </c>
      <c r="H3613" s="148">
        <v>295971.20000000001</v>
      </c>
      <c r="I3613" s="267" t="s">
        <v>1403</v>
      </c>
    </row>
    <row r="3614" spans="1:9" x14ac:dyDescent="0.2">
      <c r="A3614" s="132" t="s">
        <v>39</v>
      </c>
      <c r="B3614" s="213">
        <v>3</v>
      </c>
      <c r="C3614" s="151" t="s">
        <v>29</v>
      </c>
      <c r="D3614" s="151" t="s">
        <v>50</v>
      </c>
      <c r="E3614" s="149">
        <v>383</v>
      </c>
      <c r="F3614" s="148" t="s">
        <v>579</v>
      </c>
      <c r="G3614" s="148" t="s">
        <v>15</v>
      </c>
      <c r="H3614" s="148">
        <v>296867.40000000002</v>
      </c>
      <c r="I3614" s="267" t="s">
        <v>1403</v>
      </c>
    </row>
    <row r="3615" spans="1:9" x14ac:dyDescent="0.2">
      <c r="A3615" s="132" t="s">
        <v>40</v>
      </c>
      <c r="B3615" s="213">
        <v>3</v>
      </c>
      <c r="C3615" s="151" t="s">
        <v>29</v>
      </c>
      <c r="D3615" s="151" t="s">
        <v>50</v>
      </c>
      <c r="E3615" s="149">
        <v>383</v>
      </c>
      <c r="F3615" s="148" t="s">
        <v>579</v>
      </c>
      <c r="G3615" s="148" t="s">
        <v>15</v>
      </c>
      <c r="H3615" s="148">
        <v>367403.4</v>
      </c>
      <c r="I3615" s="267" t="s">
        <v>1403</v>
      </c>
    </row>
    <row r="3616" spans="1:9" x14ac:dyDescent="0.2">
      <c r="A3616" s="132" t="s">
        <v>44</v>
      </c>
      <c r="B3616" s="213">
        <v>3</v>
      </c>
      <c r="C3616" s="151" t="s">
        <v>29</v>
      </c>
      <c r="D3616" s="151" t="s">
        <v>50</v>
      </c>
      <c r="E3616" s="149">
        <v>383</v>
      </c>
      <c r="F3616" s="148" t="s">
        <v>579</v>
      </c>
      <c r="G3616" s="148" t="s">
        <v>15</v>
      </c>
      <c r="H3616" s="148">
        <v>405421.8</v>
      </c>
      <c r="I3616" s="267" t="s">
        <v>1403</v>
      </c>
    </row>
    <row r="3617" spans="1:9" x14ac:dyDescent="0.2">
      <c r="A3617" s="132" t="s">
        <v>45</v>
      </c>
      <c r="B3617" s="213">
        <v>3</v>
      </c>
      <c r="C3617" s="151" t="s">
        <v>29</v>
      </c>
      <c r="D3617" s="151" t="s">
        <v>50</v>
      </c>
      <c r="E3617" s="149">
        <v>383</v>
      </c>
      <c r="F3617" s="148" t="s">
        <v>579</v>
      </c>
      <c r="G3617" s="148" t="s">
        <v>15</v>
      </c>
      <c r="H3617" s="148">
        <v>565255.80000000005</v>
      </c>
      <c r="I3617" s="267" t="s">
        <v>1403</v>
      </c>
    </row>
    <row r="3618" spans="1:9" x14ac:dyDescent="0.2">
      <c r="A3618" s="132" t="s">
        <v>46</v>
      </c>
      <c r="B3618" s="213">
        <v>3</v>
      </c>
      <c r="C3618" s="151" t="s">
        <v>29</v>
      </c>
      <c r="D3618" s="151" t="s">
        <v>50</v>
      </c>
      <c r="E3618" s="149">
        <v>383</v>
      </c>
      <c r="F3618" s="148" t="s">
        <v>579</v>
      </c>
      <c r="G3618" s="148" t="s">
        <v>15</v>
      </c>
      <c r="H3618" s="148">
        <v>458412.74800000002</v>
      </c>
      <c r="I3618" s="267" t="s">
        <v>1403</v>
      </c>
    </row>
    <row r="3619" spans="1:9" x14ac:dyDescent="0.2">
      <c r="A3619" s="132" t="s">
        <v>47</v>
      </c>
      <c r="B3619" s="213">
        <v>3</v>
      </c>
      <c r="C3619" s="151" t="s">
        <v>29</v>
      </c>
      <c r="D3619" s="151" t="s">
        <v>50</v>
      </c>
      <c r="E3619" s="149">
        <v>383</v>
      </c>
      <c r="F3619" s="148" t="s">
        <v>579</v>
      </c>
      <c r="G3619" s="148" t="s">
        <v>15</v>
      </c>
      <c r="H3619" s="148">
        <v>353054.5</v>
      </c>
      <c r="I3619" s="267" t="s">
        <v>1403</v>
      </c>
    </row>
    <row r="3620" spans="1:9" x14ac:dyDescent="0.2">
      <c r="A3620" s="132" t="s">
        <v>55</v>
      </c>
      <c r="B3620" s="213">
        <v>3</v>
      </c>
      <c r="C3620" s="151" t="s">
        <v>29</v>
      </c>
      <c r="D3620" s="151" t="s">
        <v>50</v>
      </c>
      <c r="E3620" s="149">
        <v>383</v>
      </c>
      <c r="F3620" s="148" t="s">
        <v>579</v>
      </c>
      <c r="G3620" s="148" t="s">
        <v>15</v>
      </c>
      <c r="H3620" s="148">
        <v>395320.8</v>
      </c>
      <c r="I3620" s="267" t="s">
        <v>1403</v>
      </c>
    </row>
    <row r="3621" spans="1:9" x14ac:dyDescent="0.2">
      <c r="A3621" s="132" t="s">
        <v>56</v>
      </c>
      <c r="B3621" s="213">
        <v>3</v>
      </c>
      <c r="C3621" s="151" t="s">
        <v>29</v>
      </c>
      <c r="D3621" s="151" t="s">
        <v>50</v>
      </c>
      <c r="E3621" s="149">
        <v>383</v>
      </c>
      <c r="F3621" s="148" t="s">
        <v>579</v>
      </c>
      <c r="G3621" s="148" t="s">
        <v>15</v>
      </c>
      <c r="H3621" s="148">
        <v>401232.2</v>
      </c>
      <c r="I3621" s="267" t="s">
        <v>1403</v>
      </c>
    </row>
    <row r="3622" spans="1:9" x14ac:dyDescent="0.2">
      <c r="A3622" s="132" t="s">
        <v>64</v>
      </c>
      <c r="B3622" s="213">
        <v>3</v>
      </c>
      <c r="C3622" s="151" t="s">
        <v>29</v>
      </c>
      <c r="D3622" s="151" t="s">
        <v>50</v>
      </c>
      <c r="E3622" s="149">
        <v>383</v>
      </c>
      <c r="F3622" s="148" t="s">
        <v>579</v>
      </c>
      <c r="G3622" s="148" t="s">
        <v>15</v>
      </c>
      <c r="H3622" s="148">
        <v>376232.2</v>
      </c>
      <c r="I3622" s="267" t="s">
        <v>1403</v>
      </c>
    </row>
    <row r="3623" spans="1:9" x14ac:dyDescent="0.2">
      <c r="A3623" s="132" t="s">
        <v>65</v>
      </c>
      <c r="B3623" s="213">
        <v>3</v>
      </c>
      <c r="C3623" s="151" t="s">
        <v>29</v>
      </c>
      <c r="D3623" s="151" t="s">
        <v>50</v>
      </c>
      <c r="E3623" s="149">
        <v>383</v>
      </c>
      <c r="F3623" s="148" t="s">
        <v>579</v>
      </c>
      <c r="G3623" s="148" t="s">
        <v>15</v>
      </c>
      <c r="H3623" s="156">
        <v>419132.2</v>
      </c>
      <c r="I3623" s="267" t="s">
        <v>1403</v>
      </c>
    </row>
    <row r="3624" spans="1:9" x14ac:dyDescent="0.2">
      <c r="A3624" s="132" t="s">
        <v>78</v>
      </c>
      <c r="B3624" s="213">
        <v>3</v>
      </c>
      <c r="C3624" s="151" t="s">
        <v>29</v>
      </c>
      <c r="D3624" s="151" t="s">
        <v>50</v>
      </c>
      <c r="E3624" s="142">
        <v>383</v>
      </c>
      <c r="F3624" s="148" t="s">
        <v>579</v>
      </c>
      <c r="G3624" s="148" t="s">
        <v>15</v>
      </c>
      <c r="H3624" s="148">
        <v>452759.81200000003</v>
      </c>
      <c r="I3624" s="267" t="s">
        <v>1403</v>
      </c>
    </row>
    <row r="3625" spans="1:9" x14ac:dyDescent="0.2">
      <c r="A3625" s="132" t="s">
        <v>79</v>
      </c>
      <c r="B3625" s="213">
        <v>3</v>
      </c>
      <c r="C3625" s="151" t="s">
        <v>29</v>
      </c>
      <c r="D3625" s="151" t="s">
        <v>50</v>
      </c>
      <c r="E3625" s="149">
        <v>383</v>
      </c>
      <c r="F3625" s="148" t="s">
        <v>579</v>
      </c>
      <c r="G3625" s="148" t="s">
        <v>15</v>
      </c>
      <c r="H3625" s="148">
        <v>467971.1</v>
      </c>
      <c r="I3625" s="267" t="s">
        <v>1403</v>
      </c>
    </row>
    <row r="3626" spans="1:9" x14ac:dyDescent="0.2">
      <c r="A3626" s="132" t="s">
        <v>81</v>
      </c>
      <c r="B3626" s="213">
        <v>3</v>
      </c>
      <c r="C3626" s="151" t="s">
        <v>29</v>
      </c>
      <c r="D3626" s="151" t="s">
        <v>50</v>
      </c>
      <c r="E3626" s="149">
        <v>383</v>
      </c>
      <c r="F3626" s="148" t="s">
        <v>579</v>
      </c>
      <c r="G3626" s="148" t="s">
        <v>15</v>
      </c>
      <c r="H3626" s="148">
        <v>461507.8</v>
      </c>
      <c r="I3626" s="267" t="s">
        <v>1403</v>
      </c>
    </row>
    <row r="3627" spans="1:9" x14ac:dyDescent="0.2">
      <c r="A3627" s="132" t="s">
        <v>82</v>
      </c>
      <c r="B3627" s="213">
        <v>3</v>
      </c>
      <c r="C3627" s="151" t="s">
        <v>29</v>
      </c>
      <c r="D3627" s="151" t="s">
        <v>50</v>
      </c>
      <c r="E3627" s="149">
        <v>383</v>
      </c>
      <c r="F3627" s="148" t="s">
        <v>579</v>
      </c>
      <c r="G3627" s="148" t="s">
        <v>15</v>
      </c>
      <c r="H3627" s="148">
        <v>424044.7</v>
      </c>
      <c r="I3627" s="267" t="s">
        <v>1403</v>
      </c>
    </row>
    <row r="3628" spans="1:9" x14ac:dyDescent="0.2">
      <c r="A3628" s="132" t="s">
        <v>87</v>
      </c>
      <c r="B3628" s="213">
        <v>3</v>
      </c>
      <c r="C3628" s="151" t="s">
        <v>29</v>
      </c>
      <c r="D3628" s="151" t="s">
        <v>50</v>
      </c>
      <c r="E3628" s="149">
        <v>383</v>
      </c>
      <c r="F3628" s="148" t="s">
        <v>579</v>
      </c>
      <c r="G3628" s="148" t="s">
        <v>15</v>
      </c>
      <c r="H3628" s="148">
        <v>445724.1</v>
      </c>
      <c r="I3628" s="267" t="s">
        <v>1403</v>
      </c>
    </row>
    <row r="3629" spans="1:9" x14ac:dyDescent="0.2">
      <c r="A3629" s="132" t="s">
        <v>88</v>
      </c>
      <c r="B3629" s="213">
        <v>3</v>
      </c>
      <c r="C3629" s="151" t="s">
        <v>29</v>
      </c>
      <c r="D3629" s="151" t="s">
        <v>50</v>
      </c>
      <c r="E3629" s="149">
        <v>383</v>
      </c>
      <c r="F3629" s="148" t="s">
        <v>579</v>
      </c>
      <c r="G3629" s="148" t="s">
        <v>15</v>
      </c>
      <c r="H3629" s="148">
        <v>451253.5</v>
      </c>
      <c r="I3629" s="267" t="s">
        <v>1403</v>
      </c>
    </row>
    <row r="3630" spans="1:9" x14ac:dyDescent="0.2">
      <c r="A3630" s="132" t="s">
        <v>148</v>
      </c>
      <c r="B3630" s="213">
        <v>3</v>
      </c>
      <c r="C3630" s="151" t="s">
        <v>29</v>
      </c>
      <c r="D3630" s="151" t="s">
        <v>50</v>
      </c>
      <c r="E3630" s="149">
        <v>383</v>
      </c>
      <c r="F3630" s="148" t="s">
        <v>579</v>
      </c>
      <c r="G3630" s="148" t="s">
        <v>15</v>
      </c>
      <c r="H3630" s="137">
        <v>590564.20000000007</v>
      </c>
      <c r="I3630" s="267" t="s">
        <v>1403</v>
      </c>
    </row>
    <row r="3631" spans="1:9" x14ac:dyDescent="0.2">
      <c r="A3631" s="132" t="s">
        <v>527</v>
      </c>
      <c r="B3631" s="213">
        <v>3</v>
      </c>
      <c r="C3631" s="151" t="s">
        <v>29</v>
      </c>
      <c r="D3631" s="151" t="s">
        <v>50</v>
      </c>
      <c r="E3631" s="149">
        <v>383</v>
      </c>
      <c r="F3631" s="148" t="s">
        <v>579</v>
      </c>
      <c r="G3631" s="148" t="s">
        <v>15</v>
      </c>
      <c r="H3631" s="137">
        <v>483056.1</v>
      </c>
      <c r="I3631" s="267" t="s">
        <v>1403</v>
      </c>
    </row>
    <row r="3632" spans="1:9" s="53" customFormat="1" x14ac:dyDescent="0.2">
      <c r="A3632" s="132" t="s">
        <v>588</v>
      </c>
      <c r="B3632" s="213">
        <v>3</v>
      </c>
      <c r="C3632" s="151" t="s">
        <v>29</v>
      </c>
      <c r="D3632" s="151" t="s">
        <v>50</v>
      </c>
      <c r="E3632" s="149">
        <v>383</v>
      </c>
      <c r="F3632" s="148" t="s">
        <v>579</v>
      </c>
      <c r="G3632" s="148" t="s">
        <v>15</v>
      </c>
      <c r="H3632" s="58">
        <v>577070.6</v>
      </c>
      <c r="I3632" s="267" t="s">
        <v>1403</v>
      </c>
    </row>
    <row r="3633" spans="1:9" s="53" customFormat="1" x14ac:dyDescent="0.2">
      <c r="A3633" s="132" t="s">
        <v>1069</v>
      </c>
      <c r="B3633" s="213">
        <v>3</v>
      </c>
      <c r="C3633" s="151" t="s">
        <v>29</v>
      </c>
      <c r="D3633" s="151" t="s">
        <v>50</v>
      </c>
      <c r="E3633" s="149">
        <v>383</v>
      </c>
      <c r="F3633" s="148" t="s">
        <v>579</v>
      </c>
      <c r="G3633" s="148" t="s">
        <v>15</v>
      </c>
      <c r="H3633" s="58">
        <v>536613.80000000005</v>
      </c>
      <c r="I3633" s="267" t="s">
        <v>1403</v>
      </c>
    </row>
    <row r="3634" spans="1:9" x14ac:dyDescent="0.2">
      <c r="A3634" s="132" t="s">
        <v>5</v>
      </c>
      <c r="B3634" s="213">
        <v>3</v>
      </c>
      <c r="C3634" s="151" t="s">
        <v>29</v>
      </c>
      <c r="D3634" s="148" t="s">
        <v>51</v>
      </c>
      <c r="E3634" s="149">
        <v>385</v>
      </c>
      <c r="F3634" s="148" t="s">
        <v>596</v>
      </c>
      <c r="G3634" s="148" t="s">
        <v>15</v>
      </c>
      <c r="H3634" s="143">
        <v>1194</v>
      </c>
      <c r="I3634" s="267" t="s">
        <v>1403</v>
      </c>
    </row>
    <row r="3635" spans="1:9" x14ac:dyDescent="0.2">
      <c r="A3635" s="132" t="s">
        <v>6</v>
      </c>
      <c r="B3635" s="213">
        <v>3</v>
      </c>
      <c r="C3635" s="151" t="s">
        <v>29</v>
      </c>
      <c r="D3635" s="148" t="s">
        <v>51</v>
      </c>
      <c r="E3635" s="149">
        <v>385</v>
      </c>
      <c r="F3635" s="148" t="s">
        <v>596</v>
      </c>
      <c r="G3635" s="148" t="s">
        <v>15</v>
      </c>
      <c r="H3635" s="143">
        <v>1667.3</v>
      </c>
      <c r="I3635" s="267" t="s">
        <v>1403</v>
      </c>
    </row>
    <row r="3636" spans="1:9" x14ac:dyDescent="0.2">
      <c r="A3636" s="132" t="s">
        <v>7</v>
      </c>
      <c r="B3636" s="213">
        <v>3</v>
      </c>
      <c r="C3636" s="151" t="s">
        <v>29</v>
      </c>
      <c r="D3636" s="148" t="s">
        <v>51</v>
      </c>
      <c r="E3636" s="149">
        <v>385</v>
      </c>
      <c r="F3636" s="148" t="s">
        <v>596</v>
      </c>
      <c r="G3636" s="148" t="s">
        <v>15</v>
      </c>
      <c r="H3636" s="152">
        <v>1194</v>
      </c>
      <c r="I3636" s="267" t="s">
        <v>1403</v>
      </c>
    </row>
    <row r="3637" spans="1:9" x14ac:dyDescent="0.2">
      <c r="A3637" s="132" t="s">
        <v>8</v>
      </c>
      <c r="B3637" s="213">
        <v>3</v>
      </c>
      <c r="C3637" s="151" t="s">
        <v>29</v>
      </c>
      <c r="D3637" s="148" t="s">
        <v>51</v>
      </c>
      <c r="E3637" s="149">
        <v>385</v>
      </c>
      <c r="F3637" s="127" t="s">
        <v>596</v>
      </c>
      <c r="G3637" s="148" t="s">
        <v>15</v>
      </c>
      <c r="H3637" s="152">
        <v>1194</v>
      </c>
      <c r="I3637" s="267" t="s">
        <v>1403</v>
      </c>
    </row>
    <row r="3638" spans="1:9" x14ac:dyDescent="0.2">
      <c r="A3638" s="132" t="s">
        <v>34</v>
      </c>
      <c r="B3638" s="213">
        <v>3</v>
      </c>
      <c r="C3638" s="151" t="s">
        <v>29</v>
      </c>
      <c r="D3638" s="148" t="s">
        <v>51</v>
      </c>
      <c r="E3638" s="149">
        <v>385</v>
      </c>
      <c r="F3638" s="148" t="s">
        <v>596</v>
      </c>
      <c r="G3638" s="148" t="s">
        <v>15</v>
      </c>
      <c r="H3638" s="152">
        <v>1015.8</v>
      </c>
      <c r="I3638" s="267" t="s">
        <v>1403</v>
      </c>
    </row>
    <row r="3639" spans="1:9" x14ac:dyDescent="0.2">
      <c r="A3639" s="132" t="s">
        <v>37</v>
      </c>
      <c r="B3639" s="213">
        <v>3</v>
      </c>
      <c r="C3639" s="151" t="s">
        <v>29</v>
      </c>
      <c r="D3639" s="148" t="s">
        <v>51</v>
      </c>
      <c r="E3639" s="149">
        <v>385</v>
      </c>
      <c r="F3639" s="148" t="s">
        <v>596</v>
      </c>
      <c r="G3639" s="148" t="s">
        <v>15</v>
      </c>
      <c r="H3639" s="152">
        <v>1102.9000000000001</v>
      </c>
      <c r="I3639" s="267" t="s">
        <v>1403</v>
      </c>
    </row>
    <row r="3640" spans="1:9" x14ac:dyDescent="0.2">
      <c r="A3640" s="132" t="s">
        <v>39</v>
      </c>
      <c r="B3640" s="213">
        <v>3</v>
      </c>
      <c r="C3640" s="151" t="s">
        <v>29</v>
      </c>
      <c r="D3640" s="148" t="s">
        <v>51</v>
      </c>
      <c r="E3640" s="149">
        <v>385</v>
      </c>
      <c r="F3640" s="127" t="s">
        <v>596</v>
      </c>
      <c r="G3640" s="148" t="s">
        <v>15</v>
      </c>
      <c r="H3640" s="152">
        <v>1102.9000000000001</v>
      </c>
      <c r="I3640" s="267" t="s">
        <v>1403</v>
      </c>
    </row>
    <row r="3641" spans="1:9" x14ac:dyDescent="0.2">
      <c r="A3641" s="132" t="s">
        <v>40</v>
      </c>
      <c r="B3641" s="213">
        <v>3</v>
      </c>
      <c r="C3641" s="151" t="s">
        <v>29</v>
      </c>
      <c r="D3641" s="148" t="s">
        <v>51</v>
      </c>
      <c r="E3641" s="149">
        <v>385</v>
      </c>
      <c r="F3641" s="148" t="s">
        <v>596</v>
      </c>
      <c r="G3641" s="148" t="s">
        <v>15</v>
      </c>
      <c r="H3641" s="152">
        <v>17102.900000000001</v>
      </c>
      <c r="I3641" s="267" t="s">
        <v>1403</v>
      </c>
    </row>
    <row r="3642" spans="1:9" x14ac:dyDescent="0.2">
      <c r="A3642" s="132" t="s">
        <v>44</v>
      </c>
      <c r="B3642" s="213">
        <v>3</v>
      </c>
      <c r="C3642" s="151" t="s">
        <v>29</v>
      </c>
      <c r="D3642" s="148" t="s">
        <v>51</v>
      </c>
      <c r="E3642" s="149">
        <v>385</v>
      </c>
      <c r="F3642" s="148" t="s">
        <v>596</v>
      </c>
      <c r="G3642" s="148" t="s">
        <v>15</v>
      </c>
      <c r="H3642" s="152">
        <v>1102.9000000000001</v>
      </c>
      <c r="I3642" s="267" t="s">
        <v>1403</v>
      </c>
    </row>
    <row r="3643" spans="1:9" x14ac:dyDescent="0.2">
      <c r="A3643" s="132" t="s">
        <v>45</v>
      </c>
      <c r="B3643" s="213">
        <v>3</v>
      </c>
      <c r="C3643" s="151" t="s">
        <v>29</v>
      </c>
      <c r="D3643" s="148" t="s">
        <v>51</v>
      </c>
      <c r="E3643" s="149">
        <v>385</v>
      </c>
      <c r="F3643" s="148" t="s">
        <v>596</v>
      </c>
      <c r="G3643" s="148" t="s">
        <v>15</v>
      </c>
      <c r="H3643" s="152">
        <v>1102.9000000000001</v>
      </c>
      <c r="I3643" s="267" t="s">
        <v>1403</v>
      </c>
    </row>
    <row r="3644" spans="1:9" x14ac:dyDescent="0.2">
      <c r="A3644" s="132" t="s">
        <v>46</v>
      </c>
      <c r="B3644" s="213">
        <v>3</v>
      </c>
      <c r="C3644" s="151" t="s">
        <v>29</v>
      </c>
      <c r="D3644" s="148" t="s">
        <v>51</v>
      </c>
      <c r="E3644" s="149">
        <v>385</v>
      </c>
      <c r="F3644" s="148" t="s">
        <v>596</v>
      </c>
      <c r="G3644" s="148" t="s">
        <v>15</v>
      </c>
      <c r="H3644" s="152">
        <v>8602.9</v>
      </c>
      <c r="I3644" s="267" t="s">
        <v>1403</v>
      </c>
    </row>
    <row r="3645" spans="1:9" x14ac:dyDescent="0.2">
      <c r="A3645" s="132" t="s">
        <v>47</v>
      </c>
      <c r="B3645" s="213">
        <v>3</v>
      </c>
      <c r="C3645" s="151" t="s">
        <v>29</v>
      </c>
      <c r="D3645" s="148" t="s">
        <v>51</v>
      </c>
      <c r="E3645" s="149">
        <v>385</v>
      </c>
      <c r="F3645" s="148" t="s">
        <v>596</v>
      </c>
      <c r="G3645" s="148" t="s">
        <v>15</v>
      </c>
      <c r="H3645" s="152">
        <v>8602.9</v>
      </c>
      <c r="I3645" s="267" t="s">
        <v>1403</v>
      </c>
    </row>
    <row r="3646" spans="1:9" x14ac:dyDescent="0.2">
      <c r="A3646" s="132" t="s">
        <v>55</v>
      </c>
      <c r="B3646" s="213">
        <v>3</v>
      </c>
      <c r="C3646" s="151" t="s">
        <v>29</v>
      </c>
      <c r="D3646" s="148" t="s">
        <v>51</v>
      </c>
      <c r="E3646" s="149">
        <v>385</v>
      </c>
      <c r="F3646" s="148" t="s">
        <v>596</v>
      </c>
      <c r="G3646" s="148" t="s">
        <v>15</v>
      </c>
      <c r="H3646" s="152">
        <v>1102.9000000000001</v>
      </c>
      <c r="I3646" s="267" t="s">
        <v>1403</v>
      </c>
    </row>
    <row r="3647" spans="1:9" x14ac:dyDescent="0.2">
      <c r="A3647" s="132" t="s">
        <v>56</v>
      </c>
      <c r="B3647" s="213">
        <v>3</v>
      </c>
      <c r="C3647" s="151" t="s">
        <v>29</v>
      </c>
      <c r="D3647" s="148" t="s">
        <v>51</v>
      </c>
      <c r="E3647" s="149">
        <v>385</v>
      </c>
      <c r="F3647" s="148" t="s">
        <v>596</v>
      </c>
      <c r="G3647" s="148" t="s">
        <v>15</v>
      </c>
      <c r="H3647" s="152">
        <v>1102.9000000000001</v>
      </c>
      <c r="I3647" s="267" t="s">
        <v>1403</v>
      </c>
    </row>
    <row r="3648" spans="1:9" x14ac:dyDescent="0.2">
      <c r="A3648" s="132" t="s">
        <v>64</v>
      </c>
      <c r="B3648" s="213">
        <v>3</v>
      </c>
      <c r="C3648" s="151" t="s">
        <v>29</v>
      </c>
      <c r="D3648" s="148" t="s">
        <v>51</v>
      </c>
      <c r="E3648" s="149">
        <v>385</v>
      </c>
      <c r="F3648" s="148" t="s">
        <v>596</v>
      </c>
      <c r="G3648" s="148" t="s">
        <v>15</v>
      </c>
      <c r="H3648" s="152">
        <v>1102.5</v>
      </c>
      <c r="I3648" s="267" t="s">
        <v>1403</v>
      </c>
    </row>
    <row r="3649" spans="1:9" x14ac:dyDescent="0.2">
      <c r="A3649" s="132" t="s">
        <v>65</v>
      </c>
      <c r="B3649" s="213">
        <v>3</v>
      </c>
      <c r="C3649" s="151" t="s">
        <v>29</v>
      </c>
      <c r="D3649" s="148" t="s">
        <v>51</v>
      </c>
      <c r="E3649" s="149">
        <v>385</v>
      </c>
      <c r="F3649" s="148" t="s">
        <v>596</v>
      </c>
      <c r="G3649" s="148" t="s">
        <v>15</v>
      </c>
      <c r="H3649" s="153">
        <v>1102.5</v>
      </c>
      <c r="I3649" s="267" t="s">
        <v>1403</v>
      </c>
    </row>
    <row r="3650" spans="1:9" x14ac:dyDescent="0.2">
      <c r="A3650" s="132" t="s">
        <v>78</v>
      </c>
      <c r="B3650" s="213">
        <v>3</v>
      </c>
      <c r="C3650" s="151" t="s">
        <v>29</v>
      </c>
      <c r="D3650" s="148" t="s">
        <v>51</v>
      </c>
      <c r="E3650" s="149">
        <v>385</v>
      </c>
      <c r="F3650" s="148" t="s">
        <v>596</v>
      </c>
      <c r="G3650" s="148" t="s">
        <v>15</v>
      </c>
      <c r="H3650" s="152">
        <v>5102.5</v>
      </c>
      <c r="I3650" s="267" t="s">
        <v>1403</v>
      </c>
    </row>
    <row r="3651" spans="1:9" x14ac:dyDescent="0.2">
      <c r="A3651" s="132" t="s">
        <v>79</v>
      </c>
      <c r="B3651" s="213">
        <v>3</v>
      </c>
      <c r="C3651" s="151" t="s">
        <v>29</v>
      </c>
      <c r="D3651" s="148" t="s">
        <v>51</v>
      </c>
      <c r="E3651" s="149">
        <v>385</v>
      </c>
      <c r="F3651" s="148" t="s">
        <v>596</v>
      </c>
      <c r="G3651" s="148" t="s">
        <v>15</v>
      </c>
      <c r="H3651" s="152">
        <v>1102.5</v>
      </c>
      <c r="I3651" s="267" t="s">
        <v>1403</v>
      </c>
    </row>
    <row r="3652" spans="1:9" x14ac:dyDescent="0.2">
      <c r="A3652" s="132" t="s">
        <v>81</v>
      </c>
      <c r="B3652" s="213">
        <v>3</v>
      </c>
      <c r="C3652" s="151" t="s">
        <v>29</v>
      </c>
      <c r="D3652" s="148" t="s">
        <v>51</v>
      </c>
      <c r="E3652" s="149">
        <v>385</v>
      </c>
      <c r="F3652" s="148" t="s">
        <v>596</v>
      </c>
      <c r="G3652" s="148" t="s">
        <v>15</v>
      </c>
      <c r="H3652" s="152">
        <v>1102.5</v>
      </c>
      <c r="I3652" s="267" t="s">
        <v>1403</v>
      </c>
    </row>
    <row r="3653" spans="1:9" x14ac:dyDescent="0.2">
      <c r="A3653" s="132" t="s">
        <v>82</v>
      </c>
      <c r="B3653" s="213">
        <v>3</v>
      </c>
      <c r="C3653" s="151" t="s">
        <v>29</v>
      </c>
      <c r="D3653" s="148" t="s">
        <v>51</v>
      </c>
      <c r="E3653" s="149">
        <v>385</v>
      </c>
      <c r="F3653" s="148" t="s">
        <v>596</v>
      </c>
      <c r="G3653" s="148" t="s">
        <v>15</v>
      </c>
      <c r="H3653" s="152">
        <v>1102.5</v>
      </c>
      <c r="I3653" s="267" t="s">
        <v>1403</v>
      </c>
    </row>
    <row r="3654" spans="1:9" x14ac:dyDescent="0.2">
      <c r="A3654" s="132" t="s">
        <v>87</v>
      </c>
      <c r="B3654" s="213">
        <v>3</v>
      </c>
      <c r="C3654" s="151" t="s">
        <v>29</v>
      </c>
      <c r="D3654" s="148" t="s">
        <v>51</v>
      </c>
      <c r="E3654" s="149">
        <v>385</v>
      </c>
      <c r="F3654" s="148" t="s">
        <v>596</v>
      </c>
      <c r="G3654" s="148" t="s">
        <v>15</v>
      </c>
      <c r="H3654" s="152">
        <v>1104</v>
      </c>
      <c r="I3654" s="267" t="s">
        <v>1403</v>
      </c>
    </row>
    <row r="3655" spans="1:9" x14ac:dyDescent="0.2">
      <c r="A3655" s="132" t="s">
        <v>88</v>
      </c>
      <c r="B3655" s="213">
        <v>3</v>
      </c>
      <c r="C3655" s="151" t="s">
        <v>29</v>
      </c>
      <c r="D3655" s="148" t="s">
        <v>51</v>
      </c>
      <c r="E3655" s="149">
        <v>385</v>
      </c>
      <c r="F3655" s="148" t="s">
        <v>596</v>
      </c>
      <c r="G3655" s="148" t="s">
        <v>15</v>
      </c>
      <c r="H3655" s="152">
        <v>1104</v>
      </c>
      <c r="I3655" s="267" t="s">
        <v>1403</v>
      </c>
    </row>
    <row r="3656" spans="1:9" x14ac:dyDescent="0.2">
      <c r="A3656" s="132" t="s">
        <v>148</v>
      </c>
      <c r="B3656" s="213">
        <v>3</v>
      </c>
      <c r="C3656" s="151" t="s">
        <v>29</v>
      </c>
      <c r="D3656" s="148" t="s">
        <v>51</v>
      </c>
      <c r="E3656" s="149">
        <v>385</v>
      </c>
      <c r="F3656" s="148" t="s">
        <v>596</v>
      </c>
      <c r="G3656" s="148" t="s">
        <v>15</v>
      </c>
      <c r="H3656" s="137">
        <v>1172.2</v>
      </c>
      <c r="I3656" s="267" t="s">
        <v>1403</v>
      </c>
    </row>
    <row r="3657" spans="1:9" x14ac:dyDescent="0.2">
      <c r="A3657" s="132" t="s">
        <v>527</v>
      </c>
      <c r="B3657" s="213">
        <v>3</v>
      </c>
      <c r="C3657" s="151" t="s">
        <v>29</v>
      </c>
      <c r="D3657" s="148" t="s">
        <v>51</v>
      </c>
      <c r="E3657" s="142">
        <v>385</v>
      </c>
      <c r="F3657" s="148" t="s">
        <v>596</v>
      </c>
      <c r="G3657" s="148" t="s">
        <v>15</v>
      </c>
      <c r="H3657" s="137">
        <v>1172.2</v>
      </c>
      <c r="I3657" s="267" t="s">
        <v>1403</v>
      </c>
    </row>
    <row r="3658" spans="1:9" s="53" customFormat="1" x14ac:dyDescent="0.2">
      <c r="A3658" s="132" t="s">
        <v>588</v>
      </c>
      <c r="B3658" s="213">
        <v>3</v>
      </c>
      <c r="C3658" s="151" t="s">
        <v>29</v>
      </c>
      <c r="D3658" s="148" t="s">
        <v>51</v>
      </c>
      <c r="E3658" s="149">
        <v>385</v>
      </c>
      <c r="F3658" s="148" t="s">
        <v>596</v>
      </c>
      <c r="G3658" s="148" t="s">
        <v>15</v>
      </c>
      <c r="H3658" s="58">
        <v>7941.6</v>
      </c>
      <c r="I3658" s="267" t="s">
        <v>1403</v>
      </c>
    </row>
    <row r="3659" spans="1:9" s="53" customFormat="1" x14ac:dyDescent="0.2">
      <c r="A3659" s="132" t="s">
        <v>1069</v>
      </c>
      <c r="B3659" s="213">
        <v>3</v>
      </c>
      <c r="C3659" s="151" t="s">
        <v>29</v>
      </c>
      <c r="D3659" s="148" t="s">
        <v>51</v>
      </c>
      <c r="E3659" s="149">
        <v>385</v>
      </c>
      <c r="F3659" s="148" t="s">
        <v>596</v>
      </c>
      <c r="G3659" s="148" t="s">
        <v>15</v>
      </c>
      <c r="H3659" s="58">
        <v>7941.6</v>
      </c>
      <c r="I3659" s="267" t="s">
        <v>1403</v>
      </c>
    </row>
    <row r="3660" spans="1:9" x14ac:dyDescent="0.2">
      <c r="A3660" s="132" t="s">
        <v>5</v>
      </c>
      <c r="B3660" s="213">
        <v>3</v>
      </c>
      <c r="C3660" s="151" t="s">
        <v>29</v>
      </c>
      <c r="D3660" s="148" t="s">
        <v>1176</v>
      </c>
      <c r="E3660" s="149">
        <v>387</v>
      </c>
      <c r="F3660" s="148" t="s">
        <v>589</v>
      </c>
      <c r="G3660" s="148" t="s">
        <v>15</v>
      </c>
      <c r="H3660" s="143" t="s">
        <v>11</v>
      </c>
      <c r="I3660" s="267" t="s">
        <v>1403</v>
      </c>
    </row>
    <row r="3661" spans="1:9" x14ac:dyDescent="0.2">
      <c r="A3661" s="132" t="s">
        <v>6</v>
      </c>
      <c r="B3661" s="213">
        <v>3</v>
      </c>
      <c r="C3661" s="151" t="s">
        <v>29</v>
      </c>
      <c r="D3661" s="148" t="s">
        <v>1176</v>
      </c>
      <c r="E3661" s="149">
        <v>387</v>
      </c>
      <c r="F3661" s="148" t="s">
        <v>589</v>
      </c>
      <c r="G3661" s="148" t="s">
        <v>15</v>
      </c>
      <c r="H3661" s="143" t="s">
        <v>11</v>
      </c>
      <c r="I3661" s="267" t="s">
        <v>1403</v>
      </c>
    </row>
    <row r="3662" spans="1:9" x14ac:dyDescent="0.2">
      <c r="A3662" s="132" t="s">
        <v>7</v>
      </c>
      <c r="B3662" s="213">
        <v>3</v>
      </c>
      <c r="C3662" s="151" t="s">
        <v>29</v>
      </c>
      <c r="D3662" s="148" t="s">
        <v>1176</v>
      </c>
      <c r="E3662" s="149">
        <v>387</v>
      </c>
      <c r="F3662" s="148" t="s">
        <v>589</v>
      </c>
      <c r="G3662" s="148" t="s">
        <v>15</v>
      </c>
      <c r="H3662" s="152" t="s">
        <v>11</v>
      </c>
      <c r="I3662" s="267" t="s">
        <v>1403</v>
      </c>
    </row>
    <row r="3663" spans="1:9" x14ac:dyDescent="0.2">
      <c r="A3663" s="132" t="s">
        <v>8</v>
      </c>
      <c r="B3663" s="213">
        <v>3</v>
      </c>
      <c r="C3663" s="151" t="s">
        <v>29</v>
      </c>
      <c r="D3663" s="148" t="s">
        <v>1176</v>
      </c>
      <c r="E3663" s="149">
        <v>387</v>
      </c>
      <c r="F3663" s="148" t="s">
        <v>589</v>
      </c>
      <c r="G3663" s="148" t="s">
        <v>15</v>
      </c>
      <c r="H3663" s="152" t="s">
        <v>11</v>
      </c>
      <c r="I3663" s="267" t="s">
        <v>1403</v>
      </c>
    </row>
    <row r="3664" spans="1:9" x14ac:dyDescent="0.2">
      <c r="A3664" s="132" t="s">
        <v>34</v>
      </c>
      <c r="B3664" s="213">
        <v>3</v>
      </c>
      <c r="C3664" s="151" t="s">
        <v>29</v>
      </c>
      <c r="D3664" s="148" t="s">
        <v>1176</v>
      </c>
      <c r="E3664" s="149">
        <v>387</v>
      </c>
      <c r="F3664" s="148" t="s">
        <v>589</v>
      </c>
      <c r="G3664" s="148" t="s">
        <v>15</v>
      </c>
      <c r="H3664" s="152" t="s">
        <v>11</v>
      </c>
      <c r="I3664" s="267" t="s">
        <v>1403</v>
      </c>
    </row>
    <row r="3665" spans="1:9" x14ac:dyDescent="0.2">
      <c r="A3665" s="132" t="s">
        <v>37</v>
      </c>
      <c r="B3665" s="213">
        <v>3</v>
      </c>
      <c r="C3665" s="151" t="s">
        <v>29</v>
      </c>
      <c r="D3665" s="148" t="s">
        <v>1176</v>
      </c>
      <c r="E3665" s="149">
        <v>387</v>
      </c>
      <c r="F3665" s="148" t="s">
        <v>589</v>
      </c>
      <c r="G3665" s="148" t="s">
        <v>15</v>
      </c>
      <c r="H3665" s="152" t="s">
        <v>11</v>
      </c>
      <c r="I3665" s="267" t="s">
        <v>1403</v>
      </c>
    </row>
    <row r="3666" spans="1:9" x14ac:dyDescent="0.2">
      <c r="A3666" s="132" t="s">
        <v>39</v>
      </c>
      <c r="B3666" s="213">
        <v>3</v>
      </c>
      <c r="C3666" s="151" t="s">
        <v>29</v>
      </c>
      <c r="D3666" s="148" t="s">
        <v>1176</v>
      </c>
      <c r="E3666" s="149">
        <v>387</v>
      </c>
      <c r="F3666" s="148" t="s">
        <v>589</v>
      </c>
      <c r="G3666" s="148" t="s">
        <v>15</v>
      </c>
      <c r="H3666" s="152" t="s">
        <v>11</v>
      </c>
      <c r="I3666" s="267" t="s">
        <v>1403</v>
      </c>
    </row>
    <row r="3667" spans="1:9" x14ac:dyDescent="0.2">
      <c r="A3667" s="132" t="s">
        <v>40</v>
      </c>
      <c r="B3667" s="213">
        <v>3</v>
      </c>
      <c r="C3667" s="151" t="s">
        <v>29</v>
      </c>
      <c r="D3667" s="148" t="s">
        <v>1176</v>
      </c>
      <c r="E3667" s="149">
        <v>387</v>
      </c>
      <c r="F3667" s="148" t="s">
        <v>589</v>
      </c>
      <c r="G3667" s="148" t="s">
        <v>15</v>
      </c>
      <c r="H3667" s="152" t="s">
        <v>11</v>
      </c>
      <c r="I3667" s="267" t="s">
        <v>1403</v>
      </c>
    </row>
    <row r="3668" spans="1:9" x14ac:dyDescent="0.2">
      <c r="A3668" s="132" t="s">
        <v>44</v>
      </c>
      <c r="B3668" s="213">
        <v>3</v>
      </c>
      <c r="C3668" s="151" t="s">
        <v>29</v>
      </c>
      <c r="D3668" s="148" t="s">
        <v>1176</v>
      </c>
      <c r="E3668" s="149">
        <v>387</v>
      </c>
      <c r="F3668" s="148" t="s">
        <v>589</v>
      </c>
      <c r="G3668" s="148" t="s">
        <v>15</v>
      </c>
      <c r="H3668" s="152" t="s">
        <v>11</v>
      </c>
      <c r="I3668" s="267" t="s">
        <v>1403</v>
      </c>
    </row>
    <row r="3669" spans="1:9" x14ac:dyDescent="0.2">
      <c r="A3669" s="132" t="s">
        <v>45</v>
      </c>
      <c r="B3669" s="213">
        <v>3</v>
      </c>
      <c r="C3669" s="151" t="s">
        <v>29</v>
      </c>
      <c r="D3669" s="148" t="s">
        <v>1176</v>
      </c>
      <c r="E3669" s="149">
        <v>387</v>
      </c>
      <c r="F3669" s="148" t="s">
        <v>589</v>
      </c>
      <c r="G3669" s="148" t="s">
        <v>15</v>
      </c>
      <c r="H3669" s="152" t="s">
        <v>11</v>
      </c>
      <c r="I3669" s="267" t="s">
        <v>1403</v>
      </c>
    </row>
    <row r="3670" spans="1:9" x14ac:dyDescent="0.2">
      <c r="A3670" s="132" t="s">
        <v>46</v>
      </c>
      <c r="B3670" s="213">
        <v>3</v>
      </c>
      <c r="C3670" s="151" t="s">
        <v>29</v>
      </c>
      <c r="D3670" s="148" t="s">
        <v>1176</v>
      </c>
      <c r="E3670" s="149">
        <v>387</v>
      </c>
      <c r="F3670" s="148" t="s">
        <v>589</v>
      </c>
      <c r="G3670" s="148" t="s">
        <v>15</v>
      </c>
      <c r="H3670" s="152" t="s">
        <v>11</v>
      </c>
      <c r="I3670" s="267" t="s">
        <v>1403</v>
      </c>
    </row>
    <row r="3671" spans="1:9" x14ac:dyDescent="0.2">
      <c r="A3671" s="132" t="s">
        <v>47</v>
      </c>
      <c r="B3671" s="213">
        <v>3</v>
      </c>
      <c r="C3671" s="151" t="s">
        <v>29</v>
      </c>
      <c r="D3671" s="148" t="s">
        <v>1176</v>
      </c>
      <c r="E3671" s="149">
        <v>387</v>
      </c>
      <c r="F3671" s="148" t="s">
        <v>589</v>
      </c>
      <c r="G3671" s="148" t="s">
        <v>15</v>
      </c>
      <c r="H3671" s="152" t="s">
        <v>11</v>
      </c>
      <c r="I3671" s="267" t="s">
        <v>1403</v>
      </c>
    </row>
    <row r="3672" spans="1:9" x14ac:dyDescent="0.2">
      <c r="A3672" s="132" t="s">
        <v>55</v>
      </c>
      <c r="B3672" s="213">
        <v>3</v>
      </c>
      <c r="C3672" s="151" t="s">
        <v>29</v>
      </c>
      <c r="D3672" s="148" t="s">
        <v>1176</v>
      </c>
      <c r="E3672" s="149">
        <v>387</v>
      </c>
      <c r="F3672" s="148" t="s">
        <v>589</v>
      </c>
      <c r="G3672" s="148" t="s">
        <v>15</v>
      </c>
      <c r="H3672" s="152" t="s">
        <v>11</v>
      </c>
      <c r="I3672" s="267" t="s">
        <v>1403</v>
      </c>
    </row>
    <row r="3673" spans="1:9" x14ac:dyDescent="0.2">
      <c r="A3673" s="132" t="s">
        <v>56</v>
      </c>
      <c r="B3673" s="213">
        <v>3</v>
      </c>
      <c r="C3673" s="151" t="s">
        <v>29</v>
      </c>
      <c r="D3673" s="148" t="s">
        <v>1176</v>
      </c>
      <c r="E3673" s="149">
        <v>387</v>
      </c>
      <c r="F3673" s="148" t="s">
        <v>589</v>
      </c>
      <c r="G3673" s="148" t="s">
        <v>15</v>
      </c>
      <c r="H3673" s="152" t="s">
        <v>11</v>
      </c>
      <c r="I3673" s="267" t="s">
        <v>1403</v>
      </c>
    </row>
    <row r="3674" spans="1:9" x14ac:dyDescent="0.2">
      <c r="A3674" s="132" t="s">
        <v>64</v>
      </c>
      <c r="B3674" s="213">
        <v>3</v>
      </c>
      <c r="C3674" s="151" t="s">
        <v>29</v>
      </c>
      <c r="D3674" s="148" t="s">
        <v>1176</v>
      </c>
      <c r="E3674" s="149">
        <v>387</v>
      </c>
      <c r="F3674" s="148" t="s">
        <v>589</v>
      </c>
      <c r="G3674" s="148" t="s">
        <v>15</v>
      </c>
      <c r="H3674" s="152" t="s">
        <v>11</v>
      </c>
      <c r="I3674" s="267" t="s">
        <v>1403</v>
      </c>
    </row>
    <row r="3675" spans="1:9" x14ac:dyDescent="0.2">
      <c r="A3675" s="132" t="s">
        <v>65</v>
      </c>
      <c r="B3675" s="213">
        <v>3</v>
      </c>
      <c r="C3675" s="151" t="s">
        <v>29</v>
      </c>
      <c r="D3675" s="148" t="s">
        <v>1176</v>
      </c>
      <c r="E3675" s="149">
        <v>387</v>
      </c>
      <c r="F3675" s="148" t="s">
        <v>589</v>
      </c>
      <c r="G3675" s="148" t="s">
        <v>15</v>
      </c>
      <c r="H3675" s="152" t="s">
        <v>11</v>
      </c>
      <c r="I3675" s="267" t="s">
        <v>1403</v>
      </c>
    </row>
    <row r="3676" spans="1:9" x14ac:dyDescent="0.2">
      <c r="A3676" s="132" t="s">
        <v>78</v>
      </c>
      <c r="B3676" s="213">
        <v>3</v>
      </c>
      <c r="C3676" s="151" t="s">
        <v>29</v>
      </c>
      <c r="D3676" s="148" t="s">
        <v>1176</v>
      </c>
      <c r="E3676" s="149">
        <v>387</v>
      </c>
      <c r="F3676" s="148" t="s">
        <v>589</v>
      </c>
      <c r="G3676" s="148" t="s">
        <v>15</v>
      </c>
      <c r="H3676" s="152" t="s">
        <v>11</v>
      </c>
      <c r="I3676" s="267" t="s">
        <v>1403</v>
      </c>
    </row>
    <row r="3677" spans="1:9" x14ac:dyDescent="0.2">
      <c r="A3677" s="132" t="s">
        <v>79</v>
      </c>
      <c r="B3677" s="213">
        <v>3</v>
      </c>
      <c r="C3677" s="151" t="s">
        <v>29</v>
      </c>
      <c r="D3677" s="148" t="s">
        <v>1176</v>
      </c>
      <c r="E3677" s="149">
        <v>387</v>
      </c>
      <c r="F3677" s="148" t="s">
        <v>589</v>
      </c>
      <c r="G3677" s="148" t="s">
        <v>15</v>
      </c>
      <c r="H3677" s="152" t="s">
        <v>11</v>
      </c>
      <c r="I3677" s="267" t="s">
        <v>1403</v>
      </c>
    </row>
    <row r="3678" spans="1:9" x14ac:dyDescent="0.2">
      <c r="A3678" s="132" t="s">
        <v>81</v>
      </c>
      <c r="B3678" s="213">
        <v>3</v>
      </c>
      <c r="C3678" s="151" t="s">
        <v>29</v>
      </c>
      <c r="D3678" s="148" t="s">
        <v>1176</v>
      </c>
      <c r="E3678" s="149">
        <v>387</v>
      </c>
      <c r="F3678" s="148" t="s">
        <v>589</v>
      </c>
      <c r="G3678" s="148" t="s">
        <v>15</v>
      </c>
      <c r="H3678" s="152" t="s">
        <v>11</v>
      </c>
      <c r="I3678" s="267" t="s">
        <v>1403</v>
      </c>
    </row>
    <row r="3679" spans="1:9" x14ac:dyDescent="0.2">
      <c r="A3679" s="132" t="s">
        <v>82</v>
      </c>
      <c r="B3679" s="213">
        <v>3</v>
      </c>
      <c r="C3679" s="151" t="s">
        <v>29</v>
      </c>
      <c r="D3679" s="148" t="s">
        <v>1176</v>
      </c>
      <c r="E3679" s="149">
        <v>387</v>
      </c>
      <c r="F3679" s="148" t="s">
        <v>589</v>
      </c>
      <c r="G3679" s="148" t="s">
        <v>15</v>
      </c>
      <c r="H3679" s="152" t="s">
        <v>11</v>
      </c>
      <c r="I3679" s="267" t="s">
        <v>1403</v>
      </c>
    </row>
    <row r="3680" spans="1:9" x14ac:dyDescent="0.2">
      <c r="A3680" s="132" t="s">
        <v>87</v>
      </c>
      <c r="B3680" s="213">
        <v>3</v>
      </c>
      <c r="C3680" s="151" t="s">
        <v>29</v>
      </c>
      <c r="D3680" s="148" t="s">
        <v>1176</v>
      </c>
      <c r="E3680" s="149">
        <v>387</v>
      </c>
      <c r="F3680" s="148" t="s">
        <v>589</v>
      </c>
      <c r="G3680" s="148" t="s">
        <v>15</v>
      </c>
      <c r="H3680" s="152" t="s">
        <v>11</v>
      </c>
      <c r="I3680" s="267" t="s">
        <v>1403</v>
      </c>
    </row>
    <row r="3681" spans="1:9" x14ac:dyDescent="0.2">
      <c r="A3681" s="132" t="s">
        <v>88</v>
      </c>
      <c r="B3681" s="213">
        <v>3</v>
      </c>
      <c r="C3681" s="151" t="s">
        <v>29</v>
      </c>
      <c r="D3681" s="148" t="s">
        <v>1176</v>
      </c>
      <c r="E3681" s="149">
        <v>387</v>
      </c>
      <c r="F3681" s="148" t="s">
        <v>589</v>
      </c>
      <c r="G3681" s="148" t="s">
        <v>15</v>
      </c>
      <c r="H3681" s="152" t="s">
        <v>11</v>
      </c>
      <c r="I3681" s="267" t="s">
        <v>1403</v>
      </c>
    </row>
    <row r="3682" spans="1:9" x14ac:dyDescent="0.2">
      <c r="A3682" s="132" t="s">
        <v>148</v>
      </c>
      <c r="B3682" s="213">
        <v>3</v>
      </c>
      <c r="C3682" s="151" t="s">
        <v>29</v>
      </c>
      <c r="D3682" s="148" t="s">
        <v>1176</v>
      </c>
      <c r="E3682" s="149">
        <v>387</v>
      </c>
      <c r="F3682" s="148" t="s">
        <v>589</v>
      </c>
      <c r="G3682" s="148" t="s">
        <v>15</v>
      </c>
      <c r="H3682" s="152" t="s">
        <v>11</v>
      </c>
      <c r="I3682" s="267" t="s">
        <v>1403</v>
      </c>
    </row>
    <row r="3683" spans="1:9" x14ac:dyDescent="0.2">
      <c r="A3683" s="132" t="s">
        <v>527</v>
      </c>
      <c r="B3683" s="213">
        <v>3</v>
      </c>
      <c r="C3683" s="151" t="s">
        <v>29</v>
      </c>
      <c r="D3683" s="148" t="s">
        <v>1176</v>
      </c>
      <c r="E3683" s="149">
        <v>387</v>
      </c>
      <c r="F3683" s="148" t="s">
        <v>589</v>
      </c>
      <c r="G3683" s="148" t="s">
        <v>15</v>
      </c>
      <c r="H3683" s="152" t="s">
        <v>11</v>
      </c>
      <c r="I3683" s="267" t="s">
        <v>1403</v>
      </c>
    </row>
    <row r="3684" spans="1:9" s="53" customFormat="1" x14ac:dyDescent="0.2">
      <c r="A3684" s="132" t="s">
        <v>588</v>
      </c>
      <c r="B3684" s="213">
        <v>3</v>
      </c>
      <c r="C3684" s="151" t="s">
        <v>29</v>
      </c>
      <c r="D3684" s="148" t="s">
        <v>1176</v>
      </c>
      <c r="E3684" s="149">
        <v>387</v>
      </c>
      <c r="F3684" s="148" t="s">
        <v>589</v>
      </c>
      <c r="G3684" s="148" t="s">
        <v>15</v>
      </c>
      <c r="H3684" s="152" t="s">
        <v>11</v>
      </c>
      <c r="I3684" s="267" t="s">
        <v>1403</v>
      </c>
    </row>
    <row r="3685" spans="1:9" s="53" customFormat="1" x14ac:dyDescent="0.2">
      <c r="A3685" s="132" t="s">
        <v>1069</v>
      </c>
      <c r="B3685" s="213">
        <v>3</v>
      </c>
      <c r="C3685" s="151" t="s">
        <v>29</v>
      </c>
      <c r="D3685" s="148" t="s">
        <v>1176</v>
      </c>
      <c r="E3685" s="149">
        <v>387</v>
      </c>
      <c r="F3685" s="148" t="s">
        <v>589</v>
      </c>
      <c r="G3685" s="148" t="s">
        <v>15</v>
      </c>
      <c r="H3685" s="152" t="s">
        <v>11</v>
      </c>
      <c r="I3685" s="267" t="s">
        <v>1403</v>
      </c>
    </row>
    <row r="3686" spans="1:9" x14ac:dyDescent="0.2">
      <c r="A3686" s="132" t="s">
        <v>5</v>
      </c>
      <c r="B3686" s="213">
        <v>3</v>
      </c>
      <c r="C3686" s="151" t="s">
        <v>29</v>
      </c>
      <c r="D3686" s="148" t="s">
        <v>1168</v>
      </c>
      <c r="E3686" s="149">
        <v>389</v>
      </c>
      <c r="F3686" s="148" t="s">
        <v>599</v>
      </c>
      <c r="G3686" s="148" t="s">
        <v>15</v>
      </c>
      <c r="H3686" s="127">
        <v>5800</v>
      </c>
      <c r="I3686" s="267" t="s">
        <v>1403</v>
      </c>
    </row>
    <row r="3687" spans="1:9" x14ac:dyDescent="0.2">
      <c r="A3687" s="132" t="s">
        <v>6</v>
      </c>
      <c r="B3687" s="213">
        <v>3</v>
      </c>
      <c r="C3687" s="151" t="s">
        <v>29</v>
      </c>
      <c r="D3687" s="148" t="s">
        <v>1168</v>
      </c>
      <c r="E3687" s="149">
        <v>389</v>
      </c>
      <c r="F3687" s="148" t="s">
        <v>599</v>
      </c>
      <c r="G3687" s="148" t="s">
        <v>15</v>
      </c>
      <c r="H3687" s="127">
        <v>5800</v>
      </c>
      <c r="I3687" s="267" t="s">
        <v>1403</v>
      </c>
    </row>
    <row r="3688" spans="1:9" x14ac:dyDescent="0.2">
      <c r="A3688" s="132" t="s">
        <v>7</v>
      </c>
      <c r="B3688" s="213">
        <v>3</v>
      </c>
      <c r="C3688" s="151" t="s">
        <v>29</v>
      </c>
      <c r="D3688" s="148" t="s">
        <v>1168</v>
      </c>
      <c r="E3688" s="149">
        <v>389</v>
      </c>
      <c r="F3688" s="148" t="s">
        <v>599</v>
      </c>
      <c r="G3688" s="148" t="s">
        <v>15</v>
      </c>
      <c r="H3688" s="148">
        <v>4555</v>
      </c>
      <c r="I3688" s="267" t="s">
        <v>1403</v>
      </c>
    </row>
    <row r="3689" spans="1:9" x14ac:dyDescent="0.2">
      <c r="A3689" s="132" t="s">
        <v>8</v>
      </c>
      <c r="B3689" s="213">
        <v>3</v>
      </c>
      <c r="C3689" s="151" t="s">
        <v>29</v>
      </c>
      <c r="D3689" s="148" t="s">
        <v>1168</v>
      </c>
      <c r="E3689" s="149">
        <v>389</v>
      </c>
      <c r="F3689" s="148" t="s">
        <v>599</v>
      </c>
      <c r="G3689" s="148" t="s">
        <v>15</v>
      </c>
      <c r="H3689" s="148">
        <v>4555</v>
      </c>
      <c r="I3689" s="267" t="s">
        <v>1403</v>
      </c>
    </row>
    <row r="3690" spans="1:9" x14ac:dyDescent="0.2">
      <c r="A3690" s="132" t="s">
        <v>34</v>
      </c>
      <c r="B3690" s="213">
        <v>3</v>
      </c>
      <c r="C3690" s="151" t="s">
        <v>29</v>
      </c>
      <c r="D3690" s="148" t="s">
        <v>1168</v>
      </c>
      <c r="E3690" s="149">
        <v>389</v>
      </c>
      <c r="F3690" s="148" t="s">
        <v>599</v>
      </c>
      <c r="G3690" s="148" t="s">
        <v>15</v>
      </c>
      <c r="H3690" s="148">
        <v>4945.8999999999996</v>
      </c>
      <c r="I3690" s="267" t="s">
        <v>1403</v>
      </c>
    </row>
    <row r="3691" spans="1:9" x14ac:dyDescent="0.2">
      <c r="A3691" s="132" t="s">
        <v>37</v>
      </c>
      <c r="B3691" s="213">
        <v>3</v>
      </c>
      <c r="C3691" s="151" t="s">
        <v>29</v>
      </c>
      <c r="D3691" s="148" t="s">
        <v>1168</v>
      </c>
      <c r="E3691" s="149">
        <v>389</v>
      </c>
      <c r="F3691" s="148" t="s">
        <v>599</v>
      </c>
      <c r="G3691" s="148" t="s">
        <v>15</v>
      </c>
      <c r="H3691" s="148">
        <v>4945.9000000000005</v>
      </c>
      <c r="I3691" s="267" t="s">
        <v>1403</v>
      </c>
    </row>
    <row r="3692" spans="1:9" x14ac:dyDescent="0.2">
      <c r="A3692" s="132" t="s">
        <v>39</v>
      </c>
      <c r="B3692" s="213">
        <v>3</v>
      </c>
      <c r="C3692" s="151" t="s">
        <v>29</v>
      </c>
      <c r="D3692" s="148" t="s">
        <v>1168</v>
      </c>
      <c r="E3692" s="149">
        <v>389</v>
      </c>
      <c r="F3692" s="148" t="s">
        <v>599</v>
      </c>
      <c r="G3692" s="148" t="s">
        <v>15</v>
      </c>
      <c r="H3692" s="148">
        <v>4463.8</v>
      </c>
      <c r="I3692" s="267" t="s">
        <v>1403</v>
      </c>
    </row>
    <row r="3693" spans="1:9" x14ac:dyDescent="0.2">
      <c r="A3693" s="132" t="s">
        <v>40</v>
      </c>
      <c r="B3693" s="213">
        <v>3</v>
      </c>
      <c r="C3693" s="151" t="s">
        <v>29</v>
      </c>
      <c r="D3693" s="148" t="s">
        <v>1168</v>
      </c>
      <c r="E3693" s="149">
        <v>389</v>
      </c>
      <c r="F3693" s="148" t="s">
        <v>599</v>
      </c>
      <c r="G3693" s="148" t="s">
        <v>15</v>
      </c>
      <c r="H3693" s="148">
        <v>4196.6000000000004</v>
      </c>
      <c r="I3693" s="267" t="s">
        <v>1403</v>
      </c>
    </row>
    <row r="3694" spans="1:9" x14ac:dyDescent="0.2">
      <c r="A3694" s="132" t="s">
        <v>44</v>
      </c>
      <c r="B3694" s="213">
        <v>3</v>
      </c>
      <c r="C3694" s="151" t="s">
        <v>29</v>
      </c>
      <c r="D3694" s="148" t="s">
        <v>1168</v>
      </c>
      <c r="E3694" s="149">
        <v>389</v>
      </c>
      <c r="F3694" s="148" t="s">
        <v>599</v>
      </c>
      <c r="G3694" s="148" t="s">
        <v>15</v>
      </c>
      <c r="H3694" s="148">
        <v>3679.9</v>
      </c>
      <c r="I3694" s="267" t="s">
        <v>1403</v>
      </c>
    </row>
    <row r="3695" spans="1:9" x14ac:dyDescent="0.2">
      <c r="A3695" s="132" t="s">
        <v>45</v>
      </c>
      <c r="B3695" s="213">
        <v>3</v>
      </c>
      <c r="C3695" s="151" t="s">
        <v>29</v>
      </c>
      <c r="D3695" s="148" t="s">
        <v>1168</v>
      </c>
      <c r="E3695" s="149">
        <v>389</v>
      </c>
      <c r="F3695" s="148" t="s">
        <v>599</v>
      </c>
      <c r="G3695" s="148" t="s">
        <v>15</v>
      </c>
      <c r="H3695" s="148">
        <v>3679.9</v>
      </c>
      <c r="I3695" s="267" t="s">
        <v>1403</v>
      </c>
    </row>
    <row r="3696" spans="1:9" x14ac:dyDescent="0.2">
      <c r="A3696" s="132" t="s">
        <v>46</v>
      </c>
      <c r="B3696" s="213">
        <v>3</v>
      </c>
      <c r="C3696" s="151" t="s">
        <v>29</v>
      </c>
      <c r="D3696" s="148" t="s">
        <v>1168</v>
      </c>
      <c r="E3696" s="149">
        <v>389</v>
      </c>
      <c r="F3696" s="148" t="s">
        <v>599</v>
      </c>
      <c r="G3696" s="148" t="s">
        <v>15</v>
      </c>
      <c r="H3696" s="148">
        <v>3715.4</v>
      </c>
      <c r="I3696" s="267" t="s">
        <v>1403</v>
      </c>
    </row>
    <row r="3697" spans="1:9" x14ac:dyDescent="0.2">
      <c r="A3697" s="132" t="s">
        <v>47</v>
      </c>
      <c r="B3697" s="213">
        <v>3</v>
      </c>
      <c r="C3697" s="151" t="s">
        <v>29</v>
      </c>
      <c r="D3697" s="148" t="s">
        <v>1168</v>
      </c>
      <c r="E3697" s="149">
        <v>389</v>
      </c>
      <c r="F3697" s="148" t="s">
        <v>599</v>
      </c>
      <c r="G3697" s="148" t="s">
        <v>15</v>
      </c>
      <c r="H3697" s="148">
        <v>3715.4</v>
      </c>
      <c r="I3697" s="267" t="s">
        <v>1403</v>
      </c>
    </row>
    <row r="3698" spans="1:9" x14ac:dyDescent="0.2">
      <c r="A3698" s="132" t="s">
        <v>55</v>
      </c>
      <c r="B3698" s="213">
        <v>3</v>
      </c>
      <c r="C3698" s="151" t="s">
        <v>29</v>
      </c>
      <c r="D3698" s="148" t="s">
        <v>1168</v>
      </c>
      <c r="E3698" s="149">
        <v>389</v>
      </c>
      <c r="F3698" s="148" t="s">
        <v>599</v>
      </c>
      <c r="G3698" s="148" t="s">
        <v>15</v>
      </c>
      <c r="H3698" s="148">
        <v>3785.4</v>
      </c>
      <c r="I3698" s="267" t="s">
        <v>1403</v>
      </c>
    </row>
    <row r="3699" spans="1:9" x14ac:dyDescent="0.2">
      <c r="A3699" s="132" t="s">
        <v>56</v>
      </c>
      <c r="B3699" s="213">
        <v>3</v>
      </c>
      <c r="C3699" s="151" t="s">
        <v>29</v>
      </c>
      <c r="D3699" s="148" t="s">
        <v>1168</v>
      </c>
      <c r="E3699" s="149">
        <v>389</v>
      </c>
      <c r="F3699" s="148" t="s">
        <v>599</v>
      </c>
      <c r="G3699" s="148" t="s">
        <v>15</v>
      </c>
      <c r="H3699" s="148">
        <v>3785.4</v>
      </c>
      <c r="I3699" s="267" t="s">
        <v>1403</v>
      </c>
    </row>
    <row r="3700" spans="1:9" x14ac:dyDescent="0.2">
      <c r="A3700" s="132" t="s">
        <v>64</v>
      </c>
      <c r="B3700" s="213">
        <v>3</v>
      </c>
      <c r="C3700" s="151" t="s">
        <v>29</v>
      </c>
      <c r="D3700" s="148" t="s">
        <v>1168</v>
      </c>
      <c r="E3700" s="149">
        <v>389</v>
      </c>
      <c r="F3700" s="148" t="s">
        <v>599</v>
      </c>
      <c r="G3700" s="148" t="s">
        <v>15</v>
      </c>
      <c r="H3700" s="148">
        <v>3764</v>
      </c>
      <c r="I3700" s="267" t="s">
        <v>1403</v>
      </c>
    </row>
    <row r="3701" spans="1:9" x14ac:dyDescent="0.2">
      <c r="A3701" s="132" t="s">
        <v>65</v>
      </c>
      <c r="B3701" s="213">
        <v>3</v>
      </c>
      <c r="C3701" s="151" t="s">
        <v>29</v>
      </c>
      <c r="D3701" s="148" t="s">
        <v>1168</v>
      </c>
      <c r="E3701" s="149">
        <v>389</v>
      </c>
      <c r="F3701" s="148" t="s">
        <v>599</v>
      </c>
      <c r="G3701" s="148" t="s">
        <v>15</v>
      </c>
      <c r="H3701" s="156">
        <v>3764</v>
      </c>
      <c r="I3701" s="267" t="s">
        <v>1403</v>
      </c>
    </row>
    <row r="3702" spans="1:9" x14ac:dyDescent="0.2">
      <c r="A3702" s="132" t="s">
        <v>78</v>
      </c>
      <c r="B3702" s="213">
        <v>3</v>
      </c>
      <c r="C3702" s="151" t="s">
        <v>29</v>
      </c>
      <c r="D3702" s="148" t="s">
        <v>1168</v>
      </c>
      <c r="E3702" s="149">
        <v>389</v>
      </c>
      <c r="F3702" s="148" t="s">
        <v>599</v>
      </c>
      <c r="G3702" s="148" t="s">
        <v>15</v>
      </c>
      <c r="H3702" s="148">
        <v>3519.3</v>
      </c>
      <c r="I3702" s="267" t="s">
        <v>1403</v>
      </c>
    </row>
    <row r="3703" spans="1:9" x14ac:dyDescent="0.2">
      <c r="A3703" s="132" t="s">
        <v>79</v>
      </c>
      <c r="B3703" s="213">
        <v>3</v>
      </c>
      <c r="C3703" s="151" t="s">
        <v>29</v>
      </c>
      <c r="D3703" s="148" t="s">
        <v>1168</v>
      </c>
      <c r="E3703" s="149">
        <v>389</v>
      </c>
      <c r="F3703" s="148" t="s">
        <v>599</v>
      </c>
      <c r="G3703" s="148" t="s">
        <v>15</v>
      </c>
      <c r="H3703" s="148">
        <v>3519.3</v>
      </c>
      <c r="I3703" s="267" t="s">
        <v>1403</v>
      </c>
    </row>
    <row r="3704" spans="1:9" x14ac:dyDescent="0.2">
      <c r="A3704" s="132" t="s">
        <v>81</v>
      </c>
      <c r="B3704" s="213">
        <v>3</v>
      </c>
      <c r="C3704" s="151" t="s">
        <v>29</v>
      </c>
      <c r="D3704" s="148" t="s">
        <v>1168</v>
      </c>
      <c r="E3704" s="149">
        <v>389</v>
      </c>
      <c r="F3704" s="148" t="s">
        <v>599</v>
      </c>
      <c r="G3704" s="148" t="s">
        <v>15</v>
      </c>
      <c r="H3704" s="148">
        <v>3521.5</v>
      </c>
      <c r="I3704" s="267" t="s">
        <v>1403</v>
      </c>
    </row>
    <row r="3705" spans="1:9" x14ac:dyDescent="0.2">
      <c r="A3705" s="132" t="s">
        <v>82</v>
      </c>
      <c r="B3705" s="213">
        <v>3</v>
      </c>
      <c r="C3705" s="151" t="s">
        <v>29</v>
      </c>
      <c r="D3705" s="148" t="s">
        <v>1168</v>
      </c>
      <c r="E3705" s="149">
        <v>389</v>
      </c>
      <c r="F3705" s="148" t="s">
        <v>599</v>
      </c>
      <c r="G3705" s="148" t="s">
        <v>15</v>
      </c>
      <c r="H3705" s="148">
        <v>3521.5</v>
      </c>
      <c r="I3705" s="267" t="s">
        <v>1403</v>
      </c>
    </row>
    <row r="3706" spans="1:9" x14ac:dyDescent="0.2">
      <c r="A3706" s="132" t="s">
        <v>87</v>
      </c>
      <c r="B3706" s="213">
        <v>3</v>
      </c>
      <c r="C3706" s="151" t="s">
        <v>29</v>
      </c>
      <c r="D3706" s="148" t="s">
        <v>1168</v>
      </c>
      <c r="E3706" s="149">
        <v>389</v>
      </c>
      <c r="F3706" s="148" t="s">
        <v>599</v>
      </c>
      <c r="G3706" s="148" t="s">
        <v>15</v>
      </c>
      <c r="H3706" s="148">
        <v>3608.5</v>
      </c>
      <c r="I3706" s="267" t="s">
        <v>1403</v>
      </c>
    </row>
    <row r="3707" spans="1:9" x14ac:dyDescent="0.2">
      <c r="A3707" s="132" t="s">
        <v>88</v>
      </c>
      <c r="B3707" s="213">
        <v>3</v>
      </c>
      <c r="C3707" s="151" t="s">
        <v>29</v>
      </c>
      <c r="D3707" s="148" t="s">
        <v>1168</v>
      </c>
      <c r="E3707" s="149">
        <v>389</v>
      </c>
      <c r="F3707" s="148" t="s">
        <v>599</v>
      </c>
      <c r="G3707" s="148" t="s">
        <v>15</v>
      </c>
      <c r="H3707" s="148">
        <v>3608.5</v>
      </c>
      <c r="I3707" s="267" t="s">
        <v>1403</v>
      </c>
    </row>
    <row r="3708" spans="1:9" x14ac:dyDescent="0.2">
      <c r="A3708" s="132" t="s">
        <v>148</v>
      </c>
      <c r="B3708" s="213">
        <v>3</v>
      </c>
      <c r="C3708" s="151" t="s">
        <v>29</v>
      </c>
      <c r="D3708" s="148" t="s">
        <v>1168</v>
      </c>
      <c r="E3708" s="149">
        <v>389</v>
      </c>
      <c r="F3708" s="148" t="s">
        <v>599</v>
      </c>
      <c r="G3708" s="148" t="s">
        <v>15</v>
      </c>
      <c r="H3708" s="137">
        <v>3753.3</v>
      </c>
      <c r="I3708" s="267" t="s">
        <v>1403</v>
      </c>
    </row>
    <row r="3709" spans="1:9" x14ac:dyDescent="0.2">
      <c r="A3709" s="132" t="s">
        <v>527</v>
      </c>
      <c r="B3709" s="213">
        <v>3</v>
      </c>
      <c r="C3709" s="151" t="s">
        <v>29</v>
      </c>
      <c r="D3709" s="148" t="s">
        <v>1168</v>
      </c>
      <c r="E3709" s="149">
        <v>389</v>
      </c>
      <c r="F3709" s="148" t="s">
        <v>599</v>
      </c>
      <c r="G3709" s="148" t="s">
        <v>15</v>
      </c>
      <c r="H3709" s="137">
        <v>3753.3</v>
      </c>
      <c r="I3709" s="267" t="s">
        <v>1403</v>
      </c>
    </row>
    <row r="3710" spans="1:9" s="53" customFormat="1" x14ac:dyDescent="0.2">
      <c r="A3710" s="132" t="s">
        <v>588</v>
      </c>
      <c r="B3710" s="213">
        <v>3</v>
      </c>
      <c r="C3710" s="151" t="s">
        <v>29</v>
      </c>
      <c r="D3710" s="148" t="s">
        <v>1168</v>
      </c>
      <c r="E3710" s="149">
        <v>389</v>
      </c>
      <c r="F3710" s="148" t="s">
        <v>599</v>
      </c>
      <c r="G3710" s="148" t="s">
        <v>15</v>
      </c>
      <c r="H3710" s="58">
        <v>4383.8999999999996</v>
      </c>
      <c r="I3710" s="267" t="s">
        <v>1403</v>
      </c>
    </row>
    <row r="3711" spans="1:9" s="53" customFormat="1" x14ac:dyDescent="0.2">
      <c r="A3711" s="132" t="s">
        <v>1069</v>
      </c>
      <c r="B3711" s="213">
        <v>3</v>
      </c>
      <c r="C3711" s="151" t="s">
        <v>29</v>
      </c>
      <c r="D3711" s="148" t="s">
        <v>1168</v>
      </c>
      <c r="E3711" s="149">
        <v>389</v>
      </c>
      <c r="F3711" s="148" t="s">
        <v>599</v>
      </c>
      <c r="G3711" s="148" t="s">
        <v>15</v>
      </c>
      <c r="H3711" s="58">
        <v>4383.8999999999996</v>
      </c>
      <c r="I3711" s="267" t="s">
        <v>1403</v>
      </c>
    </row>
    <row r="3712" spans="1:9" x14ac:dyDescent="0.2">
      <c r="A3712" s="132" t="s">
        <v>5</v>
      </c>
      <c r="B3712" s="217">
        <v>3</v>
      </c>
      <c r="C3712" s="77" t="s">
        <v>29</v>
      </c>
      <c r="D3712" s="77" t="s">
        <v>50</v>
      </c>
      <c r="E3712" s="136">
        <v>390</v>
      </c>
      <c r="F3712" s="137" t="s">
        <v>1239</v>
      </c>
      <c r="G3712" s="137" t="s">
        <v>15</v>
      </c>
      <c r="H3712" s="139" t="s">
        <v>4</v>
      </c>
      <c r="I3712" s="267" t="s">
        <v>1403</v>
      </c>
    </row>
    <row r="3713" spans="1:9" x14ac:dyDescent="0.2">
      <c r="A3713" s="132" t="s">
        <v>6</v>
      </c>
      <c r="B3713" s="217">
        <v>3</v>
      </c>
      <c r="C3713" s="77" t="s">
        <v>29</v>
      </c>
      <c r="D3713" s="77" t="s">
        <v>50</v>
      </c>
      <c r="E3713" s="136">
        <v>390</v>
      </c>
      <c r="F3713" s="137" t="s">
        <v>1239</v>
      </c>
      <c r="G3713" s="137" t="s">
        <v>15</v>
      </c>
      <c r="H3713" s="139" t="s">
        <v>4</v>
      </c>
      <c r="I3713" s="267" t="s">
        <v>1403</v>
      </c>
    </row>
    <row r="3714" spans="1:9" x14ac:dyDescent="0.2">
      <c r="A3714" s="132" t="s">
        <v>7</v>
      </c>
      <c r="B3714" s="217">
        <v>3</v>
      </c>
      <c r="C3714" s="77" t="s">
        <v>29</v>
      </c>
      <c r="D3714" s="77" t="s">
        <v>50</v>
      </c>
      <c r="E3714" s="136">
        <v>390</v>
      </c>
      <c r="F3714" s="58" t="s">
        <v>1239</v>
      </c>
      <c r="G3714" s="137" t="s">
        <v>15</v>
      </c>
      <c r="H3714" s="139" t="s">
        <v>4</v>
      </c>
      <c r="I3714" s="267" t="s">
        <v>1403</v>
      </c>
    </row>
    <row r="3715" spans="1:9" x14ac:dyDescent="0.2">
      <c r="A3715" s="132" t="s">
        <v>8</v>
      </c>
      <c r="B3715" s="217">
        <v>3</v>
      </c>
      <c r="C3715" s="77" t="s">
        <v>29</v>
      </c>
      <c r="D3715" s="77" t="s">
        <v>50</v>
      </c>
      <c r="E3715" s="136">
        <v>390</v>
      </c>
      <c r="F3715" s="137" t="s">
        <v>1239</v>
      </c>
      <c r="G3715" s="137" t="s">
        <v>15</v>
      </c>
      <c r="H3715" s="139" t="s">
        <v>4</v>
      </c>
      <c r="I3715" s="267" t="s">
        <v>1403</v>
      </c>
    </row>
    <row r="3716" spans="1:9" x14ac:dyDescent="0.2">
      <c r="A3716" s="132" t="s">
        <v>34</v>
      </c>
      <c r="B3716" s="217">
        <v>3</v>
      </c>
      <c r="C3716" s="77" t="s">
        <v>29</v>
      </c>
      <c r="D3716" s="77" t="s">
        <v>50</v>
      </c>
      <c r="E3716" s="45">
        <v>390</v>
      </c>
      <c r="F3716" s="58" t="s">
        <v>1239</v>
      </c>
      <c r="G3716" s="137" t="s">
        <v>15</v>
      </c>
      <c r="H3716" s="139" t="s">
        <v>4</v>
      </c>
      <c r="I3716" s="267" t="s">
        <v>1403</v>
      </c>
    </row>
    <row r="3717" spans="1:9" x14ac:dyDescent="0.2">
      <c r="A3717" s="132" t="s">
        <v>37</v>
      </c>
      <c r="B3717" s="217">
        <v>3</v>
      </c>
      <c r="C3717" s="77" t="s">
        <v>29</v>
      </c>
      <c r="D3717" s="77" t="s">
        <v>50</v>
      </c>
      <c r="E3717" s="136">
        <v>390</v>
      </c>
      <c r="F3717" s="137" t="s">
        <v>1239</v>
      </c>
      <c r="G3717" s="137" t="s">
        <v>15</v>
      </c>
      <c r="H3717" s="139" t="s">
        <v>4</v>
      </c>
      <c r="I3717" s="267" t="s">
        <v>1403</v>
      </c>
    </row>
    <row r="3718" spans="1:9" x14ac:dyDescent="0.2">
      <c r="A3718" s="132" t="s">
        <v>39</v>
      </c>
      <c r="B3718" s="217">
        <v>3</v>
      </c>
      <c r="C3718" s="77" t="s">
        <v>29</v>
      </c>
      <c r="D3718" s="77" t="s">
        <v>50</v>
      </c>
      <c r="E3718" s="136">
        <v>390</v>
      </c>
      <c r="F3718" s="137" t="s">
        <v>1239</v>
      </c>
      <c r="G3718" s="137" t="s">
        <v>15</v>
      </c>
      <c r="H3718" s="139" t="s">
        <v>4</v>
      </c>
      <c r="I3718" s="267" t="s">
        <v>1403</v>
      </c>
    </row>
    <row r="3719" spans="1:9" x14ac:dyDescent="0.2">
      <c r="A3719" s="132" t="s">
        <v>40</v>
      </c>
      <c r="B3719" s="217">
        <v>3</v>
      </c>
      <c r="C3719" s="77" t="s">
        <v>29</v>
      </c>
      <c r="D3719" s="77" t="s">
        <v>50</v>
      </c>
      <c r="E3719" s="136">
        <v>390</v>
      </c>
      <c r="F3719" s="137" t="s">
        <v>1239</v>
      </c>
      <c r="G3719" s="137" t="s">
        <v>15</v>
      </c>
      <c r="H3719" s="139" t="s">
        <v>4</v>
      </c>
      <c r="I3719" s="267" t="s">
        <v>1403</v>
      </c>
    </row>
    <row r="3720" spans="1:9" x14ac:dyDescent="0.2">
      <c r="A3720" s="132" t="s">
        <v>44</v>
      </c>
      <c r="B3720" s="217">
        <v>3</v>
      </c>
      <c r="C3720" s="77" t="s">
        <v>29</v>
      </c>
      <c r="D3720" s="77" t="s">
        <v>50</v>
      </c>
      <c r="E3720" s="136">
        <v>390</v>
      </c>
      <c r="F3720" s="137" t="s">
        <v>1239</v>
      </c>
      <c r="G3720" s="137" t="s">
        <v>15</v>
      </c>
      <c r="H3720" s="139" t="s">
        <v>4</v>
      </c>
      <c r="I3720" s="267" t="s">
        <v>1403</v>
      </c>
    </row>
    <row r="3721" spans="1:9" x14ac:dyDescent="0.2">
      <c r="A3721" s="132" t="s">
        <v>45</v>
      </c>
      <c r="B3721" s="217">
        <v>3</v>
      </c>
      <c r="C3721" s="77" t="s">
        <v>29</v>
      </c>
      <c r="D3721" s="77" t="s">
        <v>50</v>
      </c>
      <c r="E3721" s="136">
        <v>390</v>
      </c>
      <c r="F3721" s="137" t="s">
        <v>1239</v>
      </c>
      <c r="G3721" s="137" t="s">
        <v>15</v>
      </c>
      <c r="H3721" s="139" t="s">
        <v>4</v>
      </c>
      <c r="I3721" s="267" t="s">
        <v>1403</v>
      </c>
    </row>
    <row r="3722" spans="1:9" x14ac:dyDescent="0.2">
      <c r="A3722" s="132" t="s">
        <v>46</v>
      </c>
      <c r="B3722" s="217">
        <v>3</v>
      </c>
      <c r="C3722" s="77" t="s">
        <v>29</v>
      </c>
      <c r="D3722" s="77" t="s">
        <v>50</v>
      </c>
      <c r="E3722" s="136">
        <v>390</v>
      </c>
      <c r="F3722" s="137" t="s">
        <v>1239</v>
      </c>
      <c r="G3722" s="137" t="s">
        <v>15</v>
      </c>
      <c r="H3722" s="139" t="s">
        <v>4</v>
      </c>
      <c r="I3722" s="267" t="s">
        <v>1403</v>
      </c>
    </row>
    <row r="3723" spans="1:9" x14ac:dyDescent="0.2">
      <c r="A3723" s="132" t="s">
        <v>47</v>
      </c>
      <c r="B3723" s="217">
        <v>3</v>
      </c>
      <c r="C3723" s="77" t="s">
        <v>29</v>
      </c>
      <c r="D3723" s="77" t="s">
        <v>50</v>
      </c>
      <c r="E3723" s="136">
        <v>390</v>
      </c>
      <c r="F3723" s="137" t="s">
        <v>1239</v>
      </c>
      <c r="G3723" s="137" t="s">
        <v>15</v>
      </c>
      <c r="H3723" s="139" t="s">
        <v>4</v>
      </c>
      <c r="I3723" s="267" t="s">
        <v>1403</v>
      </c>
    </row>
    <row r="3724" spans="1:9" x14ac:dyDescent="0.2">
      <c r="A3724" s="132" t="s">
        <v>55</v>
      </c>
      <c r="B3724" s="217">
        <v>3</v>
      </c>
      <c r="C3724" s="77" t="s">
        <v>29</v>
      </c>
      <c r="D3724" s="77" t="s">
        <v>50</v>
      </c>
      <c r="E3724" s="136">
        <v>390</v>
      </c>
      <c r="F3724" s="137" t="s">
        <v>1239</v>
      </c>
      <c r="G3724" s="137" t="s">
        <v>15</v>
      </c>
      <c r="H3724" s="139" t="s">
        <v>4</v>
      </c>
      <c r="I3724" s="267" t="s">
        <v>1403</v>
      </c>
    </row>
    <row r="3725" spans="1:9" x14ac:dyDescent="0.2">
      <c r="A3725" s="132" t="s">
        <v>56</v>
      </c>
      <c r="B3725" s="217">
        <v>3</v>
      </c>
      <c r="C3725" s="77" t="s">
        <v>29</v>
      </c>
      <c r="D3725" s="77" t="s">
        <v>50</v>
      </c>
      <c r="E3725" s="136">
        <v>390</v>
      </c>
      <c r="F3725" s="58" t="s">
        <v>1239</v>
      </c>
      <c r="G3725" s="137" t="s">
        <v>15</v>
      </c>
      <c r="H3725" s="139" t="s">
        <v>4</v>
      </c>
      <c r="I3725" s="267" t="s">
        <v>1403</v>
      </c>
    </row>
    <row r="3726" spans="1:9" x14ac:dyDescent="0.2">
      <c r="A3726" s="132" t="s">
        <v>64</v>
      </c>
      <c r="B3726" s="217">
        <v>3</v>
      </c>
      <c r="C3726" s="77" t="s">
        <v>29</v>
      </c>
      <c r="D3726" s="77" t="s">
        <v>50</v>
      </c>
      <c r="E3726" s="136">
        <v>390</v>
      </c>
      <c r="F3726" s="58" t="s">
        <v>1239</v>
      </c>
      <c r="G3726" s="137" t="s">
        <v>15</v>
      </c>
      <c r="H3726" s="139" t="s">
        <v>4</v>
      </c>
      <c r="I3726" s="267" t="s">
        <v>1403</v>
      </c>
    </row>
    <row r="3727" spans="1:9" x14ac:dyDescent="0.2">
      <c r="A3727" s="132" t="s">
        <v>65</v>
      </c>
      <c r="B3727" s="217">
        <v>3</v>
      </c>
      <c r="C3727" s="77" t="s">
        <v>29</v>
      </c>
      <c r="D3727" s="77" t="s">
        <v>50</v>
      </c>
      <c r="E3727" s="136">
        <v>390</v>
      </c>
      <c r="F3727" s="137" t="s">
        <v>1239</v>
      </c>
      <c r="G3727" s="137" t="s">
        <v>15</v>
      </c>
      <c r="H3727" s="139" t="s">
        <v>4</v>
      </c>
      <c r="I3727" s="267" t="s">
        <v>1403</v>
      </c>
    </row>
    <row r="3728" spans="1:9" x14ac:dyDescent="0.2">
      <c r="A3728" s="132" t="s">
        <v>78</v>
      </c>
      <c r="B3728" s="217">
        <v>3</v>
      </c>
      <c r="C3728" s="77" t="s">
        <v>29</v>
      </c>
      <c r="D3728" s="77" t="s">
        <v>50</v>
      </c>
      <c r="E3728" s="136">
        <v>390</v>
      </c>
      <c r="F3728" s="137" t="s">
        <v>1239</v>
      </c>
      <c r="G3728" s="137" t="s">
        <v>15</v>
      </c>
      <c r="H3728" s="139" t="s">
        <v>4</v>
      </c>
      <c r="I3728" s="267" t="s">
        <v>1403</v>
      </c>
    </row>
    <row r="3729" spans="1:9" x14ac:dyDescent="0.2">
      <c r="A3729" s="132" t="s">
        <v>79</v>
      </c>
      <c r="B3729" s="217">
        <v>3</v>
      </c>
      <c r="C3729" s="77" t="s">
        <v>29</v>
      </c>
      <c r="D3729" s="77" t="s">
        <v>50</v>
      </c>
      <c r="E3729" s="136">
        <v>390</v>
      </c>
      <c r="F3729" s="137" t="s">
        <v>1239</v>
      </c>
      <c r="G3729" s="137" t="s">
        <v>15</v>
      </c>
      <c r="H3729" s="139" t="s">
        <v>4</v>
      </c>
      <c r="I3729" s="267" t="s">
        <v>1403</v>
      </c>
    </row>
    <row r="3730" spans="1:9" x14ac:dyDescent="0.2">
      <c r="A3730" s="132" t="s">
        <v>81</v>
      </c>
      <c r="B3730" s="217">
        <v>3</v>
      </c>
      <c r="C3730" s="77" t="s">
        <v>29</v>
      </c>
      <c r="D3730" s="77" t="s">
        <v>50</v>
      </c>
      <c r="E3730" s="136">
        <v>390</v>
      </c>
      <c r="F3730" s="137" t="s">
        <v>1239</v>
      </c>
      <c r="G3730" s="137" t="s">
        <v>15</v>
      </c>
      <c r="H3730" s="139" t="s">
        <v>4</v>
      </c>
      <c r="I3730" s="267" t="s">
        <v>1403</v>
      </c>
    </row>
    <row r="3731" spans="1:9" x14ac:dyDescent="0.2">
      <c r="A3731" s="132" t="s">
        <v>82</v>
      </c>
      <c r="B3731" s="217">
        <v>3</v>
      </c>
      <c r="C3731" s="77" t="s">
        <v>29</v>
      </c>
      <c r="D3731" s="77" t="s">
        <v>50</v>
      </c>
      <c r="E3731" s="136">
        <v>390</v>
      </c>
      <c r="F3731" s="137" t="s">
        <v>1239</v>
      </c>
      <c r="G3731" s="137" t="s">
        <v>15</v>
      </c>
      <c r="H3731" s="139" t="s">
        <v>4</v>
      </c>
      <c r="I3731" s="267" t="s">
        <v>1403</v>
      </c>
    </row>
    <row r="3732" spans="1:9" x14ac:dyDescent="0.2">
      <c r="A3732" s="132" t="s">
        <v>87</v>
      </c>
      <c r="B3732" s="217">
        <v>3</v>
      </c>
      <c r="C3732" s="77" t="s">
        <v>29</v>
      </c>
      <c r="D3732" s="77" t="s">
        <v>50</v>
      </c>
      <c r="E3732" s="136">
        <v>390</v>
      </c>
      <c r="F3732" s="137" t="s">
        <v>1239</v>
      </c>
      <c r="G3732" s="137" t="s">
        <v>15</v>
      </c>
      <c r="H3732" s="139" t="s">
        <v>4</v>
      </c>
      <c r="I3732" s="267" t="s">
        <v>1403</v>
      </c>
    </row>
    <row r="3733" spans="1:9" x14ac:dyDescent="0.2">
      <c r="A3733" s="132" t="s">
        <v>88</v>
      </c>
      <c r="B3733" s="217">
        <v>3</v>
      </c>
      <c r="C3733" s="77" t="s">
        <v>29</v>
      </c>
      <c r="D3733" s="77" t="s">
        <v>50</v>
      </c>
      <c r="E3733" s="136">
        <v>390</v>
      </c>
      <c r="F3733" s="137" t="s">
        <v>1239</v>
      </c>
      <c r="G3733" s="137" t="s">
        <v>15</v>
      </c>
      <c r="H3733" s="139" t="s">
        <v>4</v>
      </c>
      <c r="I3733" s="267" t="s">
        <v>1403</v>
      </c>
    </row>
    <row r="3734" spans="1:9" x14ac:dyDescent="0.2">
      <c r="A3734" s="132" t="s">
        <v>148</v>
      </c>
      <c r="B3734" s="217">
        <v>3</v>
      </c>
      <c r="C3734" s="77" t="s">
        <v>29</v>
      </c>
      <c r="D3734" s="77" t="s">
        <v>50</v>
      </c>
      <c r="E3734" s="136">
        <v>390</v>
      </c>
      <c r="F3734" s="137" t="s">
        <v>1239</v>
      </c>
      <c r="G3734" s="137" t="s">
        <v>15</v>
      </c>
      <c r="H3734" s="139" t="s">
        <v>4</v>
      </c>
      <c r="I3734" s="267" t="s">
        <v>1403</v>
      </c>
    </row>
    <row r="3735" spans="1:9" x14ac:dyDescent="0.2">
      <c r="A3735" s="48" t="s">
        <v>527</v>
      </c>
      <c r="B3735" s="218">
        <v>3</v>
      </c>
      <c r="C3735" s="77" t="s">
        <v>29</v>
      </c>
      <c r="D3735" s="77" t="s">
        <v>50</v>
      </c>
      <c r="E3735" s="136">
        <v>390</v>
      </c>
      <c r="F3735" s="137" t="s">
        <v>1239</v>
      </c>
      <c r="G3735" s="137" t="s">
        <v>15</v>
      </c>
      <c r="H3735" s="139" t="s">
        <v>4</v>
      </c>
      <c r="I3735" s="267" t="s">
        <v>1403</v>
      </c>
    </row>
    <row r="3736" spans="1:9" s="53" customFormat="1" x14ac:dyDescent="0.2">
      <c r="A3736" s="132" t="s">
        <v>588</v>
      </c>
      <c r="B3736" s="217">
        <v>3</v>
      </c>
      <c r="C3736" s="77" t="s">
        <v>29</v>
      </c>
      <c r="D3736" s="77" t="s">
        <v>50</v>
      </c>
      <c r="E3736" s="136">
        <v>390</v>
      </c>
      <c r="F3736" s="137" t="s">
        <v>1239</v>
      </c>
      <c r="G3736" s="137" t="s">
        <v>15</v>
      </c>
      <c r="H3736" s="139" t="s">
        <v>4</v>
      </c>
      <c r="I3736" s="267" t="s">
        <v>1403</v>
      </c>
    </row>
    <row r="3737" spans="1:9" s="53" customFormat="1" x14ac:dyDescent="0.2">
      <c r="A3737" s="132" t="s">
        <v>1069</v>
      </c>
      <c r="B3737" s="217">
        <v>3</v>
      </c>
      <c r="C3737" s="77" t="s">
        <v>29</v>
      </c>
      <c r="D3737" s="77" t="s">
        <v>50</v>
      </c>
      <c r="E3737" s="136">
        <v>390</v>
      </c>
      <c r="F3737" s="137" t="s">
        <v>1239</v>
      </c>
      <c r="G3737" s="137" t="s">
        <v>15</v>
      </c>
      <c r="H3737" s="139" t="s">
        <v>4</v>
      </c>
      <c r="I3737" s="267" t="s">
        <v>1403</v>
      </c>
    </row>
    <row r="3738" spans="1:9" x14ac:dyDescent="0.2">
      <c r="A3738" s="132" t="s">
        <v>5</v>
      </c>
      <c r="B3738" s="213">
        <v>3</v>
      </c>
      <c r="C3738" s="151" t="s">
        <v>29</v>
      </c>
      <c r="D3738" s="151" t="s">
        <v>30</v>
      </c>
      <c r="E3738" s="149">
        <v>392</v>
      </c>
      <c r="F3738" s="148" t="s">
        <v>1386</v>
      </c>
      <c r="G3738" s="148" t="s">
        <v>1385</v>
      </c>
      <c r="H3738" s="145">
        <v>119629.9</v>
      </c>
      <c r="I3738" s="267" t="s">
        <v>1403</v>
      </c>
    </row>
    <row r="3739" spans="1:9" x14ac:dyDescent="0.2">
      <c r="A3739" s="132" t="s">
        <v>6</v>
      </c>
      <c r="B3739" s="213">
        <v>3</v>
      </c>
      <c r="C3739" s="151" t="s">
        <v>29</v>
      </c>
      <c r="D3739" s="151" t="s">
        <v>30</v>
      </c>
      <c r="E3739" s="149">
        <v>392</v>
      </c>
      <c r="F3739" s="148" t="s">
        <v>1386</v>
      </c>
      <c r="G3739" s="148" t="s">
        <v>1385</v>
      </c>
      <c r="H3739" s="150">
        <v>119907.2</v>
      </c>
      <c r="I3739" s="267" t="s">
        <v>1403</v>
      </c>
    </row>
    <row r="3740" spans="1:9" x14ac:dyDescent="0.2">
      <c r="A3740" s="132" t="s">
        <v>7</v>
      </c>
      <c r="B3740" s="213">
        <v>3</v>
      </c>
      <c r="C3740" s="151" t="s">
        <v>29</v>
      </c>
      <c r="D3740" s="151" t="s">
        <v>30</v>
      </c>
      <c r="E3740" s="149">
        <v>392</v>
      </c>
      <c r="F3740" s="148" t="s">
        <v>1386</v>
      </c>
      <c r="G3740" s="148" t="s">
        <v>1385</v>
      </c>
      <c r="H3740" s="150">
        <v>127035.1</v>
      </c>
      <c r="I3740" s="267" t="s">
        <v>1403</v>
      </c>
    </row>
    <row r="3741" spans="1:9" x14ac:dyDescent="0.2">
      <c r="A3741" s="132" t="s">
        <v>8</v>
      </c>
      <c r="B3741" s="213">
        <v>3</v>
      </c>
      <c r="C3741" s="151" t="s">
        <v>29</v>
      </c>
      <c r="D3741" s="151" t="s">
        <v>30</v>
      </c>
      <c r="E3741" s="149">
        <v>392</v>
      </c>
      <c r="F3741" s="148" t="s">
        <v>1386</v>
      </c>
      <c r="G3741" s="148" t="s">
        <v>1385</v>
      </c>
      <c r="H3741" s="150">
        <v>130139.1</v>
      </c>
      <c r="I3741" s="267" t="s">
        <v>1403</v>
      </c>
    </row>
    <row r="3742" spans="1:9" x14ac:dyDescent="0.2">
      <c r="A3742" s="132" t="s">
        <v>34</v>
      </c>
      <c r="B3742" s="213">
        <v>3</v>
      </c>
      <c r="C3742" s="151" t="s">
        <v>29</v>
      </c>
      <c r="D3742" s="151" t="s">
        <v>30</v>
      </c>
      <c r="E3742" s="149">
        <v>392</v>
      </c>
      <c r="F3742" s="148" t="s">
        <v>1386</v>
      </c>
      <c r="G3742" s="148" t="s">
        <v>1385</v>
      </c>
      <c r="H3742" s="150">
        <v>136167.4</v>
      </c>
      <c r="I3742" s="267" t="s">
        <v>1403</v>
      </c>
    </row>
    <row r="3743" spans="1:9" x14ac:dyDescent="0.2">
      <c r="A3743" s="132" t="s">
        <v>37</v>
      </c>
      <c r="B3743" s="213">
        <v>3</v>
      </c>
      <c r="C3743" s="151" t="s">
        <v>29</v>
      </c>
      <c r="D3743" s="151" t="s">
        <v>30</v>
      </c>
      <c r="E3743" s="149">
        <v>392</v>
      </c>
      <c r="F3743" s="148" t="s">
        <v>1386</v>
      </c>
      <c r="G3743" s="148" t="s">
        <v>1385</v>
      </c>
      <c r="H3743" s="150">
        <v>136804.4</v>
      </c>
      <c r="I3743" s="267" t="s">
        <v>1403</v>
      </c>
    </row>
    <row r="3744" spans="1:9" x14ac:dyDescent="0.2">
      <c r="A3744" s="132" t="s">
        <v>39</v>
      </c>
      <c r="B3744" s="213">
        <v>3</v>
      </c>
      <c r="C3744" s="151" t="s">
        <v>29</v>
      </c>
      <c r="D3744" s="151" t="s">
        <v>30</v>
      </c>
      <c r="E3744" s="149">
        <v>392</v>
      </c>
      <c r="F3744" s="148" t="s">
        <v>1386</v>
      </c>
      <c r="G3744" s="148" t="s">
        <v>1385</v>
      </c>
      <c r="H3744" s="150">
        <v>150838.1</v>
      </c>
      <c r="I3744" s="267" t="s">
        <v>1403</v>
      </c>
    </row>
    <row r="3745" spans="1:9" x14ac:dyDescent="0.2">
      <c r="A3745" s="132" t="s">
        <v>40</v>
      </c>
      <c r="B3745" s="213">
        <v>3</v>
      </c>
      <c r="C3745" s="151" t="s">
        <v>29</v>
      </c>
      <c r="D3745" s="151" t="s">
        <v>30</v>
      </c>
      <c r="E3745" s="149">
        <v>392</v>
      </c>
      <c r="F3745" s="148" t="s">
        <v>1386</v>
      </c>
      <c r="G3745" s="148" t="s">
        <v>1385</v>
      </c>
      <c r="H3745" s="150">
        <v>146727.20000000001</v>
      </c>
      <c r="I3745" s="267" t="s">
        <v>1403</v>
      </c>
    </row>
    <row r="3746" spans="1:9" x14ac:dyDescent="0.2">
      <c r="A3746" s="132" t="s">
        <v>44</v>
      </c>
      <c r="B3746" s="213">
        <v>3</v>
      </c>
      <c r="C3746" s="151" t="s">
        <v>29</v>
      </c>
      <c r="D3746" s="151" t="s">
        <v>30</v>
      </c>
      <c r="E3746" s="149">
        <v>392</v>
      </c>
      <c r="F3746" s="148" t="s">
        <v>1386</v>
      </c>
      <c r="G3746" s="148" t="s">
        <v>1385</v>
      </c>
      <c r="H3746" s="150">
        <v>165738.29999999999</v>
      </c>
      <c r="I3746" s="267" t="s">
        <v>1403</v>
      </c>
    </row>
    <row r="3747" spans="1:9" x14ac:dyDescent="0.2">
      <c r="A3747" s="132" t="s">
        <v>45</v>
      </c>
      <c r="B3747" s="213">
        <v>3</v>
      </c>
      <c r="C3747" s="151" t="s">
        <v>29</v>
      </c>
      <c r="D3747" s="151" t="s">
        <v>30</v>
      </c>
      <c r="E3747" s="149">
        <v>392</v>
      </c>
      <c r="F3747" s="148" t="s">
        <v>1386</v>
      </c>
      <c r="G3747" s="148" t="s">
        <v>1385</v>
      </c>
      <c r="H3747" s="150">
        <v>195395.6</v>
      </c>
      <c r="I3747" s="267" t="s">
        <v>1403</v>
      </c>
    </row>
    <row r="3748" spans="1:9" x14ac:dyDescent="0.2">
      <c r="A3748" s="132" t="s">
        <v>46</v>
      </c>
      <c r="B3748" s="213">
        <v>3</v>
      </c>
      <c r="C3748" s="151" t="s">
        <v>29</v>
      </c>
      <c r="D3748" s="151" t="s">
        <v>30</v>
      </c>
      <c r="E3748" s="149">
        <v>392</v>
      </c>
      <c r="F3748" s="148" t="s">
        <v>1386</v>
      </c>
      <c r="G3748" s="148" t="s">
        <v>1385</v>
      </c>
      <c r="H3748" s="150">
        <v>135721.60000000001</v>
      </c>
      <c r="I3748" s="267" t="s">
        <v>1403</v>
      </c>
    </row>
    <row r="3749" spans="1:9" x14ac:dyDescent="0.2">
      <c r="A3749" s="132" t="s">
        <v>47</v>
      </c>
      <c r="B3749" s="213">
        <v>3</v>
      </c>
      <c r="C3749" s="151" t="s">
        <v>29</v>
      </c>
      <c r="D3749" s="151" t="s">
        <v>30</v>
      </c>
      <c r="E3749" s="149">
        <v>392</v>
      </c>
      <c r="F3749" s="148" t="s">
        <v>1386</v>
      </c>
      <c r="G3749" s="148" t="s">
        <v>1385</v>
      </c>
      <c r="H3749" s="150">
        <v>165721.60000000001</v>
      </c>
      <c r="I3749" s="267" t="s">
        <v>1403</v>
      </c>
    </row>
    <row r="3750" spans="1:9" x14ac:dyDescent="0.2">
      <c r="A3750" s="132" t="s">
        <v>55</v>
      </c>
      <c r="B3750" s="213">
        <v>3</v>
      </c>
      <c r="C3750" s="151" t="s">
        <v>29</v>
      </c>
      <c r="D3750" s="151" t="s">
        <v>30</v>
      </c>
      <c r="E3750" s="149">
        <v>392</v>
      </c>
      <c r="F3750" s="148" t="s">
        <v>1386</v>
      </c>
      <c r="G3750" s="148" t="s">
        <v>1385</v>
      </c>
      <c r="H3750" s="150">
        <v>154721.60000000001</v>
      </c>
      <c r="I3750" s="267" t="s">
        <v>1403</v>
      </c>
    </row>
    <row r="3751" spans="1:9" x14ac:dyDescent="0.2">
      <c r="A3751" s="132" t="s">
        <v>56</v>
      </c>
      <c r="B3751" s="213">
        <v>3</v>
      </c>
      <c r="C3751" s="151" t="s">
        <v>29</v>
      </c>
      <c r="D3751" s="151" t="s">
        <v>30</v>
      </c>
      <c r="E3751" s="149">
        <v>392</v>
      </c>
      <c r="F3751" s="148" t="s">
        <v>1386</v>
      </c>
      <c r="G3751" s="148" t="s">
        <v>1385</v>
      </c>
      <c r="H3751" s="150">
        <v>159721.60000000001</v>
      </c>
      <c r="I3751" s="267" t="s">
        <v>1403</v>
      </c>
    </row>
    <row r="3752" spans="1:9" x14ac:dyDescent="0.2">
      <c r="A3752" s="132" t="s">
        <v>64</v>
      </c>
      <c r="B3752" s="213">
        <v>3</v>
      </c>
      <c r="C3752" s="151" t="s">
        <v>29</v>
      </c>
      <c r="D3752" s="151" t="s">
        <v>30</v>
      </c>
      <c r="E3752" s="149">
        <v>392</v>
      </c>
      <c r="F3752" s="148" t="s">
        <v>1386</v>
      </c>
      <c r="G3752" s="148" t="s">
        <v>1385</v>
      </c>
      <c r="H3752" s="154">
        <v>202316</v>
      </c>
      <c r="I3752" s="267" t="s">
        <v>1403</v>
      </c>
    </row>
    <row r="3753" spans="1:9" x14ac:dyDescent="0.2">
      <c r="A3753" s="132" t="s">
        <v>65</v>
      </c>
      <c r="B3753" s="213">
        <v>3</v>
      </c>
      <c r="C3753" s="151" t="s">
        <v>29</v>
      </c>
      <c r="D3753" s="151" t="s">
        <v>30</v>
      </c>
      <c r="E3753" s="149">
        <v>392</v>
      </c>
      <c r="F3753" s="148" t="s">
        <v>1386</v>
      </c>
      <c r="G3753" s="148" t="s">
        <v>1385</v>
      </c>
      <c r="H3753" s="227">
        <v>202316</v>
      </c>
      <c r="I3753" s="267" t="s">
        <v>1403</v>
      </c>
    </row>
    <row r="3754" spans="1:9" x14ac:dyDescent="0.2">
      <c r="A3754" s="132" t="s">
        <v>78</v>
      </c>
      <c r="B3754" s="213">
        <v>3</v>
      </c>
      <c r="C3754" s="151" t="s">
        <v>29</v>
      </c>
      <c r="D3754" s="151" t="s">
        <v>30</v>
      </c>
      <c r="E3754" s="149">
        <v>392</v>
      </c>
      <c r="F3754" s="148" t="s">
        <v>1386</v>
      </c>
      <c r="G3754" s="148" t="s">
        <v>1385</v>
      </c>
      <c r="H3754" s="150">
        <v>102363.2</v>
      </c>
      <c r="I3754" s="267" t="s">
        <v>1403</v>
      </c>
    </row>
    <row r="3755" spans="1:9" x14ac:dyDescent="0.2">
      <c r="A3755" s="132" t="s">
        <v>79</v>
      </c>
      <c r="B3755" s="213">
        <v>3</v>
      </c>
      <c r="C3755" s="151" t="s">
        <v>29</v>
      </c>
      <c r="D3755" s="151" t="s">
        <v>30</v>
      </c>
      <c r="E3755" s="149">
        <v>392</v>
      </c>
      <c r="F3755" s="148" t="s">
        <v>1386</v>
      </c>
      <c r="G3755" s="148" t="s">
        <v>1385</v>
      </c>
      <c r="H3755" s="150">
        <v>66649</v>
      </c>
      <c r="I3755" s="267" t="s">
        <v>1403</v>
      </c>
    </row>
    <row r="3756" spans="1:9" x14ac:dyDescent="0.2">
      <c r="A3756" s="132" t="s">
        <v>81</v>
      </c>
      <c r="B3756" s="213">
        <v>3</v>
      </c>
      <c r="C3756" s="151" t="s">
        <v>29</v>
      </c>
      <c r="D3756" s="151" t="s">
        <v>30</v>
      </c>
      <c r="E3756" s="149">
        <v>392</v>
      </c>
      <c r="F3756" s="148" t="s">
        <v>1386</v>
      </c>
      <c r="G3756" s="148" t="s">
        <v>1385</v>
      </c>
      <c r="H3756" s="150">
        <v>48232.7</v>
      </c>
      <c r="I3756" s="267" t="s">
        <v>1403</v>
      </c>
    </row>
    <row r="3757" spans="1:9" x14ac:dyDescent="0.2">
      <c r="A3757" s="132" t="s">
        <v>82</v>
      </c>
      <c r="B3757" s="213">
        <v>3</v>
      </c>
      <c r="C3757" s="151" t="s">
        <v>29</v>
      </c>
      <c r="D3757" s="151" t="s">
        <v>30</v>
      </c>
      <c r="E3757" s="149">
        <v>392</v>
      </c>
      <c r="F3757" s="148" t="s">
        <v>1386</v>
      </c>
      <c r="G3757" s="148" t="s">
        <v>1385</v>
      </c>
      <c r="H3757" s="150">
        <v>66587.3</v>
      </c>
      <c r="I3757" s="267" t="s">
        <v>1403</v>
      </c>
    </row>
    <row r="3758" spans="1:9" x14ac:dyDescent="0.2">
      <c r="A3758" s="132" t="s">
        <v>87</v>
      </c>
      <c r="B3758" s="213">
        <v>3</v>
      </c>
      <c r="C3758" s="151" t="s">
        <v>29</v>
      </c>
      <c r="D3758" s="151" t="s">
        <v>30</v>
      </c>
      <c r="E3758" s="149">
        <v>392</v>
      </c>
      <c r="F3758" s="148" t="s">
        <v>1386</v>
      </c>
      <c r="G3758" s="148" t="s">
        <v>1385</v>
      </c>
      <c r="H3758" s="150">
        <v>86587.3</v>
      </c>
      <c r="I3758" s="267" t="s">
        <v>1403</v>
      </c>
    </row>
    <row r="3759" spans="1:9" x14ac:dyDescent="0.2">
      <c r="A3759" s="132" t="s">
        <v>88</v>
      </c>
      <c r="B3759" s="213">
        <v>3</v>
      </c>
      <c r="C3759" s="151" t="s">
        <v>29</v>
      </c>
      <c r="D3759" s="151" t="s">
        <v>30</v>
      </c>
      <c r="E3759" s="149">
        <v>392</v>
      </c>
      <c r="F3759" s="148" t="s">
        <v>1386</v>
      </c>
      <c r="G3759" s="148" t="s">
        <v>1385</v>
      </c>
      <c r="H3759" s="150">
        <v>86587.3</v>
      </c>
      <c r="I3759" s="267" t="s">
        <v>1403</v>
      </c>
    </row>
    <row r="3760" spans="1:9" x14ac:dyDescent="0.2">
      <c r="A3760" s="132" t="s">
        <v>148</v>
      </c>
      <c r="B3760" s="213">
        <v>3</v>
      </c>
      <c r="C3760" s="151" t="s">
        <v>29</v>
      </c>
      <c r="D3760" s="151" t="s">
        <v>30</v>
      </c>
      <c r="E3760" s="149">
        <v>392</v>
      </c>
      <c r="F3760" s="148" t="s">
        <v>1386</v>
      </c>
      <c r="G3760" s="148" t="s">
        <v>1385</v>
      </c>
      <c r="H3760" s="139">
        <v>75511.600000000006</v>
      </c>
      <c r="I3760" s="267" t="s">
        <v>1403</v>
      </c>
    </row>
    <row r="3761" spans="1:9" x14ac:dyDescent="0.2">
      <c r="A3761" s="132" t="s">
        <v>527</v>
      </c>
      <c r="B3761" s="213">
        <v>3</v>
      </c>
      <c r="C3761" s="151" t="s">
        <v>29</v>
      </c>
      <c r="D3761" s="151" t="s">
        <v>30</v>
      </c>
      <c r="E3761" s="149">
        <v>392</v>
      </c>
      <c r="F3761" s="148" t="s">
        <v>1386</v>
      </c>
      <c r="G3761" s="148" t="s">
        <v>1385</v>
      </c>
      <c r="H3761" s="12">
        <v>73511.600000000006</v>
      </c>
      <c r="I3761" s="267" t="s">
        <v>1403</v>
      </c>
    </row>
    <row r="3762" spans="1:9" s="53" customFormat="1" x14ac:dyDescent="0.2">
      <c r="A3762" s="132" t="s">
        <v>588</v>
      </c>
      <c r="B3762" s="213">
        <v>3</v>
      </c>
      <c r="C3762" s="151" t="s">
        <v>29</v>
      </c>
      <c r="D3762" s="151" t="s">
        <v>30</v>
      </c>
      <c r="E3762" s="149">
        <v>392</v>
      </c>
      <c r="F3762" s="148" t="s">
        <v>1386</v>
      </c>
      <c r="G3762" s="148" t="s">
        <v>1385</v>
      </c>
      <c r="H3762" s="12" t="s">
        <v>4</v>
      </c>
      <c r="I3762" s="267" t="s">
        <v>1403</v>
      </c>
    </row>
    <row r="3763" spans="1:9" s="53" customFormat="1" x14ac:dyDescent="0.2">
      <c r="A3763" s="132" t="s">
        <v>1069</v>
      </c>
      <c r="B3763" s="213">
        <v>3</v>
      </c>
      <c r="C3763" s="151" t="s">
        <v>29</v>
      </c>
      <c r="D3763" s="151" t="s">
        <v>30</v>
      </c>
      <c r="E3763" s="149">
        <v>392</v>
      </c>
      <c r="F3763" s="148" t="s">
        <v>1386</v>
      </c>
      <c r="G3763" s="148" t="s">
        <v>1385</v>
      </c>
      <c r="H3763" s="12" t="s">
        <v>4</v>
      </c>
      <c r="I3763" s="267" t="s">
        <v>1403</v>
      </c>
    </row>
    <row r="3764" spans="1:9" x14ac:dyDescent="0.2">
      <c r="A3764" s="132" t="s">
        <v>5</v>
      </c>
      <c r="B3764" s="217">
        <v>3</v>
      </c>
      <c r="C3764" s="77" t="s">
        <v>29</v>
      </c>
      <c r="D3764" s="77" t="s">
        <v>30</v>
      </c>
      <c r="E3764" s="136">
        <v>395</v>
      </c>
      <c r="F3764" s="137" t="s">
        <v>1240</v>
      </c>
      <c r="G3764" s="137" t="s">
        <v>15</v>
      </c>
      <c r="H3764" s="12" t="s">
        <v>4</v>
      </c>
      <c r="I3764" s="267" t="s">
        <v>1403</v>
      </c>
    </row>
    <row r="3765" spans="1:9" x14ac:dyDescent="0.2">
      <c r="A3765" s="132" t="s">
        <v>6</v>
      </c>
      <c r="B3765" s="217">
        <v>3</v>
      </c>
      <c r="C3765" s="77" t="s">
        <v>29</v>
      </c>
      <c r="D3765" s="77" t="s">
        <v>30</v>
      </c>
      <c r="E3765" s="136">
        <v>395</v>
      </c>
      <c r="F3765" s="137" t="s">
        <v>1240</v>
      </c>
      <c r="G3765" s="137" t="s">
        <v>15</v>
      </c>
      <c r="H3765" s="12" t="s">
        <v>4</v>
      </c>
      <c r="I3765" s="267" t="s">
        <v>1403</v>
      </c>
    </row>
    <row r="3766" spans="1:9" x14ac:dyDescent="0.2">
      <c r="A3766" s="132" t="s">
        <v>7</v>
      </c>
      <c r="B3766" s="217">
        <v>3</v>
      </c>
      <c r="C3766" s="77" t="s">
        <v>29</v>
      </c>
      <c r="D3766" s="77" t="s">
        <v>30</v>
      </c>
      <c r="E3766" s="45">
        <v>395</v>
      </c>
      <c r="F3766" s="58" t="s">
        <v>1240</v>
      </c>
      <c r="G3766" s="137" t="s">
        <v>15</v>
      </c>
      <c r="H3766" s="12" t="s">
        <v>4</v>
      </c>
      <c r="I3766" s="267" t="s">
        <v>1403</v>
      </c>
    </row>
    <row r="3767" spans="1:9" x14ac:dyDescent="0.2">
      <c r="A3767" s="132" t="s">
        <v>8</v>
      </c>
      <c r="B3767" s="217">
        <v>3</v>
      </c>
      <c r="C3767" s="77" t="s">
        <v>29</v>
      </c>
      <c r="D3767" s="77" t="s">
        <v>30</v>
      </c>
      <c r="E3767" s="45">
        <v>395</v>
      </c>
      <c r="F3767" s="137" t="s">
        <v>1240</v>
      </c>
      <c r="G3767" s="137" t="s">
        <v>15</v>
      </c>
      <c r="H3767" s="12" t="s">
        <v>4</v>
      </c>
      <c r="I3767" s="267" t="s">
        <v>1403</v>
      </c>
    </row>
    <row r="3768" spans="1:9" x14ac:dyDescent="0.2">
      <c r="A3768" s="132" t="s">
        <v>34</v>
      </c>
      <c r="B3768" s="217">
        <v>3</v>
      </c>
      <c r="C3768" s="77" t="s">
        <v>29</v>
      </c>
      <c r="D3768" s="77" t="s">
        <v>30</v>
      </c>
      <c r="E3768" s="136">
        <v>395</v>
      </c>
      <c r="F3768" s="137" t="s">
        <v>1240</v>
      </c>
      <c r="G3768" s="137" t="s">
        <v>15</v>
      </c>
      <c r="H3768" s="12" t="s">
        <v>4</v>
      </c>
      <c r="I3768" s="267" t="s">
        <v>1403</v>
      </c>
    </row>
    <row r="3769" spans="1:9" x14ac:dyDescent="0.2">
      <c r="A3769" s="132" t="s">
        <v>37</v>
      </c>
      <c r="B3769" s="217">
        <v>3</v>
      </c>
      <c r="C3769" s="77" t="s">
        <v>29</v>
      </c>
      <c r="D3769" s="77" t="s">
        <v>30</v>
      </c>
      <c r="E3769" s="136">
        <v>395</v>
      </c>
      <c r="F3769" s="137" t="s">
        <v>1240</v>
      </c>
      <c r="G3769" s="137" t="s">
        <v>15</v>
      </c>
      <c r="H3769" s="12" t="s">
        <v>4</v>
      </c>
      <c r="I3769" s="267" t="s">
        <v>1403</v>
      </c>
    </row>
    <row r="3770" spans="1:9" x14ac:dyDescent="0.2">
      <c r="A3770" s="132" t="s">
        <v>39</v>
      </c>
      <c r="B3770" s="217">
        <v>3</v>
      </c>
      <c r="C3770" s="77" t="s">
        <v>29</v>
      </c>
      <c r="D3770" s="77" t="s">
        <v>30</v>
      </c>
      <c r="E3770" s="136">
        <v>395</v>
      </c>
      <c r="F3770" s="137" t="s">
        <v>1240</v>
      </c>
      <c r="G3770" s="137" t="s">
        <v>15</v>
      </c>
      <c r="H3770" s="12" t="s">
        <v>4</v>
      </c>
      <c r="I3770" s="267" t="s">
        <v>1403</v>
      </c>
    </row>
    <row r="3771" spans="1:9" x14ac:dyDescent="0.2">
      <c r="A3771" s="132" t="s">
        <v>40</v>
      </c>
      <c r="B3771" s="217">
        <v>3</v>
      </c>
      <c r="C3771" s="77" t="s">
        <v>29</v>
      </c>
      <c r="D3771" s="77" t="s">
        <v>30</v>
      </c>
      <c r="E3771" s="136">
        <v>395</v>
      </c>
      <c r="F3771" s="137" t="s">
        <v>1240</v>
      </c>
      <c r="G3771" s="137" t="s">
        <v>15</v>
      </c>
      <c r="H3771" s="12" t="s">
        <v>4</v>
      </c>
      <c r="I3771" s="267" t="s">
        <v>1403</v>
      </c>
    </row>
    <row r="3772" spans="1:9" x14ac:dyDescent="0.2">
      <c r="A3772" s="132" t="s">
        <v>44</v>
      </c>
      <c r="B3772" s="217">
        <v>3</v>
      </c>
      <c r="C3772" s="77" t="s">
        <v>29</v>
      </c>
      <c r="D3772" s="77" t="s">
        <v>30</v>
      </c>
      <c r="E3772" s="45">
        <v>395</v>
      </c>
      <c r="F3772" s="137" t="s">
        <v>1240</v>
      </c>
      <c r="G3772" s="137" t="s">
        <v>15</v>
      </c>
      <c r="H3772" s="12" t="s">
        <v>4</v>
      </c>
      <c r="I3772" s="267" t="s">
        <v>1403</v>
      </c>
    </row>
    <row r="3773" spans="1:9" x14ac:dyDescent="0.2">
      <c r="A3773" s="132" t="s">
        <v>45</v>
      </c>
      <c r="B3773" s="217">
        <v>3</v>
      </c>
      <c r="C3773" s="77" t="s">
        <v>29</v>
      </c>
      <c r="D3773" s="77" t="s">
        <v>30</v>
      </c>
      <c r="E3773" s="136">
        <v>395</v>
      </c>
      <c r="F3773" s="137" t="s">
        <v>1240</v>
      </c>
      <c r="G3773" s="137" t="s">
        <v>15</v>
      </c>
      <c r="H3773" s="12" t="s">
        <v>4</v>
      </c>
      <c r="I3773" s="267" t="s">
        <v>1403</v>
      </c>
    </row>
    <row r="3774" spans="1:9" x14ac:dyDescent="0.2">
      <c r="A3774" s="132" t="s">
        <v>46</v>
      </c>
      <c r="B3774" s="217">
        <v>3</v>
      </c>
      <c r="C3774" s="77" t="s">
        <v>29</v>
      </c>
      <c r="D3774" s="77" t="s">
        <v>30</v>
      </c>
      <c r="E3774" s="136">
        <v>395</v>
      </c>
      <c r="F3774" s="137" t="s">
        <v>1240</v>
      </c>
      <c r="G3774" s="137" t="s">
        <v>15</v>
      </c>
      <c r="H3774" s="12" t="s">
        <v>4</v>
      </c>
      <c r="I3774" s="267" t="s">
        <v>1403</v>
      </c>
    </row>
    <row r="3775" spans="1:9" x14ac:dyDescent="0.2">
      <c r="A3775" s="132" t="s">
        <v>47</v>
      </c>
      <c r="B3775" s="217">
        <v>3</v>
      </c>
      <c r="C3775" s="77" t="s">
        <v>29</v>
      </c>
      <c r="D3775" s="77" t="s">
        <v>30</v>
      </c>
      <c r="E3775" s="136">
        <v>395</v>
      </c>
      <c r="F3775" s="137" t="s">
        <v>1240</v>
      </c>
      <c r="G3775" s="137" t="s">
        <v>15</v>
      </c>
      <c r="H3775" s="12" t="s">
        <v>4</v>
      </c>
      <c r="I3775" s="267" t="s">
        <v>1403</v>
      </c>
    </row>
    <row r="3776" spans="1:9" x14ac:dyDescent="0.2">
      <c r="A3776" s="132" t="s">
        <v>55</v>
      </c>
      <c r="B3776" s="217">
        <v>3</v>
      </c>
      <c r="C3776" s="77" t="s">
        <v>29</v>
      </c>
      <c r="D3776" s="77" t="s">
        <v>30</v>
      </c>
      <c r="E3776" s="136">
        <v>395</v>
      </c>
      <c r="F3776" s="137" t="s">
        <v>1240</v>
      </c>
      <c r="G3776" s="137" t="s">
        <v>15</v>
      </c>
      <c r="H3776" s="12" t="s">
        <v>4</v>
      </c>
      <c r="I3776" s="267" t="s">
        <v>1403</v>
      </c>
    </row>
    <row r="3777" spans="1:9" x14ac:dyDescent="0.2">
      <c r="A3777" s="132" t="s">
        <v>56</v>
      </c>
      <c r="B3777" s="217">
        <v>3</v>
      </c>
      <c r="C3777" s="77" t="s">
        <v>29</v>
      </c>
      <c r="D3777" s="77" t="s">
        <v>30</v>
      </c>
      <c r="E3777" s="136">
        <v>395</v>
      </c>
      <c r="F3777" s="137" t="s">
        <v>1240</v>
      </c>
      <c r="G3777" s="137" t="s">
        <v>15</v>
      </c>
      <c r="H3777" s="12" t="s">
        <v>4</v>
      </c>
      <c r="I3777" s="267" t="s">
        <v>1403</v>
      </c>
    </row>
    <row r="3778" spans="1:9" x14ac:dyDescent="0.2">
      <c r="A3778" s="132" t="s">
        <v>64</v>
      </c>
      <c r="B3778" s="217">
        <v>3</v>
      </c>
      <c r="C3778" s="77" t="s">
        <v>29</v>
      </c>
      <c r="D3778" s="77" t="s">
        <v>30</v>
      </c>
      <c r="E3778" s="136">
        <v>395</v>
      </c>
      <c r="F3778" s="137" t="s">
        <v>1240</v>
      </c>
      <c r="G3778" s="137" t="s">
        <v>15</v>
      </c>
      <c r="H3778" s="12" t="s">
        <v>4</v>
      </c>
      <c r="I3778" s="267" t="s">
        <v>1403</v>
      </c>
    </row>
    <row r="3779" spans="1:9" x14ac:dyDescent="0.2">
      <c r="A3779" s="132" t="s">
        <v>65</v>
      </c>
      <c r="B3779" s="217">
        <v>3</v>
      </c>
      <c r="C3779" s="77" t="s">
        <v>29</v>
      </c>
      <c r="D3779" s="77" t="s">
        <v>30</v>
      </c>
      <c r="E3779" s="136">
        <v>395</v>
      </c>
      <c r="F3779" s="137" t="s">
        <v>1240</v>
      </c>
      <c r="G3779" s="137" t="s">
        <v>15</v>
      </c>
      <c r="H3779" s="12" t="s">
        <v>4</v>
      </c>
      <c r="I3779" s="267" t="s">
        <v>1403</v>
      </c>
    </row>
    <row r="3780" spans="1:9" x14ac:dyDescent="0.2">
      <c r="A3780" s="132" t="s">
        <v>78</v>
      </c>
      <c r="B3780" s="217">
        <v>3</v>
      </c>
      <c r="C3780" s="77" t="s">
        <v>29</v>
      </c>
      <c r="D3780" s="77" t="s">
        <v>30</v>
      </c>
      <c r="E3780" s="136">
        <v>395</v>
      </c>
      <c r="F3780" s="137" t="s">
        <v>1240</v>
      </c>
      <c r="G3780" s="137" t="s">
        <v>15</v>
      </c>
      <c r="H3780" s="12" t="s">
        <v>4</v>
      </c>
      <c r="I3780" s="267" t="s">
        <v>1403</v>
      </c>
    </row>
    <row r="3781" spans="1:9" x14ac:dyDescent="0.2">
      <c r="A3781" s="132" t="s">
        <v>79</v>
      </c>
      <c r="B3781" s="217">
        <v>3</v>
      </c>
      <c r="C3781" s="77" t="s">
        <v>29</v>
      </c>
      <c r="D3781" s="77" t="s">
        <v>30</v>
      </c>
      <c r="E3781" s="136">
        <v>395</v>
      </c>
      <c r="F3781" s="137" t="s">
        <v>1240</v>
      </c>
      <c r="G3781" s="137" t="s">
        <v>15</v>
      </c>
      <c r="H3781" s="12" t="s">
        <v>4</v>
      </c>
      <c r="I3781" s="267" t="s">
        <v>1403</v>
      </c>
    </row>
    <row r="3782" spans="1:9" x14ac:dyDescent="0.2">
      <c r="A3782" s="132" t="s">
        <v>81</v>
      </c>
      <c r="B3782" s="217">
        <v>3</v>
      </c>
      <c r="C3782" s="77" t="s">
        <v>29</v>
      </c>
      <c r="D3782" s="77" t="s">
        <v>30</v>
      </c>
      <c r="E3782" s="136">
        <v>395</v>
      </c>
      <c r="F3782" s="137" t="s">
        <v>1240</v>
      </c>
      <c r="G3782" s="137" t="s">
        <v>15</v>
      </c>
      <c r="H3782" s="12" t="s">
        <v>4</v>
      </c>
      <c r="I3782" s="267" t="s">
        <v>1403</v>
      </c>
    </row>
    <row r="3783" spans="1:9" x14ac:dyDescent="0.2">
      <c r="A3783" s="132" t="s">
        <v>82</v>
      </c>
      <c r="B3783" s="217">
        <v>3</v>
      </c>
      <c r="C3783" s="77" t="s">
        <v>29</v>
      </c>
      <c r="D3783" s="77" t="s">
        <v>30</v>
      </c>
      <c r="E3783" s="136">
        <v>395</v>
      </c>
      <c r="F3783" s="137" t="s">
        <v>1240</v>
      </c>
      <c r="G3783" s="137" t="s">
        <v>15</v>
      </c>
      <c r="H3783" s="12" t="s">
        <v>4</v>
      </c>
      <c r="I3783" s="267" t="s">
        <v>1403</v>
      </c>
    </row>
    <row r="3784" spans="1:9" x14ac:dyDescent="0.2">
      <c r="A3784" s="132" t="s">
        <v>87</v>
      </c>
      <c r="B3784" s="217">
        <v>3</v>
      </c>
      <c r="C3784" s="77" t="s">
        <v>29</v>
      </c>
      <c r="D3784" s="77" t="s">
        <v>30</v>
      </c>
      <c r="E3784" s="136">
        <v>395</v>
      </c>
      <c r="F3784" s="137" t="s">
        <v>1240</v>
      </c>
      <c r="G3784" s="137" t="s">
        <v>15</v>
      </c>
      <c r="H3784" s="12" t="s">
        <v>4</v>
      </c>
      <c r="I3784" s="267" t="s">
        <v>1403</v>
      </c>
    </row>
    <row r="3785" spans="1:9" x14ac:dyDescent="0.2">
      <c r="A3785" s="132" t="s">
        <v>88</v>
      </c>
      <c r="B3785" s="217">
        <v>3</v>
      </c>
      <c r="C3785" s="77" t="s">
        <v>29</v>
      </c>
      <c r="D3785" s="77" t="s">
        <v>30</v>
      </c>
      <c r="E3785" s="136">
        <v>395</v>
      </c>
      <c r="F3785" s="137" t="s">
        <v>1240</v>
      </c>
      <c r="G3785" s="137" t="s">
        <v>15</v>
      </c>
      <c r="H3785" s="12" t="s">
        <v>4</v>
      </c>
      <c r="I3785" s="267" t="s">
        <v>1403</v>
      </c>
    </row>
    <row r="3786" spans="1:9" x14ac:dyDescent="0.2">
      <c r="A3786" s="132" t="s">
        <v>148</v>
      </c>
      <c r="B3786" s="217">
        <v>3</v>
      </c>
      <c r="C3786" s="77" t="s">
        <v>29</v>
      </c>
      <c r="D3786" s="77" t="s">
        <v>30</v>
      </c>
      <c r="E3786" s="136">
        <v>395</v>
      </c>
      <c r="F3786" s="137" t="s">
        <v>1240</v>
      </c>
      <c r="G3786" s="137" t="s">
        <v>15</v>
      </c>
      <c r="H3786" s="12" t="s">
        <v>4</v>
      </c>
      <c r="I3786" s="267" t="s">
        <v>1403</v>
      </c>
    </row>
    <row r="3787" spans="1:9" x14ac:dyDescent="0.2">
      <c r="A3787" s="48" t="s">
        <v>527</v>
      </c>
      <c r="B3787" s="218">
        <v>3</v>
      </c>
      <c r="C3787" s="77" t="s">
        <v>29</v>
      </c>
      <c r="D3787" s="77" t="s">
        <v>30</v>
      </c>
      <c r="E3787" s="136">
        <v>395</v>
      </c>
      <c r="F3787" s="137" t="s">
        <v>1240</v>
      </c>
      <c r="G3787" s="137" t="s">
        <v>15</v>
      </c>
      <c r="H3787" s="12" t="s">
        <v>4</v>
      </c>
      <c r="I3787" s="267" t="s">
        <v>1403</v>
      </c>
    </row>
    <row r="3788" spans="1:9" s="53" customFormat="1" x14ac:dyDescent="0.2">
      <c r="A3788" s="132" t="s">
        <v>588</v>
      </c>
      <c r="B3788" s="217">
        <v>3</v>
      </c>
      <c r="C3788" s="77" t="s">
        <v>29</v>
      </c>
      <c r="D3788" s="77" t="s">
        <v>30</v>
      </c>
      <c r="E3788" s="136">
        <v>395</v>
      </c>
      <c r="F3788" s="137" t="s">
        <v>1240</v>
      </c>
      <c r="G3788" s="137" t="s">
        <v>15</v>
      </c>
      <c r="H3788" s="12" t="s">
        <v>4</v>
      </c>
      <c r="I3788" s="267" t="s">
        <v>1403</v>
      </c>
    </row>
    <row r="3789" spans="1:9" s="53" customFormat="1" x14ac:dyDescent="0.2">
      <c r="A3789" s="132" t="s">
        <v>1069</v>
      </c>
      <c r="B3789" s="217">
        <v>3</v>
      </c>
      <c r="C3789" s="77" t="s">
        <v>29</v>
      </c>
      <c r="D3789" s="77" t="s">
        <v>30</v>
      </c>
      <c r="E3789" s="136">
        <v>395</v>
      </c>
      <c r="F3789" s="137" t="s">
        <v>1240</v>
      </c>
      <c r="G3789" s="137" t="s">
        <v>15</v>
      </c>
      <c r="H3789" s="12" t="s">
        <v>4</v>
      </c>
      <c r="I3789" s="267" t="s">
        <v>1403</v>
      </c>
    </row>
    <row r="3790" spans="1:9" x14ac:dyDescent="0.2">
      <c r="A3790" s="132" t="s">
        <v>5</v>
      </c>
      <c r="B3790" s="217">
        <v>3</v>
      </c>
      <c r="C3790" s="77" t="s">
        <v>29</v>
      </c>
      <c r="D3790" s="77" t="s">
        <v>50</v>
      </c>
      <c r="E3790" s="136">
        <v>396</v>
      </c>
      <c r="F3790" s="137" t="s">
        <v>1238</v>
      </c>
      <c r="G3790" s="137" t="s">
        <v>15</v>
      </c>
      <c r="H3790" s="12" t="s">
        <v>4</v>
      </c>
      <c r="I3790" s="267" t="s">
        <v>1403</v>
      </c>
    </row>
    <row r="3791" spans="1:9" x14ac:dyDescent="0.2">
      <c r="A3791" s="132" t="s">
        <v>6</v>
      </c>
      <c r="B3791" s="217">
        <v>3</v>
      </c>
      <c r="C3791" s="77" t="s">
        <v>29</v>
      </c>
      <c r="D3791" s="77" t="s">
        <v>50</v>
      </c>
      <c r="E3791" s="136">
        <v>396</v>
      </c>
      <c r="F3791" s="137" t="s">
        <v>1238</v>
      </c>
      <c r="G3791" s="137" t="s">
        <v>15</v>
      </c>
      <c r="H3791" s="12" t="s">
        <v>4</v>
      </c>
      <c r="I3791" s="267" t="s">
        <v>1403</v>
      </c>
    </row>
    <row r="3792" spans="1:9" x14ac:dyDescent="0.2">
      <c r="A3792" s="132" t="s">
        <v>7</v>
      </c>
      <c r="B3792" s="217">
        <v>3</v>
      </c>
      <c r="C3792" s="77" t="s">
        <v>29</v>
      </c>
      <c r="D3792" s="77" t="s">
        <v>50</v>
      </c>
      <c r="E3792" s="136">
        <v>396</v>
      </c>
      <c r="F3792" s="137" t="s">
        <v>1238</v>
      </c>
      <c r="G3792" s="137" t="s">
        <v>15</v>
      </c>
      <c r="H3792" s="12" t="s">
        <v>4</v>
      </c>
      <c r="I3792" s="267" t="s">
        <v>1403</v>
      </c>
    </row>
    <row r="3793" spans="1:9" x14ac:dyDescent="0.2">
      <c r="A3793" s="132" t="s">
        <v>8</v>
      </c>
      <c r="B3793" s="217">
        <v>3</v>
      </c>
      <c r="C3793" s="77" t="s">
        <v>29</v>
      </c>
      <c r="D3793" s="77" t="s">
        <v>50</v>
      </c>
      <c r="E3793" s="136">
        <v>396</v>
      </c>
      <c r="F3793" s="137" t="s">
        <v>1238</v>
      </c>
      <c r="G3793" s="137" t="s">
        <v>15</v>
      </c>
      <c r="H3793" s="12" t="s">
        <v>4</v>
      </c>
      <c r="I3793" s="267" t="s">
        <v>1403</v>
      </c>
    </row>
    <row r="3794" spans="1:9" x14ac:dyDescent="0.2">
      <c r="A3794" s="132" t="s">
        <v>34</v>
      </c>
      <c r="B3794" s="217">
        <v>3</v>
      </c>
      <c r="C3794" s="77" t="s">
        <v>29</v>
      </c>
      <c r="D3794" s="77" t="s">
        <v>50</v>
      </c>
      <c r="E3794" s="136">
        <v>396</v>
      </c>
      <c r="F3794" s="137" t="s">
        <v>1238</v>
      </c>
      <c r="G3794" s="137" t="s">
        <v>15</v>
      </c>
      <c r="H3794" s="12" t="s">
        <v>4</v>
      </c>
      <c r="I3794" s="267" t="s">
        <v>1403</v>
      </c>
    </row>
    <row r="3795" spans="1:9" x14ac:dyDescent="0.2">
      <c r="A3795" s="132" t="s">
        <v>37</v>
      </c>
      <c r="B3795" s="217">
        <v>3</v>
      </c>
      <c r="C3795" s="77" t="s">
        <v>29</v>
      </c>
      <c r="D3795" s="77" t="s">
        <v>50</v>
      </c>
      <c r="E3795" s="136">
        <v>396</v>
      </c>
      <c r="F3795" s="137" t="s">
        <v>1238</v>
      </c>
      <c r="G3795" s="137" t="s">
        <v>15</v>
      </c>
      <c r="H3795" s="12" t="s">
        <v>4</v>
      </c>
      <c r="I3795" s="267" t="s">
        <v>1403</v>
      </c>
    </row>
    <row r="3796" spans="1:9" x14ac:dyDescent="0.2">
      <c r="A3796" s="132" t="s">
        <v>39</v>
      </c>
      <c r="B3796" s="217">
        <v>3</v>
      </c>
      <c r="C3796" s="77" t="s">
        <v>29</v>
      </c>
      <c r="D3796" s="77" t="s">
        <v>50</v>
      </c>
      <c r="E3796" s="136">
        <v>396</v>
      </c>
      <c r="F3796" s="137" t="s">
        <v>1238</v>
      </c>
      <c r="G3796" s="137" t="s">
        <v>15</v>
      </c>
      <c r="H3796" s="12" t="s">
        <v>4</v>
      </c>
      <c r="I3796" s="267" t="s">
        <v>1403</v>
      </c>
    </row>
    <row r="3797" spans="1:9" x14ac:dyDescent="0.2">
      <c r="A3797" s="132" t="s">
        <v>40</v>
      </c>
      <c r="B3797" s="217">
        <v>3</v>
      </c>
      <c r="C3797" s="77" t="s">
        <v>29</v>
      </c>
      <c r="D3797" s="77" t="s">
        <v>50</v>
      </c>
      <c r="E3797" s="136">
        <v>396</v>
      </c>
      <c r="F3797" s="137" t="s">
        <v>1238</v>
      </c>
      <c r="G3797" s="137" t="s">
        <v>15</v>
      </c>
      <c r="H3797" s="12" t="s">
        <v>4</v>
      </c>
      <c r="I3797" s="267" t="s">
        <v>1403</v>
      </c>
    </row>
    <row r="3798" spans="1:9" x14ac:dyDescent="0.2">
      <c r="A3798" s="132" t="s">
        <v>44</v>
      </c>
      <c r="B3798" s="217">
        <v>3</v>
      </c>
      <c r="C3798" s="77" t="s">
        <v>29</v>
      </c>
      <c r="D3798" s="77" t="s">
        <v>50</v>
      </c>
      <c r="E3798" s="136">
        <v>396</v>
      </c>
      <c r="F3798" s="137" t="s">
        <v>1238</v>
      </c>
      <c r="G3798" s="137" t="s">
        <v>15</v>
      </c>
      <c r="H3798" s="12" t="s">
        <v>4</v>
      </c>
      <c r="I3798" s="267" t="s">
        <v>1403</v>
      </c>
    </row>
    <row r="3799" spans="1:9" x14ac:dyDescent="0.2">
      <c r="A3799" s="132" t="s">
        <v>45</v>
      </c>
      <c r="B3799" s="217">
        <v>3</v>
      </c>
      <c r="C3799" s="77" t="s">
        <v>29</v>
      </c>
      <c r="D3799" s="77" t="s">
        <v>50</v>
      </c>
      <c r="E3799" s="136">
        <v>396</v>
      </c>
      <c r="F3799" s="137" t="s">
        <v>1238</v>
      </c>
      <c r="G3799" s="137" t="s">
        <v>15</v>
      </c>
      <c r="H3799" s="12" t="s">
        <v>4</v>
      </c>
      <c r="I3799" s="267" t="s">
        <v>1403</v>
      </c>
    </row>
    <row r="3800" spans="1:9" x14ac:dyDescent="0.2">
      <c r="A3800" s="132" t="s">
        <v>46</v>
      </c>
      <c r="B3800" s="217">
        <v>3</v>
      </c>
      <c r="C3800" s="77" t="s">
        <v>29</v>
      </c>
      <c r="D3800" s="77" t="s">
        <v>50</v>
      </c>
      <c r="E3800" s="136">
        <v>396</v>
      </c>
      <c r="F3800" s="137" t="s">
        <v>1238</v>
      </c>
      <c r="G3800" s="137" t="s">
        <v>15</v>
      </c>
      <c r="H3800" s="12" t="s">
        <v>4</v>
      </c>
      <c r="I3800" s="267" t="s">
        <v>1403</v>
      </c>
    </row>
    <row r="3801" spans="1:9" x14ac:dyDescent="0.2">
      <c r="A3801" s="132" t="s">
        <v>47</v>
      </c>
      <c r="B3801" s="217">
        <v>3</v>
      </c>
      <c r="C3801" s="77" t="s">
        <v>29</v>
      </c>
      <c r="D3801" s="77" t="s">
        <v>50</v>
      </c>
      <c r="E3801" s="136">
        <v>396</v>
      </c>
      <c r="F3801" s="137" t="s">
        <v>1238</v>
      </c>
      <c r="G3801" s="137" t="s">
        <v>15</v>
      </c>
      <c r="H3801" s="12" t="s">
        <v>4</v>
      </c>
      <c r="I3801" s="267" t="s">
        <v>1403</v>
      </c>
    </row>
    <row r="3802" spans="1:9" x14ac:dyDescent="0.2">
      <c r="A3802" s="132" t="s">
        <v>55</v>
      </c>
      <c r="B3802" s="217">
        <v>3</v>
      </c>
      <c r="C3802" s="77" t="s">
        <v>29</v>
      </c>
      <c r="D3802" s="77" t="s">
        <v>50</v>
      </c>
      <c r="E3802" s="136">
        <v>396</v>
      </c>
      <c r="F3802" s="137" t="s">
        <v>1238</v>
      </c>
      <c r="G3802" s="137" t="s">
        <v>15</v>
      </c>
      <c r="H3802" s="12" t="s">
        <v>4</v>
      </c>
      <c r="I3802" s="267" t="s">
        <v>1403</v>
      </c>
    </row>
    <row r="3803" spans="1:9" x14ac:dyDescent="0.2">
      <c r="A3803" s="132" t="s">
        <v>56</v>
      </c>
      <c r="B3803" s="217">
        <v>3</v>
      </c>
      <c r="C3803" s="77" t="s">
        <v>29</v>
      </c>
      <c r="D3803" s="77" t="s">
        <v>50</v>
      </c>
      <c r="E3803" s="136">
        <v>396</v>
      </c>
      <c r="F3803" s="137" t="s">
        <v>1238</v>
      </c>
      <c r="G3803" s="137" t="s">
        <v>15</v>
      </c>
      <c r="H3803" s="12" t="s">
        <v>4</v>
      </c>
      <c r="I3803" s="267" t="s">
        <v>1403</v>
      </c>
    </row>
    <row r="3804" spans="1:9" x14ac:dyDescent="0.2">
      <c r="A3804" s="132" t="s">
        <v>64</v>
      </c>
      <c r="B3804" s="217">
        <v>3</v>
      </c>
      <c r="C3804" s="77" t="s">
        <v>29</v>
      </c>
      <c r="D3804" s="77" t="s">
        <v>50</v>
      </c>
      <c r="E3804" s="136">
        <v>396</v>
      </c>
      <c r="F3804" s="137" t="s">
        <v>1238</v>
      </c>
      <c r="G3804" s="137" t="s">
        <v>15</v>
      </c>
      <c r="H3804" s="12" t="s">
        <v>4</v>
      </c>
      <c r="I3804" s="267" t="s">
        <v>1403</v>
      </c>
    </row>
    <row r="3805" spans="1:9" x14ac:dyDescent="0.2">
      <c r="A3805" s="132" t="s">
        <v>65</v>
      </c>
      <c r="B3805" s="217">
        <v>3</v>
      </c>
      <c r="C3805" s="77" t="s">
        <v>29</v>
      </c>
      <c r="D3805" s="77" t="s">
        <v>50</v>
      </c>
      <c r="E3805" s="45">
        <v>396</v>
      </c>
      <c r="F3805" s="137" t="s">
        <v>1238</v>
      </c>
      <c r="G3805" s="137" t="s">
        <v>15</v>
      </c>
      <c r="H3805" s="12" t="s">
        <v>4</v>
      </c>
      <c r="I3805" s="267" t="s">
        <v>1403</v>
      </c>
    </row>
    <row r="3806" spans="1:9" x14ac:dyDescent="0.2">
      <c r="A3806" s="132" t="s">
        <v>78</v>
      </c>
      <c r="B3806" s="217">
        <v>3</v>
      </c>
      <c r="C3806" s="77" t="s">
        <v>29</v>
      </c>
      <c r="D3806" s="77" t="s">
        <v>50</v>
      </c>
      <c r="E3806" s="136">
        <v>396</v>
      </c>
      <c r="F3806" s="137" t="s">
        <v>1238</v>
      </c>
      <c r="G3806" s="137" t="s">
        <v>15</v>
      </c>
      <c r="H3806" s="12" t="s">
        <v>4</v>
      </c>
      <c r="I3806" s="267" t="s">
        <v>1403</v>
      </c>
    </row>
    <row r="3807" spans="1:9" x14ac:dyDescent="0.2">
      <c r="A3807" s="132" t="s">
        <v>79</v>
      </c>
      <c r="B3807" s="217">
        <v>3</v>
      </c>
      <c r="C3807" s="77" t="s">
        <v>29</v>
      </c>
      <c r="D3807" s="77" t="s">
        <v>50</v>
      </c>
      <c r="E3807" s="136">
        <v>396</v>
      </c>
      <c r="F3807" s="137" t="s">
        <v>1238</v>
      </c>
      <c r="G3807" s="137" t="s">
        <v>15</v>
      </c>
      <c r="H3807" s="12" t="s">
        <v>4</v>
      </c>
      <c r="I3807" s="267" t="s">
        <v>1403</v>
      </c>
    </row>
    <row r="3808" spans="1:9" x14ac:dyDescent="0.2">
      <c r="A3808" s="132" t="s">
        <v>81</v>
      </c>
      <c r="B3808" s="217">
        <v>3</v>
      </c>
      <c r="C3808" s="77" t="s">
        <v>29</v>
      </c>
      <c r="D3808" s="77" t="s">
        <v>50</v>
      </c>
      <c r="E3808" s="136">
        <v>396</v>
      </c>
      <c r="F3808" s="137" t="s">
        <v>1238</v>
      </c>
      <c r="G3808" s="137" t="s">
        <v>15</v>
      </c>
      <c r="H3808" s="12" t="s">
        <v>4</v>
      </c>
      <c r="I3808" s="267" t="s">
        <v>1403</v>
      </c>
    </row>
    <row r="3809" spans="1:9" x14ac:dyDescent="0.2">
      <c r="A3809" s="132" t="s">
        <v>82</v>
      </c>
      <c r="B3809" s="217">
        <v>3</v>
      </c>
      <c r="C3809" s="77" t="s">
        <v>29</v>
      </c>
      <c r="D3809" s="77" t="s">
        <v>50</v>
      </c>
      <c r="E3809" s="136">
        <v>396</v>
      </c>
      <c r="F3809" s="137" t="s">
        <v>1238</v>
      </c>
      <c r="G3809" s="137" t="s">
        <v>15</v>
      </c>
      <c r="H3809" s="12" t="s">
        <v>4</v>
      </c>
      <c r="I3809" s="267" t="s">
        <v>1403</v>
      </c>
    </row>
    <row r="3810" spans="1:9" x14ac:dyDescent="0.2">
      <c r="A3810" s="132" t="s">
        <v>87</v>
      </c>
      <c r="B3810" s="217">
        <v>3</v>
      </c>
      <c r="C3810" s="77" t="s">
        <v>29</v>
      </c>
      <c r="D3810" s="77" t="s">
        <v>50</v>
      </c>
      <c r="E3810" s="136">
        <v>396</v>
      </c>
      <c r="F3810" s="137" t="s">
        <v>1238</v>
      </c>
      <c r="G3810" s="137" t="s">
        <v>15</v>
      </c>
      <c r="H3810" s="12" t="s">
        <v>4</v>
      </c>
      <c r="I3810" s="267" t="s">
        <v>1403</v>
      </c>
    </row>
    <row r="3811" spans="1:9" x14ac:dyDescent="0.2">
      <c r="A3811" s="132" t="s">
        <v>88</v>
      </c>
      <c r="B3811" s="217">
        <v>3</v>
      </c>
      <c r="C3811" s="77" t="s">
        <v>29</v>
      </c>
      <c r="D3811" s="77" t="s">
        <v>50</v>
      </c>
      <c r="E3811" s="136">
        <v>396</v>
      </c>
      <c r="F3811" s="137" t="s">
        <v>1238</v>
      </c>
      <c r="G3811" s="137" t="s">
        <v>15</v>
      </c>
      <c r="H3811" s="12" t="s">
        <v>4</v>
      </c>
      <c r="I3811" s="267" t="s">
        <v>1403</v>
      </c>
    </row>
    <row r="3812" spans="1:9" x14ac:dyDescent="0.2">
      <c r="A3812" s="132" t="s">
        <v>148</v>
      </c>
      <c r="B3812" s="217">
        <v>3</v>
      </c>
      <c r="C3812" s="77" t="s">
        <v>29</v>
      </c>
      <c r="D3812" s="77" t="s">
        <v>50</v>
      </c>
      <c r="E3812" s="136">
        <v>396</v>
      </c>
      <c r="F3812" s="137" t="s">
        <v>1238</v>
      </c>
      <c r="G3812" s="137" t="s">
        <v>15</v>
      </c>
      <c r="H3812" s="12" t="s">
        <v>4</v>
      </c>
      <c r="I3812" s="267" t="s">
        <v>1403</v>
      </c>
    </row>
    <row r="3813" spans="1:9" x14ac:dyDescent="0.2">
      <c r="A3813" s="48" t="s">
        <v>527</v>
      </c>
      <c r="B3813" s="218">
        <v>3</v>
      </c>
      <c r="C3813" s="77" t="s">
        <v>29</v>
      </c>
      <c r="D3813" s="77" t="s">
        <v>50</v>
      </c>
      <c r="E3813" s="136">
        <v>396</v>
      </c>
      <c r="F3813" s="137" t="s">
        <v>1238</v>
      </c>
      <c r="G3813" s="137" t="s">
        <v>15</v>
      </c>
      <c r="H3813" s="12" t="s">
        <v>4</v>
      </c>
      <c r="I3813" s="267" t="s">
        <v>1403</v>
      </c>
    </row>
    <row r="3814" spans="1:9" s="53" customFormat="1" x14ac:dyDescent="0.2">
      <c r="A3814" s="132" t="s">
        <v>588</v>
      </c>
      <c r="B3814" s="217">
        <v>3</v>
      </c>
      <c r="C3814" s="77" t="s">
        <v>29</v>
      </c>
      <c r="D3814" s="77" t="s">
        <v>50</v>
      </c>
      <c r="E3814" s="136">
        <v>396</v>
      </c>
      <c r="F3814" s="137" t="s">
        <v>1238</v>
      </c>
      <c r="G3814" s="137" t="s">
        <v>15</v>
      </c>
      <c r="H3814" s="12" t="s">
        <v>4</v>
      </c>
      <c r="I3814" s="267" t="s">
        <v>1403</v>
      </c>
    </row>
    <row r="3815" spans="1:9" s="53" customFormat="1" x14ac:dyDescent="0.2">
      <c r="A3815" s="132" t="s">
        <v>1069</v>
      </c>
      <c r="B3815" s="217">
        <v>3</v>
      </c>
      <c r="C3815" s="77" t="s">
        <v>29</v>
      </c>
      <c r="D3815" s="77" t="s">
        <v>50</v>
      </c>
      <c r="E3815" s="136">
        <v>396</v>
      </c>
      <c r="F3815" s="137" t="s">
        <v>1238</v>
      </c>
      <c r="G3815" s="137" t="s">
        <v>15</v>
      </c>
      <c r="H3815" s="12" t="s">
        <v>4</v>
      </c>
      <c r="I3815" s="267" t="s">
        <v>1403</v>
      </c>
    </row>
    <row r="3816" spans="1:9" x14ac:dyDescent="0.2">
      <c r="A3816" s="132" t="s">
        <v>5</v>
      </c>
      <c r="B3816" s="217">
        <v>3</v>
      </c>
      <c r="C3816" s="77" t="s">
        <v>29</v>
      </c>
      <c r="D3816" s="77" t="s">
        <v>50</v>
      </c>
      <c r="E3816" s="136">
        <v>397</v>
      </c>
      <c r="F3816" s="137" t="s">
        <v>1241</v>
      </c>
      <c r="G3816" s="137" t="s">
        <v>15</v>
      </c>
      <c r="H3816" s="12" t="s">
        <v>4</v>
      </c>
      <c r="I3816" s="267" t="s">
        <v>1403</v>
      </c>
    </row>
    <row r="3817" spans="1:9" x14ac:dyDescent="0.2">
      <c r="A3817" s="132" t="s">
        <v>6</v>
      </c>
      <c r="B3817" s="217">
        <v>3</v>
      </c>
      <c r="C3817" s="77" t="s">
        <v>29</v>
      </c>
      <c r="D3817" s="77" t="s">
        <v>50</v>
      </c>
      <c r="E3817" s="136">
        <v>397</v>
      </c>
      <c r="F3817" s="58" t="s">
        <v>1241</v>
      </c>
      <c r="G3817" s="137" t="s">
        <v>15</v>
      </c>
      <c r="H3817" s="12" t="s">
        <v>4</v>
      </c>
      <c r="I3817" s="267" t="s">
        <v>1403</v>
      </c>
    </row>
    <row r="3818" spans="1:9" x14ac:dyDescent="0.2">
      <c r="A3818" s="132" t="s">
        <v>7</v>
      </c>
      <c r="B3818" s="217">
        <v>3</v>
      </c>
      <c r="C3818" s="77" t="s">
        <v>29</v>
      </c>
      <c r="D3818" s="77" t="s">
        <v>50</v>
      </c>
      <c r="E3818" s="136">
        <v>397</v>
      </c>
      <c r="F3818" s="137" t="s">
        <v>1241</v>
      </c>
      <c r="G3818" s="137" t="s">
        <v>15</v>
      </c>
      <c r="H3818" s="12" t="s">
        <v>4</v>
      </c>
      <c r="I3818" s="267" t="s">
        <v>1403</v>
      </c>
    </row>
    <row r="3819" spans="1:9" x14ac:dyDescent="0.2">
      <c r="A3819" s="132" t="s">
        <v>8</v>
      </c>
      <c r="B3819" s="217">
        <v>3</v>
      </c>
      <c r="C3819" s="77" t="s">
        <v>29</v>
      </c>
      <c r="D3819" s="77" t="s">
        <v>50</v>
      </c>
      <c r="E3819" s="136">
        <v>397</v>
      </c>
      <c r="F3819" s="137" t="s">
        <v>1241</v>
      </c>
      <c r="G3819" s="137" t="s">
        <v>15</v>
      </c>
      <c r="H3819" s="12" t="s">
        <v>4</v>
      </c>
      <c r="I3819" s="267" t="s">
        <v>1403</v>
      </c>
    </row>
    <row r="3820" spans="1:9" x14ac:dyDescent="0.2">
      <c r="A3820" s="132" t="s">
        <v>34</v>
      </c>
      <c r="B3820" s="217">
        <v>3</v>
      </c>
      <c r="C3820" s="77" t="s">
        <v>29</v>
      </c>
      <c r="D3820" s="77" t="s">
        <v>50</v>
      </c>
      <c r="E3820" s="136">
        <v>397</v>
      </c>
      <c r="F3820" s="137" t="s">
        <v>1241</v>
      </c>
      <c r="G3820" s="137" t="s">
        <v>15</v>
      </c>
      <c r="H3820" s="12" t="s">
        <v>4</v>
      </c>
      <c r="I3820" s="267" t="s">
        <v>1403</v>
      </c>
    </row>
    <row r="3821" spans="1:9" x14ac:dyDescent="0.2">
      <c r="A3821" s="132" t="s">
        <v>37</v>
      </c>
      <c r="B3821" s="217">
        <v>3</v>
      </c>
      <c r="C3821" s="77" t="s">
        <v>29</v>
      </c>
      <c r="D3821" s="77" t="s">
        <v>50</v>
      </c>
      <c r="E3821" s="136">
        <v>397</v>
      </c>
      <c r="F3821" s="137" t="s">
        <v>1241</v>
      </c>
      <c r="G3821" s="137" t="s">
        <v>15</v>
      </c>
      <c r="H3821" s="12" t="s">
        <v>4</v>
      </c>
      <c r="I3821" s="267" t="s">
        <v>1403</v>
      </c>
    </row>
    <row r="3822" spans="1:9" x14ac:dyDescent="0.2">
      <c r="A3822" s="132" t="s">
        <v>39</v>
      </c>
      <c r="B3822" s="217">
        <v>3</v>
      </c>
      <c r="C3822" s="77" t="s">
        <v>29</v>
      </c>
      <c r="D3822" s="77" t="s">
        <v>50</v>
      </c>
      <c r="E3822" s="136">
        <v>397</v>
      </c>
      <c r="F3822" s="137" t="s">
        <v>1241</v>
      </c>
      <c r="G3822" s="137" t="s">
        <v>15</v>
      </c>
      <c r="H3822" s="12" t="s">
        <v>4</v>
      </c>
      <c r="I3822" s="267" t="s">
        <v>1403</v>
      </c>
    </row>
    <row r="3823" spans="1:9" x14ac:dyDescent="0.2">
      <c r="A3823" s="132" t="s">
        <v>40</v>
      </c>
      <c r="B3823" s="217">
        <v>3</v>
      </c>
      <c r="C3823" s="77" t="s">
        <v>29</v>
      </c>
      <c r="D3823" s="77" t="s">
        <v>50</v>
      </c>
      <c r="E3823" s="136">
        <v>397</v>
      </c>
      <c r="F3823" s="137" t="s">
        <v>1241</v>
      </c>
      <c r="G3823" s="137" t="s">
        <v>15</v>
      </c>
      <c r="H3823" s="12" t="s">
        <v>4</v>
      </c>
      <c r="I3823" s="267" t="s">
        <v>1403</v>
      </c>
    </row>
    <row r="3824" spans="1:9" x14ac:dyDescent="0.2">
      <c r="A3824" s="132" t="s">
        <v>44</v>
      </c>
      <c r="B3824" s="217">
        <v>3</v>
      </c>
      <c r="C3824" s="77" t="s">
        <v>29</v>
      </c>
      <c r="D3824" s="77" t="s">
        <v>50</v>
      </c>
      <c r="E3824" s="136">
        <v>397</v>
      </c>
      <c r="F3824" s="137" t="s">
        <v>1241</v>
      </c>
      <c r="G3824" s="137" t="s">
        <v>15</v>
      </c>
      <c r="H3824" s="12" t="s">
        <v>4</v>
      </c>
      <c r="I3824" s="267" t="s">
        <v>1403</v>
      </c>
    </row>
    <row r="3825" spans="1:9" x14ac:dyDescent="0.2">
      <c r="A3825" s="132" t="s">
        <v>45</v>
      </c>
      <c r="B3825" s="217">
        <v>3</v>
      </c>
      <c r="C3825" s="77" t="s">
        <v>29</v>
      </c>
      <c r="D3825" s="77" t="s">
        <v>50</v>
      </c>
      <c r="E3825" s="136">
        <v>397</v>
      </c>
      <c r="F3825" s="137" t="s">
        <v>1241</v>
      </c>
      <c r="G3825" s="137" t="s">
        <v>15</v>
      </c>
      <c r="H3825" s="12" t="s">
        <v>4</v>
      </c>
      <c r="I3825" s="267" t="s">
        <v>1403</v>
      </c>
    </row>
    <row r="3826" spans="1:9" x14ac:dyDescent="0.2">
      <c r="A3826" s="132" t="s">
        <v>46</v>
      </c>
      <c r="B3826" s="217">
        <v>3</v>
      </c>
      <c r="C3826" s="77" t="s">
        <v>29</v>
      </c>
      <c r="D3826" s="77" t="s">
        <v>50</v>
      </c>
      <c r="E3826" s="136">
        <v>397</v>
      </c>
      <c r="F3826" s="137" t="s">
        <v>1241</v>
      </c>
      <c r="G3826" s="137" t="s">
        <v>15</v>
      </c>
      <c r="H3826" s="12" t="s">
        <v>4</v>
      </c>
      <c r="I3826" s="267" t="s">
        <v>1403</v>
      </c>
    </row>
    <row r="3827" spans="1:9" x14ac:dyDescent="0.2">
      <c r="A3827" s="132" t="s">
        <v>47</v>
      </c>
      <c r="B3827" s="217">
        <v>3</v>
      </c>
      <c r="C3827" s="77" t="s">
        <v>29</v>
      </c>
      <c r="D3827" s="77" t="s">
        <v>50</v>
      </c>
      <c r="E3827" s="136">
        <v>397</v>
      </c>
      <c r="F3827" s="137" t="s">
        <v>1241</v>
      </c>
      <c r="G3827" s="137" t="s">
        <v>15</v>
      </c>
      <c r="H3827" s="12" t="s">
        <v>4</v>
      </c>
      <c r="I3827" s="267" t="s">
        <v>1403</v>
      </c>
    </row>
    <row r="3828" spans="1:9" x14ac:dyDescent="0.2">
      <c r="A3828" s="132" t="s">
        <v>55</v>
      </c>
      <c r="B3828" s="217">
        <v>3</v>
      </c>
      <c r="C3828" s="77" t="s">
        <v>29</v>
      </c>
      <c r="D3828" s="77" t="s">
        <v>50</v>
      </c>
      <c r="E3828" s="136">
        <v>397</v>
      </c>
      <c r="F3828" s="137" t="s">
        <v>1241</v>
      </c>
      <c r="G3828" s="137" t="s">
        <v>15</v>
      </c>
      <c r="H3828" s="12" t="s">
        <v>4</v>
      </c>
      <c r="I3828" s="267" t="s">
        <v>1403</v>
      </c>
    </row>
    <row r="3829" spans="1:9" x14ac:dyDescent="0.2">
      <c r="A3829" s="132" t="s">
        <v>56</v>
      </c>
      <c r="B3829" s="217">
        <v>3</v>
      </c>
      <c r="C3829" s="77" t="s">
        <v>29</v>
      </c>
      <c r="D3829" s="77" t="s">
        <v>50</v>
      </c>
      <c r="E3829" s="136">
        <v>397</v>
      </c>
      <c r="F3829" s="137" t="s">
        <v>1241</v>
      </c>
      <c r="G3829" s="137" t="s">
        <v>15</v>
      </c>
      <c r="H3829" s="12" t="s">
        <v>4</v>
      </c>
      <c r="I3829" s="267" t="s">
        <v>1403</v>
      </c>
    </row>
    <row r="3830" spans="1:9" x14ac:dyDescent="0.2">
      <c r="A3830" s="132" t="s">
        <v>64</v>
      </c>
      <c r="B3830" s="217">
        <v>3</v>
      </c>
      <c r="C3830" s="77" t="s">
        <v>29</v>
      </c>
      <c r="D3830" s="77" t="s">
        <v>50</v>
      </c>
      <c r="E3830" s="136">
        <v>397</v>
      </c>
      <c r="F3830" s="137" t="s">
        <v>1241</v>
      </c>
      <c r="G3830" s="137" t="s">
        <v>15</v>
      </c>
      <c r="H3830" s="12" t="s">
        <v>4</v>
      </c>
      <c r="I3830" s="267" t="s">
        <v>1403</v>
      </c>
    </row>
    <row r="3831" spans="1:9" x14ac:dyDescent="0.2">
      <c r="A3831" s="132" t="s">
        <v>65</v>
      </c>
      <c r="B3831" s="217">
        <v>3</v>
      </c>
      <c r="C3831" s="77" t="s">
        <v>29</v>
      </c>
      <c r="D3831" s="77" t="s">
        <v>50</v>
      </c>
      <c r="E3831" s="136">
        <v>397</v>
      </c>
      <c r="F3831" s="137" t="s">
        <v>1241</v>
      </c>
      <c r="G3831" s="137" t="s">
        <v>15</v>
      </c>
      <c r="H3831" s="12" t="s">
        <v>4</v>
      </c>
      <c r="I3831" s="267" t="s">
        <v>1403</v>
      </c>
    </row>
    <row r="3832" spans="1:9" x14ac:dyDescent="0.2">
      <c r="A3832" s="132" t="s">
        <v>78</v>
      </c>
      <c r="B3832" s="217">
        <v>3</v>
      </c>
      <c r="C3832" s="77" t="s">
        <v>29</v>
      </c>
      <c r="D3832" s="77" t="s">
        <v>50</v>
      </c>
      <c r="E3832" s="136">
        <v>397</v>
      </c>
      <c r="F3832" s="137" t="s">
        <v>1241</v>
      </c>
      <c r="G3832" s="137" t="s">
        <v>15</v>
      </c>
      <c r="H3832" s="12" t="s">
        <v>4</v>
      </c>
      <c r="I3832" s="267" t="s">
        <v>1403</v>
      </c>
    </row>
    <row r="3833" spans="1:9" x14ac:dyDescent="0.2">
      <c r="A3833" s="132" t="s">
        <v>79</v>
      </c>
      <c r="B3833" s="217">
        <v>3</v>
      </c>
      <c r="C3833" s="77" t="s">
        <v>29</v>
      </c>
      <c r="D3833" s="77" t="s">
        <v>50</v>
      </c>
      <c r="E3833" s="136">
        <v>397</v>
      </c>
      <c r="F3833" s="137" t="s">
        <v>1241</v>
      </c>
      <c r="G3833" s="137" t="s">
        <v>15</v>
      </c>
      <c r="H3833" s="12" t="s">
        <v>4</v>
      </c>
      <c r="I3833" s="267" t="s">
        <v>1403</v>
      </c>
    </row>
    <row r="3834" spans="1:9" x14ac:dyDescent="0.2">
      <c r="A3834" s="132" t="s">
        <v>81</v>
      </c>
      <c r="B3834" s="217">
        <v>3</v>
      </c>
      <c r="C3834" s="77" t="s">
        <v>29</v>
      </c>
      <c r="D3834" s="77" t="s">
        <v>50</v>
      </c>
      <c r="E3834" s="136">
        <v>397</v>
      </c>
      <c r="F3834" s="137" t="s">
        <v>1241</v>
      </c>
      <c r="G3834" s="137" t="s">
        <v>15</v>
      </c>
      <c r="H3834" s="12" t="s">
        <v>4</v>
      </c>
      <c r="I3834" s="267" t="s">
        <v>1403</v>
      </c>
    </row>
    <row r="3835" spans="1:9" x14ac:dyDescent="0.2">
      <c r="A3835" s="132" t="s">
        <v>82</v>
      </c>
      <c r="B3835" s="217">
        <v>3</v>
      </c>
      <c r="C3835" s="77" t="s">
        <v>29</v>
      </c>
      <c r="D3835" s="77" t="s">
        <v>50</v>
      </c>
      <c r="E3835" s="136">
        <v>397</v>
      </c>
      <c r="F3835" s="137" t="s">
        <v>1241</v>
      </c>
      <c r="G3835" s="137" t="s">
        <v>15</v>
      </c>
      <c r="H3835" s="12" t="s">
        <v>4</v>
      </c>
      <c r="I3835" s="267" t="s">
        <v>1403</v>
      </c>
    </row>
    <row r="3836" spans="1:9" x14ac:dyDescent="0.2">
      <c r="A3836" s="132" t="s">
        <v>87</v>
      </c>
      <c r="B3836" s="217">
        <v>3</v>
      </c>
      <c r="C3836" s="77" t="s">
        <v>29</v>
      </c>
      <c r="D3836" s="77" t="s">
        <v>50</v>
      </c>
      <c r="E3836" s="136">
        <v>397</v>
      </c>
      <c r="F3836" s="137" t="s">
        <v>1241</v>
      </c>
      <c r="G3836" s="137" t="s">
        <v>15</v>
      </c>
      <c r="H3836" s="12" t="s">
        <v>4</v>
      </c>
      <c r="I3836" s="267" t="s">
        <v>1403</v>
      </c>
    </row>
    <row r="3837" spans="1:9" x14ac:dyDescent="0.2">
      <c r="A3837" s="132" t="s">
        <v>88</v>
      </c>
      <c r="B3837" s="217">
        <v>3</v>
      </c>
      <c r="C3837" s="77" t="s">
        <v>29</v>
      </c>
      <c r="D3837" s="77" t="s">
        <v>50</v>
      </c>
      <c r="E3837" s="136">
        <v>397</v>
      </c>
      <c r="F3837" s="137" t="s">
        <v>1241</v>
      </c>
      <c r="G3837" s="137" t="s">
        <v>15</v>
      </c>
      <c r="H3837" s="12" t="s">
        <v>4</v>
      </c>
      <c r="I3837" s="267" t="s">
        <v>1403</v>
      </c>
    </row>
    <row r="3838" spans="1:9" x14ac:dyDescent="0.2">
      <c r="A3838" s="132" t="s">
        <v>148</v>
      </c>
      <c r="B3838" s="217">
        <v>3</v>
      </c>
      <c r="C3838" s="77" t="s">
        <v>29</v>
      </c>
      <c r="D3838" s="77" t="s">
        <v>50</v>
      </c>
      <c r="E3838" s="45">
        <v>397</v>
      </c>
      <c r="F3838" s="137" t="s">
        <v>1241</v>
      </c>
      <c r="G3838" s="137" t="s">
        <v>15</v>
      </c>
      <c r="H3838" s="12" t="s">
        <v>4</v>
      </c>
      <c r="I3838" s="267" t="s">
        <v>1403</v>
      </c>
    </row>
    <row r="3839" spans="1:9" x14ac:dyDescent="0.2">
      <c r="A3839" s="48" t="s">
        <v>527</v>
      </c>
      <c r="B3839" s="218">
        <v>3</v>
      </c>
      <c r="C3839" s="77" t="s">
        <v>29</v>
      </c>
      <c r="D3839" s="77" t="s">
        <v>50</v>
      </c>
      <c r="E3839" s="136">
        <v>397</v>
      </c>
      <c r="F3839" s="137" t="s">
        <v>1241</v>
      </c>
      <c r="G3839" s="137" t="s">
        <v>15</v>
      </c>
      <c r="H3839" s="12" t="s">
        <v>4</v>
      </c>
      <c r="I3839" s="267" t="s">
        <v>1403</v>
      </c>
    </row>
    <row r="3840" spans="1:9" s="53" customFormat="1" x14ac:dyDescent="0.2">
      <c r="A3840" s="132" t="s">
        <v>588</v>
      </c>
      <c r="B3840" s="217">
        <v>3</v>
      </c>
      <c r="C3840" s="77" t="s">
        <v>29</v>
      </c>
      <c r="D3840" s="77" t="s">
        <v>50</v>
      </c>
      <c r="E3840" s="136">
        <v>397</v>
      </c>
      <c r="F3840" s="137" t="s">
        <v>1241</v>
      </c>
      <c r="G3840" s="137" t="s">
        <v>15</v>
      </c>
      <c r="H3840" s="12" t="s">
        <v>4</v>
      </c>
      <c r="I3840" s="267" t="s">
        <v>1403</v>
      </c>
    </row>
    <row r="3841" spans="1:9" s="53" customFormat="1" x14ac:dyDescent="0.2">
      <c r="A3841" s="132" t="s">
        <v>1069</v>
      </c>
      <c r="B3841" s="217">
        <v>3</v>
      </c>
      <c r="C3841" s="77" t="s">
        <v>29</v>
      </c>
      <c r="D3841" s="77" t="s">
        <v>50</v>
      </c>
      <c r="E3841" s="45">
        <v>397</v>
      </c>
      <c r="F3841" s="137" t="s">
        <v>1241</v>
      </c>
      <c r="G3841" s="137" t="s">
        <v>15</v>
      </c>
      <c r="H3841" s="12" t="s">
        <v>4</v>
      </c>
      <c r="I3841" s="267" t="s">
        <v>1403</v>
      </c>
    </row>
    <row r="3842" spans="1:9" x14ac:dyDescent="0.2">
      <c r="A3842" s="132" t="s">
        <v>37</v>
      </c>
      <c r="B3842" s="213">
        <v>3</v>
      </c>
      <c r="C3842" s="77" t="s">
        <v>29</v>
      </c>
      <c r="D3842" s="77" t="s">
        <v>3</v>
      </c>
      <c r="E3842" s="44">
        <v>919</v>
      </c>
      <c r="F3842" s="78" t="s">
        <v>1259</v>
      </c>
      <c r="G3842" s="78" t="s">
        <v>1122</v>
      </c>
      <c r="H3842" s="272">
        <v>65656.2</v>
      </c>
      <c r="I3842" s="267" t="s">
        <v>1403</v>
      </c>
    </row>
    <row r="3843" spans="1:9" x14ac:dyDescent="0.2">
      <c r="A3843" s="132" t="s">
        <v>39</v>
      </c>
      <c r="B3843" s="213">
        <v>3</v>
      </c>
      <c r="C3843" s="77" t="s">
        <v>29</v>
      </c>
      <c r="D3843" s="77" t="s">
        <v>3</v>
      </c>
      <c r="E3843" s="44">
        <v>919</v>
      </c>
      <c r="F3843" s="78" t="s">
        <v>1259</v>
      </c>
      <c r="G3843" s="78" t="s">
        <v>1122</v>
      </c>
      <c r="H3843" s="292">
        <v>213100</v>
      </c>
      <c r="I3843" s="267" t="s">
        <v>1403</v>
      </c>
    </row>
    <row r="3844" spans="1:9" x14ac:dyDescent="0.2">
      <c r="A3844" s="132" t="s">
        <v>40</v>
      </c>
      <c r="B3844" s="213">
        <v>3</v>
      </c>
      <c r="C3844" s="77" t="s">
        <v>29</v>
      </c>
      <c r="D3844" s="77" t="s">
        <v>3</v>
      </c>
      <c r="E3844" s="44">
        <v>919</v>
      </c>
      <c r="F3844" s="78" t="s">
        <v>1259</v>
      </c>
      <c r="G3844" s="78" t="s">
        <v>1122</v>
      </c>
      <c r="H3844" s="292" t="s">
        <v>11</v>
      </c>
      <c r="I3844" s="267" t="s">
        <v>1403</v>
      </c>
    </row>
    <row r="3845" spans="1:9" x14ac:dyDescent="0.2">
      <c r="A3845" s="132" t="s">
        <v>44</v>
      </c>
      <c r="B3845" s="213">
        <v>3</v>
      </c>
      <c r="C3845" s="77" t="s">
        <v>29</v>
      </c>
      <c r="D3845" s="77" t="s">
        <v>3</v>
      </c>
      <c r="E3845" s="135">
        <v>919</v>
      </c>
      <c r="F3845" s="78" t="s">
        <v>1259</v>
      </c>
      <c r="G3845" s="78" t="s">
        <v>1122</v>
      </c>
      <c r="H3845" s="292">
        <v>30600</v>
      </c>
      <c r="I3845" s="267" t="s">
        <v>1403</v>
      </c>
    </row>
    <row r="3846" spans="1:9" x14ac:dyDescent="0.2">
      <c r="A3846" s="132" t="s">
        <v>45</v>
      </c>
      <c r="B3846" s="213">
        <v>3</v>
      </c>
      <c r="C3846" s="77" t="s">
        <v>29</v>
      </c>
      <c r="D3846" s="77" t="s">
        <v>3</v>
      </c>
      <c r="E3846" s="135">
        <v>919</v>
      </c>
      <c r="F3846" s="78" t="s">
        <v>1259</v>
      </c>
      <c r="G3846" s="78" t="s">
        <v>1122</v>
      </c>
      <c r="H3846" s="292">
        <v>59600</v>
      </c>
      <c r="I3846" s="267" t="s">
        <v>1403</v>
      </c>
    </row>
    <row r="3847" spans="1:9" x14ac:dyDescent="0.2">
      <c r="A3847" s="132" t="s">
        <v>46</v>
      </c>
      <c r="B3847" s="213">
        <v>3</v>
      </c>
      <c r="C3847" s="77" t="s">
        <v>29</v>
      </c>
      <c r="D3847" s="77" t="s">
        <v>3</v>
      </c>
      <c r="E3847" s="135">
        <v>919</v>
      </c>
      <c r="F3847" s="78" t="s">
        <v>1259</v>
      </c>
      <c r="G3847" s="78" t="s">
        <v>1122</v>
      </c>
      <c r="H3847" s="292" t="s">
        <v>11</v>
      </c>
      <c r="I3847" s="267" t="s">
        <v>1403</v>
      </c>
    </row>
    <row r="3848" spans="1:9" x14ac:dyDescent="0.2">
      <c r="A3848" s="132" t="s">
        <v>47</v>
      </c>
      <c r="B3848" s="213">
        <v>3</v>
      </c>
      <c r="C3848" s="77" t="s">
        <v>29</v>
      </c>
      <c r="D3848" s="77" t="s">
        <v>3</v>
      </c>
      <c r="E3848" s="135">
        <v>919</v>
      </c>
      <c r="F3848" s="78" t="s">
        <v>1259</v>
      </c>
      <c r="G3848" s="78" t="s">
        <v>1122</v>
      </c>
      <c r="H3848" s="292">
        <v>250250</v>
      </c>
      <c r="I3848" s="267" t="s">
        <v>1403</v>
      </c>
    </row>
    <row r="3849" spans="1:9" x14ac:dyDescent="0.2">
      <c r="A3849" s="132" t="s">
        <v>55</v>
      </c>
      <c r="B3849" s="213">
        <v>3</v>
      </c>
      <c r="C3849" s="77" t="s">
        <v>29</v>
      </c>
      <c r="D3849" s="77" t="s">
        <v>3</v>
      </c>
      <c r="E3849" s="135">
        <v>919</v>
      </c>
      <c r="F3849" s="78" t="s">
        <v>1259</v>
      </c>
      <c r="G3849" s="78" t="s">
        <v>1122</v>
      </c>
      <c r="H3849" s="292">
        <v>104000</v>
      </c>
      <c r="I3849" s="267" t="s">
        <v>1403</v>
      </c>
    </row>
    <row r="3850" spans="1:9" x14ac:dyDescent="0.2">
      <c r="A3850" s="132" t="s">
        <v>56</v>
      </c>
      <c r="B3850" s="213">
        <v>3</v>
      </c>
      <c r="C3850" s="77" t="s">
        <v>29</v>
      </c>
      <c r="D3850" s="77" t="s">
        <v>3</v>
      </c>
      <c r="E3850" s="135">
        <v>919</v>
      </c>
      <c r="F3850" s="78" t="s">
        <v>1259</v>
      </c>
      <c r="G3850" s="78" t="s">
        <v>1122</v>
      </c>
      <c r="H3850" s="292">
        <v>47200</v>
      </c>
      <c r="I3850" s="267" t="s">
        <v>1403</v>
      </c>
    </row>
    <row r="3851" spans="1:9" x14ac:dyDescent="0.2">
      <c r="A3851" s="132" t="s">
        <v>64</v>
      </c>
      <c r="B3851" s="213">
        <v>3</v>
      </c>
      <c r="C3851" s="77" t="s">
        <v>29</v>
      </c>
      <c r="D3851" s="77" t="s">
        <v>3</v>
      </c>
      <c r="E3851" s="135">
        <v>919</v>
      </c>
      <c r="F3851" s="78" t="s">
        <v>1259</v>
      </c>
      <c r="G3851" s="78" t="s">
        <v>1122</v>
      </c>
      <c r="H3851" s="292">
        <v>107000</v>
      </c>
      <c r="I3851" s="267" t="s">
        <v>1403</v>
      </c>
    </row>
    <row r="3852" spans="1:9" x14ac:dyDescent="0.2">
      <c r="A3852" s="132" t="s">
        <v>65</v>
      </c>
      <c r="B3852" s="213">
        <v>3</v>
      </c>
      <c r="C3852" s="77" t="s">
        <v>29</v>
      </c>
      <c r="D3852" s="77" t="s">
        <v>3</v>
      </c>
      <c r="E3852" s="135">
        <v>919</v>
      </c>
      <c r="F3852" s="78" t="s">
        <v>1259</v>
      </c>
      <c r="G3852" s="78" t="s">
        <v>1122</v>
      </c>
      <c r="H3852" s="292">
        <v>200000</v>
      </c>
      <c r="I3852" s="267" t="s">
        <v>1403</v>
      </c>
    </row>
    <row r="3853" spans="1:9" s="53" customFormat="1" x14ac:dyDescent="0.2">
      <c r="A3853" s="132" t="s">
        <v>78</v>
      </c>
      <c r="B3853" s="213">
        <v>3</v>
      </c>
      <c r="C3853" s="77" t="s">
        <v>29</v>
      </c>
      <c r="D3853" s="77" t="s">
        <v>3</v>
      </c>
      <c r="E3853" s="135">
        <v>919</v>
      </c>
      <c r="F3853" s="78" t="s">
        <v>1259</v>
      </c>
      <c r="G3853" s="78" t="s">
        <v>1122</v>
      </c>
      <c r="H3853" s="292" t="s">
        <v>11</v>
      </c>
      <c r="I3853" s="267" t="s">
        <v>1403</v>
      </c>
    </row>
    <row r="3854" spans="1:9" s="53" customFormat="1" x14ac:dyDescent="0.2">
      <c r="A3854" s="132" t="s">
        <v>79</v>
      </c>
      <c r="B3854" s="213">
        <v>3</v>
      </c>
      <c r="C3854" s="77" t="s">
        <v>29</v>
      </c>
      <c r="D3854" s="77" t="s">
        <v>3</v>
      </c>
      <c r="E3854" s="135">
        <v>919</v>
      </c>
      <c r="F3854" s="78" t="s">
        <v>1259</v>
      </c>
      <c r="G3854" s="78" t="s">
        <v>1122</v>
      </c>
      <c r="H3854" s="292" t="s">
        <v>11</v>
      </c>
      <c r="I3854" s="267" t="s">
        <v>1403</v>
      </c>
    </row>
    <row r="3855" spans="1:9" x14ac:dyDescent="0.2">
      <c r="A3855" s="132" t="s">
        <v>81</v>
      </c>
      <c r="B3855" s="213">
        <v>3</v>
      </c>
      <c r="C3855" s="77" t="s">
        <v>29</v>
      </c>
      <c r="D3855" s="77" t="s">
        <v>3</v>
      </c>
      <c r="E3855" s="135">
        <v>919</v>
      </c>
      <c r="F3855" s="78" t="s">
        <v>1259</v>
      </c>
      <c r="G3855" s="78" t="s">
        <v>1122</v>
      </c>
      <c r="H3855" s="292">
        <v>252400</v>
      </c>
      <c r="I3855" s="267" t="s">
        <v>1403</v>
      </c>
    </row>
    <row r="3856" spans="1:9" x14ac:dyDescent="0.2">
      <c r="A3856" s="132" t="s">
        <v>82</v>
      </c>
      <c r="B3856" s="213">
        <v>3</v>
      </c>
      <c r="C3856" s="77" t="s">
        <v>29</v>
      </c>
      <c r="D3856" s="77" t="s">
        <v>3</v>
      </c>
      <c r="E3856" s="135">
        <v>919</v>
      </c>
      <c r="F3856" s="78" t="s">
        <v>1259</v>
      </c>
      <c r="G3856" s="78" t="s">
        <v>1122</v>
      </c>
      <c r="H3856" s="292" t="s">
        <v>11</v>
      </c>
      <c r="I3856" s="267" t="s">
        <v>1403</v>
      </c>
    </row>
    <row r="3857" spans="1:9" x14ac:dyDescent="0.2">
      <c r="A3857" s="132" t="s">
        <v>87</v>
      </c>
      <c r="B3857" s="213">
        <v>3</v>
      </c>
      <c r="C3857" s="77" t="s">
        <v>29</v>
      </c>
      <c r="D3857" s="77" t="s">
        <v>3</v>
      </c>
      <c r="E3857" s="135">
        <v>919</v>
      </c>
      <c r="F3857" s="78" t="s">
        <v>1259</v>
      </c>
      <c r="G3857" s="78" t="s">
        <v>1122</v>
      </c>
      <c r="H3857" s="292">
        <v>95000</v>
      </c>
      <c r="I3857" s="267" t="s">
        <v>1403</v>
      </c>
    </row>
    <row r="3858" spans="1:9" x14ac:dyDescent="0.2">
      <c r="A3858" s="132" t="s">
        <v>88</v>
      </c>
      <c r="B3858" s="213">
        <v>3</v>
      </c>
      <c r="C3858" s="77" t="s">
        <v>29</v>
      </c>
      <c r="D3858" s="77" t="s">
        <v>3</v>
      </c>
      <c r="E3858" s="135">
        <v>919</v>
      </c>
      <c r="F3858" s="78" t="s">
        <v>1259</v>
      </c>
      <c r="G3858" s="78" t="s">
        <v>1122</v>
      </c>
      <c r="H3858" s="293" t="s">
        <v>11</v>
      </c>
      <c r="I3858" s="267" t="s">
        <v>1403</v>
      </c>
    </row>
    <row r="3859" spans="1:9" x14ac:dyDescent="0.2">
      <c r="A3859" s="132" t="s">
        <v>148</v>
      </c>
      <c r="B3859" s="213">
        <v>3</v>
      </c>
      <c r="C3859" s="77" t="s">
        <v>29</v>
      </c>
      <c r="D3859" s="77" t="s">
        <v>3</v>
      </c>
      <c r="E3859" s="135">
        <v>919</v>
      </c>
      <c r="F3859" s="78" t="s">
        <v>1259</v>
      </c>
      <c r="G3859" s="78" t="s">
        <v>1122</v>
      </c>
      <c r="H3859" s="139">
        <v>40000</v>
      </c>
      <c r="I3859" s="267" t="s">
        <v>1403</v>
      </c>
    </row>
    <row r="3860" spans="1:9" x14ac:dyDescent="0.2">
      <c r="A3860" s="132" t="s">
        <v>527</v>
      </c>
      <c r="B3860" s="213">
        <v>3</v>
      </c>
      <c r="C3860" s="77" t="s">
        <v>29</v>
      </c>
      <c r="D3860" s="77" t="s">
        <v>3</v>
      </c>
      <c r="E3860" s="135">
        <v>919</v>
      </c>
      <c r="F3860" s="78" t="s">
        <v>1259</v>
      </c>
      <c r="G3860" s="78" t="s">
        <v>1122</v>
      </c>
      <c r="H3860" s="139" t="s">
        <v>11</v>
      </c>
      <c r="I3860" s="267" t="s">
        <v>1403</v>
      </c>
    </row>
    <row r="3861" spans="1:9" s="53" customFormat="1" x14ac:dyDescent="0.2">
      <c r="A3861" s="132" t="s">
        <v>588</v>
      </c>
      <c r="B3861" s="213">
        <v>3</v>
      </c>
      <c r="C3861" s="77" t="s">
        <v>29</v>
      </c>
      <c r="D3861" s="77" t="s">
        <v>3</v>
      </c>
      <c r="E3861" s="135">
        <v>919</v>
      </c>
      <c r="F3861" s="78" t="s">
        <v>1259</v>
      </c>
      <c r="G3861" s="78" t="s">
        <v>1122</v>
      </c>
      <c r="H3861" s="139" t="s">
        <v>11</v>
      </c>
      <c r="I3861" s="267" t="s">
        <v>1403</v>
      </c>
    </row>
    <row r="3862" spans="1:9" s="53" customFormat="1" x14ac:dyDescent="0.2">
      <c r="A3862" s="132" t="s">
        <v>1069</v>
      </c>
      <c r="B3862" s="213">
        <v>3</v>
      </c>
      <c r="C3862" s="77" t="s">
        <v>29</v>
      </c>
      <c r="D3862" s="77" t="s">
        <v>3</v>
      </c>
      <c r="E3862" s="135">
        <v>919</v>
      </c>
      <c r="F3862" s="78" t="s">
        <v>1259</v>
      </c>
      <c r="G3862" s="78" t="s">
        <v>1122</v>
      </c>
      <c r="H3862" s="139" t="s">
        <v>11</v>
      </c>
      <c r="I3862" s="267" t="s">
        <v>1403</v>
      </c>
    </row>
    <row r="3863" spans="1:9" x14ac:dyDescent="0.2">
      <c r="A3863" s="262" t="s">
        <v>87</v>
      </c>
      <c r="B3863" s="263">
        <v>3</v>
      </c>
      <c r="C3863" s="275" t="s">
        <v>29</v>
      </c>
      <c r="D3863" s="275" t="s">
        <v>3</v>
      </c>
      <c r="E3863" s="265">
        <v>932</v>
      </c>
      <c r="F3863" s="268" t="s">
        <v>1258</v>
      </c>
      <c r="G3863" s="268" t="s">
        <v>1122</v>
      </c>
      <c r="H3863" s="279">
        <v>95000</v>
      </c>
      <c r="I3863" s="267" t="s">
        <v>1389</v>
      </c>
    </row>
    <row r="3864" spans="1:9" x14ac:dyDescent="0.2">
      <c r="A3864" s="262" t="s">
        <v>78</v>
      </c>
      <c r="B3864" s="263">
        <v>3</v>
      </c>
      <c r="C3864" s="275" t="s">
        <v>29</v>
      </c>
      <c r="D3864" s="275" t="s">
        <v>3</v>
      </c>
      <c r="E3864" s="269">
        <v>935</v>
      </c>
      <c r="F3864" s="268" t="s">
        <v>1260</v>
      </c>
      <c r="G3864" s="268" t="s">
        <v>1122</v>
      </c>
      <c r="H3864" s="268">
        <v>75000</v>
      </c>
      <c r="I3864" s="267" t="s">
        <v>1389</v>
      </c>
    </row>
    <row r="3865" spans="1:9" x14ac:dyDescent="0.2">
      <c r="A3865" s="262" t="s">
        <v>78</v>
      </c>
      <c r="B3865" s="263">
        <v>3</v>
      </c>
      <c r="C3865" s="275" t="s">
        <v>29</v>
      </c>
      <c r="D3865" s="275" t="s">
        <v>3</v>
      </c>
      <c r="E3865" s="265">
        <v>936</v>
      </c>
      <c r="F3865" s="268" t="s">
        <v>1262</v>
      </c>
      <c r="G3865" s="268" t="s">
        <v>1122</v>
      </c>
      <c r="H3865" s="279">
        <v>125000</v>
      </c>
      <c r="I3865" s="267" t="s">
        <v>1389</v>
      </c>
    </row>
    <row r="3866" spans="1:9" x14ac:dyDescent="0.2">
      <c r="A3866" s="262" t="s">
        <v>79</v>
      </c>
      <c r="B3866" s="263">
        <v>3</v>
      </c>
      <c r="C3866" s="275" t="s">
        <v>29</v>
      </c>
      <c r="D3866" s="275" t="s">
        <v>3</v>
      </c>
      <c r="E3866" s="269">
        <v>937</v>
      </c>
      <c r="F3866" s="268" t="s">
        <v>1261</v>
      </c>
      <c r="G3866" s="268" t="s">
        <v>1122</v>
      </c>
      <c r="H3866" s="268">
        <v>75000</v>
      </c>
      <c r="I3866" s="267" t="s">
        <v>1389</v>
      </c>
    </row>
    <row r="3867" spans="1:9" x14ac:dyDescent="0.2">
      <c r="A3867" s="262" t="s">
        <v>79</v>
      </c>
      <c r="B3867" s="263">
        <v>3</v>
      </c>
      <c r="C3867" s="275" t="s">
        <v>29</v>
      </c>
      <c r="D3867" s="275" t="s">
        <v>3</v>
      </c>
      <c r="E3867" s="269">
        <v>938</v>
      </c>
      <c r="F3867" s="268" t="s">
        <v>1263</v>
      </c>
      <c r="G3867" s="268" t="s">
        <v>1122</v>
      </c>
      <c r="H3867" s="279">
        <v>30227.629000000001</v>
      </c>
      <c r="I3867" s="267" t="s">
        <v>1389</v>
      </c>
    </row>
    <row r="3868" spans="1:9" x14ac:dyDescent="0.2">
      <c r="A3868" s="262" t="s">
        <v>81</v>
      </c>
      <c r="B3868" s="263">
        <v>3</v>
      </c>
      <c r="C3868" s="275" t="s">
        <v>29</v>
      </c>
      <c r="D3868" s="275" t="s">
        <v>3</v>
      </c>
      <c r="E3868" s="269">
        <v>939</v>
      </c>
      <c r="F3868" s="268" t="s">
        <v>1257</v>
      </c>
      <c r="G3868" s="268" t="s">
        <v>1122</v>
      </c>
      <c r="H3868" s="266">
        <v>252400</v>
      </c>
      <c r="I3868" s="267" t="s">
        <v>1389</v>
      </c>
    </row>
    <row r="3869" spans="1:9" x14ac:dyDescent="0.2">
      <c r="A3869" s="132" t="s">
        <v>5</v>
      </c>
      <c r="B3869" s="213">
        <v>3</v>
      </c>
      <c r="C3869" s="77" t="s">
        <v>29</v>
      </c>
      <c r="D3869" s="77" t="s">
        <v>50</v>
      </c>
      <c r="E3869" s="315" t="s">
        <v>1404</v>
      </c>
      <c r="F3869" s="78" t="s">
        <v>1405</v>
      </c>
      <c r="G3869" s="78" t="s">
        <v>17</v>
      </c>
      <c r="H3869" s="272">
        <v>490</v>
      </c>
      <c r="I3869" s="267"/>
    </row>
    <row r="3870" spans="1:9" x14ac:dyDescent="0.2">
      <c r="A3870" s="132" t="s">
        <v>6</v>
      </c>
      <c r="B3870" s="213">
        <v>3</v>
      </c>
      <c r="C3870" s="77" t="s">
        <v>29</v>
      </c>
      <c r="D3870" s="77" t="s">
        <v>50</v>
      </c>
      <c r="E3870" s="315" t="s">
        <v>1404</v>
      </c>
      <c r="F3870" s="78" t="s">
        <v>1405</v>
      </c>
      <c r="G3870" s="78" t="s">
        <v>17</v>
      </c>
      <c r="H3870" s="292">
        <v>490</v>
      </c>
      <c r="I3870" s="267"/>
    </row>
    <row r="3871" spans="1:9" x14ac:dyDescent="0.2">
      <c r="A3871" s="132" t="s">
        <v>7</v>
      </c>
      <c r="B3871" s="213">
        <v>3</v>
      </c>
      <c r="C3871" s="77" t="s">
        <v>29</v>
      </c>
      <c r="D3871" s="77" t="s">
        <v>50</v>
      </c>
      <c r="E3871" s="315" t="s">
        <v>1404</v>
      </c>
      <c r="F3871" s="78" t="s">
        <v>1405</v>
      </c>
      <c r="G3871" s="78" t="s">
        <v>17</v>
      </c>
      <c r="H3871" s="292">
        <v>490</v>
      </c>
      <c r="I3871" s="267"/>
    </row>
    <row r="3872" spans="1:9" x14ac:dyDescent="0.2">
      <c r="A3872" s="132" t="s">
        <v>8</v>
      </c>
      <c r="B3872" s="213">
        <v>3</v>
      </c>
      <c r="C3872" s="77" t="s">
        <v>29</v>
      </c>
      <c r="D3872" s="77" t="s">
        <v>50</v>
      </c>
      <c r="E3872" s="315" t="s">
        <v>1404</v>
      </c>
      <c r="F3872" s="78" t="s">
        <v>1405</v>
      </c>
      <c r="G3872" s="78" t="s">
        <v>17</v>
      </c>
      <c r="H3872" s="292">
        <v>490</v>
      </c>
      <c r="I3872" s="267"/>
    </row>
    <row r="3873" spans="1:9" x14ac:dyDescent="0.2">
      <c r="A3873" s="132" t="s">
        <v>34</v>
      </c>
      <c r="B3873" s="213">
        <v>3</v>
      </c>
      <c r="C3873" s="77" t="s">
        <v>29</v>
      </c>
      <c r="D3873" s="77" t="s">
        <v>50</v>
      </c>
      <c r="E3873" s="315" t="s">
        <v>1404</v>
      </c>
      <c r="F3873" s="78" t="s">
        <v>1405</v>
      </c>
      <c r="G3873" s="78" t="s">
        <v>17</v>
      </c>
      <c r="H3873" s="292">
        <v>490</v>
      </c>
      <c r="I3873" s="267"/>
    </row>
    <row r="3874" spans="1:9" x14ac:dyDescent="0.2">
      <c r="A3874" s="132" t="s">
        <v>37</v>
      </c>
      <c r="B3874" s="213">
        <v>3</v>
      </c>
      <c r="C3874" s="77" t="s">
        <v>29</v>
      </c>
      <c r="D3874" s="77" t="s">
        <v>50</v>
      </c>
      <c r="E3874" s="315" t="s">
        <v>1404</v>
      </c>
      <c r="F3874" s="78" t="s">
        <v>1405</v>
      </c>
      <c r="G3874" s="78" t="s">
        <v>17</v>
      </c>
      <c r="H3874" s="292">
        <v>490</v>
      </c>
      <c r="I3874" s="267"/>
    </row>
    <row r="3875" spans="1:9" x14ac:dyDescent="0.2">
      <c r="A3875" s="132" t="s">
        <v>39</v>
      </c>
      <c r="B3875" s="213">
        <v>3</v>
      </c>
      <c r="C3875" s="77" t="s">
        <v>29</v>
      </c>
      <c r="D3875" s="77" t="s">
        <v>50</v>
      </c>
      <c r="E3875" s="315" t="s">
        <v>1404</v>
      </c>
      <c r="F3875" s="78" t="s">
        <v>1405</v>
      </c>
      <c r="G3875" s="78" t="s">
        <v>17</v>
      </c>
      <c r="H3875" s="292">
        <v>490</v>
      </c>
      <c r="I3875" s="267"/>
    </row>
    <row r="3876" spans="1:9" x14ac:dyDescent="0.2">
      <c r="A3876" s="132" t="s">
        <v>40</v>
      </c>
      <c r="B3876" s="213">
        <v>3</v>
      </c>
      <c r="C3876" s="77" t="s">
        <v>29</v>
      </c>
      <c r="D3876" s="77" t="s">
        <v>50</v>
      </c>
      <c r="E3876" s="315" t="s">
        <v>1404</v>
      </c>
      <c r="F3876" s="78" t="s">
        <v>1405</v>
      </c>
      <c r="G3876" s="78" t="s">
        <v>17</v>
      </c>
      <c r="H3876" s="292">
        <v>490</v>
      </c>
      <c r="I3876" s="267"/>
    </row>
    <row r="3877" spans="1:9" x14ac:dyDescent="0.2">
      <c r="A3877" s="132" t="s">
        <v>44</v>
      </c>
      <c r="B3877" s="213">
        <v>3</v>
      </c>
      <c r="C3877" s="77" t="s">
        <v>29</v>
      </c>
      <c r="D3877" s="77" t="s">
        <v>50</v>
      </c>
      <c r="E3877" s="315" t="s">
        <v>1404</v>
      </c>
      <c r="F3877" s="78" t="s">
        <v>1405</v>
      </c>
      <c r="G3877" s="78" t="s">
        <v>17</v>
      </c>
      <c r="H3877" s="292">
        <v>490</v>
      </c>
      <c r="I3877" s="267"/>
    </row>
    <row r="3878" spans="1:9" x14ac:dyDescent="0.2">
      <c r="A3878" s="132" t="s">
        <v>45</v>
      </c>
      <c r="B3878" s="213">
        <v>3</v>
      </c>
      <c r="C3878" s="77" t="s">
        <v>29</v>
      </c>
      <c r="D3878" s="77" t="s">
        <v>50</v>
      </c>
      <c r="E3878" s="315" t="s">
        <v>1404</v>
      </c>
      <c r="F3878" s="78" t="s">
        <v>1405</v>
      </c>
      <c r="G3878" s="78" t="s">
        <v>17</v>
      </c>
      <c r="H3878" s="292">
        <v>490</v>
      </c>
      <c r="I3878" s="267"/>
    </row>
    <row r="3879" spans="1:9" x14ac:dyDescent="0.2">
      <c r="A3879" s="132" t="s">
        <v>46</v>
      </c>
      <c r="B3879" s="213">
        <v>3</v>
      </c>
      <c r="C3879" s="77" t="s">
        <v>29</v>
      </c>
      <c r="D3879" s="77" t="s">
        <v>50</v>
      </c>
      <c r="E3879" s="315" t="s">
        <v>1404</v>
      </c>
      <c r="F3879" s="78" t="s">
        <v>1405</v>
      </c>
      <c r="G3879" s="78" t="s">
        <v>17</v>
      </c>
      <c r="H3879" s="292">
        <v>490</v>
      </c>
      <c r="I3879" s="267"/>
    </row>
    <row r="3880" spans="1:9" x14ac:dyDescent="0.2">
      <c r="A3880" s="132" t="s">
        <v>47</v>
      </c>
      <c r="B3880" s="213">
        <v>3</v>
      </c>
      <c r="C3880" s="77" t="s">
        <v>29</v>
      </c>
      <c r="D3880" s="77" t="s">
        <v>50</v>
      </c>
      <c r="E3880" s="315" t="s">
        <v>1404</v>
      </c>
      <c r="F3880" s="78" t="s">
        <v>1405</v>
      </c>
      <c r="G3880" s="78" t="s">
        <v>17</v>
      </c>
      <c r="H3880" s="292">
        <v>490</v>
      </c>
      <c r="I3880" s="267"/>
    </row>
    <row r="3881" spans="1:9" x14ac:dyDescent="0.2">
      <c r="A3881" s="132" t="s">
        <v>55</v>
      </c>
      <c r="B3881" s="213">
        <v>3</v>
      </c>
      <c r="C3881" s="77" t="s">
        <v>29</v>
      </c>
      <c r="D3881" s="77" t="s">
        <v>50</v>
      </c>
      <c r="E3881" s="315" t="s">
        <v>1404</v>
      </c>
      <c r="F3881" s="78" t="s">
        <v>1405</v>
      </c>
      <c r="G3881" s="78" t="s">
        <v>17</v>
      </c>
      <c r="H3881" s="292">
        <v>490</v>
      </c>
      <c r="I3881" s="267"/>
    </row>
    <row r="3882" spans="1:9" x14ac:dyDescent="0.2">
      <c r="A3882" s="132" t="s">
        <v>56</v>
      </c>
      <c r="B3882" s="213">
        <v>3</v>
      </c>
      <c r="C3882" s="77" t="s">
        <v>29</v>
      </c>
      <c r="D3882" s="77" t="s">
        <v>50</v>
      </c>
      <c r="E3882" s="315" t="s">
        <v>1404</v>
      </c>
      <c r="F3882" s="78" t="s">
        <v>1405</v>
      </c>
      <c r="G3882" s="78" t="s">
        <v>17</v>
      </c>
      <c r="H3882" s="292">
        <v>490</v>
      </c>
      <c r="I3882" s="267"/>
    </row>
    <row r="3883" spans="1:9" x14ac:dyDescent="0.2">
      <c r="A3883" s="132" t="s">
        <v>64</v>
      </c>
      <c r="B3883" s="213">
        <v>3</v>
      </c>
      <c r="C3883" s="77" t="s">
        <v>29</v>
      </c>
      <c r="D3883" s="77" t="s">
        <v>50</v>
      </c>
      <c r="E3883" s="315" t="s">
        <v>1404</v>
      </c>
      <c r="F3883" s="78" t="s">
        <v>1405</v>
      </c>
      <c r="G3883" s="78" t="s">
        <v>17</v>
      </c>
      <c r="H3883" s="293">
        <v>490</v>
      </c>
      <c r="I3883" s="267"/>
    </row>
    <row r="3884" spans="1:9" x14ac:dyDescent="0.2">
      <c r="A3884" s="132" t="s">
        <v>65</v>
      </c>
      <c r="B3884" s="213">
        <v>3</v>
      </c>
      <c r="C3884" s="77" t="s">
        <v>29</v>
      </c>
      <c r="D3884" s="77" t="s">
        <v>50</v>
      </c>
      <c r="E3884" s="315" t="s">
        <v>1404</v>
      </c>
      <c r="F3884" s="78" t="s">
        <v>1405</v>
      </c>
      <c r="G3884" s="78" t="s">
        <v>17</v>
      </c>
      <c r="H3884" s="292">
        <v>490</v>
      </c>
      <c r="I3884" s="267"/>
    </row>
    <row r="3885" spans="1:9" x14ac:dyDescent="0.2">
      <c r="A3885" s="132" t="s">
        <v>78</v>
      </c>
      <c r="B3885" s="213">
        <v>3</v>
      </c>
      <c r="C3885" s="77" t="s">
        <v>29</v>
      </c>
      <c r="D3885" s="77" t="s">
        <v>50</v>
      </c>
      <c r="E3885" s="315" t="s">
        <v>1404</v>
      </c>
      <c r="F3885" s="78" t="s">
        <v>1405</v>
      </c>
      <c r="G3885" s="78" t="s">
        <v>17</v>
      </c>
      <c r="H3885" s="292" t="s">
        <v>4</v>
      </c>
      <c r="I3885" s="267"/>
    </row>
    <row r="3886" spans="1:9" x14ac:dyDescent="0.2">
      <c r="A3886" s="132" t="s">
        <v>79</v>
      </c>
      <c r="B3886" s="213">
        <v>3</v>
      </c>
      <c r="C3886" s="77" t="s">
        <v>29</v>
      </c>
      <c r="D3886" s="77" t="s">
        <v>50</v>
      </c>
      <c r="E3886" s="315" t="s">
        <v>1404</v>
      </c>
      <c r="F3886" s="78" t="s">
        <v>1405</v>
      </c>
      <c r="G3886" s="78" t="s">
        <v>17</v>
      </c>
      <c r="H3886" s="292" t="s">
        <v>4</v>
      </c>
      <c r="I3886" s="267"/>
    </row>
    <row r="3887" spans="1:9" x14ac:dyDescent="0.2">
      <c r="A3887" s="132" t="s">
        <v>81</v>
      </c>
      <c r="B3887" s="213">
        <v>3</v>
      </c>
      <c r="C3887" s="77" t="s">
        <v>29</v>
      </c>
      <c r="D3887" s="77" t="s">
        <v>50</v>
      </c>
      <c r="E3887" s="315" t="s">
        <v>1404</v>
      </c>
      <c r="F3887" s="78" t="s">
        <v>1405</v>
      </c>
      <c r="G3887" s="78" t="s">
        <v>17</v>
      </c>
      <c r="H3887" s="292" t="s">
        <v>4</v>
      </c>
      <c r="I3887" s="267"/>
    </row>
    <row r="3888" spans="1:9" x14ac:dyDescent="0.2">
      <c r="A3888" s="132" t="s">
        <v>82</v>
      </c>
      <c r="B3888" s="213">
        <v>3</v>
      </c>
      <c r="C3888" s="77" t="s">
        <v>29</v>
      </c>
      <c r="D3888" s="77" t="s">
        <v>50</v>
      </c>
      <c r="E3888" s="315" t="s">
        <v>1404</v>
      </c>
      <c r="F3888" s="78" t="s">
        <v>1405</v>
      </c>
      <c r="G3888" s="78" t="s">
        <v>17</v>
      </c>
      <c r="H3888" s="292" t="s">
        <v>4</v>
      </c>
      <c r="I3888" s="267"/>
    </row>
    <row r="3889" spans="1:9" x14ac:dyDescent="0.2">
      <c r="A3889" s="132" t="s">
        <v>87</v>
      </c>
      <c r="B3889" s="213">
        <v>3</v>
      </c>
      <c r="C3889" s="77" t="s">
        <v>29</v>
      </c>
      <c r="D3889" s="77" t="s">
        <v>50</v>
      </c>
      <c r="E3889" s="315" t="s">
        <v>1404</v>
      </c>
      <c r="F3889" s="78" t="s">
        <v>1405</v>
      </c>
      <c r="G3889" s="78" t="s">
        <v>17</v>
      </c>
      <c r="H3889" s="292" t="s">
        <v>4</v>
      </c>
      <c r="I3889" s="267"/>
    </row>
    <row r="3890" spans="1:9" x14ac:dyDescent="0.2">
      <c r="A3890" s="132" t="s">
        <v>88</v>
      </c>
      <c r="B3890" s="213">
        <v>3</v>
      </c>
      <c r="C3890" s="77" t="s">
        <v>29</v>
      </c>
      <c r="D3890" s="77" t="s">
        <v>50</v>
      </c>
      <c r="E3890" s="315" t="s">
        <v>1404</v>
      </c>
      <c r="F3890" s="78" t="s">
        <v>1405</v>
      </c>
      <c r="G3890" s="78" t="s">
        <v>17</v>
      </c>
      <c r="H3890" s="292" t="s">
        <v>4</v>
      </c>
      <c r="I3890" s="267"/>
    </row>
    <row r="3891" spans="1:9" x14ac:dyDescent="0.2">
      <c r="A3891" s="132" t="s">
        <v>148</v>
      </c>
      <c r="B3891" s="213">
        <v>3</v>
      </c>
      <c r="C3891" s="77" t="s">
        <v>29</v>
      </c>
      <c r="D3891" s="77" t="s">
        <v>50</v>
      </c>
      <c r="E3891" s="315" t="s">
        <v>1404</v>
      </c>
      <c r="F3891" s="78" t="s">
        <v>1405</v>
      </c>
      <c r="G3891" s="78" t="s">
        <v>17</v>
      </c>
      <c r="H3891" s="139" t="s">
        <v>4</v>
      </c>
      <c r="I3891" s="267"/>
    </row>
    <row r="3892" spans="1:9" x14ac:dyDescent="0.2">
      <c r="A3892" s="132" t="s">
        <v>527</v>
      </c>
      <c r="B3892" s="213">
        <v>3</v>
      </c>
      <c r="C3892" s="77" t="s">
        <v>29</v>
      </c>
      <c r="D3892" s="77" t="s">
        <v>50</v>
      </c>
      <c r="E3892" s="315" t="s">
        <v>1404</v>
      </c>
      <c r="F3892" s="78" t="s">
        <v>1405</v>
      </c>
      <c r="G3892" s="78" t="s">
        <v>17</v>
      </c>
      <c r="H3892" s="12" t="s">
        <v>4</v>
      </c>
      <c r="I3892" s="267"/>
    </row>
    <row r="3893" spans="1:9" s="53" customFormat="1" x14ac:dyDescent="0.2">
      <c r="A3893" s="132" t="s">
        <v>588</v>
      </c>
      <c r="B3893" s="213">
        <v>3</v>
      </c>
      <c r="C3893" s="77" t="s">
        <v>29</v>
      </c>
      <c r="D3893" s="77" t="s">
        <v>50</v>
      </c>
      <c r="E3893" s="315" t="s">
        <v>1404</v>
      </c>
      <c r="F3893" s="78" t="s">
        <v>1405</v>
      </c>
      <c r="G3893" s="78" t="s">
        <v>17</v>
      </c>
      <c r="H3893" s="12" t="s">
        <v>4</v>
      </c>
      <c r="I3893" s="267"/>
    </row>
    <row r="3894" spans="1:9" s="53" customFormat="1" x14ac:dyDescent="0.2">
      <c r="A3894" s="132" t="s">
        <v>1069</v>
      </c>
      <c r="B3894" s="213">
        <v>3</v>
      </c>
      <c r="C3894" s="77" t="s">
        <v>29</v>
      </c>
      <c r="D3894" s="77" t="s">
        <v>50</v>
      </c>
      <c r="E3894" s="315" t="s">
        <v>1404</v>
      </c>
      <c r="F3894" s="78" t="s">
        <v>1405</v>
      </c>
      <c r="G3894" s="78" t="s">
        <v>17</v>
      </c>
      <c r="H3894" s="12" t="s">
        <v>4</v>
      </c>
      <c r="I3894" s="267"/>
    </row>
    <row r="3895" spans="1:9" x14ac:dyDescent="0.2">
      <c r="A3895" s="132" t="s">
        <v>5</v>
      </c>
      <c r="B3895" s="217">
        <v>4</v>
      </c>
      <c r="C3895" s="78" t="s">
        <v>142</v>
      </c>
      <c r="D3895" s="9" t="s">
        <v>1208</v>
      </c>
      <c r="E3895" s="135">
        <v>423</v>
      </c>
      <c r="F3895" s="58" t="s">
        <v>1209</v>
      </c>
      <c r="G3895" s="137" t="s">
        <v>14</v>
      </c>
      <c r="H3895" s="139" t="s">
        <v>11</v>
      </c>
      <c r="I3895" s="267"/>
    </row>
    <row r="3896" spans="1:9" x14ac:dyDescent="0.2">
      <c r="A3896" s="132" t="s">
        <v>6</v>
      </c>
      <c r="B3896" s="217">
        <v>4</v>
      </c>
      <c r="C3896" s="78" t="s">
        <v>142</v>
      </c>
      <c r="D3896" s="9" t="s">
        <v>1208</v>
      </c>
      <c r="E3896" s="135">
        <v>423</v>
      </c>
      <c r="F3896" s="58" t="s">
        <v>1209</v>
      </c>
      <c r="G3896" s="137" t="s">
        <v>14</v>
      </c>
      <c r="H3896" s="139" t="s">
        <v>11</v>
      </c>
      <c r="I3896" s="267"/>
    </row>
    <row r="3897" spans="1:9" x14ac:dyDescent="0.2">
      <c r="A3897" s="132" t="s">
        <v>7</v>
      </c>
      <c r="B3897" s="217">
        <v>4</v>
      </c>
      <c r="C3897" s="78" t="s">
        <v>142</v>
      </c>
      <c r="D3897" s="9" t="s">
        <v>1208</v>
      </c>
      <c r="E3897" s="135">
        <v>423</v>
      </c>
      <c r="F3897" s="58" t="s">
        <v>1209</v>
      </c>
      <c r="G3897" s="137" t="s">
        <v>14</v>
      </c>
      <c r="H3897" s="139" t="s">
        <v>11</v>
      </c>
      <c r="I3897" s="267"/>
    </row>
    <row r="3898" spans="1:9" x14ac:dyDescent="0.2">
      <c r="A3898" s="132" t="s">
        <v>8</v>
      </c>
      <c r="B3898" s="217">
        <v>4</v>
      </c>
      <c r="C3898" s="78" t="s">
        <v>142</v>
      </c>
      <c r="D3898" s="9" t="s">
        <v>1208</v>
      </c>
      <c r="E3898" s="135">
        <v>423</v>
      </c>
      <c r="F3898" s="58" t="s">
        <v>1209</v>
      </c>
      <c r="G3898" s="137" t="s">
        <v>14</v>
      </c>
      <c r="H3898" s="139" t="s">
        <v>11</v>
      </c>
      <c r="I3898" s="267"/>
    </row>
    <row r="3899" spans="1:9" x14ac:dyDescent="0.2">
      <c r="A3899" s="132" t="s">
        <v>34</v>
      </c>
      <c r="B3899" s="217">
        <v>4</v>
      </c>
      <c r="C3899" s="78" t="s">
        <v>142</v>
      </c>
      <c r="D3899" s="9" t="s">
        <v>1208</v>
      </c>
      <c r="E3899" s="135">
        <v>423</v>
      </c>
      <c r="F3899" s="58" t="s">
        <v>1209</v>
      </c>
      <c r="G3899" s="137" t="s">
        <v>14</v>
      </c>
      <c r="H3899" s="139" t="s">
        <v>11</v>
      </c>
      <c r="I3899" s="267"/>
    </row>
    <row r="3900" spans="1:9" x14ac:dyDescent="0.2">
      <c r="A3900" s="132" t="s">
        <v>37</v>
      </c>
      <c r="B3900" s="217">
        <v>4</v>
      </c>
      <c r="C3900" s="78" t="s">
        <v>142</v>
      </c>
      <c r="D3900" s="9" t="s">
        <v>1208</v>
      </c>
      <c r="E3900" s="135">
        <v>423</v>
      </c>
      <c r="F3900" s="58" t="s">
        <v>1209</v>
      </c>
      <c r="G3900" s="137" t="s">
        <v>14</v>
      </c>
      <c r="H3900" s="139" t="s">
        <v>11</v>
      </c>
      <c r="I3900" s="267"/>
    </row>
    <row r="3901" spans="1:9" x14ac:dyDescent="0.2">
      <c r="A3901" s="132" t="s">
        <v>39</v>
      </c>
      <c r="B3901" s="217">
        <v>4</v>
      </c>
      <c r="C3901" s="78" t="s">
        <v>142</v>
      </c>
      <c r="D3901" s="9" t="s">
        <v>1208</v>
      </c>
      <c r="E3901" s="135">
        <v>423</v>
      </c>
      <c r="F3901" s="58" t="s">
        <v>1209</v>
      </c>
      <c r="G3901" s="137" t="s">
        <v>14</v>
      </c>
      <c r="H3901" s="139" t="s">
        <v>11</v>
      </c>
      <c r="I3901" s="267"/>
    </row>
    <row r="3902" spans="1:9" x14ac:dyDescent="0.2">
      <c r="A3902" s="132" t="s">
        <v>40</v>
      </c>
      <c r="B3902" s="217">
        <v>4</v>
      </c>
      <c r="C3902" s="78" t="s">
        <v>142</v>
      </c>
      <c r="D3902" s="9" t="s">
        <v>1208</v>
      </c>
      <c r="E3902" s="135">
        <v>423</v>
      </c>
      <c r="F3902" s="58" t="s">
        <v>1209</v>
      </c>
      <c r="G3902" s="137" t="s">
        <v>14</v>
      </c>
      <c r="H3902" s="139" t="s">
        <v>11</v>
      </c>
      <c r="I3902" s="267"/>
    </row>
    <row r="3903" spans="1:9" x14ac:dyDescent="0.2">
      <c r="A3903" s="132" t="s">
        <v>44</v>
      </c>
      <c r="B3903" s="217">
        <v>4</v>
      </c>
      <c r="C3903" s="78" t="s">
        <v>142</v>
      </c>
      <c r="D3903" s="9" t="s">
        <v>1208</v>
      </c>
      <c r="E3903" s="135">
        <v>423</v>
      </c>
      <c r="F3903" s="58" t="s">
        <v>1209</v>
      </c>
      <c r="G3903" s="137" t="s">
        <v>14</v>
      </c>
      <c r="H3903" s="139" t="s">
        <v>11</v>
      </c>
      <c r="I3903" s="267"/>
    </row>
    <row r="3904" spans="1:9" x14ac:dyDescent="0.2">
      <c r="A3904" s="132" t="s">
        <v>45</v>
      </c>
      <c r="B3904" s="217">
        <v>4</v>
      </c>
      <c r="C3904" s="78" t="s">
        <v>142</v>
      </c>
      <c r="D3904" s="9" t="s">
        <v>1208</v>
      </c>
      <c r="E3904" s="135">
        <v>423</v>
      </c>
      <c r="F3904" s="58" t="s">
        <v>1209</v>
      </c>
      <c r="G3904" s="137" t="s">
        <v>14</v>
      </c>
      <c r="H3904" s="139" t="s">
        <v>11</v>
      </c>
      <c r="I3904" s="267"/>
    </row>
    <row r="3905" spans="1:9" x14ac:dyDescent="0.2">
      <c r="A3905" s="132" t="s">
        <v>46</v>
      </c>
      <c r="B3905" s="217">
        <v>4</v>
      </c>
      <c r="C3905" s="78" t="s">
        <v>142</v>
      </c>
      <c r="D3905" s="9" t="s">
        <v>1208</v>
      </c>
      <c r="E3905" s="135">
        <v>423</v>
      </c>
      <c r="F3905" s="58" t="s">
        <v>1209</v>
      </c>
      <c r="G3905" s="137" t="s">
        <v>14</v>
      </c>
      <c r="H3905" s="139" t="s">
        <v>11</v>
      </c>
      <c r="I3905" s="267"/>
    </row>
    <row r="3906" spans="1:9" x14ac:dyDescent="0.2">
      <c r="A3906" s="132" t="s">
        <v>47</v>
      </c>
      <c r="B3906" s="217">
        <v>4</v>
      </c>
      <c r="C3906" s="78" t="s">
        <v>142</v>
      </c>
      <c r="D3906" s="9" t="s">
        <v>1208</v>
      </c>
      <c r="E3906" s="135">
        <v>423</v>
      </c>
      <c r="F3906" s="58" t="s">
        <v>1209</v>
      </c>
      <c r="G3906" s="137" t="s">
        <v>14</v>
      </c>
      <c r="H3906" s="139" t="s">
        <v>11</v>
      </c>
      <c r="I3906" s="267"/>
    </row>
    <row r="3907" spans="1:9" x14ac:dyDescent="0.2">
      <c r="A3907" s="132" t="s">
        <v>55</v>
      </c>
      <c r="B3907" s="217">
        <v>4</v>
      </c>
      <c r="C3907" s="78" t="s">
        <v>142</v>
      </c>
      <c r="D3907" s="9" t="s">
        <v>1208</v>
      </c>
      <c r="E3907" s="135">
        <v>423</v>
      </c>
      <c r="F3907" s="58" t="s">
        <v>1209</v>
      </c>
      <c r="G3907" s="137" t="s">
        <v>14</v>
      </c>
      <c r="H3907" s="139" t="s">
        <v>11</v>
      </c>
      <c r="I3907" s="267"/>
    </row>
    <row r="3908" spans="1:9" x14ac:dyDescent="0.2">
      <c r="A3908" s="132" t="s">
        <v>56</v>
      </c>
      <c r="B3908" s="217">
        <v>4</v>
      </c>
      <c r="C3908" s="78" t="s">
        <v>142</v>
      </c>
      <c r="D3908" s="9" t="s">
        <v>1208</v>
      </c>
      <c r="E3908" s="135">
        <v>423</v>
      </c>
      <c r="F3908" s="58" t="s">
        <v>1209</v>
      </c>
      <c r="G3908" s="137" t="s">
        <v>14</v>
      </c>
      <c r="H3908" s="139" t="s">
        <v>11</v>
      </c>
      <c r="I3908" s="267"/>
    </row>
    <row r="3909" spans="1:9" x14ac:dyDescent="0.2">
      <c r="A3909" s="132" t="s">
        <v>64</v>
      </c>
      <c r="B3909" s="217">
        <v>4</v>
      </c>
      <c r="C3909" s="78" t="s">
        <v>142</v>
      </c>
      <c r="D3909" s="9" t="s">
        <v>1208</v>
      </c>
      <c r="E3909" s="135">
        <v>423</v>
      </c>
      <c r="F3909" s="58" t="s">
        <v>1209</v>
      </c>
      <c r="G3909" s="137" t="s">
        <v>14</v>
      </c>
      <c r="H3909" s="139" t="s">
        <v>11</v>
      </c>
      <c r="I3909" s="267"/>
    </row>
    <row r="3910" spans="1:9" x14ac:dyDescent="0.2">
      <c r="A3910" s="132" t="s">
        <v>65</v>
      </c>
      <c r="B3910" s="217">
        <v>4</v>
      </c>
      <c r="C3910" s="78" t="s">
        <v>142</v>
      </c>
      <c r="D3910" s="9" t="s">
        <v>1208</v>
      </c>
      <c r="E3910" s="135">
        <v>423</v>
      </c>
      <c r="F3910" s="58" t="s">
        <v>1209</v>
      </c>
      <c r="G3910" s="137" t="s">
        <v>14</v>
      </c>
      <c r="H3910" s="139" t="s">
        <v>11</v>
      </c>
      <c r="I3910" s="267"/>
    </row>
    <row r="3911" spans="1:9" x14ac:dyDescent="0.2">
      <c r="A3911" s="132" t="s">
        <v>78</v>
      </c>
      <c r="B3911" s="217">
        <v>4</v>
      </c>
      <c r="C3911" s="78" t="s">
        <v>142</v>
      </c>
      <c r="D3911" s="9" t="s">
        <v>1208</v>
      </c>
      <c r="E3911" s="135">
        <v>423</v>
      </c>
      <c r="F3911" s="58" t="s">
        <v>1209</v>
      </c>
      <c r="G3911" s="137" t="s">
        <v>14</v>
      </c>
      <c r="H3911" s="139" t="s">
        <v>11</v>
      </c>
      <c r="I3911" s="267"/>
    </row>
    <row r="3912" spans="1:9" x14ac:dyDescent="0.2">
      <c r="A3912" s="132" t="s">
        <v>79</v>
      </c>
      <c r="B3912" s="217">
        <v>4</v>
      </c>
      <c r="C3912" s="78" t="s">
        <v>142</v>
      </c>
      <c r="D3912" s="9" t="s">
        <v>1208</v>
      </c>
      <c r="E3912" s="135">
        <v>423</v>
      </c>
      <c r="F3912" s="58" t="s">
        <v>1209</v>
      </c>
      <c r="G3912" s="137" t="s">
        <v>14</v>
      </c>
      <c r="H3912" s="139" t="s">
        <v>11</v>
      </c>
      <c r="I3912" s="267"/>
    </row>
    <row r="3913" spans="1:9" x14ac:dyDescent="0.2">
      <c r="A3913" s="132" t="s">
        <v>81</v>
      </c>
      <c r="B3913" s="217">
        <v>4</v>
      </c>
      <c r="C3913" s="78" t="s">
        <v>142</v>
      </c>
      <c r="D3913" s="9" t="s">
        <v>1208</v>
      </c>
      <c r="E3913" s="135">
        <v>423</v>
      </c>
      <c r="F3913" s="58" t="s">
        <v>1209</v>
      </c>
      <c r="G3913" s="137" t="s">
        <v>14</v>
      </c>
      <c r="H3913" s="139" t="s">
        <v>11</v>
      </c>
      <c r="I3913" s="267"/>
    </row>
    <row r="3914" spans="1:9" x14ac:dyDescent="0.2">
      <c r="A3914" s="132" t="s">
        <v>82</v>
      </c>
      <c r="B3914" s="217">
        <v>4</v>
      </c>
      <c r="C3914" s="78" t="s">
        <v>142</v>
      </c>
      <c r="D3914" s="9" t="s">
        <v>1208</v>
      </c>
      <c r="E3914" s="135">
        <v>423</v>
      </c>
      <c r="F3914" s="58" t="s">
        <v>1209</v>
      </c>
      <c r="G3914" s="137" t="s">
        <v>14</v>
      </c>
      <c r="H3914" s="139" t="s">
        <v>11</v>
      </c>
      <c r="I3914" s="267"/>
    </row>
    <row r="3915" spans="1:9" x14ac:dyDescent="0.2">
      <c r="A3915" s="132" t="s">
        <v>87</v>
      </c>
      <c r="B3915" s="217">
        <v>4</v>
      </c>
      <c r="C3915" s="78" t="s">
        <v>142</v>
      </c>
      <c r="D3915" s="9" t="s">
        <v>1208</v>
      </c>
      <c r="E3915" s="135">
        <v>423</v>
      </c>
      <c r="F3915" s="58" t="s">
        <v>1209</v>
      </c>
      <c r="G3915" s="137" t="s">
        <v>14</v>
      </c>
      <c r="H3915" s="139" t="s">
        <v>11</v>
      </c>
      <c r="I3915" s="267"/>
    </row>
    <row r="3916" spans="1:9" x14ac:dyDescent="0.2">
      <c r="A3916" s="132" t="s">
        <v>88</v>
      </c>
      <c r="B3916" s="217">
        <v>4</v>
      </c>
      <c r="C3916" s="78" t="s">
        <v>142</v>
      </c>
      <c r="D3916" s="9" t="s">
        <v>1208</v>
      </c>
      <c r="E3916" s="135">
        <v>423</v>
      </c>
      <c r="F3916" s="58" t="s">
        <v>1209</v>
      </c>
      <c r="G3916" s="137" t="s">
        <v>14</v>
      </c>
      <c r="H3916" s="139" t="s">
        <v>11</v>
      </c>
      <c r="I3916" s="267"/>
    </row>
    <row r="3917" spans="1:9" x14ac:dyDescent="0.2">
      <c r="A3917" s="132" t="s">
        <v>148</v>
      </c>
      <c r="B3917" s="217">
        <v>4</v>
      </c>
      <c r="C3917" s="78" t="s">
        <v>142</v>
      </c>
      <c r="D3917" s="9" t="s">
        <v>1208</v>
      </c>
      <c r="E3917" s="135">
        <v>423</v>
      </c>
      <c r="F3917" s="58" t="s">
        <v>1209</v>
      </c>
      <c r="G3917" s="137" t="s">
        <v>14</v>
      </c>
      <c r="H3917" s="139" t="s">
        <v>11</v>
      </c>
      <c r="I3917" s="267"/>
    </row>
    <row r="3918" spans="1:9" x14ac:dyDescent="0.2">
      <c r="A3918" s="48" t="s">
        <v>527</v>
      </c>
      <c r="B3918" s="218">
        <v>4</v>
      </c>
      <c r="C3918" s="78" t="s">
        <v>142</v>
      </c>
      <c r="D3918" s="9" t="s">
        <v>1208</v>
      </c>
      <c r="E3918" s="135">
        <v>423</v>
      </c>
      <c r="F3918" s="58" t="s">
        <v>1209</v>
      </c>
      <c r="G3918" s="137" t="s">
        <v>14</v>
      </c>
      <c r="H3918" s="139" t="s">
        <v>11</v>
      </c>
      <c r="I3918" s="267"/>
    </row>
    <row r="3919" spans="1:9" s="53" customFormat="1" x14ac:dyDescent="0.2">
      <c r="A3919" s="132" t="s">
        <v>588</v>
      </c>
      <c r="B3919" s="217">
        <v>4</v>
      </c>
      <c r="C3919" s="78" t="s">
        <v>142</v>
      </c>
      <c r="D3919" s="9" t="s">
        <v>1208</v>
      </c>
      <c r="E3919" s="135">
        <v>423</v>
      </c>
      <c r="F3919" s="58" t="s">
        <v>1209</v>
      </c>
      <c r="G3919" s="137" t="s">
        <v>14</v>
      </c>
      <c r="H3919" s="139" t="s">
        <v>11</v>
      </c>
      <c r="I3919" s="267"/>
    </row>
    <row r="3920" spans="1:9" s="53" customFormat="1" x14ac:dyDescent="0.2">
      <c r="A3920" s="132" t="s">
        <v>1069</v>
      </c>
      <c r="B3920" s="217">
        <v>4</v>
      </c>
      <c r="C3920" s="78" t="s">
        <v>142</v>
      </c>
      <c r="D3920" s="9" t="s">
        <v>1208</v>
      </c>
      <c r="E3920" s="135">
        <v>423</v>
      </c>
      <c r="F3920" s="58" t="s">
        <v>1209</v>
      </c>
      <c r="G3920" s="137" t="s">
        <v>14</v>
      </c>
      <c r="H3920" s="139" t="s">
        <v>11</v>
      </c>
      <c r="I3920" s="267"/>
    </row>
    <row r="3921" spans="1:9" x14ac:dyDescent="0.2">
      <c r="A3921" s="132" t="s">
        <v>5</v>
      </c>
      <c r="B3921" s="213">
        <v>4</v>
      </c>
      <c r="C3921" s="148" t="s">
        <v>142</v>
      </c>
      <c r="D3921" s="148" t="s">
        <v>1178</v>
      </c>
      <c r="E3921" s="149">
        <v>460</v>
      </c>
      <c r="F3921" s="148" t="s">
        <v>602</v>
      </c>
      <c r="G3921" s="148" t="s">
        <v>14</v>
      </c>
      <c r="H3921" s="139" t="s">
        <v>4</v>
      </c>
      <c r="I3921" s="267"/>
    </row>
    <row r="3922" spans="1:9" x14ac:dyDescent="0.2">
      <c r="A3922" s="132" t="s">
        <v>6</v>
      </c>
      <c r="B3922" s="213">
        <v>4</v>
      </c>
      <c r="C3922" s="148" t="s">
        <v>142</v>
      </c>
      <c r="D3922" s="148" t="s">
        <v>1178</v>
      </c>
      <c r="E3922" s="149">
        <v>460</v>
      </c>
      <c r="F3922" s="148" t="s">
        <v>602</v>
      </c>
      <c r="G3922" s="148" t="s">
        <v>14</v>
      </c>
      <c r="H3922" s="139" t="s">
        <v>4</v>
      </c>
      <c r="I3922" s="267"/>
    </row>
    <row r="3923" spans="1:9" x14ac:dyDescent="0.2">
      <c r="A3923" s="132" t="s">
        <v>7</v>
      </c>
      <c r="B3923" s="213">
        <v>4</v>
      </c>
      <c r="C3923" s="148" t="s">
        <v>142</v>
      </c>
      <c r="D3923" s="148" t="s">
        <v>1178</v>
      </c>
      <c r="E3923" s="149">
        <v>460</v>
      </c>
      <c r="F3923" s="148" t="s">
        <v>602</v>
      </c>
      <c r="G3923" s="148" t="s">
        <v>14</v>
      </c>
      <c r="H3923" s="139" t="s">
        <v>4</v>
      </c>
      <c r="I3923" s="267"/>
    </row>
    <row r="3924" spans="1:9" x14ac:dyDescent="0.2">
      <c r="A3924" s="132" t="s">
        <v>8</v>
      </c>
      <c r="B3924" s="213">
        <v>4</v>
      </c>
      <c r="C3924" s="148" t="s">
        <v>142</v>
      </c>
      <c r="D3924" s="148" t="s">
        <v>1178</v>
      </c>
      <c r="E3924" s="149">
        <v>460</v>
      </c>
      <c r="F3924" s="148" t="s">
        <v>602</v>
      </c>
      <c r="G3924" s="148" t="s">
        <v>14</v>
      </c>
      <c r="H3924" s="139" t="s">
        <v>4</v>
      </c>
      <c r="I3924" s="267"/>
    </row>
    <row r="3925" spans="1:9" x14ac:dyDescent="0.2">
      <c r="A3925" s="132" t="s">
        <v>34</v>
      </c>
      <c r="B3925" s="213">
        <v>4</v>
      </c>
      <c r="C3925" s="148" t="s">
        <v>142</v>
      </c>
      <c r="D3925" s="148" t="s">
        <v>1178</v>
      </c>
      <c r="E3925" s="149">
        <v>460</v>
      </c>
      <c r="F3925" s="148" t="s">
        <v>602</v>
      </c>
      <c r="G3925" s="148" t="s">
        <v>14</v>
      </c>
      <c r="H3925" s="139" t="s">
        <v>4</v>
      </c>
      <c r="I3925" s="267"/>
    </row>
    <row r="3926" spans="1:9" x14ac:dyDescent="0.2">
      <c r="A3926" s="132" t="s">
        <v>37</v>
      </c>
      <c r="B3926" s="213">
        <v>4</v>
      </c>
      <c r="C3926" s="148" t="s">
        <v>142</v>
      </c>
      <c r="D3926" s="148" t="s">
        <v>1178</v>
      </c>
      <c r="E3926" s="149">
        <v>460</v>
      </c>
      <c r="F3926" s="148" t="s">
        <v>602</v>
      </c>
      <c r="G3926" s="148" t="s">
        <v>14</v>
      </c>
      <c r="H3926" s="139" t="s">
        <v>4</v>
      </c>
      <c r="I3926" s="267"/>
    </row>
    <row r="3927" spans="1:9" x14ac:dyDescent="0.2">
      <c r="A3927" s="132" t="s">
        <v>39</v>
      </c>
      <c r="B3927" s="213">
        <v>4</v>
      </c>
      <c r="C3927" s="148" t="s">
        <v>142</v>
      </c>
      <c r="D3927" s="148" t="s">
        <v>1178</v>
      </c>
      <c r="E3927" s="149">
        <v>460</v>
      </c>
      <c r="F3927" s="148" t="s">
        <v>602</v>
      </c>
      <c r="G3927" s="148" t="s">
        <v>14</v>
      </c>
      <c r="H3927" s="139" t="s">
        <v>4</v>
      </c>
      <c r="I3927" s="267"/>
    </row>
    <row r="3928" spans="1:9" x14ac:dyDescent="0.2">
      <c r="A3928" s="132" t="s">
        <v>40</v>
      </c>
      <c r="B3928" s="213">
        <v>4</v>
      </c>
      <c r="C3928" s="148" t="s">
        <v>142</v>
      </c>
      <c r="D3928" s="148" t="s">
        <v>1178</v>
      </c>
      <c r="E3928" s="149">
        <v>460</v>
      </c>
      <c r="F3928" s="148" t="s">
        <v>602</v>
      </c>
      <c r="G3928" s="148" t="s">
        <v>14</v>
      </c>
      <c r="H3928" s="139" t="s">
        <v>4</v>
      </c>
      <c r="I3928" s="267"/>
    </row>
    <row r="3929" spans="1:9" x14ac:dyDescent="0.2">
      <c r="A3929" s="132" t="s">
        <v>44</v>
      </c>
      <c r="B3929" s="213">
        <v>4</v>
      </c>
      <c r="C3929" s="148" t="s">
        <v>142</v>
      </c>
      <c r="D3929" s="148" t="s">
        <v>1178</v>
      </c>
      <c r="E3929" s="149">
        <v>460</v>
      </c>
      <c r="F3929" s="148" t="s">
        <v>602</v>
      </c>
      <c r="G3929" s="148" t="s">
        <v>14</v>
      </c>
      <c r="H3929" s="139" t="s">
        <v>4</v>
      </c>
      <c r="I3929" s="267"/>
    </row>
    <row r="3930" spans="1:9" x14ac:dyDescent="0.2">
      <c r="A3930" s="132" t="s">
        <v>45</v>
      </c>
      <c r="B3930" s="213">
        <v>4</v>
      </c>
      <c r="C3930" s="148" t="s">
        <v>142</v>
      </c>
      <c r="D3930" s="148" t="s">
        <v>1178</v>
      </c>
      <c r="E3930" s="149">
        <v>460</v>
      </c>
      <c r="F3930" s="148" t="s">
        <v>602</v>
      </c>
      <c r="G3930" s="148" t="s">
        <v>14</v>
      </c>
      <c r="H3930" s="139" t="s">
        <v>4</v>
      </c>
      <c r="I3930" s="267"/>
    </row>
    <row r="3931" spans="1:9" x14ac:dyDescent="0.2">
      <c r="A3931" s="132" t="s">
        <v>46</v>
      </c>
      <c r="B3931" s="213">
        <v>4</v>
      </c>
      <c r="C3931" s="148" t="s">
        <v>142</v>
      </c>
      <c r="D3931" s="148" t="s">
        <v>1178</v>
      </c>
      <c r="E3931" s="149">
        <v>460</v>
      </c>
      <c r="F3931" s="148" t="s">
        <v>602</v>
      </c>
      <c r="G3931" s="148" t="s">
        <v>14</v>
      </c>
      <c r="H3931" s="139" t="s">
        <v>4</v>
      </c>
      <c r="I3931" s="267"/>
    </row>
    <row r="3932" spans="1:9" x14ac:dyDescent="0.2">
      <c r="A3932" s="132" t="s">
        <v>47</v>
      </c>
      <c r="B3932" s="213">
        <v>4</v>
      </c>
      <c r="C3932" s="148" t="s">
        <v>142</v>
      </c>
      <c r="D3932" s="148" t="s">
        <v>1178</v>
      </c>
      <c r="E3932" s="149">
        <v>460</v>
      </c>
      <c r="F3932" s="148" t="s">
        <v>602</v>
      </c>
      <c r="G3932" s="148" t="s">
        <v>14</v>
      </c>
      <c r="H3932" s="139" t="s">
        <v>4</v>
      </c>
      <c r="I3932" s="267"/>
    </row>
    <row r="3933" spans="1:9" x14ac:dyDescent="0.2">
      <c r="A3933" s="132" t="s">
        <v>55</v>
      </c>
      <c r="B3933" s="213">
        <v>4</v>
      </c>
      <c r="C3933" s="148" t="s">
        <v>142</v>
      </c>
      <c r="D3933" s="148" t="s">
        <v>1178</v>
      </c>
      <c r="E3933" s="149">
        <v>460</v>
      </c>
      <c r="F3933" s="148" t="s">
        <v>602</v>
      </c>
      <c r="G3933" s="148" t="s">
        <v>14</v>
      </c>
      <c r="H3933" s="139" t="s">
        <v>4</v>
      </c>
      <c r="I3933" s="267"/>
    </row>
    <row r="3934" spans="1:9" x14ac:dyDescent="0.2">
      <c r="A3934" s="132" t="s">
        <v>56</v>
      </c>
      <c r="B3934" s="213">
        <v>4</v>
      </c>
      <c r="C3934" s="148" t="s">
        <v>142</v>
      </c>
      <c r="D3934" s="148" t="s">
        <v>1178</v>
      </c>
      <c r="E3934" s="149">
        <v>460</v>
      </c>
      <c r="F3934" s="148" t="s">
        <v>602</v>
      </c>
      <c r="G3934" s="148" t="s">
        <v>14</v>
      </c>
      <c r="H3934" s="139" t="s">
        <v>4</v>
      </c>
      <c r="I3934" s="267"/>
    </row>
    <row r="3935" spans="1:9" x14ac:dyDescent="0.2">
      <c r="A3935" s="132" t="s">
        <v>64</v>
      </c>
      <c r="B3935" s="213">
        <v>4</v>
      </c>
      <c r="C3935" s="148" t="s">
        <v>142</v>
      </c>
      <c r="D3935" s="148" t="s">
        <v>1178</v>
      </c>
      <c r="E3935" s="149">
        <v>460</v>
      </c>
      <c r="F3935" s="148" t="s">
        <v>602</v>
      </c>
      <c r="G3935" s="148" t="s">
        <v>14</v>
      </c>
      <c r="H3935" s="139" t="s">
        <v>4</v>
      </c>
      <c r="I3935" s="267"/>
    </row>
    <row r="3936" spans="1:9" x14ac:dyDescent="0.2">
      <c r="A3936" s="132" t="s">
        <v>65</v>
      </c>
      <c r="B3936" s="213">
        <v>4</v>
      </c>
      <c r="C3936" s="148" t="s">
        <v>142</v>
      </c>
      <c r="D3936" s="148" t="s">
        <v>1178</v>
      </c>
      <c r="E3936" s="149">
        <v>460</v>
      </c>
      <c r="F3936" s="148" t="s">
        <v>602</v>
      </c>
      <c r="G3936" s="148" t="s">
        <v>14</v>
      </c>
      <c r="H3936" s="139" t="s">
        <v>4</v>
      </c>
      <c r="I3936" s="267"/>
    </row>
    <row r="3937" spans="1:9" x14ac:dyDescent="0.2">
      <c r="A3937" s="132" t="s">
        <v>78</v>
      </c>
      <c r="B3937" s="213">
        <v>4</v>
      </c>
      <c r="C3937" s="148" t="s">
        <v>142</v>
      </c>
      <c r="D3937" s="148" t="s">
        <v>1178</v>
      </c>
      <c r="E3937" s="149">
        <v>460</v>
      </c>
      <c r="F3937" s="148" t="s">
        <v>602</v>
      </c>
      <c r="G3937" s="148" t="s">
        <v>14</v>
      </c>
      <c r="H3937" s="148">
        <v>71.599999999999994</v>
      </c>
      <c r="I3937" s="267"/>
    </row>
    <row r="3938" spans="1:9" x14ac:dyDescent="0.2">
      <c r="A3938" s="132" t="s">
        <v>79</v>
      </c>
      <c r="B3938" s="213">
        <v>4</v>
      </c>
      <c r="C3938" s="148" t="s">
        <v>142</v>
      </c>
      <c r="D3938" s="148" t="s">
        <v>1178</v>
      </c>
      <c r="E3938" s="149">
        <v>460</v>
      </c>
      <c r="F3938" s="148" t="s">
        <v>602</v>
      </c>
      <c r="G3938" s="148" t="s">
        <v>14</v>
      </c>
      <c r="H3938" s="148">
        <v>72.7</v>
      </c>
      <c r="I3938" s="267"/>
    </row>
    <row r="3939" spans="1:9" x14ac:dyDescent="0.2">
      <c r="A3939" s="132" t="s">
        <v>81</v>
      </c>
      <c r="B3939" s="213">
        <v>4</v>
      </c>
      <c r="C3939" s="148" t="s">
        <v>142</v>
      </c>
      <c r="D3939" s="148" t="s">
        <v>1178</v>
      </c>
      <c r="E3939" s="149">
        <v>460</v>
      </c>
      <c r="F3939" s="148" t="s">
        <v>602</v>
      </c>
      <c r="G3939" s="148" t="s">
        <v>14</v>
      </c>
      <c r="H3939" s="148">
        <v>72.7</v>
      </c>
      <c r="I3939" s="267"/>
    </row>
    <row r="3940" spans="1:9" x14ac:dyDescent="0.2">
      <c r="A3940" s="132" t="s">
        <v>82</v>
      </c>
      <c r="B3940" s="213">
        <v>4</v>
      </c>
      <c r="C3940" s="148" t="s">
        <v>142</v>
      </c>
      <c r="D3940" s="148" t="s">
        <v>1178</v>
      </c>
      <c r="E3940" s="149">
        <v>460</v>
      </c>
      <c r="F3940" s="148" t="s">
        <v>602</v>
      </c>
      <c r="G3940" s="148" t="s">
        <v>14</v>
      </c>
      <c r="H3940" s="148">
        <v>72.7</v>
      </c>
      <c r="I3940" s="267"/>
    </row>
    <row r="3941" spans="1:9" x14ac:dyDescent="0.2">
      <c r="A3941" s="132" t="s">
        <v>87</v>
      </c>
      <c r="B3941" s="213">
        <v>4</v>
      </c>
      <c r="C3941" s="148" t="s">
        <v>142</v>
      </c>
      <c r="D3941" s="148" t="s">
        <v>1178</v>
      </c>
      <c r="E3941" s="149">
        <v>460</v>
      </c>
      <c r="F3941" s="148" t="s">
        <v>602</v>
      </c>
      <c r="G3941" s="148" t="s">
        <v>14</v>
      </c>
      <c r="H3941" s="148">
        <v>72.7</v>
      </c>
      <c r="I3941" s="267"/>
    </row>
    <row r="3942" spans="1:9" x14ac:dyDescent="0.2">
      <c r="A3942" s="132" t="s">
        <v>88</v>
      </c>
      <c r="B3942" s="213">
        <v>4</v>
      </c>
      <c r="C3942" s="148" t="s">
        <v>142</v>
      </c>
      <c r="D3942" s="148" t="s">
        <v>1178</v>
      </c>
      <c r="E3942" s="149">
        <v>460</v>
      </c>
      <c r="F3942" s="148" t="s">
        <v>602</v>
      </c>
      <c r="G3942" s="148" t="s">
        <v>14</v>
      </c>
      <c r="H3942" s="148">
        <v>72.7</v>
      </c>
      <c r="I3942" s="267"/>
    </row>
    <row r="3943" spans="1:9" x14ac:dyDescent="0.2">
      <c r="A3943" s="132" t="s">
        <v>148</v>
      </c>
      <c r="B3943" s="213">
        <v>4</v>
      </c>
      <c r="C3943" s="148" t="s">
        <v>142</v>
      </c>
      <c r="D3943" s="148" t="s">
        <v>1178</v>
      </c>
      <c r="E3943" s="149">
        <v>460</v>
      </c>
      <c r="F3943" s="148" t="s">
        <v>602</v>
      </c>
      <c r="G3943" s="148" t="s">
        <v>14</v>
      </c>
      <c r="H3943" s="137">
        <v>72.7</v>
      </c>
      <c r="I3943" s="267"/>
    </row>
    <row r="3944" spans="1:9" x14ac:dyDescent="0.2">
      <c r="A3944" s="132" t="s">
        <v>527</v>
      </c>
      <c r="B3944" s="213">
        <v>4</v>
      </c>
      <c r="C3944" s="148" t="s">
        <v>142</v>
      </c>
      <c r="D3944" s="148" t="s">
        <v>1178</v>
      </c>
      <c r="E3944" s="149">
        <v>460</v>
      </c>
      <c r="F3944" s="148" t="s">
        <v>602</v>
      </c>
      <c r="G3944" s="148" t="s">
        <v>14</v>
      </c>
      <c r="H3944" s="137">
        <v>72.7</v>
      </c>
      <c r="I3944" s="267"/>
    </row>
    <row r="3945" spans="1:9" s="53" customFormat="1" x14ac:dyDescent="0.2">
      <c r="A3945" s="132" t="s">
        <v>588</v>
      </c>
      <c r="B3945" s="213">
        <v>4</v>
      </c>
      <c r="C3945" s="148" t="s">
        <v>142</v>
      </c>
      <c r="D3945" s="148" t="s">
        <v>1178</v>
      </c>
      <c r="E3945" s="149">
        <v>460</v>
      </c>
      <c r="F3945" s="148" t="s">
        <v>602</v>
      </c>
      <c r="G3945" s="148" t="s">
        <v>14</v>
      </c>
      <c r="H3945" s="137">
        <v>72.7</v>
      </c>
      <c r="I3945" s="267"/>
    </row>
    <row r="3946" spans="1:9" s="53" customFormat="1" x14ac:dyDescent="0.2">
      <c r="A3946" s="132" t="s">
        <v>1069</v>
      </c>
      <c r="B3946" s="213">
        <v>4</v>
      </c>
      <c r="C3946" s="148" t="s">
        <v>142</v>
      </c>
      <c r="D3946" s="148" t="s">
        <v>1178</v>
      </c>
      <c r="E3946" s="149">
        <v>460</v>
      </c>
      <c r="F3946" s="148" t="s">
        <v>602</v>
      </c>
      <c r="G3946" s="148" t="s">
        <v>14</v>
      </c>
      <c r="H3946" s="137">
        <v>72.7</v>
      </c>
      <c r="I3946" s="267"/>
    </row>
    <row r="3947" spans="1:9" x14ac:dyDescent="0.2">
      <c r="A3947" s="132" t="s">
        <v>5</v>
      </c>
      <c r="B3947" s="213">
        <v>4</v>
      </c>
      <c r="C3947" s="148" t="s">
        <v>142</v>
      </c>
      <c r="D3947" s="148" t="s">
        <v>1178</v>
      </c>
      <c r="E3947" s="149">
        <v>461</v>
      </c>
      <c r="F3947" s="148" t="s">
        <v>600</v>
      </c>
      <c r="G3947" s="148" t="s">
        <v>14</v>
      </c>
      <c r="H3947" s="148">
        <v>49602.7</v>
      </c>
      <c r="I3947" s="267"/>
    </row>
    <row r="3948" spans="1:9" x14ac:dyDescent="0.2">
      <c r="A3948" s="132" t="s">
        <v>6</v>
      </c>
      <c r="B3948" s="213">
        <v>4</v>
      </c>
      <c r="C3948" s="148" t="s">
        <v>142</v>
      </c>
      <c r="D3948" s="148" t="s">
        <v>1178</v>
      </c>
      <c r="E3948" s="149">
        <v>461</v>
      </c>
      <c r="F3948" s="148" t="s">
        <v>600</v>
      </c>
      <c r="G3948" s="148" t="s">
        <v>14</v>
      </c>
      <c r="H3948" s="148">
        <v>54729.4</v>
      </c>
      <c r="I3948" s="267"/>
    </row>
    <row r="3949" spans="1:9" x14ac:dyDescent="0.2">
      <c r="A3949" s="132" t="s">
        <v>7</v>
      </c>
      <c r="B3949" s="213">
        <v>4</v>
      </c>
      <c r="C3949" s="148" t="s">
        <v>142</v>
      </c>
      <c r="D3949" s="148" t="s">
        <v>1178</v>
      </c>
      <c r="E3949" s="149">
        <v>461</v>
      </c>
      <c r="F3949" s="148" t="s">
        <v>600</v>
      </c>
      <c r="G3949" s="148" t="s">
        <v>14</v>
      </c>
      <c r="H3949" s="148">
        <v>57873</v>
      </c>
      <c r="I3949" s="267"/>
    </row>
    <row r="3950" spans="1:9" x14ac:dyDescent="0.2">
      <c r="A3950" s="132" t="s">
        <v>8</v>
      </c>
      <c r="B3950" s="213">
        <v>4</v>
      </c>
      <c r="C3950" s="148" t="s">
        <v>142</v>
      </c>
      <c r="D3950" s="148" t="s">
        <v>1178</v>
      </c>
      <c r="E3950" s="149">
        <v>461</v>
      </c>
      <c r="F3950" s="148" t="s">
        <v>600</v>
      </c>
      <c r="G3950" s="148" t="s">
        <v>14</v>
      </c>
      <c r="H3950" s="148">
        <v>56643</v>
      </c>
      <c r="I3950" s="267"/>
    </row>
    <row r="3951" spans="1:9" x14ac:dyDescent="0.2">
      <c r="A3951" s="132" t="s">
        <v>34</v>
      </c>
      <c r="B3951" s="213">
        <v>4</v>
      </c>
      <c r="C3951" s="148" t="s">
        <v>142</v>
      </c>
      <c r="D3951" s="148" t="s">
        <v>1178</v>
      </c>
      <c r="E3951" s="149">
        <v>461</v>
      </c>
      <c r="F3951" s="148" t="s">
        <v>600</v>
      </c>
      <c r="G3951" s="148" t="s">
        <v>14</v>
      </c>
      <c r="H3951" s="148">
        <v>57037.599999999999</v>
      </c>
      <c r="I3951" s="267"/>
    </row>
    <row r="3952" spans="1:9" x14ac:dyDescent="0.2">
      <c r="A3952" s="132" t="s">
        <v>37</v>
      </c>
      <c r="B3952" s="213">
        <v>4</v>
      </c>
      <c r="C3952" s="148" t="s">
        <v>142</v>
      </c>
      <c r="D3952" s="148" t="s">
        <v>1178</v>
      </c>
      <c r="E3952" s="149">
        <v>461</v>
      </c>
      <c r="F3952" s="148" t="s">
        <v>600</v>
      </c>
      <c r="G3952" s="148" t="s">
        <v>14</v>
      </c>
      <c r="H3952" s="148">
        <v>55915.6</v>
      </c>
      <c r="I3952" s="267"/>
    </row>
    <row r="3953" spans="1:9" x14ac:dyDescent="0.2">
      <c r="A3953" s="132" t="s">
        <v>39</v>
      </c>
      <c r="B3953" s="213">
        <v>4</v>
      </c>
      <c r="C3953" s="148" t="s">
        <v>142</v>
      </c>
      <c r="D3953" s="148" t="s">
        <v>1178</v>
      </c>
      <c r="E3953" s="149">
        <v>461</v>
      </c>
      <c r="F3953" s="148" t="s">
        <v>600</v>
      </c>
      <c r="G3953" s="148" t="s">
        <v>14</v>
      </c>
      <c r="H3953" s="148">
        <v>49202.8</v>
      </c>
      <c r="I3953" s="267"/>
    </row>
    <row r="3954" spans="1:9" x14ac:dyDescent="0.2">
      <c r="A3954" s="132" t="s">
        <v>40</v>
      </c>
      <c r="B3954" s="213">
        <v>4</v>
      </c>
      <c r="C3954" s="148" t="s">
        <v>142</v>
      </c>
      <c r="D3954" s="148" t="s">
        <v>1178</v>
      </c>
      <c r="E3954" s="149">
        <v>461</v>
      </c>
      <c r="F3954" s="148" t="s">
        <v>600</v>
      </c>
      <c r="G3954" s="148" t="s">
        <v>14</v>
      </c>
      <c r="H3954" s="148">
        <v>52416.2</v>
      </c>
      <c r="I3954" s="267"/>
    </row>
    <row r="3955" spans="1:9" x14ac:dyDescent="0.2">
      <c r="A3955" s="132" t="s">
        <v>44</v>
      </c>
      <c r="B3955" s="213">
        <v>4</v>
      </c>
      <c r="C3955" s="148" t="s">
        <v>142</v>
      </c>
      <c r="D3955" s="148" t="s">
        <v>1178</v>
      </c>
      <c r="E3955" s="149">
        <v>461</v>
      </c>
      <c r="F3955" s="148" t="s">
        <v>600</v>
      </c>
      <c r="G3955" s="148" t="s">
        <v>14</v>
      </c>
      <c r="H3955" s="148">
        <v>62199.9</v>
      </c>
      <c r="I3955" s="267"/>
    </row>
    <row r="3956" spans="1:9" x14ac:dyDescent="0.2">
      <c r="A3956" s="132" t="s">
        <v>45</v>
      </c>
      <c r="B3956" s="213">
        <v>4</v>
      </c>
      <c r="C3956" s="148" t="s">
        <v>142</v>
      </c>
      <c r="D3956" s="148" t="s">
        <v>1178</v>
      </c>
      <c r="E3956" s="149">
        <v>461</v>
      </c>
      <c r="F3956" s="148" t="s">
        <v>600</v>
      </c>
      <c r="G3956" s="148" t="s">
        <v>14</v>
      </c>
      <c r="H3956" s="148">
        <v>62758.9</v>
      </c>
      <c r="I3956" s="267"/>
    </row>
    <row r="3957" spans="1:9" x14ac:dyDescent="0.2">
      <c r="A3957" s="132" t="s">
        <v>46</v>
      </c>
      <c r="B3957" s="213">
        <v>4</v>
      </c>
      <c r="C3957" s="148" t="s">
        <v>142</v>
      </c>
      <c r="D3957" s="148" t="s">
        <v>1178</v>
      </c>
      <c r="E3957" s="149">
        <v>461</v>
      </c>
      <c r="F3957" s="148" t="s">
        <v>600</v>
      </c>
      <c r="G3957" s="148" t="s">
        <v>14</v>
      </c>
      <c r="H3957" s="148">
        <v>54696.299999999996</v>
      </c>
      <c r="I3957" s="267"/>
    </row>
    <row r="3958" spans="1:9" x14ac:dyDescent="0.2">
      <c r="A3958" s="132" t="s">
        <v>47</v>
      </c>
      <c r="B3958" s="213">
        <v>4</v>
      </c>
      <c r="C3958" s="148" t="s">
        <v>142</v>
      </c>
      <c r="D3958" s="148" t="s">
        <v>1178</v>
      </c>
      <c r="E3958" s="149">
        <v>461</v>
      </c>
      <c r="F3958" s="148" t="s">
        <v>600</v>
      </c>
      <c r="G3958" s="148" t="s">
        <v>14</v>
      </c>
      <c r="H3958" s="148">
        <v>53921.7</v>
      </c>
      <c r="I3958" s="267"/>
    </row>
    <row r="3959" spans="1:9" x14ac:dyDescent="0.2">
      <c r="A3959" s="132" t="s">
        <v>55</v>
      </c>
      <c r="B3959" s="213">
        <v>4</v>
      </c>
      <c r="C3959" s="148" t="s">
        <v>142</v>
      </c>
      <c r="D3959" s="148" t="s">
        <v>1178</v>
      </c>
      <c r="E3959" s="149">
        <v>461</v>
      </c>
      <c r="F3959" s="148" t="s">
        <v>600</v>
      </c>
      <c r="G3959" s="148" t="s">
        <v>14</v>
      </c>
      <c r="H3959" s="148">
        <v>59145.7</v>
      </c>
      <c r="I3959" s="267"/>
    </row>
    <row r="3960" spans="1:9" x14ac:dyDescent="0.2">
      <c r="A3960" s="132" t="s">
        <v>56</v>
      </c>
      <c r="B3960" s="213">
        <v>4</v>
      </c>
      <c r="C3960" s="148" t="s">
        <v>142</v>
      </c>
      <c r="D3960" s="148" t="s">
        <v>1178</v>
      </c>
      <c r="E3960" s="149">
        <v>461</v>
      </c>
      <c r="F3960" s="148" t="s">
        <v>600</v>
      </c>
      <c r="G3960" s="148" t="s">
        <v>14</v>
      </c>
      <c r="H3960" s="148">
        <v>60564.6</v>
      </c>
      <c r="I3960" s="267"/>
    </row>
    <row r="3961" spans="1:9" x14ac:dyDescent="0.2">
      <c r="A3961" s="132" t="s">
        <v>64</v>
      </c>
      <c r="B3961" s="213">
        <v>4</v>
      </c>
      <c r="C3961" s="148" t="s">
        <v>142</v>
      </c>
      <c r="D3961" s="148" t="s">
        <v>1178</v>
      </c>
      <c r="E3961" s="149">
        <v>461</v>
      </c>
      <c r="F3961" s="148" t="s">
        <v>600</v>
      </c>
      <c r="G3961" s="148" t="s">
        <v>14</v>
      </c>
      <c r="H3961" s="148">
        <v>62311</v>
      </c>
      <c r="I3961" s="267"/>
    </row>
    <row r="3962" spans="1:9" x14ac:dyDescent="0.2">
      <c r="A3962" s="132" t="s">
        <v>65</v>
      </c>
      <c r="B3962" s="213">
        <v>4</v>
      </c>
      <c r="C3962" s="148" t="s">
        <v>142</v>
      </c>
      <c r="D3962" s="148" t="s">
        <v>1178</v>
      </c>
      <c r="E3962" s="149">
        <v>461</v>
      </c>
      <c r="F3962" s="148" t="s">
        <v>600</v>
      </c>
      <c r="G3962" s="148" t="s">
        <v>14</v>
      </c>
      <c r="H3962" s="148">
        <v>64090.3</v>
      </c>
      <c r="I3962" s="267"/>
    </row>
    <row r="3963" spans="1:9" x14ac:dyDescent="0.2">
      <c r="A3963" s="132" t="s">
        <v>78</v>
      </c>
      <c r="B3963" s="213">
        <v>4</v>
      </c>
      <c r="C3963" s="148" t="s">
        <v>142</v>
      </c>
      <c r="D3963" s="148" t="s">
        <v>1178</v>
      </c>
      <c r="E3963" s="149">
        <v>461</v>
      </c>
      <c r="F3963" s="148" t="s">
        <v>600</v>
      </c>
      <c r="G3963" s="148" t="s">
        <v>14</v>
      </c>
      <c r="H3963" s="148">
        <v>65902.7</v>
      </c>
      <c r="I3963" s="267"/>
    </row>
    <row r="3964" spans="1:9" x14ac:dyDescent="0.2">
      <c r="A3964" s="132" t="s">
        <v>79</v>
      </c>
      <c r="B3964" s="213">
        <v>4</v>
      </c>
      <c r="C3964" s="148" t="s">
        <v>142</v>
      </c>
      <c r="D3964" s="148" t="s">
        <v>1178</v>
      </c>
      <c r="E3964" s="149">
        <v>461</v>
      </c>
      <c r="F3964" s="148" t="s">
        <v>600</v>
      </c>
      <c r="G3964" s="148" t="s">
        <v>14</v>
      </c>
      <c r="H3964" s="148">
        <v>67002.399999999994</v>
      </c>
      <c r="I3964" s="267"/>
    </row>
    <row r="3965" spans="1:9" x14ac:dyDescent="0.2">
      <c r="A3965" s="132" t="s">
        <v>81</v>
      </c>
      <c r="B3965" s="213">
        <v>4</v>
      </c>
      <c r="C3965" s="148" t="s">
        <v>142</v>
      </c>
      <c r="D3965" s="148" t="s">
        <v>1178</v>
      </c>
      <c r="E3965" s="149">
        <v>461</v>
      </c>
      <c r="F3965" s="148" t="s">
        <v>600</v>
      </c>
      <c r="G3965" s="148" t="s">
        <v>14</v>
      </c>
      <c r="H3965" s="148">
        <v>66654.8</v>
      </c>
      <c r="I3965" s="267"/>
    </row>
    <row r="3966" spans="1:9" x14ac:dyDescent="0.2">
      <c r="A3966" s="132" t="s">
        <v>82</v>
      </c>
      <c r="B3966" s="213">
        <v>4</v>
      </c>
      <c r="C3966" s="148" t="s">
        <v>142</v>
      </c>
      <c r="D3966" s="148" t="s">
        <v>1178</v>
      </c>
      <c r="E3966" s="149">
        <v>461</v>
      </c>
      <c r="F3966" s="148" t="s">
        <v>600</v>
      </c>
      <c r="G3966" s="148" t="s">
        <v>14</v>
      </c>
      <c r="H3966" s="148">
        <v>65528.9</v>
      </c>
      <c r="I3966" s="267"/>
    </row>
    <row r="3967" spans="1:9" x14ac:dyDescent="0.2">
      <c r="A3967" s="132" t="s">
        <v>87</v>
      </c>
      <c r="B3967" s="213">
        <v>4</v>
      </c>
      <c r="C3967" s="148" t="s">
        <v>142</v>
      </c>
      <c r="D3967" s="148" t="s">
        <v>1178</v>
      </c>
      <c r="E3967" s="149">
        <v>461</v>
      </c>
      <c r="F3967" s="148" t="s">
        <v>600</v>
      </c>
      <c r="G3967" s="148" t="s">
        <v>14</v>
      </c>
      <c r="H3967" s="148">
        <v>68859.600000000006</v>
      </c>
      <c r="I3967" s="267"/>
    </row>
    <row r="3968" spans="1:9" x14ac:dyDescent="0.2">
      <c r="A3968" s="132" t="s">
        <v>88</v>
      </c>
      <c r="B3968" s="213">
        <v>4</v>
      </c>
      <c r="C3968" s="148" t="s">
        <v>142</v>
      </c>
      <c r="D3968" s="148" t="s">
        <v>1178</v>
      </c>
      <c r="E3968" s="149">
        <v>461</v>
      </c>
      <c r="F3968" s="148" t="s">
        <v>600</v>
      </c>
      <c r="G3968" s="148" t="s">
        <v>14</v>
      </c>
      <c r="H3968" s="148">
        <v>66678.899999999994</v>
      </c>
      <c r="I3968" s="267"/>
    </row>
    <row r="3969" spans="1:9" x14ac:dyDescent="0.2">
      <c r="A3969" s="132" t="s">
        <v>148</v>
      </c>
      <c r="B3969" s="213">
        <v>4</v>
      </c>
      <c r="C3969" s="148" t="s">
        <v>142</v>
      </c>
      <c r="D3969" s="148" t="s">
        <v>1178</v>
      </c>
      <c r="E3969" s="149">
        <v>461</v>
      </c>
      <c r="F3969" s="148" t="s">
        <v>600</v>
      </c>
      <c r="G3969" s="148" t="s">
        <v>14</v>
      </c>
      <c r="H3969" s="137">
        <v>70025.8</v>
      </c>
      <c r="I3969" s="267"/>
    </row>
    <row r="3970" spans="1:9" x14ac:dyDescent="0.2">
      <c r="A3970" s="132" t="s">
        <v>527</v>
      </c>
      <c r="B3970" s="213">
        <v>4</v>
      </c>
      <c r="C3970" s="148" t="s">
        <v>142</v>
      </c>
      <c r="D3970" s="148" t="s">
        <v>1178</v>
      </c>
      <c r="E3970" s="149">
        <v>461</v>
      </c>
      <c r="F3970" s="148" t="s">
        <v>600</v>
      </c>
      <c r="G3970" s="148" t="s">
        <v>14</v>
      </c>
      <c r="H3970" s="137">
        <v>70025.8</v>
      </c>
      <c r="I3970" s="267"/>
    </row>
    <row r="3971" spans="1:9" s="53" customFormat="1" x14ac:dyDescent="0.2">
      <c r="A3971" s="132" t="s">
        <v>588</v>
      </c>
      <c r="B3971" s="213">
        <v>4</v>
      </c>
      <c r="C3971" s="148" t="s">
        <v>142</v>
      </c>
      <c r="D3971" s="148" t="s">
        <v>1178</v>
      </c>
      <c r="E3971" s="149">
        <v>461</v>
      </c>
      <c r="F3971" s="148" t="s">
        <v>600</v>
      </c>
      <c r="G3971" s="148" t="s">
        <v>14</v>
      </c>
      <c r="H3971" s="137">
        <v>71032</v>
      </c>
      <c r="I3971" s="267"/>
    </row>
    <row r="3972" spans="1:9" s="53" customFormat="1" x14ac:dyDescent="0.2">
      <c r="A3972" s="132" t="s">
        <v>1069</v>
      </c>
      <c r="B3972" s="213">
        <v>4</v>
      </c>
      <c r="C3972" s="148" t="s">
        <v>142</v>
      </c>
      <c r="D3972" s="148" t="s">
        <v>1178</v>
      </c>
      <c r="E3972" s="149">
        <v>461</v>
      </c>
      <c r="F3972" s="148" t="s">
        <v>600</v>
      </c>
      <c r="G3972" s="148" t="s">
        <v>14</v>
      </c>
      <c r="H3972" s="137">
        <v>71032</v>
      </c>
      <c r="I3972" s="267"/>
    </row>
    <row r="3973" spans="1:9" x14ac:dyDescent="0.2">
      <c r="A3973" s="132" t="s">
        <v>5</v>
      </c>
      <c r="B3973" s="213">
        <v>4</v>
      </c>
      <c r="C3973" s="148" t="s">
        <v>142</v>
      </c>
      <c r="D3973" s="148" t="s">
        <v>1178</v>
      </c>
      <c r="E3973" s="149">
        <v>462</v>
      </c>
      <c r="F3973" s="148" t="s">
        <v>601</v>
      </c>
      <c r="G3973" s="148" t="s">
        <v>14</v>
      </c>
      <c r="H3973" s="152" t="s">
        <v>4</v>
      </c>
      <c r="I3973" s="267"/>
    </row>
    <row r="3974" spans="1:9" x14ac:dyDescent="0.2">
      <c r="A3974" s="132" t="s">
        <v>6</v>
      </c>
      <c r="B3974" s="213">
        <v>4</v>
      </c>
      <c r="C3974" s="148" t="s">
        <v>142</v>
      </c>
      <c r="D3974" s="148" t="s">
        <v>1178</v>
      </c>
      <c r="E3974" s="149">
        <v>462</v>
      </c>
      <c r="F3974" s="148" t="s">
        <v>601</v>
      </c>
      <c r="G3974" s="148" t="s">
        <v>14</v>
      </c>
      <c r="H3974" s="152" t="s">
        <v>4</v>
      </c>
      <c r="I3974" s="267"/>
    </row>
    <row r="3975" spans="1:9" x14ac:dyDescent="0.2">
      <c r="A3975" s="132" t="s">
        <v>7</v>
      </c>
      <c r="B3975" s="213">
        <v>4</v>
      </c>
      <c r="C3975" s="148" t="s">
        <v>142</v>
      </c>
      <c r="D3975" s="148" t="s">
        <v>1178</v>
      </c>
      <c r="E3975" s="149">
        <v>462</v>
      </c>
      <c r="F3975" s="148" t="s">
        <v>601</v>
      </c>
      <c r="G3975" s="148" t="s">
        <v>14</v>
      </c>
      <c r="H3975" s="152" t="s">
        <v>4</v>
      </c>
      <c r="I3975" s="267"/>
    </row>
    <row r="3976" spans="1:9" x14ac:dyDescent="0.2">
      <c r="A3976" s="132" t="s">
        <v>8</v>
      </c>
      <c r="B3976" s="213">
        <v>4</v>
      </c>
      <c r="C3976" s="148" t="s">
        <v>142</v>
      </c>
      <c r="D3976" s="148" t="s">
        <v>1178</v>
      </c>
      <c r="E3976" s="149">
        <v>462</v>
      </c>
      <c r="F3976" s="148" t="s">
        <v>601</v>
      </c>
      <c r="G3976" s="148" t="s">
        <v>14</v>
      </c>
      <c r="H3976" s="152" t="s">
        <v>4</v>
      </c>
      <c r="I3976" s="267"/>
    </row>
    <row r="3977" spans="1:9" x14ac:dyDescent="0.2">
      <c r="A3977" s="132" t="s">
        <v>34</v>
      </c>
      <c r="B3977" s="213">
        <v>4</v>
      </c>
      <c r="C3977" s="148" t="s">
        <v>142</v>
      </c>
      <c r="D3977" s="148" t="s">
        <v>1178</v>
      </c>
      <c r="E3977" s="149">
        <v>462</v>
      </c>
      <c r="F3977" s="148" t="s">
        <v>601</v>
      </c>
      <c r="G3977" s="148" t="s">
        <v>14</v>
      </c>
      <c r="H3977" s="152" t="s">
        <v>4</v>
      </c>
      <c r="I3977" s="267"/>
    </row>
    <row r="3978" spans="1:9" x14ac:dyDescent="0.2">
      <c r="A3978" s="132" t="s">
        <v>37</v>
      </c>
      <c r="B3978" s="213">
        <v>4</v>
      </c>
      <c r="C3978" s="148" t="s">
        <v>142</v>
      </c>
      <c r="D3978" s="148" t="s">
        <v>1178</v>
      </c>
      <c r="E3978" s="149">
        <v>462</v>
      </c>
      <c r="F3978" s="148" t="s">
        <v>601</v>
      </c>
      <c r="G3978" s="148" t="s">
        <v>14</v>
      </c>
      <c r="H3978" s="152" t="s">
        <v>4</v>
      </c>
      <c r="I3978" s="267"/>
    </row>
    <row r="3979" spans="1:9" x14ac:dyDescent="0.2">
      <c r="A3979" s="132" t="s">
        <v>39</v>
      </c>
      <c r="B3979" s="213">
        <v>4</v>
      </c>
      <c r="C3979" s="148" t="s">
        <v>142</v>
      </c>
      <c r="D3979" s="148" t="s">
        <v>1178</v>
      </c>
      <c r="E3979" s="149">
        <v>462</v>
      </c>
      <c r="F3979" s="148" t="s">
        <v>601</v>
      </c>
      <c r="G3979" s="148" t="s">
        <v>14</v>
      </c>
      <c r="H3979" s="152" t="s">
        <v>4</v>
      </c>
      <c r="I3979" s="267"/>
    </row>
    <row r="3980" spans="1:9" x14ac:dyDescent="0.2">
      <c r="A3980" s="132" t="s">
        <v>40</v>
      </c>
      <c r="B3980" s="213">
        <v>4</v>
      </c>
      <c r="C3980" s="148" t="s">
        <v>142</v>
      </c>
      <c r="D3980" s="148" t="s">
        <v>1178</v>
      </c>
      <c r="E3980" s="149">
        <v>462</v>
      </c>
      <c r="F3980" s="148" t="s">
        <v>601</v>
      </c>
      <c r="G3980" s="148" t="s">
        <v>14</v>
      </c>
      <c r="H3980" s="152" t="s">
        <v>4</v>
      </c>
      <c r="I3980" s="267"/>
    </row>
    <row r="3981" spans="1:9" x14ac:dyDescent="0.2">
      <c r="A3981" s="132" t="s">
        <v>44</v>
      </c>
      <c r="B3981" s="213">
        <v>4</v>
      </c>
      <c r="C3981" s="148" t="s">
        <v>142</v>
      </c>
      <c r="D3981" s="148" t="s">
        <v>1178</v>
      </c>
      <c r="E3981" s="149">
        <v>462</v>
      </c>
      <c r="F3981" s="148" t="s">
        <v>601</v>
      </c>
      <c r="G3981" s="148" t="s">
        <v>14</v>
      </c>
      <c r="H3981" s="152" t="s">
        <v>4</v>
      </c>
      <c r="I3981" s="267"/>
    </row>
    <row r="3982" spans="1:9" x14ac:dyDescent="0.2">
      <c r="A3982" s="132" t="s">
        <v>45</v>
      </c>
      <c r="B3982" s="213">
        <v>4</v>
      </c>
      <c r="C3982" s="148" t="s">
        <v>142</v>
      </c>
      <c r="D3982" s="148" t="s">
        <v>1178</v>
      </c>
      <c r="E3982" s="149">
        <v>462</v>
      </c>
      <c r="F3982" s="148" t="s">
        <v>601</v>
      </c>
      <c r="G3982" s="148" t="s">
        <v>14</v>
      </c>
      <c r="H3982" s="152" t="s">
        <v>4</v>
      </c>
      <c r="I3982" s="267"/>
    </row>
    <row r="3983" spans="1:9" x14ac:dyDescent="0.2">
      <c r="A3983" s="132" t="s">
        <v>46</v>
      </c>
      <c r="B3983" s="213">
        <v>4</v>
      </c>
      <c r="C3983" s="148" t="s">
        <v>142</v>
      </c>
      <c r="D3983" s="148" t="s">
        <v>1178</v>
      </c>
      <c r="E3983" s="149">
        <v>462</v>
      </c>
      <c r="F3983" s="148" t="s">
        <v>601</v>
      </c>
      <c r="G3983" s="148" t="s">
        <v>14</v>
      </c>
      <c r="H3983" s="152" t="s">
        <v>4</v>
      </c>
      <c r="I3983" s="267"/>
    </row>
    <row r="3984" spans="1:9" x14ac:dyDescent="0.2">
      <c r="A3984" s="132" t="s">
        <v>47</v>
      </c>
      <c r="B3984" s="213">
        <v>4</v>
      </c>
      <c r="C3984" s="148" t="s">
        <v>142</v>
      </c>
      <c r="D3984" s="148" t="s">
        <v>1178</v>
      </c>
      <c r="E3984" s="149">
        <v>462</v>
      </c>
      <c r="F3984" s="148" t="s">
        <v>601</v>
      </c>
      <c r="G3984" s="148" t="s">
        <v>14</v>
      </c>
      <c r="H3984" s="152" t="s">
        <v>4</v>
      </c>
      <c r="I3984" s="267"/>
    </row>
    <row r="3985" spans="1:9" x14ac:dyDescent="0.2">
      <c r="A3985" s="132" t="s">
        <v>55</v>
      </c>
      <c r="B3985" s="213">
        <v>4</v>
      </c>
      <c r="C3985" s="148" t="s">
        <v>142</v>
      </c>
      <c r="D3985" s="148" t="s">
        <v>1178</v>
      </c>
      <c r="E3985" s="149">
        <v>462</v>
      </c>
      <c r="F3985" s="148" t="s">
        <v>601</v>
      </c>
      <c r="G3985" s="148" t="s">
        <v>14</v>
      </c>
      <c r="H3985" s="152" t="s">
        <v>4</v>
      </c>
      <c r="I3985" s="267"/>
    </row>
    <row r="3986" spans="1:9" x14ac:dyDescent="0.2">
      <c r="A3986" s="132" t="s">
        <v>56</v>
      </c>
      <c r="B3986" s="213">
        <v>4</v>
      </c>
      <c r="C3986" s="148" t="s">
        <v>142</v>
      </c>
      <c r="D3986" s="148" t="s">
        <v>1178</v>
      </c>
      <c r="E3986" s="149">
        <v>462</v>
      </c>
      <c r="F3986" s="148" t="s">
        <v>601</v>
      </c>
      <c r="G3986" s="148" t="s">
        <v>14</v>
      </c>
      <c r="H3986" s="152" t="s">
        <v>4</v>
      </c>
      <c r="I3986" s="267"/>
    </row>
    <row r="3987" spans="1:9" x14ac:dyDescent="0.2">
      <c r="A3987" s="132" t="s">
        <v>64</v>
      </c>
      <c r="B3987" s="213">
        <v>4</v>
      </c>
      <c r="C3987" s="148" t="s">
        <v>142</v>
      </c>
      <c r="D3987" s="148" t="s">
        <v>1178</v>
      </c>
      <c r="E3987" s="142">
        <v>462</v>
      </c>
      <c r="F3987" s="148" t="s">
        <v>601</v>
      </c>
      <c r="G3987" s="148" t="s">
        <v>14</v>
      </c>
      <c r="H3987" s="152" t="s">
        <v>4</v>
      </c>
      <c r="I3987" s="267"/>
    </row>
    <row r="3988" spans="1:9" x14ac:dyDescent="0.2">
      <c r="A3988" s="132" t="s">
        <v>65</v>
      </c>
      <c r="B3988" s="213">
        <v>4</v>
      </c>
      <c r="C3988" s="148" t="s">
        <v>142</v>
      </c>
      <c r="D3988" s="148" t="s">
        <v>1178</v>
      </c>
      <c r="E3988" s="149">
        <v>462</v>
      </c>
      <c r="F3988" s="148" t="s">
        <v>601</v>
      </c>
      <c r="G3988" s="148" t="s">
        <v>14</v>
      </c>
      <c r="H3988" s="152" t="s">
        <v>4</v>
      </c>
      <c r="I3988" s="267"/>
    </row>
    <row r="3989" spans="1:9" x14ac:dyDescent="0.2">
      <c r="A3989" s="132" t="s">
        <v>78</v>
      </c>
      <c r="B3989" s="213">
        <v>4</v>
      </c>
      <c r="C3989" s="148" t="s">
        <v>142</v>
      </c>
      <c r="D3989" s="148" t="s">
        <v>1178</v>
      </c>
      <c r="E3989" s="149">
        <v>462</v>
      </c>
      <c r="F3989" s="148" t="s">
        <v>601</v>
      </c>
      <c r="G3989" s="148" t="s">
        <v>14</v>
      </c>
      <c r="H3989" s="152" t="s">
        <v>4</v>
      </c>
      <c r="I3989" s="267"/>
    </row>
    <row r="3990" spans="1:9" x14ac:dyDescent="0.2">
      <c r="A3990" s="132" t="s">
        <v>79</v>
      </c>
      <c r="B3990" s="213">
        <v>4</v>
      </c>
      <c r="C3990" s="148" t="s">
        <v>142</v>
      </c>
      <c r="D3990" s="148" t="s">
        <v>1178</v>
      </c>
      <c r="E3990" s="149">
        <v>462</v>
      </c>
      <c r="F3990" s="148" t="s">
        <v>601</v>
      </c>
      <c r="G3990" s="148" t="s">
        <v>14</v>
      </c>
      <c r="H3990" s="152" t="s">
        <v>4</v>
      </c>
      <c r="I3990" s="267"/>
    </row>
    <row r="3991" spans="1:9" x14ac:dyDescent="0.2">
      <c r="A3991" s="132" t="s">
        <v>81</v>
      </c>
      <c r="B3991" s="213">
        <v>4</v>
      </c>
      <c r="C3991" s="148" t="s">
        <v>142</v>
      </c>
      <c r="D3991" s="148" t="s">
        <v>1178</v>
      </c>
      <c r="E3991" s="149">
        <v>462</v>
      </c>
      <c r="F3991" s="148" t="s">
        <v>601</v>
      </c>
      <c r="G3991" s="148" t="s">
        <v>14</v>
      </c>
      <c r="H3991" s="152" t="s">
        <v>4</v>
      </c>
      <c r="I3991" s="267"/>
    </row>
    <row r="3992" spans="1:9" x14ac:dyDescent="0.2">
      <c r="A3992" s="132" t="s">
        <v>82</v>
      </c>
      <c r="B3992" s="213">
        <v>4</v>
      </c>
      <c r="C3992" s="148" t="s">
        <v>142</v>
      </c>
      <c r="D3992" s="148" t="s">
        <v>1178</v>
      </c>
      <c r="E3992" s="149">
        <v>462</v>
      </c>
      <c r="F3992" s="148" t="s">
        <v>601</v>
      </c>
      <c r="G3992" s="148" t="s">
        <v>14</v>
      </c>
      <c r="H3992" s="152" t="s">
        <v>4</v>
      </c>
      <c r="I3992" s="267"/>
    </row>
    <row r="3993" spans="1:9" x14ac:dyDescent="0.2">
      <c r="A3993" s="132" t="s">
        <v>87</v>
      </c>
      <c r="B3993" s="213">
        <v>4</v>
      </c>
      <c r="C3993" s="148" t="s">
        <v>142</v>
      </c>
      <c r="D3993" s="148" t="s">
        <v>1178</v>
      </c>
      <c r="E3993" s="149">
        <v>462</v>
      </c>
      <c r="F3993" s="148" t="s">
        <v>601</v>
      </c>
      <c r="G3993" s="148" t="s">
        <v>14</v>
      </c>
      <c r="H3993" s="152" t="s">
        <v>4</v>
      </c>
      <c r="I3993" s="267"/>
    </row>
    <row r="3994" spans="1:9" x14ac:dyDescent="0.2">
      <c r="A3994" s="132" t="s">
        <v>88</v>
      </c>
      <c r="B3994" s="213">
        <v>4</v>
      </c>
      <c r="C3994" s="148" t="s">
        <v>142</v>
      </c>
      <c r="D3994" s="148" t="s">
        <v>1178</v>
      </c>
      <c r="E3994" s="149">
        <v>462</v>
      </c>
      <c r="F3994" s="148" t="s">
        <v>601</v>
      </c>
      <c r="G3994" s="148" t="s">
        <v>14</v>
      </c>
      <c r="H3994" s="152" t="s">
        <v>4</v>
      </c>
      <c r="I3994" s="267"/>
    </row>
    <row r="3995" spans="1:9" x14ac:dyDescent="0.2">
      <c r="A3995" s="132" t="s">
        <v>148</v>
      </c>
      <c r="B3995" s="213">
        <v>4</v>
      </c>
      <c r="C3995" s="148" t="s">
        <v>142</v>
      </c>
      <c r="D3995" s="148" t="s">
        <v>1178</v>
      </c>
      <c r="E3995" s="149">
        <v>462</v>
      </c>
      <c r="F3995" s="148" t="s">
        <v>601</v>
      </c>
      <c r="G3995" s="148" t="s">
        <v>14</v>
      </c>
      <c r="H3995" s="139" t="s">
        <v>4</v>
      </c>
      <c r="I3995" s="267"/>
    </row>
    <row r="3996" spans="1:9" x14ac:dyDescent="0.2">
      <c r="A3996" s="132" t="s">
        <v>527</v>
      </c>
      <c r="B3996" s="213">
        <v>4</v>
      </c>
      <c r="C3996" s="148" t="s">
        <v>142</v>
      </c>
      <c r="D3996" s="148" t="s">
        <v>1178</v>
      </c>
      <c r="E3996" s="149">
        <v>462</v>
      </c>
      <c r="F3996" s="148" t="s">
        <v>601</v>
      </c>
      <c r="G3996" s="148" t="s">
        <v>14</v>
      </c>
      <c r="H3996" s="139" t="s">
        <v>4</v>
      </c>
      <c r="I3996" s="267"/>
    </row>
    <row r="3997" spans="1:9" s="53" customFormat="1" x14ac:dyDescent="0.2">
      <c r="A3997" s="132" t="s">
        <v>588</v>
      </c>
      <c r="B3997" s="213">
        <v>4</v>
      </c>
      <c r="C3997" s="148" t="s">
        <v>142</v>
      </c>
      <c r="D3997" s="148" t="s">
        <v>1178</v>
      </c>
      <c r="E3997" s="149">
        <v>462</v>
      </c>
      <c r="F3997" s="148" t="s">
        <v>601</v>
      </c>
      <c r="G3997" s="148" t="s">
        <v>14</v>
      </c>
      <c r="H3997" s="139" t="s">
        <v>4</v>
      </c>
      <c r="I3997" s="267"/>
    </row>
    <row r="3998" spans="1:9" s="53" customFormat="1" x14ac:dyDescent="0.2">
      <c r="A3998" s="132" t="s">
        <v>1069</v>
      </c>
      <c r="B3998" s="213">
        <v>4</v>
      </c>
      <c r="C3998" s="148" t="s">
        <v>142</v>
      </c>
      <c r="D3998" s="148" t="s">
        <v>1178</v>
      </c>
      <c r="E3998" s="149">
        <v>462</v>
      </c>
      <c r="F3998" s="148" t="s">
        <v>601</v>
      </c>
      <c r="G3998" s="148" t="s">
        <v>14</v>
      </c>
      <c r="H3998" s="139" t="s">
        <v>4</v>
      </c>
      <c r="I3998" s="267"/>
    </row>
    <row r="3999" spans="1:9" x14ac:dyDescent="0.2">
      <c r="A3999" s="132" t="s">
        <v>5</v>
      </c>
      <c r="B3999" s="213">
        <v>4</v>
      </c>
      <c r="C3999" s="148" t="s">
        <v>142</v>
      </c>
      <c r="D3999" s="148" t="s">
        <v>1178</v>
      </c>
      <c r="E3999" s="149">
        <v>463</v>
      </c>
      <c r="F3999" s="148" t="s">
        <v>606</v>
      </c>
      <c r="G3999" s="148" t="s">
        <v>26</v>
      </c>
      <c r="H3999" s="150">
        <v>2785.4</v>
      </c>
      <c r="I3999" s="267"/>
    </row>
    <row r="4000" spans="1:9" x14ac:dyDescent="0.2">
      <c r="A4000" s="132" t="s">
        <v>6</v>
      </c>
      <c r="B4000" s="213">
        <v>4</v>
      </c>
      <c r="C4000" s="148" t="s">
        <v>142</v>
      </c>
      <c r="D4000" s="148" t="s">
        <v>1178</v>
      </c>
      <c r="E4000" s="149">
        <v>463</v>
      </c>
      <c r="F4000" s="148" t="s">
        <v>606</v>
      </c>
      <c r="G4000" s="148" t="s">
        <v>26</v>
      </c>
      <c r="H4000" s="150">
        <v>2785.4</v>
      </c>
      <c r="I4000" s="267"/>
    </row>
    <row r="4001" spans="1:9" x14ac:dyDescent="0.2">
      <c r="A4001" s="132" t="s">
        <v>7</v>
      </c>
      <c r="B4001" s="213">
        <v>4</v>
      </c>
      <c r="C4001" s="148" t="s">
        <v>142</v>
      </c>
      <c r="D4001" s="148" t="s">
        <v>1178</v>
      </c>
      <c r="E4001" s="149">
        <v>463</v>
      </c>
      <c r="F4001" s="148" t="s">
        <v>606</v>
      </c>
      <c r="G4001" s="148" t="s">
        <v>26</v>
      </c>
      <c r="H4001" s="150">
        <v>4377.3</v>
      </c>
      <c r="I4001" s="267"/>
    </row>
    <row r="4002" spans="1:9" x14ac:dyDescent="0.2">
      <c r="A4002" s="132" t="s">
        <v>8</v>
      </c>
      <c r="B4002" s="213">
        <v>4</v>
      </c>
      <c r="C4002" s="148" t="s">
        <v>142</v>
      </c>
      <c r="D4002" s="148" t="s">
        <v>1178</v>
      </c>
      <c r="E4002" s="149">
        <v>463</v>
      </c>
      <c r="F4002" s="148" t="s">
        <v>606</v>
      </c>
      <c r="G4002" s="148" t="s">
        <v>26</v>
      </c>
      <c r="H4002" s="150">
        <v>6000</v>
      </c>
      <c r="I4002" s="267"/>
    </row>
    <row r="4003" spans="1:9" x14ac:dyDescent="0.2">
      <c r="A4003" s="132" t="s">
        <v>34</v>
      </c>
      <c r="B4003" s="213">
        <v>4</v>
      </c>
      <c r="C4003" s="148" t="s">
        <v>142</v>
      </c>
      <c r="D4003" s="148" t="s">
        <v>1178</v>
      </c>
      <c r="E4003" s="149">
        <v>463</v>
      </c>
      <c r="F4003" s="148" t="s">
        <v>606</v>
      </c>
      <c r="G4003" s="148" t="s">
        <v>26</v>
      </c>
      <c r="H4003" s="150">
        <v>6000</v>
      </c>
      <c r="I4003" s="267"/>
    </row>
    <row r="4004" spans="1:9" x14ac:dyDescent="0.2">
      <c r="A4004" s="132" t="s">
        <v>37</v>
      </c>
      <c r="B4004" s="213">
        <v>4</v>
      </c>
      <c r="C4004" s="148" t="s">
        <v>142</v>
      </c>
      <c r="D4004" s="148" t="s">
        <v>1178</v>
      </c>
      <c r="E4004" s="149">
        <v>463</v>
      </c>
      <c r="F4004" s="148" t="s">
        <v>606</v>
      </c>
      <c r="G4004" s="148" t="s">
        <v>26</v>
      </c>
      <c r="H4004" s="150">
        <v>6000</v>
      </c>
      <c r="I4004" s="267"/>
    </row>
    <row r="4005" spans="1:9" x14ac:dyDescent="0.2">
      <c r="A4005" s="132" t="s">
        <v>39</v>
      </c>
      <c r="B4005" s="213">
        <v>4</v>
      </c>
      <c r="C4005" s="148" t="s">
        <v>142</v>
      </c>
      <c r="D4005" s="148" t="s">
        <v>1178</v>
      </c>
      <c r="E4005" s="149">
        <v>463</v>
      </c>
      <c r="F4005" s="148" t="s">
        <v>606</v>
      </c>
      <c r="G4005" s="148" t="s">
        <v>26</v>
      </c>
      <c r="H4005" s="150">
        <v>6000</v>
      </c>
      <c r="I4005" s="267"/>
    </row>
    <row r="4006" spans="1:9" x14ac:dyDescent="0.2">
      <c r="A4006" s="132" t="s">
        <v>40</v>
      </c>
      <c r="B4006" s="213">
        <v>4</v>
      </c>
      <c r="C4006" s="148" t="s">
        <v>142</v>
      </c>
      <c r="D4006" s="148" t="s">
        <v>1178</v>
      </c>
      <c r="E4006" s="149">
        <v>463</v>
      </c>
      <c r="F4006" s="148" t="s">
        <v>606</v>
      </c>
      <c r="G4006" s="148" t="s">
        <v>26</v>
      </c>
      <c r="H4006" s="150">
        <v>6000</v>
      </c>
      <c r="I4006" s="267"/>
    </row>
    <row r="4007" spans="1:9" x14ac:dyDescent="0.2">
      <c r="A4007" s="132" t="s">
        <v>44</v>
      </c>
      <c r="B4007" s="213">
        <v>4</v>
      </c>
      <c r="C4007" s="148" t="s">
        <v>142</v>
      </c>
      <c r="D4007" s="148" t="s">
        <v>1178</v>
      </c>
      <c r="E4007" s="149">
        <v>463</v>
      </c>
      <c r="F4007" s="148" t="s">
        <v>606</v>
      </c>
      <c r="G4007" s="148" t="s">
        <v>26</v>
      </c>
      <c r="H4007" s="150">
        <v>6000</v>
      </c>
      <c r="I4007" s="267"/>
    </row>
    <row r="4008" spans="1:9" x14ac:dyDescent="0.2">
      <c r="A4008" s="132" t="s">
        <v>45</v>
      </c>
      <c r="B4008" s="213">
        <v>4</v>
      </c>
      <c r="C4008" s="148" t="s">
        <v>142</v>
      </c>
      <c r="D4008" s="148" t="s">
        <v>1178</v>
      </c>
      <c r="E4008" s="149">
        <v>463</v>
      </c>
      <c r="F4008" s="148" t="s">
        <v>606</v>
      </c>
      <c r="G4008" s="148" t="s">
        <v>26</v>
      </c>
      <c r="H4008" s="150">
        <v>6000</v>
      </c>
      <c r="I4008" s="267"/>
    </row>
    <row r="4009" spans="1:9" x14ac:dyDescent="0.2">
      <c r="A4009" s="132" t="s">
        <v>46</v>
      </c>
      <c r="B4009" s="213">
        <v>4</v>
      </c>
      <c r="C4009" s="148" t="s">
        <v>142</v>
      </c>
      <c r="D4009" s="148" t="s">
        <v>1178</v>
      </c>
      <c r="E4009" s="149">
        <v>463</v>
      </c>
      <c r="F4009" s="148" t="s">
        <v>606</v>
      </c>
      <c r="G4009" s="148" t="s">
        <v>26</v>
      </c>
      <c r="H4009" s="150">
        <v>5940</v>
      </c>
      <c r="I4009" s="267"/>
    </row>
    <row r="4010" spans="1:9" x14ac:dyDescent="0.2">
      <c r="A4010" s="132" t="s">
        <v>47</v>
      </c>
      <c r="B4010" s="213">
        <v>4</v>
      </c>
      <c r="C4010" s="148" t="s">
        <v>142</v>
      </c>
      <c r="D4010" s="148" t="s">
        <v>1178</v>
      </c>
      <c r="E4010" s="149">
        <v>463</v>
      </c>
      <c r="F4010" s="148" t="s">
        <v>606</v>
      </c>
      <c r="G4010" s="148" t="s">
        <v>26</v>
      </c>
      <c r="H4010" s="150">
        <v>5940</v>
      </c>
      <c r="I4010" s="267"/>
    </row>
    <row r="4011" spans="1:9" x14ac:dyDescent="0.2">
      <c r="A4011" s="132" t="s">
        <v>55</v>
      </c>
      <c r="B4011" s="213">
        <v>4</v>
      </c>
      <c r="C4011" s="148" t="s">
        <v>142</v>
      </c>
      <c r="D4011" s="148" t="s">
        <v>1178</v>
      </c>
      <c r="E4011" s="149">
        <v>463</v>
      </c>
      <c r="F4011" s="148" t="s">
        <v>606</v>
      </c>
      <c r="G4011" s="148" t="s">
        <v>26</v>
      </c>
      <c r="H4011" s="150">
        <v>5940</v>
      </c>
      <c r="I4011" s="267"/>
    </row>
    <row r="4012" spans="1:9" x14ac:dyDescent="0.2">
      <c r="A4012" s="132" t="s">
        <v>56</v>
      </c>
      <c r="B4012" s="213">
        <v>4</v>
      </c>
      <c r="C4012" s="148" t="s">
        <v>142</v>
      </c>
      <c r="D4012" s="148" t="s">
        <v>1178</v>
      </c>
      <c r="E4012" s="149">
        <v>463</v>
      </c>
      <c r="F4012" s="148" t="s">
        <v>606</v>
      </c>
      <c r="G4012" s="148" t="s">
        <v>26</v>
      </c>
      <c r="H4012" s="150">
        <v>5940</v>
      </c>
      <c r="I4012" s="267"/>
    </row>
    <row r="4013" spans="1:9" x14ac:dyDescent="0.2">
      <c r="A4013" s="132" t="s">
        <v>64</v>
      </c>
      <c r="B4013" s="213">
        <v>4</v>
      </c>
      <c r="C4013" s="148" t="s">
        <v>142</v>
      </c>
      <c r="D4013" s="148" t="s">
        <v>1178</v>
      </c>
      <c r="E4013" s="149">
        <v>463</v>
      </c>
      <c r="F4013" s="148" t="s">
        <v>606</v>
      </c>
      <c r="G4013" s="148" t="s">
        <v>26</v>
      </c>
      <c r="H4013" s="150">
        <v>5940</v>
      </c>
      <c r="I4013" s="267"/>
    </row>
    <row r="4014" spans="1:9" x14ac:dyDescent="0.2">
      <c r="A4014" s="132" t="s">
        <v>65</v>
      </c>
      <c r="B4014" s="213">
        <v>4</v>
      </c>
      <c r="C4014" s="148" t="s">
        <v>142</v>
      </c>
      <c r="D4014" s="148" t="s">
        <v>1178</v>
      </c>
      <c r="E4014" s="149">
        <v>463</v>
      </c>
      <c r="F4014" s="148" t="s">
        <v>606</v>
      </c>
      <c r="G4014" s="148" t="s">
        <v>26</v>
      </c>
      <c r="H4014" s="150">
        <v>5940</v>
      </c>
      <c r="I4014" s="267"/>
    </row>
    <row r="4015" spans="1:9" x14ac:dyDescent="0.2">
      <c r="A4015" s="132" t="s">
        <v>78</v>
      </c>
      <c r="B4015" s="213">
        <v>4</v>
      </c>
      <c r="C4015" s="148" t="s">
        <v>142</v>
      </c>
      <c r="D4015" s="148" t="s">
        <v>1178</v>
      </c>
      <c r="E4015" s="149">
        <v>463</v>
      </c>
      <c r="F4015" s="148" t="s">
        <v>606</v>
      </c>
      <c r="G4015" s="148" t="s">
        <v>26</v>
      </c>
      <c r="H4015" s="150">
        <v>5940</v>
      </c>
      <c r="I4015" s="267"/>
    </row>
    <row r="4016" spans="1:9" x14ac:dyDescent="0.2">
      <c r="A4016" s="132" t="s">
        <v>79</v>
      </c>
      <c r="B4016" s="213">
        <v>4</v>
      </c>
      <c r="C4016" s="148" t="s">
        <v>142</v>
      </c>
      <c r="D4016" s="148" t="s">
        <v>1178</v>
      </c>
      <c r="E4016" s="149">
        <v>463</v>
      </c>
      <c r="F4016" s="148" t="s">
        <v>606</v>
      </c>
      <c r="G4016" s="148" t="s">
        <v>26</v>
      </c>
      <c r="H4016" s="150">
        <v>5940</v>
      </c>
      <c r="I4016" s="267"/>
    </row>
    <row r="4017" spans="1:9" x14ac:dyDescent="0.2">
      <c r="A4017" s="132" t="s">
        <v>81</v>
      </c>
      <c r="B4017" s="213">
        <v>4</v>
      </c>
      <c r="C4017" s="148" t="s">
        <v>142</v>
      </c>
      <c r="D4017" s="148" t="s">
        <v>1178</v>
      </c>
      <c r="E4017" s="149">
        <v>463</v>
      </c>
      <c r="F4017" s="148" t="s">
        <v>606</v>
      </c>
      <c r="G4017" s="148" t="s">
        <v>26</v>
      </c>
      <c r="H4017" s="150">
        <v>4540</v>
      </c>
      <c r="I4017" s="267"/>
    </row>
    <row r="4018" spans="1:9" x14ac:dyDescent="0.2">
      <c r="A4018" s="132" t="s">
        <v>82</v>
      </c>
      <c r="B4018" s="213">
        <v>4</v>
      </c>
      <c r="C4018" s="148" t="s">
        <v>142</v>
      </c>
      <c r="D4018" s="148" t="s">
        <v>1178</v>
      </c>
      <c r="E4018" s="149">
        <v>463</v>
      </c>
      <c r="F4018" s="148" t="s">
        <v>606</v>
      </c>
      <c r="G4018" s="148" t="s">
        <v>26</v>
      </c>
      <c r="H4018" s="150">
        <v>4540</v>
      </c>
      <c r="I4018" s="267"/>
    </row>
    <row r="4019" spans="1:9" x14ac:dyDescent="0.2">
      <c r="A4019" s="132" t="s">
        <v>87</v>
      </c>
      <c r="B4019" s="213">
        <v>4</v>
      </c>
      <c r="C4019" s="148" t="s">
        <v>142</v>
      </c>
      <c r="D4019" s="148" t="s">
        <v>1178</v>
      </c>
      <c r="E4019" s="149">
        <v>463</v>
      </c>
      <c r="F4019" s="148" t="s">
        <v>606</v>
      </c>
      <c r="G4019" s="148" t="s">
        <v>26</v>
      </c>
      <c r="H4019" s="150">
        <v>4540</v>
      </c>
      <c r="I4019" s="267"/>
    </row>
    <row r="4020" spans="1:9" x14ac:dyDescent="0.2">
      <c r="A4020" s="132" t="s">
        <v>88</v>
      </c>
      <c r="B4020" s="213">
        <v>4</v>
      </c>
      <c r="C4020" s="148" t="s">
        <v>142</v>
      </c>
      <c r="D4020" s="148" t="s">
        <v>1178</v>
      </c>
      <c r="E4020" s="149">
        <v>463</v>
      </c>
      <c r="F4020" s="148" t="s">
        <v>606</v>
      </c>
      <c r="G4020" s="148" t="s">
        <v>26</v>
      </c>
      <c r="H4020" s="150">
        <v>4540</v>
      </c>
      <c r="I4020" s="267"/>
    </row>
    <row r="4021" spans="1:9" x14ac:dyDescent="0.2">
      <c r="A4021" s="132" t="s">
        <v>148</v>
      </c>
      <c r="B4021" s="213">
        <v>4</v>
      </c>
      <c r="C4021" s="148" t="s">
        <v>142</v>
      </c>
      <c r="D4021" s="148" t="s">
        <v>1178</v>
      </c>
      <c r="E4021" s="149">
        <v>463</v>
      </c>
      <c r="F4021" s="148" t="s">
        <v>606</v>
      </c>
      <c r="G4021" s="148" t="s">
        <v>26</v>
      </c>
      <c r="H4021" s="137">
        <v>6500</v>
      </c>
      <c r="I4021" s="267"/>
    </row>
    <row r="4022" spans="1:9" x14ac:dyDescent="0.2">
      <c r="A4022" s="132" t="s">
        <v>527</v>
      </c>
      <c r="B4022" s="213">
        <v>4</v>
      </c>
      <c r="C4022" s="148" t="s">
        <v>142</v>
      </c>
      <c r="D4022" s="148" t="s">
        <v>1178</v>
      </c>
      <c r="E4022" s="149">
        <v>463</v>
      </c>
      <c r="F4022" s="148" t="s">
        <v>606</v>
      </c>
      <c r="G4022" s="148" t="s">
        <v>26</v>
      </c>
      <c r="H4022" s="137">
        <v>6500</v>
      </c>
      <c r="I4022" s="267"/>
    </row>
    <row r="4023" spans="1:9" s="53" customFormat="1" x14ac:dyDescent="0.2">
      <c r="A4023" s="132" t="s">
        <v>588</v>
      </c>
      <c r="B4023" s="213">
        <v>4</v>
      </c>
      <c r="C4023" s="148" t="s">
        <v>142</v>
      </c>
      <c r="D4023" s="148" t="s">
        <v>1178</v>
      </c>
      <c r="E4023" s="149">
        <v>463</v>
      </c>
      <c r="F4023" s="148" t="s">
        <v>606</v>
      </c>
      <c r="G4023" s="148" t="s">
        <v>26</v>
      </c>
      <c r="H4023" s="137">
        <v>9250</v>
      </c>
      <c r="I4023" s="267"/>
    </row>
    <row r="4024" spans="1:9" s="53" customFormat="1" x14ac:dyDescent="0.2">
      <c r="A4024" s="132" t="s">
        <v>1069</v>
      </c>
      <c r="B4024" s="213">
        <v>4</v>
      </c>
      <c r="C4024" s="148" t="s">
        <v>142</v>
      </c>
      <c r="D4024" s="148" t="s">
        <v>1178</v>
      </c>
      <c r="E4024" s="149">
        <v>463</v>
      </c>
      <c r="F4024" s="148" t="s">
        <v>606</v>
      </c>
      <c r="G4024" s="148" t="s">
        <v>26</v>
      </c>
      <c r="H4024" s="137">
        <v>9250</v>
      </c>
      <c r="I4024" s="267"/>
    </row>
    <row r="4025" spans="1:9" x14ac:dyDescent="0.2">
      <c r="A4025" s="132" t="s">
        <v>5</v>
      </c>
      <c r="B4025" s="213">
        <v>4</v>
      </c>
      <c r="C4025" s="148" t="s">
        <v>142</v>
      </c>
      <c r="D4025" s="148" t="s">
        <v>1177</v>
      </c>
      <c r="E4025" s="149">
        <v>464</v>
      </c>
      <c r="F4025" s="148" t="s">
        <v>603</v>
      </c>
      <c r="G4025" s="148" t="s">
        <v>14</v>
      </c>
      <c r="H4025" s="150">
        <v>289.39999999999998</v>
      </c>
      <c r="I4025" s="267"/>
    </row>
    <row r="4026" spans="1:9" x14ac:dyDescent="0.2">
      <c r="A4026" s="132" t="s">
        <v>6</v>
      </c>
      <c r="B4026" s="213">
        <v>4</v>
      </c>
      <c r="C4026" s="148" t="s">
        <v>142</v>
      </c>
      <c r="D4026" s="148" t="s">
        <v>1177</v>
      </c>
      <c r="E4026" s="149">
        <v>464</v>
      </c>
      <c r="F4026" s="148" t="s">
        <v>603</v>
      </c>
      <c r="G4026" s="148" t="s">
        <v>14</v>
      </c>
      <c r="H4026" s="150">
        <v>294</v>
      </c>
      <c r="I4026" s="267"/>
    </row>
    <row r="4027" spans="1:9" x14ac:dyDescent="0.2">
      <c r="A4027" s="132" t="s">
        <v>7</v>
      </c>
      <c r="B4027" s="213">
        <v>4</v>
      </c>
      <c r="C4027" s="148" t="s">
        <v>142</v>
      </c>
      <c r="D4027" s="148" t="s">
        <v>1177</v>
      </c>
      <c r="E4027" s="149">
        <v>464</v>
      </c>
      <c r="F4027" s="148" t="s">
        <v>603</v>
      </c>
      <c r="G4027" s="148" t="s">
        <v>14</v>
      </c>
      <c r="H4027" s="150">
        <v>306.39999999999998</v>
      </c>
      <c r="I4027" s="267"/>
    </row>
    <row r="4028" spans="1:9" x14ac:dyDescent="0.2">
      <c r="A4028" s="132" t="s">
        <v>8</v>
      </c>
      <c r="B4028" s="213">
        <v>4</v>
      </c>
      <c r="C4028" s="148" t="s">
        <v>142</v>
      </c>
      <c r="D4028" s="148" t="s">
        <v>1177</v>
      </c>
      <c r="E4028" s="149">
        <v>464</v>
      </c>
      <c r="F4028" s="148" t="s">
        <v>603</v>
      </c>
      <c r="G4028" s="148" t="s">
        <v>14</v>
      </c>
      <c r="H4028" s="150">
        <v>306.39999999999998</v>
      </c>
      <c r="I4028" s="267"/>
    </row>
    <row r="4029" spans="1:9" x14ac:dyDescent="0.2">
      <c r="A4029" s="132" t="s">
        <v>34</v>
      </c>
      <c r="B4029" s="213">
        <v>4</v>
      </c>
      <c r="C4029" s="148" t="s">
        <v>142</v>
      </c>
      <c r="D4029" s="148" t="s">
        <v>1177</v>
      </c>
      <c r="E4029" s="149">
        <v>464</v>
      </c>
      <c r="F4029" s="148" t="s">
        <v>603</v>
      </c>
      <c r="G4029" s="148" t="s">
        <v>14</v>
      </c>
      <c r="H4029" s="150">
        <v>292.3</v>
      </c>
      <c r="I4029" s="267"/>
    </row>
    <row r="4030" spans="1:9" x14ac:dyDescent="0.2">
      <c r="A4030" s="132" t="s">
        <v>37</v>
      </c>
      <c r="B4030" s="213">
        <v>4</v>
      </c>
      <c r="C4030" s="148" t="s">
        <v>142</v>
      </c>
      <c r="D4030" s="148" t="s">
        <v>1177</v>
      </c>
      <c r="E4030" s="149">
        <v>464</v>
      </c>
      <c r="F4030" s="148" t="s">
        <v>603</v>
      </c>
      <c r="G4030" s="148" t="s">
        <v>14</v>
      </c>
      <c r="H4030" s="150">
        <v>292.3</v>
      </c>
      <c r="I4030" s="267"/>
    </row>
    <row r="4031" spans="1:9" x14ac:dyDescent="0.2">
      <c r="A4031" s="132" t="s">
        <v>39</v>
      </c>
      <c r="B4031" s="213">
        <v>4</v>
      </c>
      <c r="C4031" s="148" t="s">
        <v>142</v>
      </c>
      <c r="D4031" s="148" t="s">
        <v>1177</v>
      </c>
      <c r="E4031" s="149">
        <v>464</v>
      </c>
      <c r="F4031" s="148" t="s">
        <v>603</v>
      </c>
      <c r="G4031" s="148" t="s">
        <v>14</v>
      </c>
      <c r="H4031" s="150">
        <v>337.5</v>
      </c>
      <c r="I4031" s="267"/>
    </row>
    <row r="4032" spans="1:9" x14ac:dyDescent="0.2">
      <c r="A4032" s="132" t="s">
        <v>40</v>
      </c>
      <c r="B4032" s="213">
        <v>4</v>
      </c>
      <c r="C4032" s="148" t="s">
        <v>142</v>
      </c>
      <c r="D4032" s="148" t="s">
        <v>1177</v>
      </c>
      <c r="E4032" s="149">
        <v>464</v>
      </c>
      <c r="F4032" s="148" t="s">
        <v>603</v>
      </c>
      <c r="G4032" s="148" t="s">
        <v>14</v>
      </c>
      <c r="H4032" s="150">
        <v>337.5</v>
      </c>
      <c r="I4032" s="267"/>
    </row>
    <row r="4033" spans="1:9" x14ac:dyDescent="0.2">
      <c r="A4033" s="132" t="s">
        <v>44</v>
      </c>
      <c r="B4033" s="213">
        <v>4</v>
      </c>
      <c r="C4033" s="148" t="s">
        <v>142</v>
      </c>
      <c r="D4033" s="148" t="s">
        <v>1177</v>
      </c>
      <c r="E4033" s="149">
        <v>464</v>
      </c>
      <c r="F4033" s="148" t="s">
        <v>603</v>
      </c>
      <c r="G4033" s="148" t="s">
        <v>14</v>
      </c>
      <c r="H4033" s="150">
        <v>357.6</v>
      </c>
      <c r="I4033" s="267"/>
    </row>
    <row r="4034" spans="1:9" x14ac:dyDescent="0.2">
      <c r="A4034" s="132" t="s">
        <v>45</v>
      </c>
      <c r="B4034" s="213">
        <v>4</v>
      </c>
      <c r="C4034" s="148" t="s">
        <v>142</v>
      </c>
      <c r="D4034" s="148" t="s">
        <v>1177</v>
      </c>
      <c r="E4034" s="149">
        <v>464</v>
      </c>
      <c r="F4034" s="148" t="s">
        <v>603</v>
      </c>
      <c r="G4034" s="148" t="s">
        <v>14</v>
      </c>
      <c r="H4034" s="150">
        <v>357.6</v>
      </c>
      <c r="I4034" s="267"/>
    </row>
    <row r="4035" spans="1:9" x14ac:dyDescent="0.2">
      <c r="A4035" s="132" t="s">
        <v>46</v>
      </c>
      <c r="B4035" s="213">
        <v>4</v>
      </c>
      <c r="C4035" s="148" t="s">
        <v>142</v>
      </c>
      <c r="D4035" s="148" t="s">
        <v>1177</v>
      </c>
      <c r="E4035" s="149">
        <v>464</v>
      </c>
      <c r="F4035" s="148" t="s">
        <v>603</v>
      </c>
      <c r="G4035" s="148" t="s">
        <v>14</v>
      </c>
      <c r="H4035" s="150">
        <v>375.1</v>
      </c>
      <c r="I4035" s="267"/>
    </row>
    <row r="4036" spans="1:9" x14ac:dyDescent="0.2">
      <c r="A4036" s="132" t="s">
        <v>47</v>
      </c>
      <c r="B4036" s="213">
        <v>4</v>
      </c>
      <c r="C4036" s="148" t="s">
        <v>142</v>
      </c>
      <c r="D4036" s="148" t="s">
        <v>1177</v>
      </c>
      <c r="E4036" s="149">
        <v>464</v>
      </c>
      <c r="F4036" s="148" t="s">
        <v>603</v>
      </c>
      <c r="G4036" s="148" t="s">
        <v>14</v>
      </c>
      <c r="H4036" s="150">
        <v>375.1</v>
      </c>
      <c r="I4036" s="267"/>
    </row>
    <row r="4037" spans="1:9" x14ac:dyDescent="0.2">
      <c r="A4037" s="132" t="s">
        <v>55</v>
      </c>
      <c r="B4037" s="213">
        <v>4</v>
      </c>
      <c r="C4037" s="148" t="s">
        <v>142</v>
      </c>
      <c r="D4037" s="148" t="s">
        <v>1177</v>
      </c>
      <c r="E4037" s="149">
        <v>464</v>
      </c>
      <c r="F4037" s="148" t="s">
        <v>603</v>
      </c>
      <c r="G4037" s="148" t="s">
        <v>14</v>
      </c>
      <c r="H4037" s="150">
        <v>351.6</v>
      </c>
      <c r="I4037" s="267"/>
    </row>
    <row r="4038" spans="1:9" x14ac:dyDescent="0.2">
      <c r="A4038" s="132" t="s">
        <v>56</v>
      </c>
      <c r="B4038" s="213">
        <v>4</v>
      </c>
      <c r="C4038" s="148" t="s">
        <v>142</v>
      </c>
      <c r="D4038" s="148" t="s">
        <v>1177</v>
      </c>
      <c r="E4038" s="149">
        <v>464</v>
      </c>
      <c r="F4038" s="148" t="s">
        <v>603</v>
      </c>
      <c r="G4038" s="148" t="s">
        <v>14</v>
      </c>
      <c r="H4038" s="150">
        <v>351.6</v>
      </c>
      <c r="I4038" s="267"/>
    </row>
    <row r="4039" spans="1:9" x14ac:dyDescent="0.2">
      <c r="A4039" s="132" t="s">
        <v>64</v>
      </c>
      <c r="B4039" s="213">
        <v>4</v>
      </c>
      <c r="C4039" s="148" t="s">
        <v>142</v>
      </c>
      <c r="D4039" s="148" t="s">
        <v>1177</v>
      </c>
      <c r="E4039" s="149">
        <v>464</v>
      </c>
      <c r="F4039" s="148" t="s">
        <v>603</v>
      </c>
      <c r="G4039" s="148" t="s">
        <v>14</v>
      </c>
      <c r="H4039" s="150">
        <v>349.8</v>
      </c>
      <c r="I4039" s="267"/>
    </row>
    <row r="4040" spans="1:9" x14ac:dyDescent="0.2">
      <c r="A4040" s="132" t="s">
        <v>65</v>
      </c>
      <c r="B4040" s="213">
        <v>4</v>
      </c>
      <c r="C4040" s="148" t="s">
        <v>142</v>
      </c>
      <c r="D4040" s="148" t="s">
        <v>1177</v>
      </c>
      <c r="E4040" s="149">
        <v>464</v>
      </c>
      <c r="F4040" s="148" t="s">
        <v>603</v>
      </c>
      <c r="G4040" s="148" t="s">
        <v>14</v>
      </c>
      <c r="H4040" s="150">
        <v>349.8</v>
      </c>
      <c r="I4040" s="267"/>
    </row>
    <row r="4041" spans="1:9" x14ac:dyDescent="0.2">
      <c r="A4041" s="132" t="s">
        <v>78</v>
      </c>
      <c r="B4041" s="213">
        <v>4</v>
      </c>
      <c r="C4041" s="148" t="s">
        <v>142</v>
      </c>
      <c r="D4041" s="148" t="s">
        <v>1177</v>
      </c>
      <c r="E4041" s="149">
        <v>464</v>
      </c>
      <c r="F4041" s="148" t="s">
        <v>603</v>
      </c>
      <c r="G4041" s="148" t="s">
        <v>14</v>
      </c>
      <c r="H4041" s="150">
        <v>370.5</v>
      </c>
      <c r="I4041" s="267"/>
    </row>
    <row r="4042" spans="1:9" x14ac:dyDescent="0.2">
      <c r="A4042" s="132" t="s">
        <v>79</v>
      </c>
      <c r="B4042" s="213">
        <v>4</v>
      </c>
      <c r="C4042" s="148" t="s">
        <v>142</v>
      </c>
      <c r="D4042" s="148" t="s">
        <v>1177</v>
      </c>
      <c r="E4042" s="149">
        <v>464</v>
      </c>
      <c r="F4042" s="148" t="s">
        <v>603</v>
      </c>
      <c r="G4042" s="148" t="s">
        <v>14</v>
      </c>
      <c r="H4042" s="150">
        <v>370.5</v>
      </c>
      <c r="I4042" s="267"/>
    </row>
    <row r="4043" spans="1:9" x14ac:dyDescent="0.2">
      <c r="A4043" s="132" t="s">
        <v>81</v>
      </c>
      <c r="B4043" s="213">
        <v>4</v>
      </c>
      <c r="C4043" s="148" t="s">
        <v>142</v>
      </c>
      <c r="D4043" s="148" t="s">
        <v>1177</v>
      </c>
      <c r="E4043" s="149">
        <v>464</v>
      </c>
      <c r="F4043" s="148" t="s">
        <v>603</v>
      </c>
      <c r="G4043" s="148" t="s">
        <v>14</v>
      </c>
      <c r="H4043" s="150">
        <v>393.6</v>
      </c>
      <c r="I4043" s="267"/>
    </row>
    <row r="4044" spans="1:9" x14ac:dyDescent="0.2">
      <c r="A4044" s="132" t="s">
        <v>82</v>
      </c>
      <c r="B4044" s="213">
        <v>4</v>
      </c>
      <c r="C4044" s="148" t="s">
        <v>142</v>
      </c>
      <c r="D4044" s="148" t="s">
        <v>1177</v>
      </c>
      <c r="E4044" s="149">
        <v>464</v>
      </c>
      <c r="F4044" s="148" t="s">
        <v>603</v>
      </c>
      <c r="G4044" s="148" t="s">
        <v>14</v>
      </c>
      <c r="H4044" s="150">
        <v>393.6</v>
      </c>
      <c r="I4044" s="267"/>
    </row>
    <row r="4045" spans="1:9" x14ac:dyDescent="0.2">
      <c r="A4045" s="132" t="s">
        <v>87</v>
      </c>
      <c r="B4045" s="213">
        <v>4</v>
      </c>
      <c r="C4045" s="148" t="s">
        <v>142</v>
      </c>
      <c r="D4045" s="148" t="s">
        <v>1177</v>
      </c>
      <c r="E4045" s="149">
        <v>464</v>
      </c>
      <c r="F4045" s="148" t="s">
        <v>603</v>
      </c>
      <c r="G4045" s="148" t="s">
        <v>14</v>
      </c>
      <c r="H4045" s="150">
        <v>389.9</v>
      </c>
      <c r="I4045" s="267"/>
    </row>
    <row r="4046" spans="1:9" x14ac:dyDescent="0.2">
      <c r="A4046" s="132" t="s">
        <v>88</v>
      </c>
      <c r="B4046" s="213">
        <v>4</v>
      </c>
      <c r="C4046" s="148" t="s">
        <v>142</v>
      </c>
      <c r="D4046" s="148" t="s">
        <v>1177</v>
      </c>
      <c r="E4046" s="149">
        <v>464</v>
      </c>
      <c r="F4046" s="148" t="s">
        <v>603</v>
      </c>
      <c r="G4046" s="148" t="s">
        <v>14</v>
      </c>
      <c r="H4046" s="150">
        <v>389.9</v>
      </c>
      <c r="I4046" s="267"/>
    </row>
    <row r="4047" spans="1:9" x14ac:dyDescent="0.2">
      <c r="A4047" s="132" t="s">
        <v>148</v>
      </c>
      <c r="B4047" s="213">
        <v>4</v>
      </c>
      <c r="C4047" s="148" t="s">
        <v>142</v>
      </c>
      <c r="D4047" s="148" t="s">
        <v>1177</v>
      </c>
      <c r="E4047" s="149">
        <v>464</v>
      </c>
      <c r="F4047" s="148" t="s">
        <v>603</v>
      </c>
      <c r="G4047" s="148" t="s">
        <v>14</v>
      </c>
      <c r="H4047" s="137">
        <v>422</v>
      </c>
      <c r="I4047" s="267"/>
    </row>
    <row r="4048" spans="1:9" x14ac:dyDescent="0.2">
      <c r="A4048" s="132" t="s">
        <v>527</v>
      </c>
      <c r="B4048" s="213">
        <v>4</v>
      </c>
      <c r="C4048" s="148" t="s">
        <v>142</v>
      </c>
      <c r="D4048" s="148" t="s">
        <v>1177</v>
      </c>
      <c r="E4048" s="149">
        <v>464</v>
      </c>
      <c r="F4048" s="148" t="s">
        <v>603</v>
      </c>
      <c r="G4048" s="148" t="s">
        <v>14</v>
      </c>
      <c r="H4048" s="137">
        <v>422</v>
      </c>
      <c r="I4048" s="267"/>
    </row>
    <row r="4049" spans="1:9" s="53" customFormat="1" x14ac:dyDescent="0.2">
      <c r="A4049" s="132" t="s">
        <v>588</v>
      </c>
      <c r="B4049" s="213">
        <v>4</v>
      </c>
      <c r="C4049" s="148" t="s">
        <v>142</v>
      </c>
      <c r="D4049" s="148" t="s">
        <v>1177</v>
      </c>
      <c r="E4049" s="149">
        <v>464</v>
      </c>
      <c r="F4049" s="148" t="s">
        <v>603</v>
      </c>
      <c r="G4049" s="148" t="s">
        <v>14</v>
      </c>
      <c r="H4049" s="140">
        <v>440.4</v>
      </c>
      <c r="I4049" s="267"/>
    </row>
    <row r="4050" spans="1:9" s="53" customFormat="1" x14ac:dyDescent="0.2">
      <c r="A4050" s="132" t="s">
        <v>1069</v>
      </c>
      <c r="B4050" s="213">
        <v>4</v>
      </c>
      <c r="C4050" s="148" t="s">
        <v>142</v>
      </c>
      <c r="D4050" s="148" t="s">
        <v>1177</v>
      </c>
      <c r="E4050" s="149">
        <v>464</v>
      </c>
      <c r="F4050" s="148" t="s">
        <v>603</v>
      </c>
      <c r="G4050" s="148" t="s">
        <v>14</v>
      </c>
      <c r="H4050" s="140">
        <v>440.4</v>
      </c>
      <c r="I4050" s="267"/>
    </row>
    <row r="4051" spans="1:9" x14ac:dyDescent="0.2">
      <c r="A4051" s="262" t="s">
        <v>5</v>
      </c>
      <c r="B4051" s="283">
        <v>4</v>
      </c>
      <c r="C4051" s="268" t="s">
        <v>142</v>
      </c>
      <c r="D4051" s="268" t="s">
        <v>1210</v>
      </c>
      <c r="E4051" s="269">
        <v>465</v>
      </c>
      <c r="F4051" s="270" t="s">
        <v>1211</v>
      </c>
      <c r="G4051" s="270" t="s">
        <v>14</v>
      </c>
      <c r="H4051" s="294">
        <v>15109.6</v>
      </c>
      <c r="I4051" s="267" t="s">
        <v>1387</v>
      </c>
    </row>
    <row r="4052" spans="1:9" x14ac:dyDescent="0.2">
      <c r="A4052" s="262" t="s">
        <v>6</v>
      </c>
      <c r="B4052" s="283">
        <v>4</v>
      </c>
      <c r="C4052" s="268" t="s">
        <v>142</v>
      </c>
      <c r="D4052" s="268" t="s">
        <v>1210</v>
      </c>
      <c r="E4052" s="269">
        <v>465</v>
      </c>
      <c r="F4052" s="270" t="s">
        <v>1211</v>
      </c>
      <c r="G4052" s="270" t="s">
        <v>14</v>
      </c>
      <c r="H4052" s="294">
        <v>15109.6</v>
      </c>
      <c r="I4052" s="267" t="s">
        <v>1387</v>
      </c>
    </row>
    <row r="4053" spans="1:9" x14ac:dyDescent="0.2">
      <c r="A4053" s="262" t="s">
        <v>7</v>
      </c>
      <c r="B4053" s="283">
        <v>4</v>
      </c>
      <c r="C4053" s="268" t="s">
        <v>142</v>
      </c>
      <c r="D4053" s="268" t="s">
        <v>1210</v>
      </c>
      <c r="E4053" s="269">
        <v>465</v>
      </c>
      <c r="F4053" s="270" t="s">
        <v>1211</v>
      </c>
      <c r="G4053" s="270" t="s">
        <v>14</v>
      </c>
      <c r="H4053" s="294">
        <v>15109.6</v>
      </c>
      <c r="I4053" s="267" t="s">
        <v>1387</v>
      </c>
    </row>
    <row r="4054" spans="1:9" x14ac:dyDescent="0.2">
      <c r="A4054" s="262" t="s">
        <v>8</v>
      </c>
      <c r="B4054" s="283">
        <v>4</v>
      </c>
      <c r="C4054" s="268" t="s">
        <v>142</v>
      </c>
      <c r="D4054" s="268" t="s">
        <v>1210</v>
      </c>
      <c r="E4054" s="269">
        <v>465</v>
      </c>
      <c r="F4054" s="270" t="s">
        <v>1211</v>
      </c>
      <c r="G4054" s="270" t="s">
        <v>14</v>
      </c>
      <c r="H4054" s="294">
        <v>15109.6</v>
      </c>
      <c r="I4054" s="267" t="s">
        <v>1387</v>
      </c>
    </row>
    <row r="4055" spans="1:9" x14ac:dyDescent="0.2">
      <c r="A4055" s="262" t="s">
        <v>34</v>
      </c>
      <c r="B4055" s="283">
        <v>4</v>
      </c>
      <c r="C4055" s="268" t="s">
        <v>142</v>
      </c>
      <c r="D4055" s="268" t="s">
        <v>1210</v>
      </c>
      <c r="E4055" s="269">
        <v>465</v>
      </c>
      <c r="F4055" s="270" t="s">
        <v>1211</v>
      </c>
      <c r="G4055" s="270" t="s">
        <v>14</v>
      </c>
      <c r="H4055" s="294">
        <v>15004</v>
      </c>
      <c r="I4055" s="267" t="s">
        <v>1387</v>
      </c>
    </row>
    <row r="4056" spans="1:9" x14ac:dyDescent="0.2">
      <c r="A4056" s="262" t="s">
        <v>37</v>
      </c>
      <c r="B4056" s="283">
        <v>4</v>
      </c>
      <c r="C4056" s="268" t="s">
        <v>142</v>
      </c>
      <c r="D4056" s="268" t="s">
        <v>1210</v>
      </c>
      <c r="E4056" s="269">
        <v>465</v>
      </c>
      <c r="F4056" s="270" t="s">
        <v>1211</v>
      </c>
      <c r="G4056" s="270" t="s">
        <v>14</v>
      </c>
      <c r="H4056" s="294">
        <v>14884.6</v>
      </c>
      <c r="I4056" s="267" t="s">
        <v>1387</v>
      </c>
    </row>
    <row r="4057" spans="1:9" x14ac:dyDescent="0.2">
      <c r="A4057" s="262" t="s">
        <v>39</v>
      </c>
      <c r="B4057" s="283">
        <v>4</v>
      </c>
      <c r="C4057" s="268" t="s">
        <v>142</v>
      </c>
      <c r="D4057" s="268" t="s">
        <v>1210</v>
      </c>
      <c r="E4057" s="269">
        <v>465</v>
      </c>
      <c r="F4057" s="270" t="s">
        <v>1211</v>
      </c>
      <c r="G4057" s="270" t="s">
        <v>14</v>
      </c>
      <c r="H4057" s="294">
        <v>14979.9</v>
      </c>
      <c r="I4057" s="267" t="s">
        <v>1387</v>
      </c>
    </row>
    <row r="4058" spans="1:9" x14ac:dyDescent="0.2">
      <c r="A4058" s="262" t="s">
        <v>40</v>
      </c>
      <c r="B4058" s="283">
        <v>4</v>
      </c>
      <c r="C4058" s="268" t="s">
        <v>142</v>
      </c>
      <c r="D4058" s="268" t="s">
        <v>1210</v>
      </c>
      <c r="E4058" s="269">
        <v>465</v>
      </c>
      <c r="F4058" s="270" t="s">
        <v>1211</v>
      </c>
      <c r="G4058" s="270" t="s">
        <v>14</v>
      </c>
      <c r="H4058" s="294">
        <v>14979.9</v>
      </c>
      <c r="I4058" s="267" t="s">
        <v>1387</v>
      </c>
    </row>
    <row r="4059" spans="1:9" x14ac:dyDescent="0.2">
      <c r="A4059" s="262" t="s">
        <v>44</v>
      </c>
      <c r="B4059" s="283">
        <v>4</v>
      </c>
      <c r="C4059" s="268" t="s">
        <v>142</v>
      </c>
      <c r="D4059" s="268" t="s">
        <v>1210</v>
      </c>
      <c r="E4059" s="269">
        <v>465</v>
      </c>
      <c r="F4059" s="270" t="s">
        <v>1211</v>
      </c>
      <c r="G4059" s="270" t="s">
        <v>14</v>
      </c>
      <c r="H4059" s="294">
        <v>15003.9</v>
      </c>
      <c r="I4059" s="267" t="s">
        <v>1387</v>
      </c>
    </row>
    <row r="4060" spans="1:9" x14ac:dyDescent="0.2">
      <c r="A4060" s="262" t="s">
        <v>45</v>
      </c>
      <c r="B4060" s="283">
        <v>4</v>
      </c>
      <c r="C4060" s="268" t="s">
        <v>142</v>
      </c>
      <c r="D4060" s="268" t="s">
        <v>1210</v>
      </c>
      <c r="E4060" s="269">
        <v>465</v>
      </c>
      <c r="F4060" s="270" t="s">
        <v>1211</v>
      </c>
      <c r="G4060" s="270" t="s">
        <v>14</v>
      </c>
      <c r="H4060" s="294">
        <v>15003.9</v>
      </c>
      <c r="I4060" s="267" t="s">
        <v>1387</v>
      </c>
    </row>
    <row r="4061" spans="1:9" x14ac:dyDescent="0.2">
      <c r="A4061" s="262" t="s">
        <v>46</v>
      </c>
      <c r="B4061" s="283">
        <v>4</v>
      </c>
      <c r="C4061" s="268" t="s">
        <v>142</v>
      </c>
      <c r="D4061" s="268" t="s">
        <v>1210</v>
      </c>
      <c r="E4061" s="269">
        <v>465</v>
      </c>
      <c r="F4061" s="270" t="s">
        <v>1211</v>
      </c>
      <c r="G4061" s="270" t="s">
        <v>14</v>
      </c>
      <c r="H4061" s="294">
        <v>15005.6</v>
      </c>
      <c r="I4061" s="267" t="s">
        <v>1387</v>
      </c>
    </row>
    <row r="4062" spans="1:9" x14ac:dyDescent="0.2">
      <c r="A4062" s="262" t="s">
        <v>47</v>
      </c>
      <c r="B4062" s="283">
        <v>4</v>
      </c>
      <c r="C4062" s="268" t="s">
        <v>142</v>
      </c>
      <c r="D4062" s="268" t="s">
        <v>1210</v>
      </c>
      <c r="E4062" s="269">
        <v>465</v>
      </c>
      <c r="F4062" s="270" t="s">
        <v>1211</v>
      </c>
      <c r="G4062" s="270" t="s">
        <v>14</v>
      </c>
      <c r="H4062" s="294">
        <v>15005.6</v>
      </c>
      <c r="I4062" s="267" t="s">
        <v>1387</v>
      </c>
    </row>
    <row r="4063" spans="1:9" x14ac:dyDescent="0.2">
      <c r="A4063" s="262" t="s">
        <v>55</v>
      </c>
      <c r="B4063" s="283">
        <v>4</v>
      </c>
      <c r="C4063" s="268" t="s">
        <v>142</v>
      </c>
      <c r="D4063" s="268" t="s">
        <v>1210</v>
      </c>
      <c r="E4063" s="269">
        <v>465</v>
      </c>
      <c r="F4063" s="270" t="s">
        <v>1211</v>
      </c>
      <c r="G4063" s="270" t="s">
        <v>14</v>
      </c>
      <c r="H4063" s="294">
        <v>15007.1</v>
      </c>
      <c r="I4063" s="267" t="s">
        <v>1387</v>
      </c>
    </row>
    <row r="4064" spans="1:9" x14ac:dyDescent="0.2">
      <c r="A4064" s="262" t="s">
        <v>56</v>
      </c>
      <c r="B4064" s="283">
        <v>4</v>
      </c>
      <c r="C4064" s="268" t="s">
        <v>142</v>
      </c>
      <c r="D4064" s="268" t="s">
        <v>1210</v>
      </c>
      <c r="E4064" s="269">
        <v>465</v>
      </c>
      <c r="F4064" s="270" t="s">
        <v>1211</v>
      </c>
      <c r="G4064" s="270" t="s">
        <v>14</v>
      </c>
      <c r="H4064" s="294">
        <v>15007.1</v>
      </c>
      <c r="I4064" s="267" t="s">
        <v>1387</v>
      </c>
    </row>
    <row r="4065" spans="1:9" x14ac:dyDescent="0.2">
      <c r="A4065" s="262" t="s">
        <v>64</v>
      </c>
      <c r="B4065" s="283">
        <v>4</v>
      </c>
      <c r="C4065" s="268" t="s">
        <v>142</v>
      </c>
      <c r="D4065" s="268" t="s">
        <v>1210</v>
      </c>
      <c r="E4065" s="269">
        <v>465</v>
      </c>
      <c r="F4065" s="270" t="s">
        <v>1211</v>
      </c>
      <c r="G4065" s="270" t="s">
        <v>14</v>
      </c>
      <c r="H4065" s="294">
        <v>15015.4</v>
      </c>
      <c r="I4065" s="267" t="s">
        <v>1387</v>
      </c>
    </row>
    <row r="4066" spans="1:9" x14ac:dyDescent="0.2">
      <c r="A4066" s="262" t="s">
        <v>65</v>
      </c>
      <c r="B4066" s="283">
        <v>4</v>
      </c>
      <c r="C4066" s="268" t="s">
        <v>142</v>
      </c>
      <c r="D4066" s="268" t="s">
        <v>1210</v>
      </c>
      <c r="E4066" s="269">
        <v>465</v>
      </c>
      <c r="F4066" s="270" t="s">
        <v>1211</v>
      </c>
      <c r="G4066" s="270" t="s">
        <v>14</v>
      </c>
      <c r="H4066" s="294">
        <v>15015.4</v>
      </c>
      <c r="I4066" s="267" t="s">
        <v>1387</v>
      </c>
    </row>
    <row r="4067" spans="1:9" x14ac:dyDescent="0.2">
      <c r="A4067" s="262" t="s">
        <v>78</v>
      </c>
      <c r="B4067" s="283">
        <v>4</v>
      </c>
      <c r="C4067" s="268" t="s">
        <v>142</v>
      </c>
      <c r="D4067" s="268" t="s">
        <v>1210</v>
      </c>
      <c r="E4067" s="269">
        <v>465</v>
      </c>
      <c r="F4067" s="270" t="s">
        <v>1211</v>
      </c>
      <c r="G4067" s="270" t="s">
        <v>14</v>
      </c>
      <c r="H4067" s="294">
        <v>15039.4</v>
      </c>
      <c r="I4067" s="267" t="s">
        <v>1387</v>
      </c>
    </row>
    <row r="4068" spans="1:9" x14ac:dyDescent="0.2">
      <c r="A4068" s="262" t="s">
        <v>79</v>
      </c>
      <c r="B4068" s="283">
        <v>4</v>
      </c>
      <c r="C4068" s="268" t="s">
        <v>142</v>
      </c>
      <c r="D4068" s="268" t="s">
        <v>1210</v>
      </c>
      <c r="E4068" s="269">
        <v>465</v>
      </c>
      <c r="F4068" s="270" t="s">
        <v>1211</v>
      </c>
      <c r="G4068" s="270" t="s">
        <v>14</v>
      </c>
      <c r="H4068" s="294">
        <v>15039.4</v>
      </c>
      <c r="I4068" s="267" t="s">
        <v>1387</v>
      </c>
    </row>
    <row r="4069" spans="1:9" x14ac:dyDescent="0.2">
      <c r="A4069" s="262" t="s">
        <v>81</v>
      </c>
      <c r="B4069" s="283">
        <v>4</v>
      </c>
      <c r="C4069" s="268" t="s">
        <v>142</v>
      </c>
      <c r="D4069" s="268" t="s">
        <v>1210</v>
      </c>
      <c r="E4069" s="269">
        <v>465</v>
      </c>
      <c r="F4069" s="270" t="s">
        <v>1211</v>
      </c>
      <c r="G4069" s="270" t="s">
        <v>14</v>
      </c>
      <c r="H4069" s="294">
        <v>15034.9</v>
      </c>
      <c r="I4069" s="267" t="s">
        <v>1387</v>
      </c>
    </row>
    <row r="4070" spans="1:9" x14ac:dyDescent="0.2">
      <c r="A4070" s="262" t="s">
        <v>82</v>
      </c>
      <c r="B4070" s="283">
        <v>4</v>
      </c>
      <c r="C4070" s="268" t="s">
        <v>142</v>
      </c>
      <c r="D4070" s="268" t="s">
        <v>1210</v>
      </c>
      <c r="E4070" s="269">
        <v>465</v>
      </c>
      <c r="F4070" s="270" t="s">
        <v>1211</v>
      </c>
      <c r="G4070" s="270" t="s">
        <v>14</v>
      </c>
      <c r="H4070" s="294">
        <v>15034.9</v>
      </c>
      <c r="I4070" s="267" t="s">
        <v>1387</v>
      </c>
    </row>
    <row r="4071" spans="1:9" x14ac:dyDescent="0.2">
      <c r="A4071" s="262" t="s">
        <v>87</v>
      </c>
      <c r="B4071" s="283">
        <v>4</v>
      </c>
      <c r="C4071" s="268" t="s">
        <v>142</v>
      </c>
      <c r="D4071" s="268" t="s">
        <v>1210</v>
      </c>
      <c r="E4071" s="269">
        <v>465</v>
      </c>
      <c r="F4071" s="270" t="s">
        <v>1211</v>
      </c>
      <c r="G4071" s="270" t="s">
        <v>14</v>
      </c>
      <c r="H4071" s="294">
        <v>15039.3</v>
      </c>
      <c r="I4071" s="267" t="s">
        <v>1387</v>
      </c>
    </row>
    <row r="4072" spans="1:9" x14ac:dyDescent="0.2">
      <c r="A4072" s="262" t="s">
        <v>88</v>
      </c>
      <c r="B4072" s="283">
        <v>4</v>
      </c>
      <c r="C4072" s="268" t="s">
        <v>142</v>
      </c>
      <c r="D4072" s="268" t="s">
        <v>1210</v>
      </c>
      <c r="E4072" s="269">
        <v>465</v>
      </c>
      <c r="F4072" s="270" t="s">
        <v>1211</v>
      </c>
      <c r="G4072" s="270" t="s">
        <v>14</v>
      </c>
      <c r="H4072" s="294">
        <v>15039.3</v>
      </c>
      <c r="I4072" s="267" t="s">
        <v>1387</v>
      </c>
    </row>
    <row r="4073" spans="1:9" x14ac:dyDescent="0.2">
      <c r="A4073" s="262" t="s">
        <v>148</v>
      </c>
      <c r="B4073" s="283">
        <v>4</v>
      </c>
      <c r="C4073" s="268" t="s">
        <v>142</v>
      </c>
      <c r="D4073" s="268" t="s">
        <v>1210</v>
      </c>
      <c r="E4073" s="269">
        <v>465</v>
      </c>
      <c r="F4073" s="270" t="s">
        <v>1211</v>
      </c>
      <c r="G4073" s="270" t="s">
        <v>14</v>
      </c>
      <c r="H4073" s="286">
        <v>15045</v>
      </c>
      <c r="I4073" s="267" t="s">
        <v>1387</v>
      </c>
    </row>
    <row r="4074" spans="1:9" x14ac:dyDescent="0.2">
      <c r="A4074" s="274" t="s">
        <v>527</v>
      </c>
      <c r="B4074" s="284">
        <v>4</v>
      </c>
      <c r="C4074" s="268" t="s">
        <v>142</v>
      </c>
      <c r="D4074" s="268" t="s">
        <v>1210</v>
      </c>
      <c r="E4074" s="269">
        <v>465</v>
      </c>
      <c r="F4074" s="270" t="s">
        <v>1211</v>
      </c>
      <c r="G4074" s="270" t="s">
        <v>14</v>
      </c>
      <c r="H4074" s="286">
        <v>15045</v>
      </c>
      <c r="I4074" s="267" t="s">
        <v>1387</v>
      </c>
    </row>
    <row r="4075" spans="1:9" s="53" customFormat="1" x14ac:dyDescent="0.2">
      <c r="A4075" s="262" t="s">
        <v>588</v>
      </c>
      <c r="B4075" s="283">
        <v>4</v>
      </c>
      <c r="C4075" s="268" t="s">
        <v>142</v>
      </c>
      <c r="D4075" s="268" t="s">
        <v>1210</v>
      </c>
      <c r="E4075" s="269">
        <v>465</v>
      </c>
      <c r="F4075" s="270" t="s">
        <v>1211</v>
      </c>
      <c r="G4075" s="270" t="s">
        <v>14</v>
      </c>
      <c r="H4075" s="286">
        <v>15050.3</v>
      </c>
      <c r="I4075" s="267" t="s">
        <v>1387</v>
      </c>
    </row>
    <row r="4076" spans="1:9" s="53" customFormat="1" x14ac:dyDescent="0.2">
      <c r="A4076" s="262" t="s">
        <v>1069</v>
      </c>
      <c r="B4076" s="283">
        <v>4</v>
      </c>
      <c r="C4076" s="268" t="s">
        <v>142</v>
      </c>
      <c r="D4076" s="268" t="s">
        <v>1210</v>
      </c>
      <c r="E4076" s="269">
        <v>465</v>
      </c>
      <c r="F4076" s="270" t="s">
        <v>1211</v>
      </c>
      <c r="G4076" s="270" t="s">
        <v>14</v>
      </c>
      <c r="H4076" s="286">
        <v>15050.3</v>
      </c>
      <c r="I4076" s="267" t="s">
        <v>1387</v>
      </c>
    </row>
    <row r="4077" spans="1:9" x14ac:dyDescent="0.2">
      <c r="A4077" s="262" t="s">
        <v>5</v>
      </c>
      <c r="B4077" s="283">
        <v>4</v>
      </c>
      <c r="C4077" s="268" t="s">
        <v>142</v>
      </c>
      <c r="D4077" s="268" t="s">
        <v>1210</v>
      </c>
      <c r="E4077" s="269">
        <v>466</v>
      </c>
      <c r="F4077" s="270" t="s">
        <v>1212</v>
      </c>
      <c r="G4077" s="270" t="s">
        <v>14</v>
      </c>
      <c r="H4077" s="294">
        <v>11823.1</v>
      </c>
      <c r="I4077" s="267" t="s">
        <v>1387</v>
      </c>
    </row>
    <row r="4078" spans="1:9" x14ac:dyDescent="0.2">
      <c r="A4078" s="262" t="s">
        <v>6</v>
      </c>
      <c r="B4078" s="283">
        <v>4</v>
      </c>
      <c r="C4078" s="268" t="s">
        <v>142</v>
      </c>
      <c r="D4078" s="268" t="s">
        <v>1210</v>
      </c>
      <c r="E4078" s="269">
        <v>466</v>
      </c>
      <c r="F4078" s="270" t="s">
        <v>1212</v>
      </c>
      <c r="G4078" s="270" t="s">
        <v>14</v>
      </c>
      <c r="H4078" s="294">
        <v>12000.3</v>
      </c>
      <c r="I4078" s="267" t="s">
        <v>1387</v>
      </c>
    </row>
    <row r="4079" spans="1:9" x14ac:dyDescent="0.2">
      <c r="A4079" s="262" t="s">
        <v>7</v>
      </c>
      <c r="B4079" s="283">
        <v>4</v>
      </c>
      <c r="C4079" s="268" t="s">
        <v>142</v>
      </c>
      <c r="D4079" s="268" t="s">
        <v>1210</v>
      </c>
      <c r="E4079" s="269">
        <v>466</v>
      </c>
      <c r="F4079" s="270" t="s">
        <v>1212</v>
      </c>
      <c r="G4079" s="270" t="s">
        <v>14</v>
      </c>
      <c r="H4079" s="294">
        <v>12033.2</v>
      </c>
      <c r="I4079" s="267" t="s">
        <v>1387</v>
      </c>
    </row>
    <row r="4080" spans="1:9" x14ac:dyDescent="0.2">
      <c r="A4080" s="262" t="s">
        <v>8</v>
      </c>
      <c r="B4080" s="283">
        <v>4</v>
      </c>
      <c r="C4080" s="268" t="s">
        <v>142</v>
      </c>
      <c r="D4080" s="268" t="s">
        <v>1210</v>
      </c>
      <c r="E4080" s="269">
        <v>466</v>
      </c>
      <c r="F4080" s="270" t="s">
        <v>1212</v>
      </c>
      <c r="G4080" s="270" t="s">
        <v>14</v>
      </c>
      <c r="H4080" s="294">
        <v>12033.2</v>
      </c>
      <c r="I4080" s="267" t="s">
        <v>1387</v>
      </c>
    </row>
    <row r="4081" spans="1:9" x14ac:dyDescent="0.2">
      <c r="A4081" s="262" t="s">
        <v>34</v>
      </c>
      <c r="B4081" s="283">
        <v>4</v>
      </c>
      <c r="C4081" s="268" t="s">
        <v>142</v>
      </c>
      <c r="D4081" s="268" t="s">
        <v>1210</v>
      </c>
      <c r="E4081" s="269">
        <v>466</v>
      </c>
      <c r="F4081" s="270" t="s">
        <v>1212</v>
      </c>
      <c r="G4081" s="270" t="s">
        <v>14</v>
      </c>
      <c r="H4081" s="294">
        <v>12045.2</v>
      </c>
      <c r="I4081" s="267" t="s">
        <v>1387</v>
      </c>
    </row>
    <row r="4082" spans="1:9" x14ac:dyDescent="0.2">
      <c r="A4082" s="262" t="s">
        <v>37</v>
      </c>
      <c r="B4082" s="283">
        <v>4</v>
      </c>
      <c r="C4082" s="268" t="s">
        <v>142</v>
      </c>
      <c r="D4082" s="268" t="s">
        <v>1210</v>
      </c>
      <c r="E4082" s="269">
        <v>466</v>
      </c>
      <c r="F4082" s="270" t="s">
        <v>1212</v>
      </c>
      <c r="G4082" s="270" t="s">
        <v>14</v>
      </c>
      <c r="H4082" s="294">
        <v>12045.2</v>
      </c>
      <c r="I4082" s="267" t="s">
        <v>1387</v>
      </c>
    </row>
    <row r="4083" spans="1:9" x14ac:dyDescent="0.2">
      <c r="A4083" s="262" t="s">
        <v>39</v>
      </c>
      <c r="B4083" s="283">
        <v>4</v>
      </c>
      <c r="C4083" s="268" t="s">
        <v>142</v>
      </c>
      <c r="D4083" s="268" t="s">
        <v>1210</v>
      </c>
      <c r="E4083" s="269">
        <v>466</v>
      </c>
      <c r="F4083" s="270" t="s">
        <v>1212</v>
      </c>
      <c r="G4083" s="270" t="s">
        <v>14</v>
      </c>
      <c r="H4083" s="294">
        <v>12073.6</v>
      </c>
      <c r="I4083" s="267" t="s">
        <v>1387</v>
      </c>
    </row>
    <row r="4084" spans="1:9" x14ac:dyDescent="0.2">
      <c r="A4084" s="262" t="s">
        <v>40</v>
      </c>
      <c r="B4084" s="283">
        <v>4</v>
      </c>
      <c r="C4084" s="268" t="s">
        <v>142</v>
      </c>
      <c r="D4084" s="268" t="s">
        <v>1210</v>
      </c>
      <c r="E4084" s="269">
        <v>466</v>
      </c>
      <c r="F4084" s="270" t="s">
        <v>1212</v>
      </c>
      <c r="G4084" s="270" t="s">
        <v>14</v>
      </c>
      <c r="H4084" s="294">
        <v>12031.9</v>
      </c>
      <c r="I4084" s="267" t="s">
        <v>1387</v>
      </c>
    </row>
    <row r="4085" spans="1:9" x14ac:dyDescent="0.2">
      <c r="A4085" s="262" t="s">
        <v>44</v>
      </c>
      <c r="B4085" s="283">
        <v>4</v>
      </c>
      <c r="C4085" s="268" t="s">
        <v>142</v>
      </c>
      <c r="D4085" s="268" t="s">
        <v>1210</v>
      </c>
      <c r="E4085" s="269">
        <v>466</v>
      </c>
      <c r="F4085" s="270" t="s">
        <v>1212</v>
      </c>
      <c r="G4085" s="270" t="s">
        <v>14</v>
      </c>
      <c r="H4085" s="294">
        <v>12094.5</v>
      </c>
      <c r="I4085" s="267" t="s">
        <v>1387</v>
      </c>
    </row>
    <row r="4086" spans="1:9" x14ac:dyDescent="0.2">
      <c r="A4086" s="262" t="s">
        <v>45</v>
      </c>
      <c r="B4086" s="283">
        <v>4</v>
      </c>
      <c r="C4086" s="268" t="s">
        <v>142</v>
      </c>
      <c r="D4086" s="268" t="s">
        <v>1210</v>
      </c>
      <c r="E4086" s="269">
        <v>466</v>
      </c>
      <c r="F4086" s="270" t="s">
        <v>1212</v>
      </c>
      <c r="G4086" s="270" t="s">
        <v>14</v>
      </c>
      <c r="H4086" s="294">
        <v>12094.5</v>
      </c>
      <c r="I4086" s="267" t="s">
        <v>1387</v>
      </c>
    </row>
    <row r="4087" spans="1:9" x14ac:dyDescent="0.2">
      <c r="A4087" s="262" t="s">
        <v>46</v>
      </c>
      <c r="B4087" s="283">
        <v>4</v>
      </c>
      <c r="C4087" s="268" t="s">
        <v>142</v>
      </c>
      <c r="D4087" s="268" t="s">
        <v>1210</v>
      </c>
      <c r="E4087" s="269">
        <v>466</v>
      </c>
      <c r="F4087" s="270" t="s">
        <v>1212</v>
      </c>
      <c r="G4087" s="270" t="s">
        <v>14</v>
      </c>
      <c r="H4087" s="294">
        <v>12098.6</v>
      </c>
      <c r="I4087" s="267" t="s">
        <v>1387</v>
      </c>
    </row>
    <row r="4088" spans="1:9" x14ac:dyDescent="0.2">
      <c r="A4088" s="262" t="s">
        <v>47</v>
      </c>
      <c r="B4088" s="283">
        <v>4</v>
      </c>
      <c r="C4088" s="268" t="s">
        <v>142</v>
      </c>
      <c r="D4088" s="268" t="s">
        <v>1210</v>
      </c>
      <c r="E4088" s="269">
        <v>466</v>
      </c>
      <c r="F4088" s="270" t="s">
        <v>1212</v>
      </c>
      <c r="G4088" s="270" t="s">
        <v>14</v>
      </c>
      <c r="H4088" s="294">
        <v>12098.6</v>
      </c>
      <c r="I4088" s="267" t="s">
        <v>1387</v>
      </c>
    </row>
    <row r="4089" spans="1:9" x14ac:dyDescent="0.2">
      <c r="A4089" s="262" t="s">
        <v>55</v>
      </c>
      <c r="B4089" s="283">
        <v>4</v>
      </c>
      <c r="C4089" s="268" t="s">
        <v>142</v>
      </c>
      <c r="D4089" s="268" t="s">
        <v>1210</v>
      </c>
      <c r="E4089" s="269">
        <v>466</v>
      </c>
      <c r="F4089" s="270" t="s">
        <v>1212</v>
      </c>
      <c r="G4089" s="270" t="s">
        <v>14</v>
      </c>
      <c r="H4089" s="294">
        <v>12027.9</v>
      </c>
      <c r="I4089" s="267" t="s">
        <v>1387</v>
      </c>
    </row>
    <row r="4090" spans="1:9" x14ac:dyDescent="0.2">
      <c r="A4090" s="262" t="s">
        <v>56</v>
      </c>
      <c r="B4090" s="283">
        <v>4</v>
      </c>
      <c r="C4090" s="268" t="s">
        <v>142</v>
      </c>
      <c r="D4090" s="268" t="s">
        <v>1210</v>
      </c>
      <c r="E4090" s="269">
        <v>466</v>
      </c>
      <c r="F4090" s="270" t="s">
        <v>1212</v>
      </c>
      <c r="G4090" s="270" t="s">
        <v>14</v>
      </c>
      <c r="H4090" s="294">
        <v>12027.9</v>
      </c>
      <c r="I4090" s="267" t="s">
        <v>1387</v>
      </c>
    </row>
    <row r="4091" spans="1:9" x14ac:dyDescent="0.2">
      <c r="A4091" s="262" t="s">
        <v>64</v>
      </c>
      <c r="B4091" s="283">
        <v>4</v>
      </c>
      <c r="C4091" s="268" t="s">
        <v>142</v>
      </c>
      <c r="D4091" s="268" t="s">
        <v>1210</v>
      </c>
      <c r="E4091" s="269">
        <v>466</v>
      </c>
      <c r="F4091" s="270" t="s">
        <v>1212</v>
      </c>
      <c r="G4091" s="270" t="s">
        <v>14</v>
      </c>
      <c r="H4091" s="294">
        <v>12036.6</v>
      </c>
      <c r="I4091" s="267" t="s">
        <v>1387</v>
      </c>
    </row>
    <row r="4092" spans="1:9" x14ac:dyDescent="0.2">
      <c r="A4092" s="262" t="s">
        <v>65</v>
      </c>
      <c r="B4092" s="283">
        <v>4</v>
      </c>
      <c r="C4092" s="268" t="s">
        <v>142</v>
      </c>
      <c r="D4092" s="268" t="s">
        <v>1210</v>
      </c>
      <c r="E4092" s="269">
        <v>466</v>
      </c>
      <c r="F4092" s="270" t="s">
        <v>1212</v>
      </c>
      <c r="G4092" s="270" t="s">
        <v>14</v>
      </c>
      <c r="H4092" s="294">
        <v>12036.6</v>
      </c>
      <c r="I4092" s="267" t="s">
        <v>1387</v>
      </c>
    </row>
    <row r="4093" spans="1:9" x14ac:dyDescent="0.2">
      <c r="A4093" s="262" t="s">
        <v>78</v>
      </c>
      <c r="B4093" s="283">
        <v>4</v>
      </c>
      <c r="C4093" s="268" t="s">
        <v>142</v>
      </c>
      <c r="D4093" s="268" t="s">
        <v>1210</v>
      </c>
      <c r="E4093" s="269">
        <v>466</v>
      </c>
      <c r="F4093" s="270" t="s">
        <v>1212</v>
      </c>
      <c r="G4093" s="270" t="s">
        <v>14</v>
      </c>
      <c r="H4093" s="294">
        <v>12586.1</v>
      </c>
      <c r="I4093" s="267" t="s">
        <v>1387</v>
      </c>
    </row>
    <row r="4094" spans="1:9" x14ac:dyDescent="0.2">
      <c r="A4094" s="262" t="s">
        <v>79</v>
      </c>
      <c r="B4094" s="283">
        <v>4</v>
      </c>
      <c r="C4094" s="268" t="s">
        <v>142</v>
      </c>
      <c r="D4094" s="268" t="s">
        <v>1210</v>
      </c>
      <c r="E4094" s="269">
        <v>466</v>
      </c>
      <c r="F4094" s="270" t="s">
        <v>1212</v>
      </c>
      <c r="G4094" s="270" t="s">
        <v>14</v>
      </c>
      <c r="H4094" s="294">
        <v>12586.1</v>
      </c>
      <c r="I4094" s="267" t="s">
        <v>1387</v>
      </c>
    </row>
    <row r="4095" spans="1:9" x14ac:dyDescent="0.2">
      <c r="A4095" s="262" t="s">
        <v>81</v>
      </c>
      <c r="B4095" s="283">
        <v>4</v>
      </c>
      <c r="C4095" s="268" t="s">
        <v>142</v>
      </c>
      <c r="D4095" s="268" t="s">
        <v>1210</v>
      </c>
      <c r="E4095" s="269">
        <v>466</v>
      </c>
      <c r="F4095" s="270" t="s">
        <v>1212</v>
      </c>
      <c r="G4095" s="270" t="s">
        <v>14</v>
      </c>
      <c r="H4095" s="294">
        <v>12570.7</v>
      </c>
      <c r="I4095" s="267" t="s">
        <v>1387</v>
      </c>
    </row>
    <row r="4096" spans="1:9" x14ac:dyDescent="0.2">
      <c r="A4096" s="262" t="s">
        <v>82</v>
      </c>
      <c r="B4096" s="283">
        <v>4</v>
      </c>
      <c r="C4096" s="268" t="s">
        <v>142</v>
      </c>
      <c r="D4096" s="268" t="s">
        <v>1210</v>
      </c>
      <c r="E4096" s="269">
        <v>466</v>
      </c>
      <c r="F4096" s="270" t="s">
        <v>1212</v>
      </c>
      <c r="G4096" s="270" t="s">
        <v>14</v>
      </c>
      <c r="H4096" s="294">
        <v>12570.7</v>
      </c>
      <c r="I4096" s="267" t="s">
        <v>1387</v>
      </c>
    </row>
    <row r="4097" spans="1:9" x14ac:dyDescent="0.2">
      <c r="A4097" s="262" t="s">
        <v>87</v>
      </c>
      <c r="B4097" s="283">
        <v>4</v>
      </c>
      <c r="C4097" s="268" t="s">
        <v>142</v>
      </c>
      <c r="D4097" s="268" t="s">
        <v>1210</v>
      </c>
      <c r="E4097" s="269">
        <v>466</v>
      </c>
      <c r="F4097" s="270" t="s">
        <v>1212</v>
      </c>
      <c r="G4097" s="270" t="s">
        <v>14</v>
      </c>
      <c r="H4097" s="294">
        <v>12541.3</v>
      </c>
      <c r="I4097" s="267" t="s">
        <v>1387</v>
      </c>
    </row>
    <row r="4098" spans="1:9" x14ac:dyDescent="0.2">
      <c r="A4098" s="262" t="s">
        <v>88</v>
      </c>
      <c r="B4098" s="283">
        <v>4</v>
      </c>
      <c r="C4098" s="268" t="s">
        <v>142</v>
      </c>
      <c r="D4098" s="268" t="s">
        <v>1210</v>
      </c>
      <c r="E4098" s="269">
        <v>466</v>
      </c>
      <c r="F4098" s="270" t="s">
        <v>1212</v>
      </c>
      <c r="G4098" s="270" t="s">
        <v>14</v>
      </c>
      <c r="H4098" s="294">
        <v>12541.3</v>
      </c>
      <c r="I4098" s="267" t="s">
        <v>1387</v>
      </c>
    </row>
    <row r="4099" spans="1:9" x14ac:dyDescent="0.2">
      <c r="A4099" s="262" t="s">
        <v>148</v>
      </c>
      <c r="B4099" s="283">
        <v>4</v>
      </c>
      <c r="C4099" s="268" t="s">
        <v>142</v>
      </c>
      <c r="D4099" s="268" t="s">
        <v>1210</v>
      </c>
      <c r="E4099" s="269">
        <v>466</v>
      </c>
      <c r="F4099" s="270" t="s">
        <v>1212</v>
      </c>
      <c r="G4099" s="270" t="s">
        <v>14</v>
      </c>
      <c r="H4099" s="286">
        <v>12569</v>
      </c>
      <c r="I4099" s="267" t="s">
        <v>1387</v>
      </c>
    </row>
    <row r="4100" spans="1:9" x14ac:dyDescent="0.2">
      <c r="A4100" s="274" t="s">
        <v>527</v>
      </c>
      <c r="B4100" s="284">
        <v>4</v>
      </c>
      <c r="C4100" s="268" t="s">
        <v>142</v>
      </c>
      <c r="D4100" s="268" t="s">
        <v>1210</v>
      </c>
      <c r="E4100" s="269">
        <v>466</v>
      </c>
      <c r="F4100" s="270" t="s">
        <v>1212</v>
      </c>
      <c r="G4100" s="270" t="s">
        <v>14</v>
      </c>
      <c r="H4100" s="286">
        <v>12569</v>
      </c>
      <c r="I4100" s="267" t="s">
        <v>1387</v>
      </c>
    </row>
    <row r="4101" spans="1:9" s="53" customFormat="1" x14ac:dyDescent="0.2">
      <c r="A4101" s="262" t="s">
        <v>588</v>
      </c>
      <c r="B4101" s="283">
        <v>4</v>
      </c>
      <c r="C4101" s="268" t="s">
        <v>142</v>
      </c>
      <c r="D4101" s="268" t="s">
        <v>1210</v>
      </c>
      <c r="E4101" s="269">
        <v>466</v>
      </c>
      <c r="F4101" s="270" t="s">
        <v>1212</v>
      </c>
      <c r="G4101" s="270" t="s">
        <v>14</v>
      </c>
      <c r="H4101" s="286">
        <v>12619.6</v>
      </c>
      <c r="I4101" s="267" t="s">
        <v>1387</v>
      </c>
    </row>
    <row r="4102" spans="1:9" s="53" customFormat="1" x14ac:dyDescent="0.2">
      <c r="A4102" s="262" t="s">
        <v>1069</v>
      </c>
      <c r="B4102" s="283">
        <v>4</v>
      </c>
      <c r="C4102" s="268" t="s">
        <v>142</v>
      </c>
      <c r="D4102" s="268" t="s">
        <v>1210</v>
      </c>
      <c r="E4102" s="269">
        <v>466</v>
      </c>
      <c r="F4102" s="270" t="s">
        <v>1212</v>
      </c>
      <c r="G4102" s="270" t="s">
        <v>14</v>
      </c>
      <c r="H4102" s="286">
        <v>12619.6</v>
      </c>
      <c r="I4102" s="267" t="s">
        <v>1387</v>
      </c>
    </row>
    <row r="4103" spans="1:9" x14ac:dyDescent="0.2">
      <c r="A4103" s="262" t="s">
        <v>5</v>
      </c>
      <c r="B4103" s="283">
        <v>4</v>
      </c>
      <c r="C4103" s="268" t="s">
        <v>142</v>
      </c>
      <c r="D4103" s="268" t="s">
        <v>1210</v>
      </c>
      <c r="E4103" s="269">
        <v>467</v>
      </c>
      <c r="F4103" s="270" t="s">
        <v>1213</v>
      </c>
      <c r="G4103" s="270" t="s">
        <v>14</v>
      </c>
      <c r="H4103" s="294">
        <v>1051.0999999999999</v>
      </c>
      <c r="I4103" s="267" t="s">
        <v>1387</v>
      </c>
    </row>
    <row r="4104" spans="1:9" x14ac:dyDescent="0.2">
      <c r="A4104" s="262" t="s">
        <v>6</v>
      </c>
      <c r="B4104" s="283">
        <v>4</v>
      </c>
      <c r="C4104" s="268" t="s">
        <v>142</v>
      </c>
      <c r="D4104" s="268" t="s">
        <v>1210</v>
      </c>
      <c r="E4104" s="269">
        <v>467</v>
      </c>
      <c r="F4104" s="270" t="s">
        <v>1213</v>
      </c>
      <c r="G4104" s="270" t="s">
        <v>14</v>
      </c>
      <c r="H4104" s="294">
        <v>1051.0999999999999</v>
      </c>
      <c r="I4104" s="267" t="s">
        <v>1387</v>
      </c>
    </row>
    <row r="4105" spans="1:9" x14ac:dyDescent="0.2">
      <c r="A4105" s="262" t="s">
        <v>7</v>
      </c>
      <c r="B4105" s="283">
        <v>4</v>
      </c>
      <c r="C4105" s="268" t="s">
        <v>142</v>
      </c>
      <c r="D4105" s="268" t="s">
        <v>1210</v>
      </c>
      <c r="E4105" s="269">
        <v>467</v>
      </c>
      <c r="F4105" s="270" t="s">
        <v>1213</v>
      </c>
      <c r="G4105" s="270" t="s">
        <v>14</v>
      </c>
      <c r="H4105" s="294">
        <v>1099.2</v>
      </c>
      <c r="I4105" s="267" t="s">
        <v>1387</v>
      </c>
    </row>
    <row r="4106" spans="1:9" x14ac:dyDescent="0.2">
      <c r="A4106" s="262" t="s">
        <v>8</v>
      </c>
      <c r="B4106" s="283">
        <v>4</v>
      </c>
      <c r="C4106" s="268" t="s">
        <v>142</v>
      </c>
      <c r="D4106" s="268" t="s">
        <v>1210</v>
      </c>
      <c r="E4106" s="269">
        <v>467</v>
      </c>
      <c r="F4106" s="270" t="s">
        <v>1213</v>
      </c>
      <c r="G4106" s="270" t="s">
        <v>14</v>
      </c>
      <c r="H4106" s="294">
        <v>1099.2</v>
      </c>
      <c r="I4106" s="267" t="s">
        <v>1387</v>
      </c>
    </row>
    <row r="4107" spans="1:9" x14ac:dyDescent="0.2">
      <c r="A4107" s="262" t="s">
        <v>34</v>
      </c>
      <c r="B4107" s="283">
        <v>4</v>
      </c>
      <c r="C4107" s="268" t="s">
        <v>142</v>
      </c>
      <c r="D4107" s="268" t="s">
        <v>1210</v>
      </c>
      <c r="E4107" s="269">
        <v>467</v>
      </c>
      <c r="F4107" s="270" t="s">
        <v>1213</v>
      </c>
      <c r="G4107" s="270" t="s">
        <v>14</v>
      </c>
      <c r="H4107" s="294">
        <v>5677.4</v>
      </c>
      <c r="I4107" s="267" t="s">
        <v>1387</v>
      </c>
    </row>
    <row r="4108" spans="1:9" x14ac:dyDescent="0.2">
      <c r="A4108" s="262" t="s">
        <v>37</v>
      </c>
      <c r="B4108" s="283">
        <v>4</v>
      </c>
      <c r="C4108" s="268" t="s">
        <v>142</v>
      </c>
      <c r="D4108" s="268" t="s">
        <v>1210</v>
      </c>
      <c r="E4108" s="269">
        <v>467</v>
      </c>
      <c r="F4108" s="270" t="s">
        <v>1213</v>
      </c>
      <c r="G4108" s="270" t="s">
        <v>14</v>
      </c>
      <c r="H4108" s="294">
        <v>5585.6</v>
      </c>
      <c r="I4108" s="267" t="s">
        <v>1387</v>
      </c>
    </row>
    <row r="4109" spans="1:9" x14ac:dyDescent="0.2">
      <c r="A4109" s="262" t="s">
        <v>39</v>
      </c>
      <c r="B4109" s="283">
        <v>4</v>
      </c>
      <c r="C4109" s="268" t="s">
        <v>142</v>
      </c>
      <c r="D4109" s="268" t="s">
        <v>1210</v>
      </c>
      <c r="E4109" s="269">
        <v>467</v>
      </c>
      <c r="F4109" s="270" t="s">
        <v>1213</v>
      </c>
      <c r="G4109" s="270" t="s">
        <v>14</v>
      </c>
      <c r="H4109" s="294">
        <v>5637.1</v>
      </c>
      <c r="I4109" s="267" t="s">
        <v>1387</v>
      </c>
    </row>
    <row r="4110" spans="1:9" x14ac:dyDescent="0.2">
      <c r="A4110" s="262" t="s">
        <v>40</v>
      </c>
      <c r="B4110" s="283">
        <v>4</v>
      </c>
      <c r="C4110" s="268" t="s">
        <v>142</v>
      </c>
      <c r="D4110" s="268" t="s">
        <v>1210</v>
      </c>
      <c r="E4110" s="269">
        <v>467</v>
      </c>
      <c r="F4110" s="270" t="s">
        <v>1213</v>
      </c>
      <c r="G4110" s="270" t="s">
        <v>14</v>
      </c>
      <c r="H4110" s="294">
        <v>5346</v>
      </c>
      <c r="I4110" s="267" t="s">
        <v>1387</v>
      </c>
    </row>
    <row r="4111" spans="1:9" x14ac:dyDescent="0.2">
      <c r="A4111" s="262" t="s">
        <v>44</v>
      </c>
      <c r="B4111" s="283">
        <v>4</v>
      </c>
      <c r="C4111" s="268" t="s">
        <v>142</v>
      </c>
      <c r="D4111" s="268" t="s">
        <v>1210</v>
      </c>
      <c r="E4111" s="269">
        <v>467</v>
      </c>
      <c r="F4111" s="270" t="s">
        <v>1213</v>
      </c>
      <c r="G4111" s="270" t="s">
        <v>14</v>
      </c>
      <c r="H4111" s="294">
        <v>5200.7</v>
      </c>
      <c r="I4111" s="267" t="s">
        <v>1387</v>
      </c>
    </row>
    <row r="4112" spans="1:9" x14ac:dyDescent="0.2">
      <c r="A4112" s="262" t="s">
        <v>45</v>
      </c>
      <c r="B4112" s="283">
        <v>4</v>
      </c>
      <c r="C4112" s="268" t="s">
        <v>142</v>
      </c>
      <c r="D4112" s="268" t="s">
        <v>1210</v>
      </c>
      <c r="E4112" s="269">
        <v>467</v>
      </c>
      <c r="F4112" s="270" t="s">
        <v>1213</v>
      </c>
      <c r="G4112" s="270" t="s">
        <v>14</v>
      </c>
      <c r="H4112" s="294">
        <v>5200.7</v>
      </c>
      <c r="I4112" s="267" t="s">
        <v>1387</v>
      </c>
    </row>
    <row r="4113" spans="1:9" x14ac:dyDescent="0.2">
      <c r="A4113" s="262" t="s">
        <v>46</v>
      </c>
      <c r="B4113" s="283">
        <v>4</v>
      </c>
      <c r="C4113" s="268" t="s">
        <v>142</v>
      </c>
      <c r="D4113" s="268" t="s">
        <v>1210</v>
      </c>
      <c r="E4113" s="269">
        <v>467</v>
      </c>
      <c r="F4113" s="270" t="s">
        <v>1213</v>
      </c>
      <c r="G4113" s="270" t="s">
        <v>14</v>
      </c>
      <c r="H4113" s="294">
        <v>5200.8999999999996</v>
      </c>
      <c r="I4113" s="267" t="s">
        <v>1387</v>
      </c>
    </row>
    <row r="4114" spans="1:9" x14ac:dyDescent="0.2">
      <c r="A4114" s="262" t="s">
        <v>47</v>
      </c>
      <c r="B4114" s="283">
        <v>4</v>
      </c>
      <c r="C4114" s="268" t="s">
        <v>142</v>
      </c>
      <c r="D4114" s="268" t="s">
        <v>1210</v>
      </c>
      <c r="E4114" s="269">
        <v>467</v>
      </c>
      <c r="F4114" s="270" t="s">
        <v>1213</v>
      </c>
      <c r="G4114" s="270" t="s">
        <v>14</v>
      </c>
      <c r="H4114" s="294">
        <v>5200.8999999999996</v>
      </c>
      <c r="I4114" s="267" t="s">
        <v>1387</v>
      </c>
    </row>
    <row r="4115" spans="1:9" x14ac:dyDescent="0.2">
      <c r="A4115" s="262" t="s">
        <v>55</v>
      </c>
      <c r="B4115" s="283">
        <v>4</v>
      </c>
      <c r="C4115" s="268" t="s">
        <v>142</v>
      </c>
      <c r="D4115" s="268" t="s">
        <v>1210</v>
      </c>
      <c r="E4115" s="269">
        <v>467</v>
      </c>
      <c r="F4115" s="270" t="s">
        <v>1213</v>
      </c>
      <c r="G4115" s="270" t="s">
        <v>14</v>
      </c>
      <c r="H4115" s="294">
        <v>5201.5</v>
      </c>
      <c r="I4115" s="267" t="s">
        <v>1387</v>
      </c>
    </row>
    <row r="4116" spans="1:9" x14ac:dyDescent="0.2">
      <c r="A4116" s="262" t="s">
        <v>56</v>
      </c>
      <c r="B4116" s="283">
        <v>4</v>
      </c>
      <c r="C4116" s="268" t="s">
        <v>142</v>
      </c>
      <c r="D4116" s="268" t="s">
        <v>1210</v>
      </c>
      <c r="E4116" s="269">
        <v>467</v>
      </c>
      <c r="F4116" s="270" t="s">
        <v>1213</v>
      </c>
      <c r="G4116" s="270" t="s">
        <v>14</v>
      </c>
      <c r="H4116" s="294">
        <v>5201.5</v>
      </c>
      <c r="I4116" s="267" t="s">
        <v>1387</v>
      </c>
    </row>
    <row r="4117" spans="1:9" x14ac:dyDescent="0.2">
      <c r="A4117" s="262" t="s">
        <v>64</v>
      </c>
      <c r="B4117" s="283">
        <v>4</v>
      </c>
      <c r="C4117" s="268" t="s">
        <v>142</v>
      </c>
      <c r="D4117" s="268" t="s">
        <v>1210</v>
      </c>
      <c r="E4117" s="269">
        <v>467</v>
      </c>
      <c r="F4117" s="270" t="s">
        <v>1213</v>
      </c>
      <c r="G4117" s="270" t="s">
        <v>14</v>
      </c>
      <c r="H4117" s="294">
        <v>5201.3999999999996</v>
      </c>
      <c r="I4117" s="267" t="s">
        <v>1387</v>
      </c>
    </row>
    <row r="4118" spans="1:9" x14ac:dyDescent="0.2">
      <c r="A4118" s="262" t="s">
        <v>65</v>
      </c>
      <c r="B4118" s="283">
        <v>4</v>
      </c>
      <c r="C4118" s="268" t="s">
        <v>142</v>
      </c>
      <c r="D4118" s="268" t="s">
        <v>1210</v>
      </c>
      <c r="E4118" s="269">
        <v>467</v>
      </c>
      <c r="F4118" s="270" t="s">
        <v>1213</v>
      </c>
      <c r="G4118" s="270" t="s">
        <v>14</v>
      </c>
      <c r="H4118" s="294">
        <v>5201.3999999999996</v>
      </c>
      <c r="I4118" s="267" t="s">
        <v>1387</v>
      </c>
    </row>
    <row r="4119" spans="1:9" x14ac:dyDescent="0.2">
      <c r="A4119" s="262" t="s">
        <v>78</v>
      </c>
      <c r="B4119" s="283">
        <v>4</v>
      </c>
      <c r="C4119" s="268" t="s">
        <v>142</v>
      </c>
      <c r="D4119" s="268" t="s">
        <v>1210</v>
      </c>
      <c r="E4119" s="269">
        <v>467</v>
      </c>
      <c r="F4119" s="270" t="s">
        <v>1213</v>
      </c>
      <c r="G4119" s="270" t="s">
        <v>14</v>
      </c>
      <c r="H4119" s="294">
        <v>5139</v>
      </c>
      <c r="I4119" s="267" t="s">
        <v>1387</v>
      </c>
    </row>
    <row r="4120" spans="1:9" x14ac:dyDescent="0.2">
      <c r="A4120" s="262" t="s">
        <v>79</v>
      </c>
      <c r="B4120" s="283">
        <v>4</v>
      </c>
      <c r="C4120" s="268" t="s">
        <v>142</v>
      </c>
      <c r="D4120" s="268" t="s">
        <v>1210</v>
      </c>
      <c r="E4120" s="269">
        <v>467</v>
      </c>
      <c r="F4120" s="270" t="s">
        <v>1213</v>
      </c>
      <c r="G4120" s="270" t="s">
        <v>14</v>
      </c>
      <c r="H4120" s="294">
        <v>5139</v>
      </c>
      <c r="I4120" s="267" t="s">
        <v>1387</v>
      </c>
    </row>
    <row r="4121" spans="1:9" x14ac:dyDescent="0.2">
      <c r="A4121" s="262" t="s">
        <v>81</v>
      </c>
      <c r="B4121" s="283">
        <v>4</v>
      </c>
      <c r="C4121" s="268" t="s">
        <v>142</v>
      </c>
      <c r="D4121" s="268" t="s">
        <v>1210</v>
      </c>
      <c r="E4121" s="269">
        <v>467</v>
      </c>
      <c r="F4121" s="270" t="s">
        <v>1213</v>
      </c>
      <c r="G4121" s="270" t="s">
        <v>14</v>
      </c>
      <c r="H4121" s="294">
        <v>5139</v>
      </c>
      <c r="I4121" s="267" t="s">
        <v>1387</v>
      </c>
    </row>
    <row r="4122" spans="1:9" x14ac:dyDescent="0.2">
      <c r="A4122" s="262" t="s">
        <v>82</v>
      </c>
      <c r="B4122" s="283">
        <v>4</v>
      </c>
      <c r="C4122" s="268" t="s">
        <v>142</v>
      </c>
      <c r="D4122" s="268" t="s">
        <v>1210</v>
      </c>
      <c r="E4122" s="269">
        <v>467</v>
      </c>
      <c r="F4122" s="270" t="s">
        <v>1213</v>
      </c>
      <c r="G4122" s="270" t="s">
        <v>14</v>
      </c>
      <c r="H4122" s="294">
        <v>5139</v>
      </c>
      <c r="I4122" s="267" t="s">
        <v>1387</v>
      </c>
    </row>
    <row r="4123" spans="1:9" x14ac:dyDescent="0.2">
      <c r="A4123" s="262" t="s">
        <v>87</v>
      </c>
      <c r="B4123" s="283">
        <v>4</v>
      </c>
      <c r="C4123" s="268" t="s">
        <v>142</v>
      </c>
      <c r="D4123" s="268" t="s">
        <v>1210</v>
      </c>
      <c r="E4123" s="269">
        <v>467</v>
      </c>
      <c r="F4123" s="270" t="s">
        <v>1213</v>
      </c>
      <c r="G4123" s="270" t="s">
        <v>14</v>
      </c>
      <c r="H4123" s="294">
        <v>5139</v>
      </c>
      <c r="I4123" s="267" t="s">
        <v>1387</v>
      </c>
    </row>
    <row r="4124" spans="1:9" x14ac:dyDescent="0.2">
      <c r="A4124" s="262" t="s">
        <v>88</v>
      </c>
      <c r="B4124" s="283">
        <v>4</v>
      </c>
      <c r="C4124" s="268" t="s">
        <v>142</v>
      </c>
      <c r="D4124" s="268" t="s">
        <v>1210</v>
      </c>
      <c r="E4124" s="269">
        <v>467</v>
      </c>
      <c r="F4124" s="270" t="s">
        <v>1213</v>
      </c>
      <c r="G4124" s="270" t="s">
        <v>14</v>
      </c>
      <c r="H4124" s="294">
        <v>5139</v>
      </c>
      <c r="I4124" s="267" t="s">
        <v>1387</v>
      </c>
    </row>
    <row r="4125" spans="1:9" x14ac:dyDescent="0.2">
      <c r="A4125" s="262" t="s">
        <v>148</v>
      </c>
      <c r="B4125" s="283">
        <v>4</v>
      </c>
      <c r="C4125" s="268" t="s">
        <v>142</v>
      </c>
      <c r="D4125" s="268" t="s">
        <v>1210</v>
      </c>
      <c r="E4125" s="269">
        <v>467</v>
      </c>
      <c r="F4125" s="270" t="s">
        <v>1213</v>
      </c>
      <c r="G4125" s="270" t="s">
        <v>14</v>
      </c>
      <c r="H4125" s="286">
        <v>5139</v>
      </c>
      <c r="I4125" s="267" t="s">
        <v>1387</v>
      </c>
    </row>
    <row r="4126" spans="1:9" x14ac:dyDescent="0.2">
      <c r="A4126" s="274" t="s">
        <v>527</v>
      </c>
      <c r="B4126" s="284">
        <v>4</v>
      </c>
      <c r="C4126" s="268" t="s">
        <v>142</v>
      </c>
      <c r="D4126" s="268" t="s">
        <v>1210</v>
      </c>
      <c r="E4126" s="269">
        <v>467</v>
      </c>
      <c r="F4126" s="270" t="s">
        <v>1213</v>
      </c>
      <c r="G4126" s="270" t="s">
        <v>14</v>
      </c>
      <c r="H4126" s="286">
        <v>5139</v>
      </c>
      <c r="I4126" s="267" t="s">
        <v>1387</v>
      </c>
    </row>
    <row r="4127" spans="1:9" s="53" customFormat="1" x14ac:dyDescent="0.2">
      <c r="A4127" s="262" t="s">
        <v>588</v>
      </c>
      <c r="B4127" s="283">
        <v>4</v>
      </c>
      <c r="C4127" s="268" t="s">
        <v>142</v>
      </c>
      <c r="D4127" s="268" t="s">
        <v>1210</v>
      </c>
      <c r="E4127" s="269">
        <v>467</v>
      </c>
      <c r="F4127" s="270" t="s">
        <v>1213</v>
      </c>
      <c r="G4127" s="270" t="s">
        <v>14</v>
      </c>
      <c r="H4127" s="294">
        <v>5139</v>
      </c>
      <c r="I4127" s="267" t="s">
        <v>1387</v>
      </c>
    </row>
    <row r="4128" spans="1:9" s="53" customFormat="1" x14ac:dyDescent="0.2">
      <c r="A4128" s="262" t="s">
        <v>1069</v>
      </c>
      <c r="B4128" s="283">
        <v>4</v>
      </c>
      <c r="C4128" s="268" t="s">
        <v>142</v>
      </c>
      <c r="D4128" s="268" t="s">
        <v>1210</v>
      </c>
      <c r="E4128" s="269">
        <v>467</v>
      </c>
      <c r="F4128" s="270" t="s">
        <v>1213</v>
      </c>
      <c r="G4128" s="270" t="s">
        <v>14</v>
      </c>
      <c r="H4128" s="286">
        <v>5139</v>
      </c>
      <c r="I4128" s="267" t="s">
        <v>1387</v>
      </c>
    </row>
    <row r="4129" spans="1:9" x14ac:dyDescent="0.2">
      <c r="A4129" s="132" t="s">
        <v>5</v>
      </c>
      <c r="B4129" s="217">
        <v>4</v>
      </c>
      <c r="C4129" s="78" t="s">
        <v>142</v>
      </c>
      <c r="D4129" s="78" t="s">
        <v>1210</v>
      </c>
      <c r="E4129" s="135">
        <v>468</v>
      </c>
      <c r="F4129" s="137" t="s">
        <v>1214</v>
      </c>
      <c r="G4129" s="137" t="s">
        <v>14</v>
      </c>
      <c r="H4129" s="216" t="s">
        <v>11</v>
      </c>
      <c r="I4129" s="267"/>
    </row>
    <row r="4130" spans="1:9" x14ac:dyDescent="0.2">
      <c r="A4130" s="132" t="s">
        <v>6</v>
      </c>
      <c r="B4130" s="217">
        <v>4</v>
      </c>
      <c r="C4130" s="78" t="s">
        <v>142</v>
      </c>
      <c r="D4130" s="78" t="s">
        <v>1210</v>
      </c>
      <c r="E4130" s="135">
        <v>468</v>
      </c>
      <c r="F4130" s="137" t="s">
        <v>1214</v>
      </c>
      <c r="G4130" s="137" t="s">
        <v>14</v>
      </c>
      <c r="H4130" s="216" t="s">
        <v>11</v>
      </c>
      <c r="I4130" s="267"/>
    </row>
    <row r="4131" spans="1:9" x14ac:dyDescent="0.2">
      <c r="A4131" s="132" t="s">
        <v>7</v>
      </c>
      <c r="B4131" s="217">
        <v>4</v>
      </c>
      <c r="C4131" s="78" t="s">
        <v>142</v>
      </c>
      <c r="D4131" s="78" t="s">
        <v>1210</v>
      </c>
      <c r="E4131" s="135">
        <v>468</v>
      </c>
      <c r="F4131" s="137" t="s">
        <v>1214</v>
      </c>
      <c r="G4131" s="137" t="s">
        <v>14</v>
      </c>
      <c r="H4131" s="216" t="s">
        <v>11</v>
      </c>
      <c r="I4131" s="267"/>
    </row>
    <row r="4132" spans="1:9" x14ac:dyDescent="0.2">
      <c r="A4132" s="132" t="s">
        <v>8</v>
      </c>
      <c r="B4132" s="217">
        <v>4</v>
      </c>
      <c r="C4132" s="78" t="s">
        <v>142</v>
      </c>
      <c r="D4132" s="78" t="s">
        <v>1210</v>
      </c>
      <c r="E4132" s="135">
        <v>468</v>
      </c>
      <c r="F4132" s="137" t="s">
        <v>1214</v>
      </c>
      <c r="G4132" s="137" t="s">
        <v>14</v>
      </c>
      <c r="H4132" s="216" t="s">
        <v>11</v>
      </c>
      <c r="I4132" s="267"/>
    </row>
    <row r="4133" spans="1:9" x14ac:dyDescent="0.2">
      <c r="A4133" s="132" t="s">
        <v>34</v>
      </c>
      <c r="B4133" s="217">
        <v>4</v>
      </c>
      <c r="C4133" s="78" t="s">
        <v>142</v>
      </c>
      <c r="D4133" s="78" t="s">
        <v>1210</v>
      </c>
      <c r="E4133" s="135">
        <v>468</v>
      </c>
      <c r="F4133" s="137" t="s">
        <v>1214</v>
      </c>
      <c r="G4133" s="137" t="s">
        <v>14</v>
      </c>
      <c r="H4133" s="216" t="s">
        <v>11</v>
      </c>
      <c r="I4133" s="267"/>
    </row>
    <row r="4134" spans="1:9" x14ac:dyDescent="0.2">
      <c r="A4134" s="132" t="s">
        <v>37</v>
      </c>
      <c r="B4134" s="217">
        <v>4</v>
      </c>
      <c r="C4134" s="78" t="s">
        <v>142</v>
      </c>
      <c r="D4134" s="78" t="s">
        <v>1210</v>
      </c>
      <c r="E4134" s="135">
        <v>468</v>
      </c>
      <c r="F4134" s="137" t="s">
        <v>1214</v>
      </c>
      <c r="G4134" s="137" t="s">
        <v>14</v>
      </c>
      <c r="H4134" s="216" t="s">
        <v>11</v>
      </c>
      <c r="I4134" s="267"/>
    </row>
    <row r="4135" spans="1:9" x14ac:dyDescent="0.2">
      <c r="A4135" s="132" t="s">
        <v>39</v>
      </c>
      <c r="B4135" s="217">
        <v>4</v>
      </c>
      <c r="C4135" s="78" t="s">
        <v>142</v>
      </c>
      <c r="D4135" s="78" t="s">
        <v>1210</v>
      </c>
      <c r="E4135" s="135">
        <v>468</v>
      </c>
      <c r="F4135" s="137" t="s">
        <v>1214</v>
      </c>
      <c r="G4135" s="137" t="s">
        <v>14</v>
      </c>
      <c r="H4135" s="216" t="s">
        <v>11</v>
      </c>
      <c r="I4135" s="267"/>
    </row>
    <row r="4136" spans="1:9" x14ac:dyDescent="0.2">
      <c r="A4136" s="132" t="s">
        <v>40</v>
      </c>
      <c r="B4136" s="217">
        <v>4</v>
      </c>
      <c r="C4136" s="78" t="s">
        <v>142</v>
      </c>
      <c r="D4136" s="78" t="s">
        <v>1210</v>
      </c>
      <c r="E4136" s="135">
        <v>468</v>
      </c>
      <c r="F4136" s="137" t="s">
        <v>1214</v>
      </c>
      <c r="G4136" s="137" t="s">
        <v>14</v>
      </c>
      <c r="H4136" s="216" t="s">
        <v>11</v>
      </c>
      <c r="I4136" s="267"/>
    </row>
    <row r="4137" spans="1:9" x14ac:dyDescent="0.2">
      <c r="A4137" s="132" t="s">
        <v>44</v>
      </c>
      <c r="B4137" s="217">
        <v>4</v>
      </c>
      <c r="C4137" s="78" t="s">
        <v>142</v>
      </c>
      <c r="D4137" s="78" t="s">
        <v>1210</v>
      </c>
      <c r="E4137" s="135">
        <v>468</v>
      </c>
      <c r="F4137" s="137" t="s">
        <v>1214</v>
      </c>
      <c r="G4137" s="137" t="s">
        <v>14</v>
      </c>
      <c r="H4137" s="216" t="s">
        <v>11</v>
      </c>
      <c r="I4137" s="267"/>
    </row>
    <row r="4138" spans="1:9" x14ac:dyDescent="0.2">
      <c r="A4138" s="132" t="s">
        <v>45</v>
      </c>
      <c r="B4138" s="217">
        <v>4</v>
      </c>
      <c r="C4138" s="78" t="s">
        <v>142</v>
      </c>
      <c r="D4138" s="78" t="s">
        <v>1210</v>
      </c>
      <c r="E4138" s="135">
        <v>468</v>
      </c>
      <c r="F4138" s="137" t="s">
        <v>1214</v>
      </c>
      <c r="G4138" s="137" t="s">
        <v>14</v>
      </c>
      <c r="H4138" s="216" t="s">
        <v>11</v>
      </c>
      <c r="I4138" s="267"/>
    </row>
    <row r="4139" spans="1:9" x14ac:dyDescent="0.2">
      <c r="A4139" s="132" t="s">
        <v>46</v>
      </c>
      <c r="B4139" s="217">
        <v>4</v>
      </c>
      <c r="C4139" s="78" t="s">
        <v>142</v>
      </c>
      <c r="D4139" s="78" t="s">
        <v>1210</v>
      </c>
      <c r="E4139" s="135">
        <v>468</v>
      </c>
      <c r="F4139" s="137" t="s">
        <v>1214</v>
      </c>
      <c r="G4139" s="137" t="s">
        <v>14</v>
      </c>
      <c r="H4139" s="216" t="s">
        <v>11</v>
      </c>
      <c r="I4139" s="267"/>
    </row>
    <row r="4140" spans="1:9" x14ac:dyDescent="0.2">
      <c r="A4140" s="132" t="s">
        <v>47</v>
      </c>
      <c r="B4140" s="217">
        <v>4</v>
      </c>
      <c r="C4140" s="78" t="s">
        <v>142</v>
      </c>
      <c r="D4140" s="78" t="s">
        <v>1210</v>
      </c>
      <c r="E4140" s="135">
        <v>468</v>
      </c>
      <c r="F4140" s="137" t="s">
        <v>1214</v>
      </c>
      <c r="G4140" s="137" t="s">
        <v>14</v>
      </c>
      <c r="H4140" s="216" t="s">
        <v>11</v>
      </c>
      <c r="I4140" s="267"/>
    </row>
    <row r="4141" spans="1:9" x14ac:dyDescent="0.2">
      <c r="A4141" s="132" t="s">
        <v>55</v>
      </c>
      <c r="B4141" s="217">
        <v>4</v>
      </c>
      <c r="C4141" s="78" t="s">
        <v>142</v>
      </c>
      <c r="D4141" s="78" t="s">
        <v>1210</v>
      </c>
      <c r="E4141" s="135">
        <v>468</v>
      </c>
      <c r="F4141" s="137" t="s">
        <v>1214</v>
      </c>
      <c r="G4141" s="137" t="s">
        <v>14</v>
      </c>
      <c r="H4141" s="216" t="s">
        <v>11</v>
      </c>
      <c r="I4141" s="267"/>
    </row>
    <row r="4142" spans="1:9" x14ac:dyDescent="0.2">
      <c r="A4142" s="132" t="s">
        <v>56</v>
      </c>
      <c r="B4142" s="217">
        <v>4</v>
      </c>
      <c r="C4142" s="78" t="s">
        <v>142</v>
      </c>
      <c r="D4142" s="78" t="s">
        <v>1210</v>
      </c>
      <c r="E4142" s="135">
        <v>468</v>
      </c>
      <c r="F4142" s="137" t="s">
        <v>1214</v>
      </c>
      <c r="G4142" s="137" t="s">
        <v>14</v>
      </c>
      <c r="H4142" s="216" t="s">
        <v>11</v>
      </c>
      <c r="I4142" s="267"/>
    </row>
    <row r="4143" spans="1:9" x14ac:dyDescent="0.2">
      <c r="A4143" s="132" t="s">
        <v>64</v>
      </c>
      <c r="B4143" s="217">
        <v>4</v>
      </c>
      <c r="C4143" s="78" t="s">
        <v>142</v>
      </c>
      <c r="D4143" s="78" t="s">
        <v>1210</v>
      </c>
      <c r="E4143" s="135">
        <v>468</v>
      </c>
      <c r="F4143" s="137" t="s">
        <v>1214</v>
      </c>
      <c r="G4143" s="137" t="s">
        <v>14</v>
      </c>
      <c r="H4143" s="216" t="s">
        <v>11</v>
      </c>
      <c r="I4143" s="267"/>
    </row>
    <row r="4144" spans="1:9" x14ac:dyDescent="0.2">
      <c r="A4144" s="132" t="s">
        <v>65</v>
      </c>
      <c r="B4144" s="217">
        <v>4</v>
      </c>
      <c r="C4144" s="78" t="s">
        <v>142</v>
      </c>
      <c r="D4144" s="78" t="s">
        <v>1210</v>
      </c>
      <c r="E4144" s="135">
        <v>468</v>
      </c>
      <c r="F4144" s="137" t="s">
        <v>1214</v>
      </c>
      <c r="G4144" s="137" t="s">
        <v>14</v>
      </c>
      <c r="H4144" s="216" t="s">
        <v>11</v>
      </c>
      <c r="I4144" s="267"/>
    </row>
    <row r="4145" spans="1:9" x14ac:dyDescent="0.2">
      <c r="A4145" s="132" t="s">
        <v>78</v>
      </c>
      <c r="B4145" s="217">
        <v>4</v>
      </c>
      <c r="C4145" s="78" t="s">
        <v>142</v>
      </c>
      <c r="D4145" s="78" t="s">
        <v>1210</v>
      </c>
      <c r="E4145" s="135">
        <v>468</v>
      </c>
      <c r="F4145" s="137" t="s">
        <v>1214</v>
      </c>
      <c r="G4145" s="137" t="s">
        <v>14</v>
      </c>
      <c r="H4145" s="216" t="s">
        <v>11</v>
      </c>
      <c r="I4145" s="267"/>
    </row>
    <row r="4146" spans="1:9" x14ac:dyDescent="0.2">
      <c r="A4146" s="132" t="s">
        <v>79</v>
      </c>
      <c r="B4146" s="217">
        <v>4</v>
      </c>
      <c r="C4146" s="78" t="s">
        <v>142</v>
      </c>
      <c r="D4146" s="78" t="s">
        <v>1210</v>
      </c>
      <c r="E4146" s="135">
        <v>468</v>
      </c>
      <c r="F4146" s="137" t="s">
        <v>1214</v>
      </c>
      <c r="G4146" s="137" t="s">
        <v>14</v>
      </c>
      <c r="H4146" s="216" t="s">
        <v>11</v>
      </c>
      <c r="I4146" s="267"/>
    </row>
    <row r="4147" spans="1:9" x14ac:dyDescent="0.2">
      <c r="A4147" s="132" t="s">
        <v>81</v>
      </c>
      <c r="B4147" s="217">
        <v>4</v>
      </c>
      <c r="C4147" s="78" t="s">
        <v>142</v>
      </c>
      <c r="D4147" s="78" t="s">
        <v>1210</v>
      </c>
      <c r="E4147" s="135">
        <v>468</v>
      </c>
      <c r="F4147" s="137" t="s">
        <v>1214</v>
      </c>
      <c r="G4147" s="137" t="s">
        <v>14</v>
      </c>
      <c r="H4147" s="216" t="s">
        <v>11</v>
      </c>
      <c r="I4147" s="267"/>
    </row>
    <row r="4148" spans="1:9" x14ac:dyDescent="0.2">
      <c r="A4148" s="132" t="s">
        <v>82</v>
      </c>
      <c r="B4148" s="217">
        <v>4</v>
      </c>
      <c r="C4148" s="78" t="s">
        <v>142</v>
      </c>
      <c r="D4148" s="78" t="s">
        <v>1210</v>
      </c>
      <c r="E4148" s="135">
        <v>468</v>
      </c>
      <c r="F4148" s="137" t="s">
        <v>1214</v>
      </c>
      <c r="G4148" s="137" t="s">
        <v>14</v>
      </c>
      <c r="H4148" s="216" t="s">
        <v>11</v>
      </c>
      <c r="I4148" s="267"/>
    </row>
    <row r="4149" spans="1:9" x14ac:dyDescent="0.2">
      <c r="A4149" s="132" t="s">
        <v>87</v>
      </c>
      <c r="B4149" s="217">
        <v>4</v>
      </c>
      <c r="C4149" s="78" t="s">
        <v>142</v>
      </c>
      <c r="D4149" s="78" t="s">
        <v>1210</v>
      </c>
      <c r="E4149" s="135">
        <v>468</v>
      </c>
      <c r="F4149" s="137" t="s">
        <v>1214</v>
      </c>
      <c r="G4149" s="137" t="s">
        <v>14</v>
      </c>
      <c r="H4149" s="216" t="s">
        <v>11</v>
      </c>
      <c r="I4149" s="267"/>
    </row>
    <row r="4150" spans="1:9" x14ac:dyDescent="0.2">
      <c r="A4150" s="132" t="s">
        <v>88</v>
      </c>
      <c r="B4150" s="217">
        <v>4</v>
      </c>
      <c r="C4150" s="78" t="s">
        <v>142</v>
      </c>
      <c r="D4150" s="78" t="s">
        <v>1210</v>
      </c>
      <c r="E4150" s="135">
        <v>468</v>
      </c>
      <c r="F4150" s="137" t="s">
        <v>1214</v>
      </c>
      <c r="G4150" s="137" t="s">
        <v>14</v>
      </c>
      <c r="H4150" s="216" t="s">
        <v>11</v>
      </c>
      <c r="I4150" s="267"/>
    </row>
    <row r="4151" spans="1:9" x14ac:dyDescent="0.2">
      <c r="A4151" s="132" t="s">
        <v>148</v>
      </c>
      <c r="B4151" s="217">
        <v>4</v>
      </c>
      <c r="C4151" s="78" t="s">
        <v>142</v>
      </c>
      <c r="D4151" s="78" t="s">
        <v>1210</v>
      </c>
      <c r="E4151" s="135">
        <v>468</v>
      </c>
      <c r="F4151" s="137" t="s">
        <v>1214</v>
      </c>
      <c r="G4151" s="137" t="s">
        <v>14</v>
      </c>
      <c r="H4151" s="216" t="s">
        <v>11</v>
      </c>
      <c r="I4151" s="267"/>
    </row>
    <row r="4152" spans="1:9" x14ac:dyDescent="0.2">
      <c r="A4152" s="48" t="s">
        <v>527</v>
      </c>
      <c r="B4152" s="218">
        <v>4</v>
      </c>
      <c r="C4152" s="78" t="s">
        <v>142</v>
      </c>
      <c r="D4152" s="78" t="s">
        <v>1210</v>
      </c>
      <c r="E4152" s="135">
        <v>468</v>
      </c>
      <c r="F4152" s="137" t="s">
        <v>1214</v>
      </c>
      <c r="G4152" s="140" t="s">
        <v>14</v>
      </c>
      <c r="H4152" s="216" t="s">
        <v>11</v>
      </c>
      <c r="I4152" s="267"/>
    </row>
    <row r="4153" spans="1:9" s="53" customFormat="1" x14ac:dyDescent="0.2">
      <c r="A4153" s="132" t="s">
        <v>588</v>
      </c>
      <c r="B4153" s="217">
        <v>4</v>
      </c>
      <c r="C4153" s="78" t="s">
        <v>142</v>
      </c>
      <c r="D4153" s="78" t="s">
        <v>1210</v>
      </c>
      <c r="E4153" s="135">
        <v>468</v>
      </c>
      <c r="F4153" s="137" t="s">
        <v>1214</v>
      </c>
      <c r="G4153" s="137" t="s">
        <v>14</v>
      </c>
      <c r="H4153" s="216" t="s">
        <v>11</v>
      </c>
      <c r="I4153" s="267"/>
    </row>
    <row r="4154" spans="1:9" s="53" customFormat="1" x14ac:dyDescent="0.2">
      <c r="A4154" s="132" t="s">
        <v>1069</v>
      </c>
      <c r="B4154" s="217">
        <v>4</v>
      </c>
      <c r="C4154" s="78" t="s">
        <v>142</v>
      </c>
      <c r="D4154" s="78" t="s">
        <v>1210</v>
      </c>
      <c r="E4154" s="135">
        <v>468</v>
      </c>
      <c r="F4154" s="137" t="s">
        <v>1214</v>
      </c>
      <c r="G4154" s="137" t="s">
        <v>14</v>
      </c>
      <c r="H4154" s="216" t="s">
        <v>11</v>
      </c>
      <c r="I4154" s="267"/>
    </row>
    <row r="4155" spans="1:9" x14ac:dyDescent="0.2">
      <c r="A4155" s="132" t="s">
        <v>5</v>
      </c>
      <c r="B4155" s="217">
        <v>4</v>
      </c>
      <c r="C4155" s="78" t="s">
        <v>142</v>
      </c>
      <c r="D4155" s="78" t="s">
        <v>1210</v>
      </c>
      <c r="E4155" s="135">
        <v>469</v>
      </c>
      <c r="F4155" s="137" t="s">
        <v>1215</v>
      </c>
      <c r="G4155" s="140" t="s">
        <v>14</v>
      </c>
      <c r="H4155" s="216" t="s">
        <v>11</v>
      </c>
      <c r="I4155" s="267"/>
    </row>
    <row r="4156" spans="1:9" x14ac:dyDescent="0.2">
      <c r="A4156" s="132" t="s">
        <v>6</v>
      </c>
      <c r="B4156" s="217">
        <v>4</v>
      </c>
      <c r="C4156" s="78" t="s">
        <v>142</v>
      </c>
      <c r="D4156" s="78" t="s">
        <v>1210</v>
      </c>
      <c r="E4156" s="135">
        <v>469</v>
      </c>
      <c r="F4156" s="137" t="s">
        <v>1215</v>
      </c>
      <c r="G4156" s="140" t="s">
        <v>14</v>
      </c>
      <c r="H4156" s="216" t="s">
        <v>11</v>
      </c>
      <c r="I4156" s="267"/>
    </row>
    <row r="4157" spans="1:9" x14ac:dyDescent="0.2">
      <c r="A4157" s="132" t="s">
        <v>7</v>
      </c>
      <c r="B4157" s="217">
        <v>4</v>
      </c>
      <c r="C4157" s="78" t="s">
        <v>142</v>
      </c>
      <c r="D4157" s="78" t="s">
        <v>1210</v>
      </c>
      <c r="E4157" s="135">
        <v>469</v>
      </c>
      <c r="F4157" s="137" t="s">
        <v>1215</v>
      </c>
      <c r="G4157" s="140" t="s">
        <v>14</v>
      </c>
      <c r="H4157" s="216" t="s">
        <v>11</v>
      </c>
      <c r="I4157" s="267"/>
    </row>
    <row r="4158" spans="1:9" x14ac:dyDescent="0.2">
      <c r="A4158" s="132" t="s">
        <v>8</v>
      </c>
      <c r="B4158" s="217">
        <v>4</v>
      </c>
      <c r="C4158" s="78" t="s">
        <v>142</v>
      </c>
      <c r="D4158" s="78" t="s">
        <v>1210</v>
      </c>
      <c r="E4158" s="135">
        <v>469</v>
      </c>
      <c r="F4158" s="137" t="s">
        <v>1215</v>
      </c>
      <c r="G4158" s="140" t="s">
        <v>14</v>
      </c>
      <c r="H4158" s="216" t="s">
        <v>11</v>
      </c>
      <c r="I4158" s="267"/>
    </row>
    <row r="4159" spans="1:9" x14ac:dyDescent="0.2">
      <c r="A4159" s="132" t="s">
        <v>34</v>
      </c>
      <c r="B4159" s="217">
        <v>4</v>
      </c>
      <c r="C4159" s="78" t="s">
        <v>142</v>
      </c>
      <c r="D4159" s="78" t="s">
        <v>1210</v>
      </c>
      <c r="E4159" s="135">
        <v>469</v>
      </c>
      <c r="F4159" s="137" t="s">
        <v>1215</v>
      </c>
      <c r="G4159" s="140" t="s">
        <v>14</v>
      </c>
      <c r="H4159" s="216" t="s">
        <v>11</v>
      </c>
      <c r="I4159" s="267"/>
    </row>
    <row r="4160" spans="1:9" x14ac:dyDescent="0.2">
      <c r="A4160" s="132" t="s">
        <v>37</v>
      </c>
      <c r="B4160" s="217">
        <v>4</v>
      </c>
      <c r="C4160" s="78" t="s">
        <v>142</v>
      </c>
      <c r="D4160" s="78" t="s">
        <v>1210</v>
      </c>
      <c r="E4160" s="135">
        <v>469</v>
      </c>
      <c r="F4160" s="137" t="s">
        <v>1215</v>
      </c>
      <c r="G4160" s="140" t="s">
        <v>14</v>
      </c>
      <c r="H4160" s="216" t="s">
        <v>11</v>
      </c>
      <c r="I4160" s="267"/>
    </row>
    <row r="4161" spans="1:9" x14ac:dyDescent="0.2">
      <c r="A4161" s="132" t="s">
        <v>39</v>
      </c>
      <c r="B4161" s="217">
        <v>4</v>
      </c>
      <c r="C4161" s="78" t="s">
        <v>142</v>
      </c>
      <c r="D4161" s="78" t="s">
        <v>1210</v>
      </c>
      <c r="E4161" s="135">
        <v>469</v>
      </c>
      <c r="F4161" s="137" t="s">
        <v>1215</v>
      </c>
      <c r="G4161" s="140" t="s">
        <v>14</v>
      </c>
      <c r="H4161" s="216" t="s">
        <v>11</v>
      </c>
      <c r="I4161" s="267"/>
    </row>
    <row r="4162" spans="1:9" x14ac:dyDescent="0.2">
      <c r="A4162" s="132" t="s">
        <v>40</v>
      </c>
      <c r="B4162" s="217">
        <v>4</v>
      </c>
      <c r="C4162" s="78" t="s">
        <v>142</v>
      </c>
      <c r="D4162" s="78" t="s">
        <v>1210</v>
      </c>
      <c r="E4162" s="135">
        <v>469</v>
      </c>
      <c r="F4162" s="137" t="s">
        <v>1215</v>
      </c>
      <c r="G4162" s="140" t="s">
        <v>14</v>
      </c>
      <c r="H4162" s="216" t="s">
        <v>11</v>
      </c>
      <c r="I4162" s="267"/>
    </row>
    <row r="4163" spans="1:9" x14ac:dyDescent="0.2">
      <c r="A4163" s="132" t="s">
        <v>44</v>
      </c>
      <c r="B4163" s="217">
        <v>4</v>
      </c>
      <c r="C4163" s="78" t="s">
        <v>142</v>
      </c>
      <c r="D4163" s="78" t="s">
        <v>1210</v>
      </c>
      <c r="E4163" s="135">
        <v>469</v>
      </c>
      <c r="F4163" s="137" t="s">
        <v>1215</v>
      </c>
      <c r="G4163" s="140" t="s">
        <v>14</v>
      </c>
      <c r="H4163" s="216" t="s">
        <v>11</v>
      </c>
      <c r="I4163" s="267"/>
    </row>
    <row r="4164" spans="1:9" x14ac:dyDescent="0.2">
      <c r="A4164" s="132" t="s">
        <v>45</v>
      </c>
      <c r="B4164" s="217">
        <v>4</v>
      </c>
      <c r="C4164" s="78" t="s">
        <v>142</v>
      </c>
      <c r="D4164" s="78" t="s">
        <v>1210</v>
      </c>
      <c r="E4164" s="135">
        <v>469</v>
      </c>
      <c r="F4164" s="137" t="s">
        <v>1215</v>
      </c>
      <c r="G4164" s="140" t="s">
        <v>14</v>
      </c>
      <c r="H4164" s="216" t="s">
        <v>11</v>
      </c>
      <c r="I4164" s="267"/>
    </row>
    <row r="4165" spans="1:9" x14ac:dyDescent="0.2">
      <c r="A4165" s="132" t="s">
        <v>46</v>
      </c>
      <c r="B4165" s="217">
        <v>4</v>
      </c>
      <c r="C4165" s="78" t="s">
        <v>142</v>
      </c>
      <c r="D4165" s="78" t="s">
        <v>1210</v>
      </c>
      <c r="E4165" s="135">
        <v>469</v>
      </c>
      <c r="F4165" s="137" t="s">
        <v>1215</v>
      </c>
      <c r="G4165" s="140" t="s">
        <v>14</v>
      </c>
      <c r="H4165" s="216" t="s">
        <v>11</v>
      </c>
      <c r="I4165" s="267"/>
    </row>
    <row r="4166" spans="1:9" x14ac:dyDescent="0.2">
      <c r="A4166" s="132" t="s">
        <v>47</v>
      </c>
      <c r="B4166" s="217">
        <v>4</v>
      </c>
      <c r="C4166" s="78" t="s">
        <v>142</v>
      </c>
      <c r="D4166" s="78" t="s">
        <v>1210</v>
      </c>
      <c r="E4166" s="135">
        <v>469</v>
      </c>
      <c r="F4166" s="137" t="s">
        <v>1215</v>
      </c>
      <c r="G4166" s="140" t="s">
        <v>14</v>
      </c>
      <c r="H4166" s="216" t="s">
        <v>11</v>
      </c>
      <c r="I4166" s="267"/>
    </row>
    <row r="4167" spans="1:9" x14ac:dyDescent="0.2">
      <c r="A4167" s="132" t="s">
        <v>55</v>
      </c>
      <c r="B4167" s="217">
        <v>4</v>
      </c>
      <c r="C4167" s="78" t="s">
        <v>142</v>
      </c>
      <c r="D4167" s="78" t="s">
        <v>1210</v>
      </c>
      <c r="E4167" s="135">
        <v>469</v>
      </c>
      <c r="F4167" s="137" t="s">
        <v>1215</v>
      </c>
      <c r="G4167" s="140" t="s">
        <v>14</v>
      </c>
      <c r="H4167" s="216" t="s">
        <v>11</v>
      </c>
      <c r="I4167" s="267"/>
    </row>
    <row r="4168" spans="1:9" x14ac:dyDescent="0.2">
      <c r="A4168" s="132" t="s">
        <v>56</v>
      </c>
      <c r="B4168" s="217">
        <v>4</v>
      </c>
      <c r="C4168" s="78" t="s">
        <v>142</v>
      </c>
      <c r="D4168" s="78" t="s">
        <v>1210</v>
      </c>
      <c r="E4168" s="135">
        <v>469</v>
      </c>
      <c r="F4168" s="137" t="s">
        <v>1215</v>
      </c>
      <c r="G4168" s="140" t="s">
        <v>14</v>
      </c>
      <c r="H4168" s="216" t="s">
        <v>11</v>
      </c>
      <c r="I4168" s="267"/>
    </row>
    <row r="4169" spans="1:9" x14ac:dyDescent="0.2">
      <c r="A4169" s="132" t="s">
        <v>64</v>
      </c>
      <c r="B4169" s="217">
        <v>4</v>
      </c>
      <c r="C4169" s="78" t="s">
        <v>142</v>
      </c>
      <c r="D4169" s="78" t="s">
        <v>1210</v>
      </c>
      <c r="E4169" s="135">
        <v>469</v>
      </c>
      <c r="F4169" s="137" t="s">
        <v>1215</v>
      </c>
      <c r="G4169" s="140" t="s">
        <v>14</v>
      </c>
      <c r="H4169" s="216" t="s">
        <v>11</v>
      </c>
      <c r="I4169" s="267"/>
    </row>
    <row r="4170" spans="1:9" x14ac:dyDescent="0.2">
      <c r="A4170" s="132" t="s">
        <v>65</v>
      </c>
      <c r="B4170" s="217">
        <v>4</v>
      </c>
      <c r="C4170" s="78" t="s">
        <v>142</v>
      </c>
      <c r="D4170" s="78" t="s">
        <v>1210</v>
      </c>
      <c r="E4170" s="135">
        <v>469</v>
      </c>
      <c r="F4170" s="137" t="s">
        <v>1215</v>
      </c>
      <c r="G4170" s="140" t="s">
        <v>14</v>
      </c>
      <c r="H4170" s="216" t="s">
        <v>11</v>
      </c>
      <c r="I4170" s="267"/>
    </row>
    <row r="4171" spans="1:9" x14ac:dyDescent="0.2">
      <c r="A4171" s="132" t="s">
        <v>78</v>
      </c>
      <c r="B4171" s="217">
        <v>4</v>
      </c>
      <c r="C4171" s="78" t="s">
        <v>142</v>
      </c>
      <c r="D4171" s="78" t="s">
        <v>1210</v>
      </c>
      <c r="E4171" s="135">
        <v>469</v>
      </c>
      <c r="F4171" s="137" t="s">
        <v>1215</v>
      </c>
      <c r="G4171" s="140" t="s">
        <v>14</v>
      </c>
      <c r="H4171" s="216" t="s">
        <v>11</v>
      </c>
      <c r="I4171" s="267"/>
    </row>
    <row r="4172" spans="1:9" x14ac:dyDescent="0.2">
      <c r="A4172" s="132" t="s">
        <v>79</v>
      </c>
      <c r="B4172" s="217">
        <v>4</v>
      </c>
      <c r="C4172" s="78" t="s">
        <v>142</v>
      </c>
      <c r="D4172" s="78" t="s">
        <v>1210</v>
      </c>
      <c r="E4172" s="135">
        <v>469</v>
      </c>
      <c r="F4172" s="137" t="s">
        <v>1215</v>
      </c>
      <c r="G4172" s="140" t="s">
        <v>14</v>
      </c>
      <c r="H4172" s="216" t="s">
        <v>11</v>
      </c>
      <c r="I4172" s="267"/>
    </row>
    <row r="4173" spans="1:9" x14ac:dyDescent="0.2">
      <c r="A4173" s="132" t="s">
        <v>81</v>
      </c>
      <c r="B4173" s="217">
        <v>4</v>
      </c>
      <c r="C4173" s="78" t="s">
        <v>142</v>
      </c>
      <c r="D4173" s="78" t="s">
        <v>1210</v>
      </c>
      <c r="E4173" s="135">
        <v>469</v>
      </c>
      <c r="F4173" s="137" t="s">
        <v>1215</v>
      </c>
      <c r="G4173" s="140" t="s">
        <v>14</v>
      </c>
      <c r="H4173" s="216" t="s">
        <v>11</v>
      </c>
      <c r="I4173" s="267"/>
    </row>
    <row r="4174" spans="1:9" x14ac:dyDescent="0.2">
      <c r="A4174" s="132" t="s">
        <v>82</v>
      </c>
      <c r="B4174" s="217">
        <v>4</v>
      </c>
      <c r="C4174" s="78" t="s">
        <v>142</v>
      </c>
      <c r="D4174" s="78" t="s">
        <v>1210</v>
      </c>
      <c r="E4174" s="135">
        <v>469</v>
      </c>
      <c r="F4174" s="137" t="s">
        <v>1215</v>
      </c>
      <c r="G4174" s="140" t="s">
        <v>14</v>
      </c>
      <c r="H4174" s="216" t="s">
        <v>11</v>
      </c>
      <c r="I4174" s="267"/>
    </row>
    <row r="4175" spans="1:9" x14ac:dyDescent="0.2">
      <c r="A4175" s="132" t="s">
        <v>87</v>
      </c>
      <c r="B4175" s="217">
        <v>4</v>
      </c>
      <c r="C4175" s="78" t="s">
        <v>142</v>
      </c>
      <c r="D4175" s="78" t="s">
        <v>1210</v>
      </c>
      <c r="E4175" s="135">
        <v>469</v>
      </c>
      <c r="F4175" s="137" t="s">
        <v>1215</v>
      </c>
      <c r="G4175" s="140" t="s">
        <v>14</v>
      </c>
      <c r="H4175" s="216" t="s">
        <v>11</v>
      </c>
      <c r="I4175" s="267"/>
    </row>
    <row r="4176" spans="1:9" x14ac:dyDescent="0.2">
      <c r="A4176" s="132" t="s">
        <v>88</v>
      </c>
      <c r="B4176" s="217">
        <v>4</v>
      </c>
      <c r="C4176" s="78" t="s">
        <v>142</v>
      </c>
      <c r="D4176" s="78" t="s">
        <v>1210</v>
      </c>
      <c r="E4176" s="135">
        <v>469</v>
      </c>
      <c r="F4176" s="137" t="s">
        <v>1215</v>
      </c>
      <c r="G4176" s="140" t="s">
        <v>14</v>
      </c>
      <c r="H4176" s="216" t="s">
        <v>11</v>
      </c>
      <c r="I4176" s="267"/>
    </row>
    <row r="4177" spans="1:9" x14ac:dyDescent="0.2">
      <c r="A4177" s="132" t="s">
        <v>148</v>
      </c>
      <c r="B4177" s="217">
        <v>4</v>
      </c>
      <c r="C4177" s="78" t="s">
        <v>142</v>
      </c>
      <c r="D4177" s="78" t="s">
        <v>1210</v>
      </c>
      <c r="E4177" s="135">
        <v>469</v>
      </c>
      <c r="F4177" s="137" t="s">
        <v>1215</v>
      </c>
      <c r="G4177" s="140" t="s">
        <v>14</v>
      </c>
      <c r="H4177" s="216" t="s">
        <v>11</v>
      </c>
      <c r="I4177" s="267"/>
    </row>
    <row r="4178" spans="1:9" x14ac:dyDescent="0.2">
      <c r="A4178" s="48" t="s">
        <v>527</v>
      </c>
      <c r="B4178" s="218">
        <v>4</v>
      </c>
      <c r="C4178" s="78" t="s">
        <v>142</v>
      </c>
      <c r="D4178" s="78" t="s">
        <v>1210</v>
      </c>
      <c r="E4178" s="135">
        <v>469</v>
      </c>
      <c r="F4178" s="137" t="s">
        <v>1215</v>
      </c>
      <c r="G4178" s="58" t="s">
        <v>14</v>
      </c>
      <c r="H4178" s="216" t="s">
        <v>11</v>
      </c>
      <c r="I4178" s="267"/>
    </row>
    <row r="4179" spans="1:9" s="53" customFormat="1" x14ac:dyDescent="0.2">
      <c r="A4179" s="132" t="s">
        <v>588</v>
      </c>
      <c r="B4179" s="217">
        <v>4</v>
      </c>
      <c r="C4179" s="78" t="s">
        <v>142</v>
      </c>
      <c r="D4179" s="78" t="s">
        <v>1210</v>
      </c>
      <c r="E4179" s="135">
        <v>469</v>
      </c>
      <c r="F4179" s="137" t="s">
        <v>1215</v>
      </c>
      <c r="G4179" s="140" t="s">
        <v>14</v>
      </c>
      <c r="H4179" s="216" t="s">
        <v>11</v>
      </c>
      <c r="I4179" s="267"/>
    </row>
    <row r="4180" spans="1:9" s="53" customFormat="1" x14ac:dyDescent="0.2">
      <c r="A4180" s="132" t="s">
        <v>1069</v>
      </c>
      <c r="B4180" s="217">
        <v>4</v>
      </c>
      <c r="C4180" s="78" t="s">
        <v>142</v>
      </c>
      <c r="D4180" s="78" t="s">
        <v>1210</v>
      </c>
      <c r="E4180" s="135">
        <v>469</v>
      </c>
      <c r="F4180" s="137" t="s">
        <v>1215</v>
      </c>
      <c r="G4180" s="140" t="s">
        <v>14</v>
      </c>
      <c r="H4180" s="216" t="s">
        <v>11</v>
      </c>
      <c r="I4180" s="267"/>
    </row>
    <row r="4181" spans="1:9" x14ac:dyDescent="0.2">
      <c r="A4181" s="132" t="s">
        <v>5</v>
      </c>
      <c r="B4181" s="213">
        <v>4</v>
      </c>
      <c r="C4181" s="148" t="s">
        <v>142</v>
      </c>
      <c r="D4181" s="148" t="s">
        <v>1178</v>
      </c>
      <c r="E4181" s="149">
        <v>471</v>
      </c>
      <c r="F4181" s="148" t="s">
        <v>604</v>
      </c>
      <c r="G4181" s="127" t="s">
        <v>17</v>
      </c>
      <c r="H4181" s="185">
        <v>369</v>
      </c>
      <c r="I4181" s="267"/>
    </row>
    <row r="4182" spans="1:9" x14ac:dyDescent="0.2">
      <c r="A4182" s="132" t="s">
        <v>6</v>
      </c>
      <c r="B4182" s="213">
        <v>4</v>
      </c>
      <c r="C4182" s="148" t="s">
        <v>142</v>
      </c>
      <c r="D4182" s="148" t="s">
        <v>1178</v>
      </c>
      <c r="E4182" s="149">
        <v>471</v>
      </c>
      <c r="F4182" s="148" t="s">
        <v>604</v>
      </c>
      <c r="G4182" s="127" t="s">
        <v>17</v>
      </c>
      <c r="H4182" s="185">
        <v>369</v>
      </c>
      <c r="I4182" s="267"/>
    </row>
    <row r="4183" spans="1:9" x14ac:dyDescent="0.2">
      <c r="A4183" s="132" t="s">
        <v>7</v>
      </c>
      <c r="B4183" s="213">
        <v>4</v>
      </c>
      <c r="C4183" s="148" t="s">
        <v>142</v>
      </c>
      <c r="D4183" s="148" t="s">
        <v>1178</v>
      </c>
      <c r="E4183" s="149">
        <v>471</v>
      </c>
      <c r="F4183" s="148" t="s">
        <v>604</v>
      </c>
      <c r="G4183" s="127" t="s">
        <v>17</v>
      </c>
      <c r="H4183" s="185">
        <v>369</v>
      </c>
      <c r="I4183" s="267"/>
    </row>
    <row r="4184" spans="1:9" x14ac:dyDescent="0.2">
      <c r="A4184" s="132" t="s">
        <v>8</v>
      </c>
      <c r="B4184" s="213">
        <v>4</v>
      </c>
      <c r="C4184" s="148" t="s">
        <v>142</v>
      </c>
      <c r="D4184" s="148" t="s">
        <v>1178</v>
      </c>
      <c r="E4184" s="149">
        <v>471</v>
      </c>
      <c r="F4184" s="148" t="s">
        <v>604</v>
      </c>
      <c r="G4184" s="127" t="s">
        <v>17</v>
      </c>
      <c r="H4184" s="185">
        <v>369</v>
      </c>
      <c r="I4184" s="267"/>
    </row>
    <row r="4185" spans="1:9" x14ac:dyDescent="0.2">
      <c r="A4185" s="132" t="s">
        <v>34</v>
      </c>
      <c r="B4185" s="213">
        <v>4</v>
      </c>
      <c r="C4185" s="148" t="s">
        <v>142</v>
      </c>
      <c r="D4185" s="148" t="s">
        <v>1178</v>
      </c>
      <c r="E4185" s="149">
        <v>471</v>
      </c>
      <c r="F4185" s="148" t="s">
        <v>604</v>
      </c>
      <c r="G4185" s="127" t="s">
        <v>17</v>
      </c>
      <c r="H4185" s="185">
        <v>369</v>
      </c>
      <c r="I4185" s="267"/>
    </row>
    <row r="4186" spans="1:9" x14ac:dyDescent="0.2">
      <c r="A4186" s="132" t="s">
        <v>37</v>
      </c>
      <c r="B4186" s="213">
        <v>4</v>
      </c>
      <c r="C4186" s="148" t="s">
        <v>142</v>
      </c>
      <c r="D4186" s="148" t="s">
        <v>1178</v>
      </c>
      <c r="E4186" s="149">
        <v>471</v>
      </c>
      <c r="F4186" s="148" t="s">
        <v>604</v>
      </c>
      <c r="G4186" s="127" t="s">
        <v>17</v>
      </c>
      <c r="H4186" s="185">
        <v>369</v>
      </c>
      <c r="I4186" s="267"/>
    </row>
    <row r="4187" spans="1:9" x14ac:dyDescent="0.2">
      <c r="A4187" s="132" t="s">
        <v>39</v>
      </c>
      <c r="B4187" s="213">
        <v>4</v>
      </c>
      <c r="C4187" s="148" t="s">
        <v>142</v>
      </c>
      <c r="D4187" s="148" t="s">
        <v>1178</v>
      </c>
      <c r="E4187" s="149">
        <v>471</v>
      </c>
      <c r="F4187" s="148" t="s">
        <v>604</v>
      </c>
      <c r="G4187" s="127" t="s">
        <v>17</v>
      </c>
      <c r="H4187" s="185">
        <v>369</v>
      </c>
      <c r="I4187" s="267"/>
    </row>
    <row r="4188" spans="1:9" x14ac:dyDescent="0.2">
      <c r="A4188" s="132" t="s">
        <v>40</v>
      </c>
      <c r="B4188" s="213">
        <v>4</v>
      </c>
      <c r="C4188" s="148" t="s">
        <v>142</v>
      </c>
      <c r="D4188" s="148" t="s">
        <v>1178</v>
      </c>
      <c r="E4188" s="149">
        <v>471</v>
      </c>
      <c r="F4188" s="148" t="s">
        <v>604</v>
      </c>
      <c r="G4188" s="127" t="s">
        <v>17</v>
      </c>
      <c r="H4188" s="185">
        <v>369</v>
      </c>
      <c r="I4188" s="267"/>
    </row>
    <row r="4189" spans="1:9" x14ac:dyDescent="0.2">
      <c r="A4189" s="132" t="s">
        <v>44</v>
      </c>
      <c r="B4189" s="213">
        <v>4</v>
      </c>
      <c r="C4189" s="148" t="s">
        <v>142</v>
      </c>
      <c r="D4189" s="148" t="s">
        <v>1178</v>
      </c>
      <c r="E4189" s="149">
        <v>471</v>
      </c>
      <c r="F4189" s="148" t="s">
        <v>604</v>
      </c>
      <c r="G4189" s="127" t="s">
        <v>17</v>
      </c>
      <c r="H4189" s="185">
        <v>369</v>
      </c>
      <c r="I4189" s="267"/>
    </row>
    <row r="4190" spans="1:9" x14ac:dyDescent="0.2">
      <c r="A4190" s="132" t="s">
        <v>45</v>
      </c>
      <c r="B4190" s="213">
        <v>4</v>
      </c>
      <c r="C4190" s="148" t="s">
        <v>142</v>
      </c>
      <c r="D4190" s="148" t="s">
        <v>1178</v>
      </c>
      <c r="E4190" s="149">
        <v>471</v>
      </c>
      <c r="F4190" s="148" t="s">
        <v>604</v>
      </c>
      <c r="G4190" s="127" t="s">
        <v>17</v>
      </c>
      <c r="H4190" s="185">
        <v>369</v>
      </c>
      <c r="I4190" s="267"/>
    </row>
    <row r="4191" spans="1:9" x14ac:dyDescent="0.2">
      <c r="A4191" s="132" t="s">
        <v>46</v>
      </c>
      <c r="B4191" s="213">
        <v>4</v>
      </c>
      <c r="C4191" s="148" t="s">
        <v>142</v>
      </c>
      <c r="D4191" s="148" t="s">
        <v>1178</v>
      </c>
      <c r="E4191" s="149">
        <v>471</v>
      </c>
      <c r="F4191" s="148" t="s">
        <v>604</v>
      </c>
      <c r="G4191" s="127" t="s">
        <v>17</v>
      </c>
      <c r="H4191" s="185">
        <v>369</v>
      </c>
      <c r="I4191" s="267"/>
    </row>
    <row r="4192" spans="1:9" x14ac:dyDescent="0.2">
      <c r="A4192" s="132" t="s">
        <v>47</v>
      </c>
      <c r="B4192" s="213">
        <v>4</v>
      </c>
      <c r="C4192" s="148" t="s">
        <v>142</v>
      </c>
      <c r="D4192" s="148" t="s">
        <v>1178</v>
      </c>
      <c r="E4192" s="149">
        <v>471</v>
      </c>
      <c r="F4192" s="148" t="s">
        <v>604</v>
      </c>
      <c r="G4192" s="127" t="s">
        <v>17</v>
      </c>
      <c r="H4192" s="185">
        <v>369</v>
      </c>
      <c r="I4192" s="267"/>
    </row>
    <row r="4193" spans="1:9" x14ac:dyDescent="0.2">
      <c r="A4193" s="132" t="s">
        <v>55</v>
      </c>
      <c r="B4193" s="213">
        <v>4</v>
      </c>
      <c r="C4193" s="148" t="s">
        <v>142</v>
      </c>
      <c r="D4193" s="148" t="s">
        <v>1178</v>
      </c>
      <c r="E4193" s="149">
        <v>471</v>
      </c>
      <c r="F4193" s="148" t="s">
        <v>604</v>
      </c>
      <c r="G4193" s="127" t="s">
        <v>17</v>
      </c>
      <c r="H4193" s="185">
        <v>369</v>
      </c>
      <c r="I4193" s="267"/>
    </row>
    <row r="4194" spans="1:9" x14ac:dyDescent="0.2">
      <c r="A4194" s="132" t="s">
        <v>56</v>
      </c>
      <c r="B4194" s="213">
        <v>4</v>
      </c>
      <c r="C4194" s="148" t="s">
        <v>142</v>
      </c>
      <c r="D4194" s="148" t="s">
        <v>1178</v>
      </c>
      <c r="E4194" s="149">
        <v>471</v>
      </c>
      <c r="F4194" s="148" t="s">
        <v>604</v>
      </c>
      <c r="G4194" s="127" t="s">
        <v>17</v>
      </c>
      <c r="H4194" s="185">
        <v>369</v>
      </c>
      <c r="I4194" s="267"/>
    </row>
    <row r="4195" spans="1:9" x14ac:dyDescent="0.2">
      <c r="A4195" s="132" t="s">
        <v>64</v>
      </c>
      <c r="B4195" s="213">
        <v>4</v>
      </c>
      <c r="C4195" s="148" t="s">
        <v>142</v>
      </c>
      <c r="D4195" s="148" t="s">
        <v>1178</v>
      </c>
      <c r="E4195" s="149">
        <v>471</v>
      </c>
      <c r="F4195" s="148" t="s">
        <v>604</v>
      </c>
      <c r="G4195" s="127" t="s">
        <v>17</v>
      </c>
      <c r="H4195" s="185">
        <v>369</v>
      </c>
      <c r="I4195" s="267"/>
    </row>
    <row r="4196" spans="1:9" x14ac:dyDescent="0.2">
      <c r="A4196" s="132" t="s">
        <v>65</v>
      </c>
      <c r="B4196" s="213">
        <v>4</v>
      </c>
      <c r="C4196" s="148" t="s">
        <v>142</v>
      </c>
      <c r="D4196" s="148" t="s">
        <v>1178</v>
      </c>
      <c r="E4196" s="149">
        <v>471</v>
      </c>
      <c r="F4196" s="148" t="s">
        <v>604</v>
      </c>
      <c r="G4196" s="127" t="s">
        <v>17</v>
      </c>
      <c r="H4196" s="185">
        <v>369</v>
      </c>
      <c r="I4196" s="267"/>
    </row>
    <row r="4197" spans="1:9" x14ac:dyDescent="0.2">
      <c r="A4197" s="132" t="s">
        <v>78</v>
      </c>
      <c r="B4197" s="213">
        <v>4</v>
      </c>
      <c r="C4197" s="148" t="s">
        <v>142</v>
      </c>
      <c r="D4197" s="148" t="s">
        <v>1178</v>
      </c>
      <c r="E4197" s="149">
        <v>471</v>
      </c>
      <c r="F4197" s="148" t="s">
        <v>604</v>
      </c>
      <c r="G4197" s="127" t="s">
        <v>17</v>
      </c>
      <c r="H4197" s="185">
        <v>369</v>
      </c>
      <c r="I4197" s="267"/>
    </row>
    <row r="4198" spans="1:9" x14ac:dyDescent="0.2">
      <c r="A4198" s="132" t="s">
        <v>79</v>
      </c>
      <c r="B4198" s="213">
        <v>4</v>
      </c>
      <c r="C4198" s="148" t="s">
        <v>142</v>
      </c>
      <c r="D4198" s="148" t="s">
        <v>1178</v>
      </c>
      <c r="E4198" s="149">
        <v>471</v>
      </c>
      <c r="F4198" s="148" t="s">
        <v>604</v>
      </c>
      <c r="G4198" s="127" t="s">
        <v>17</v>
      </c>
      <c r="H4198" s="185">
        <v>369</v>
      </c>
      <c r="I4198" s="267"/>
    </row>
    <row r="4199" spans="1:9" x14ac:dyDescent="0.2">
      <c r="A4199" s="132" t="s">
        <v>81</v>
      </c>
      <c r="B4199" s="213">
        <v>4</v>
      </c>
      <c r="C4199" s="148" t="s">
        <v>142</v>
      </c>
      <c r="D4199" s="148" t="s">
        <v>1178</v>
      </c>
      <c r="E4199" s="149">
        <v>471</v>
      </c>
      <c r="F4199" s="148" t="s">
        <v>604</v>
      </c>
      <c r="G4199" s="127" t="s">
        <v>17</v>
      </c>
      <c r="H4199" s="185">
        <v>369</v>
      </c>
      <c r="I4199" s="267"/>
    </row>
    <row r="4200" spans="1:9" x14ac:dyDescent="0.2">
      <c r="A4200" s="132" t="s">
        <v>82</v>
      </c>
      <c r="B4200" s="213">
        <v>4</v>
      </c>
      <c r="C4200" s="148" t="s">
        <v>142</v>
      </c>
      <c r="D4200" s="148" t="s">
        <v>1178</v>
      </c>
      <c r="E4200" s="149">
        <v>471</v>
      </c>
      <c r="F4200" s="148" t="s">
        <v>604</v>
      </c>
      <c r="G4200" s="127" t="s">
        <v>17</v>
      </c>
      <c r="H4200" s="185">
        <v>369</v>
      </c>
      <c r="I4200" s="267"/>
    </row>
    <row r="4201" spans="1:9" x14ac:dyDescent="0.2">
      <c r="A4201" s="132" t="s">
        <v>87</v>
      </c>
      <c r="B4201" s="213">
        <v>4</v>
      </c>
      <c r="C4201" s="148" t="s">
        <v>142</v>
      </c>
      <c r="D4201" s="148" t="s">
        <v>1178</v>
      </c>
      <c r="E4201" s="149">
        <v>471</v>
      </c>
      <c r="F4201" s="148" t="s">
        <v>604</v>
      </c>
      <c r="G4201" s="127" t="s">
        <v>17</v>
      </c>
      <c r="H4201" s="185">
        <v>369</v>
      </c>
      <c r="I4201" s="267"/>
    </row>
    <row r="4202" spans="1:9" x14ac:dyDescent="0.2">
      <c r="A4202" s="132" t="s">
        <v>88</v>
      </c>
      <c r="B4202" s="213">
        <v>4</v>
      </c>
      <c r="C4202" s="148" t="s">
        <v>142</v>
      </c>
      <c r="D4202" s="148" t="s">
        <v>1178</v>
      </c>
      <c r="E4202" s="149">
        <v>471</v>
      </c>
      <c r="F4202" s="148" t="s">
        <v>604</v>
      </c>
      <c r="G4202" s="127" t="s">
        <v>17</v>
      </c>
      <c r="H4202" s="185">
        <v>369</v>
      </c>
      <c r="I4202" s="267"/>
    </row>
    <row r="4203" spans="1:9" x14ac:dyDescent="0.2">
      <c r="A4203" s="132" t="s">
        <v>148</v>
      </c>
      <c r="B4203" s="213">
        <v>4</v>
      </c>
      <c r="C4203" s="148" t="s">
        <v>142</v>
      </c>
      <c r="D4203" s="148" t="s">
        <v>1178</v>
      </c>
      <c r="E4203" s="149">
        <v>471</v>
      </c>
      <c r="F4203" s="148" t="s">
        <v>604</v>
      </c>
      <c r="G4203" s="127" t="s">
        <v>17</v>
      </c>
      <c r="H4203" s="139">
        <v>369</v>
      </c>
      <c r="I4203" s="267"/>
    </row>
    <row r="4204" spans="1:9" x14ac:dyDescent="0.2">
      <c r="A4204" s="132" t="s">
        <v>527</v>
      </c>
      <c r="B4204" s="213">
        <v>4</v>
      </c>
      <c r="C4204" s="148" t="s">
        <v>142</v>
      </c>
      <c r="D4204" s="148" t="s">
        <v>1178</v>
      </c>
      <c r="E4204" s="149">
        <v>471</v>
      </c>
      <c r="F4204" s="148" t="s">
        <v>604</v>
      </c>
      <c r="G4204" s="127" t="s">
        <v>17</v>
      </c>
      <c r="H4204" s="139">
        <v>369</v>
      </c>
      <c r="I4204" s="267"/>
    </row>
    <row r="4205" spans="1:9" s="53" customFormat="1" x14ac:dyDescent="0.2">
      <c r="A4205" s="132" t="s">
        <v>588</v>
      </c>
      <c r="B4205" s="213">
        <v>4</v>
      </c>
      <c r="C4205" s="148" t="s">
        <v>142</v>
      </c>
      <c r="D4205" s="148" t="s">
        <v>1178</v>
      </c>
      <c r="E4205" s="149">
        <v>471</v>
      </c>
      <c r="F4205" s="148" t="s">
        <v>604</v>
      </c>
      <c r="G4205" s="127" t="s">
        <v>17</v>
      </c>
      <c r="H4205" s="216" t="s">
        <v>4</v>
      </c>
      <c r="I4205" s="267"/>
    </row>
    <row r="4206" spans="1:9" s="53" customFormat="1" x14ac:dyDescent="0.2">
      <c r="A4206" s="132" t="s">
        <v>1069</v>
      </c>
      <c r="B4206" s="213">
        <v>4</v>
      </c>
      <c r="C4206" s="148" t="s">
        <v>142</v>
      </c>
      <c r="D4206" s="148" t="s">
        <v>1178</v>
      </c>
      <c r="E4206" s="149">
        <v>471</v>
      </c>
      <c r="F4206" s="148" t="s">
        <v>604</v>
      </c>
      <c r="G4206" s="127" t="s">
        <v>17</v>
      </c>
      <c r="H4206" s="216" t="s">
        <v>4</v>
      </c>
      <c r="I4206" s="267"/>
    </row>
    <row r="4207" spans="1:9" x14ac:dyDescent="0.2">
      <c r="A4207" s="132" t="s">
        <v>5</v>
      </c>
      <c r="B4207" s="213">
        <v>4</v>
      </c>
      <c r="C4207" s="148" t="s">
        <v>142</v>
      </c>
      <c r="D4207" s="148" t="s">
        <v>1178</v>
      </c>
      <c r="E4207" s="149">
        <v>481</v>
      </c>
      <c r="F4207" s="148" t="s">
        <v>605</v>
      </c>
      <c r="G4207" s="127" t="s">
        <v>15</v>
      </c>
      <c r="H4207" s="185">
        <v>13677.9</v>
      </c>
      <c r="I4207" s="267"/>
    </row>
    <row r="4208" spans="1:9" x14ac:dyDescent="0.2">
      <c r="A4208" s="132" t="s">
        <v>6</v>
      </c>
      <c r="B4208" s="213">
        <v>4</v>
      </c>
      <c r="C4208" s="148" t="s">
        <v>142</v>
      </c>
      <c r="D4208" s="148" t="s">
        <v>1178</v>
      </c>
      <c r="E4208" s="149">
        <v>481</v>
      </c>
      <c r="F4208" s="148" t="s">
        <v>605</v>
      </c>
      <c r="G4208" s="127" t="s">
        <v>15</v>
      </c>
      <c r="H4208" s="150">
        <v>15680.699999999999</v>
      </c>
      <c r="I4208" s="267"/>
    </row>
    <row r="4209" spans="1:9" x14ac:dyDescent="0.2">
      <c r="A4209" s="132" t="s">
        <v>7</v>
      </c>
      <c r="B4209" s="213">
        <v>4</v>
      </c>
      <c r="C4209" s="148" t="s">
        <v>142</v>
      </c>
      <c r="D4209" s="148" t="s">
        <v>1178</v>
      </c>
      <c r="E4209" s="149">
        <v>481</v>
      </c>
      <c r="F4209" s="148" t="s">
        <v>605</v>
      </c>
      <c r="G4209" s="127" t="s">
        <v>15</v>
      </c>
      <c r="H4209" s="185">
        <v>15322.9</v>
      </c>
      <c r="I4209" s="267"/>
    </row>
    <row r="4210" spans="1:9" x14ac:dyDescent="0.2">
      <c r="A4210" s="132" t="s">
        <v>8</v>
      </c>
      <c r="B4210" s="213">
        <v>4</v>
      </c>
      <c r="C4210" s="148" t="s">
        <v>142</v>
      </c>
      <c r="D4210" s="148" t="s">
        <v>1178</v>
      </c>
      <c r="E4210" s="149">
        <v>481</v>
      </c>
      <c r="F4210" s="148" t="s">
        <v>605</v>
      </c>
      <c r="G4210" s="127" t="s">
        <v>15</v>
      </c>
      <c r="H4210" s="185">
        <v>15308.8</v>
      </c>
      <c r="I4210" s="267"/>
    </row>
    <row r="4211" spans="1:9" x14ac:dyDescent="0.2">
      <c r="A4211" s="132" t="s">
        <v>34</v>
      </c>
      <c r="B4211" s="213">
        <v>4</v>
      </c>
      <c r="C4211" s="148" t="s">
        <v>142</v>
      </c>
      <c r="D4211" s="148" t="s">
        <v>1178</v>
      </c>
      <c r="E4211" s="149">
        <v>481</v>
      </c>
      <c r="F4211" s="148" t="s">
        <v>605</v>
      </c>
      <c r="G4211" s="127" t="s">
        <v>15</v>
      </c>
      <c r="H4211" s="145">
        <v>15531.5</v>
      </c>
      <c r="I4211" s="267"/>
    </row>
    <row r="4212" spans="1:9" x14ac:dyDescent="0.2">
      <c r="A4212" s="132" t="s">
        <v>37</v>
      </c>
      <c r="B4212" s="213">
        <v>4</v>
      </c>
      <c r="C4212" s="148" t="s">
        <v>142</v>
      </c>
      <c r="D4212" s="148" t="s">
        <v>1178</v>
      </c>
      <c r="E4212" s="149">
        <v>481</v>
      </c>
      <c r="F4212" s="148" t="s">
        <v>605</v>
      </c>
      <c r="G4212" s="158" t="s">
        <v>15</v>
      </c>
      <c r="H4212" s="145">
        <v>15504.400000000001</v>
      </c>
      <c r="I4212" s="267"/>
    </row>
    <row r="4213" spans="1:9" x14ac:dyDescent="0.2">
      <c r="A4213" s="132" t="s">
        <v>39</v>
      </c>
      <c r="B4213" s="213">
        <v>4</v>
      </c>
      <c r="C4213" s="148" t="s">
        <v>142</v>
      </c>
      <c r="D4213" s="148" t="s">
        <v>1178</v>
      </c>
      <c r="E4213" s="149">
        <v>481</v>
      </c>
      <c r="F4213" s="148" t="s">
        <v>605</v>
      </c>
      <c r="G4213" s="158" t="s">
        <v>15</v>
      </c>
      <c r="H4213" s="185">
        <v>10808.9</v>
      </c>
      <c r="I4213" s="267"/>
    </row>
    <row r="4214" spans="1:9" x14ac:dyDescent="0.2">
      <c r="A4214" s="132" t="s">
        <v>40</v>
      </c>
      <c r="B4214" s="213">
        <v>4</v>
      </c>
      <c r="C4214" s="148" t="s">
        <v>142</v>
      </c>
      <c r="D4214" s="148" t="s">
        <v>1178</v>
      </c>
      <c r="E4214" s="149">
        <v>481</v>
      </c>
      <c r="F4214" s="148" t="s">
        <v>605</v>
      </c>
      <c r="G4214" s="158" t="s">
        <v>15</v>
      </c>
      <c r="H4214" s="185">
        <v>10808.9</v>
      </c>
      <c r="I4214" s="267"/>
    </row>
    <row r="4215" spans="1:9" x14ac:dyDescent="0.2">
      <c r="A4215" s="132" t="s">
        <v>44</v>
      </c>
      <c r="B4215" s="213">
        <v>4</v>
      </c>
      <c r="C4215" s="148" t="s">
        <v>142</v>
      </c>
      <c r="D4215" s="148" t="s">
        <v>1178</v>
      </c>
      <c r="E4215" s="149">
        <v>481</v>
      </c>
      <c r="F4215" s="148" t="s">
        <v>605</v>
      </c>
      <c r="G4215" s="158" t="s">
        <v>15</v>
      </c>
      <c r="H4215" s="185">
        <v>12926.2</v>
      </c>
      <c r="I4215" s="267"/>
    </row>
    <row r="4216" spans="1:9" x14ac:dyDescent="0.2">
      <c r="A4216" s="132" t="s">
        <v>45</v>
      </c>
      <c r="B4216" s="213">
        <v>4</v>
      </c>
      <c r="C4216" s="148" t="s">
        <v>142</v>
      </c>
      <c r="D4216" s="148" t="s">
        <v>1178</v>
      </c>
      <c r="E4216" s="149">
        <v>481</v>
      </c>
      <c r="F4216" s="148" t="s">
        <v>605</v>
      </c>
      <c r="G4216" s="158" t="s">
        <v>15</v>
      </c>
      <c r="H4216" s="145">
        <v>12926.2</v>
      </c>
      <c r="I4216" s="267"/>
    </row>
    <row r="4217" spans="1:9" x14ac:dyDescent="0.2">
      <c r="A4217" s="132" t="s">
        <v>46</v>
      </c>
      <c r="B4217" s="213">
        <v>4</v>
      </c>
      <c r="C4217" s="148" t="s">
        <v>142</v>
      </c>
      <c r="D4217" s="148" t="s">
        <v>1178</v>
      </c>
      <c r="E4217" s="149">
        <v>481</v>
      </c>
      <c r="F4217" s="148" t="s">
        <v>605</v>
      </c>
      <c r="G4217" s="158" t="s">
        <v>15</v>
      </c>
      <c r="H4217" s="145">
        <v>14438.7</v>
      </c>
      <c r="I4217" s="267"/>
    </row>
    <row r="4218" spans="1:9" x14ac:dyDescent="0.2">
      <c r="A4218" s="132" t="s">
        <v>47</v>
      </c>
      <c r="B4218" s="213">
        <v>4</v>
      </c>
      <c r="C4218" s="148" t="s">
        <v>142</v>
      </c>
      <c r="D4218" s="148" t="s">
        <v>1178</v>
      </c>
      <c r="E4218" s="149">
        <v>481</v>
      </c>
      <c r="F4218" s="148" t="s">
        <v>605</v>
      </c>
      <c r="G4218" s="158" t="s">
        <v>15</v>
      </c>
      <c r="H4218" s="145">
        <v>14438.7</v>
      </c>
      <c r="I4218" s="267"/>
    </row>
    <row r="4219" spans="1:9" x14ac:dyDescent="0.2">
      <c r="A4219" s="132" t="s">
        <v>55</v>
      </c>
      <c r="B4219" s="213">
        <v>4</v>
      </c>
      <c r="C4219" s="148" t="s">
        <v>142</v>
      </c>
      <c r="D4219" s="148" t="s">
        <v>1178</v>
      </c>
      <c r="E4219" s="149">
        <v>481</v>
      </c>
      <c r="F4219" s="148" t="s">
        <v>605</v>
      </c>
      <c r="G4219" s="158" t="s">
        <v>15</v>
      </c>
      <c r="H4219" s="145">
        <v>14198.8</v>
      </c>
      <c r="I4219" s="267"/>
    </row>
    <row r="4220" spans="1:9" x14ac:dyDescent="0.2">
      <c r="A4220" s="132" t="s">
        <v>56</v>
      </c>
      <c r="B4220" s="213">
        <v>4</v>
      </c>
      <c r="C4220" s="148" t="s">
        <v>142</v>
      </c>
      <c r="D4220" s="148" t="s">
        <v>1178</v>
      </c>
      <c r="E4220" s="149">
        <v>481</v>
      </c>
      <c r="F4220" s="148" t="s">
        <v>605</v>
      </c>
      <c r="G4220" s="158" t="s">
        <v>15</v>
      </c>
      <c r="H4220" s="145">
        <v>14153.7</v>
      </c>
      <c r="I4220" s="267"/>
    </row>
    <row r="4221" spans="1:9" x14ac:dyDescent="0.2">
      <c r="A4221" s="132" t="s">
        <v>64</v>
      </c>
      <c r="B4221" s="213">
        <v>4</v>
      </c>
      <c r="C4221" s="148" t="s">
        <v>142</v>
      </c>
      <c r="D4221" s="148" t="s">
        <v>1178</v>
      </c>
      <c r="E4221" s="149">
        <v>481</v>
      </c>
      <c r="F4221" s="148" t="s">
        <v>605</v>
      </c>
      <c r="G4221" s="158" t="s">
        <v>15</v>
      </c>
      <c r="H4221" s="145">
        <v>14289.9</v>
      </c>
      <c r="I4221" s="267"/>
    </row>
    <row r="4222" spans="1:9" x14ac:dyDescent="0.2">
      <c r="A4222" s="132" t="s">
        <v>65</v>
      </c>
      <c r="B4222" s="213">
        <v>4</v>
      </c>
      <c r="C4222" s="148" t="s">
        <v>142</v>
      </c>
      <c r="D4222" s="148" t="s">
        <v>1178</v>
      </c>
      <c r="E4222" s="149">
        <v>481</v>
      </c>
      <c r="F4222" s="148" t="s">
        <v>605</v>
      </c>
      <c r="G4222" s="158" t="s">
        <v>15</v>
      </c>
      <c r="H4222" s="145">
        <v>14289.9</v>
      </c>
      <c r="I4222" s="267"/>
    </row>
    <row r="4223" spans="1:9" x14ac:dyDescent="0.2">
      <c r="A4223" s="132" t="s">
        <v>78</v>
      </c>
      <c r="B4223" s="213">
        <v>4</v>
      </c>
      <c r="C4223" s="148" t="s">
        <v>142</v>
      </c>
      <c r="D4223" s="148" t="s">
        <v>1178</v>
      </c>
      <c r="E4223" s="149">
        <v>481</v>
      </c>
      <c r="F4223" s="148" t="s">
        <v>605</v>
      </c>
      <c r="G4223" s="158" t="s">
        <v>15</v>
      </c>
      <c r="H4223" s="145">
        <v>15068.1</v>
      </c>
      <c r="I4223" s="267"/>
    </row>
    <row r="4224" spans="1:9" x14ac:dyDescent="0.2">
      <c r="A4224" s="132" t="s">
        <v>79</v>
      </c>
      <c r="B4224" s="213">
        <v>4</v>
      </c>
      <c r="C4224" s="148" t="s">
        <v>142</v>
      </c>
      <c r="D4224" s="148" t="s">
        <v>1178</v>
      </c>
      <c r="E4224" s="149">
        <v>481</v>
      </c>
      <c r="F4224" s="148" t="s">
        <v>605</v>
      </c>
      <c r="G4224" s="158" t="s">
        <v>15</v>
      </c>
      <c r="H4224" s="145">
        <v>14931.2</v>
      </c>
      <c r="I4224" s="267"/>
    </row>
    <row r="4225" spans="1:9" x14ac:dyDescent="0.2">
      <c r="A4225" s="132" t="s">
        <v>81</v>
      </c>
      <c r="B4225" s="213">
        <v>4</v>
      </c>
      <c r="C4225" s="148" t="s">
        <v>142</v>
      </c>
      <c r="D4225" s="148" t="s">
        <v>1178</v>
      </c>
      <c r="E4225" s="149">
        <v>481</v>
      </c>
      <c r="F4225" s="148" t="s">
        <v>605</v>
      </c>
      <c r="G4225" s="158" t="s">
        <v>15</v>
      </c>
      <c r="H4225" s="145">
        <v>15053</v>
      </c>
      <c r="I4225" s="267"/>
    </row>
    <row r="4226" spans="1:9" x14ac:dyDescent="0.2">
      <c r="A4226" s="132" t="s">
        <v>82</v>
      </c>
      <c r="B4226" s="213">
        <v>4</v>
      </c>
      <c r="C4226" s="148" t="s">
        <v>142</v>
      </c>
      <c r="D4226" s="148" t="s">
        <v>1178</v>
      </c>
      <c r="E4226" s="149">
        <v>481</v>
      </c>
      <c r="F4226" s="148" t="s">
        <v>605</v>
      </c>
      <c r="G4226" s="158" t="s">
        <v>15</v>
      </c>
      <c r="H4226" s="145">
        <v>15081.7</v>
      </c>
      <c r="I4226" s="267"/>
    </row>
    <row r="4227" spans="1:9" x14ac:dyDescent="0.2">
      <c r="A4227" s="132" t="s">
        <v>87</v>
      </c>
      <c r="B4227" s="213">
        <v>4</v>
      </c>
      <c r="C4227" s="148" t="s">
        <v>142</v>
      </c>
      <c r="D4227" s="148" t="s">
        <v>1178</v>
      </c>
      <c r="E4227" s="149">
        <v>481</v>
      </c>
      <c r="F4227" s="148" t="s">
        <v>605</v>
      </c>
      <c r="G4227" s="158" t="s">
        <v>15</v>
      </c>
      <c r="H4227" s="145">
        <v>15331.7</v>
      </c>
      <c r="I4227" s="267"/>
    </row>
    <row r="4228" spans="1:9" x14ac:dyDescent="0.2">
      <c r="A4228" s="132" t="s">
        <v>88</v>
      </c>
      <c r="B4228" s="213">
        <v>4</v>
      </c>
      <c r="C4228" s="148" t="s">
        <v>142</v>
      </c>
      <c r="D4228" s="148" t="s">
        <v>1178</v>
      </c>
      <c r="E4228" s="149">
        <v>481</v>
      </c>
      <c r="F4228" s="148" t="s">
        <v>605</v>
      </c>
      <c r="G4228" s="158" t="s">
        <v>15</v>
      </c>
      <c r="H4228" s="145">
        <v>15331.7</v>
      </c>
      <c r="I4228" s="267"/>
    </row>
    <row r="4229" spans="1:9" x14ac:dyDescent="0.2">
      <c r="A4229" s="132" t="s">
        <v>148</v>
      </c>
      <c r="B4229" s="213">
        <v>4</v>
      </c>
      <c r="C4229" s="148" t="s">
        <v>142</v>
      </c>
      <c r="D4229" s="148" t="s">
        <v>1178</v>
      </c>
      <c r="E4229" s="149">
        <v>481</v>
      </c>
      <c r="F4229" s="148" t="s">
        <v>605</v>
      </c>
      <c r="G4229" s="158" t="s">
        <v>15</v>
      </c>
      <c r="H4229" s="58">
        <v>15525.1</v>
      </c>
      <c r="I4229" s="267"/>
    </row>
    <row r="4230" spans="1:9" x14ac:dyDescent="0.2">
      <c r="A4230" s="132" t="s">
        <v>527</v>
      </c>
      <c r="B4230" s="213">
        <v>4</v>
      </c>
      <c r="C4230" s="148" t="s">
        <v>142</v>
      </c>
      <c r="D4230" s="148" t="s">
        <v>1178</v>
      </c>
      <c r="E4230" s="149">
        <v>481</v>
      </c>
      <c r="F4230" s="148" t="s">
        <v>605</v>
      </c>
      <c r="G4230" s="158" t="s">
        <v>15</v>
      </c>
      <c r="H4230" s="58">
        <v>15525.1</v>
      </c>
      <c r="I4230" s="267"/>
    </row>
    <row r="4231" spans="1:9" s="53" customFormat="1" x14ac:dyDescent="0.2">
      <c r="A4231" s="132" t="s">
        <v>588</v>
      </c>
      <c r="B4231" s="213">
        <v>4</v>
      </c>
      <c r="C4231" s="148" t="s">
        <v>142</v>
      </c>
      <c r="D4231" s="148" t="s">
        <v>1178</v>
      </c>
      <c r="E4231" s="149">
        <v>481</v>
      </c>
      <c r="F4231" s="148" t="s">
        <v>605</v>
      </c>
      <c r="G4231" s="158" t="s">
        <v>15</v>
      </c>
      <c r="H4231" s="58">
        <v>28948.400000000001</v>
      </c>
      <c r="I4231" s="267"/>
    </row>
    <row r="4232" spans="1:9" s="53" customFormat="1" x14ac:dyDescent="0.2">
      <c r="A4232" s="132" t="s">
        <v>1069</v>
      </c>
      <c r="B4232" s="213">
        <v>4</v>
      </c>
      <c r="C4232" s="148" t="s">
        <v>142</v>
      </c>
      <c r="D4232" s="148" t="s">
        <v>1178</v>
      </c>
      <c r="E4232" s="149">
        <v>481</v>
      </c>
      <c r="F4232" s="148" t="s">
        <v>605</v>
      </c>
      <c r="G4232" s="158" t="s">
        <v>15</v>
      </c>
      <c r="H4232" s="58">
        <v>9960.6</v>
      </c>
      <c r="I4232" s="267"/>
    </row>
    <row r="4233" spans="1:9" x14ac:dyDescent="0.2">
      <c r="A4233" s="132" t="s">
        <v>5</v>
      </c>
      <c r="B4233" s="213">
        <v>4</v>
      </c>
      <c r="C4233" s="148" t="s">
        <v>142</v>
      </c>
      <c r="D4233" s="148" t="s">
        <v>1178</v>
      </c>
      <c r="E4233" s="149">
        <v>482</v>
      </c>
      <c r="F4233" s="148" t="s">
        <v>607</v>
      </c>
      <c r="G4233" s="158" t="s">
        <v>15</v>
      </c>
      <c r="H4233" s="143" t="s">
        <v>4</v>
      </c>
      <c r="I4233" s="267"/>
    </row>
    <row r="4234" spans="1:9" x14ac:dyDescent="0.2">
      <c r="A4234" s="132" t="s">
        <v>6</v>
      </c>
      <c r="B4234" s="213">
        <v>4</v>
      </c>
      <c r="C4234" s="148" t="s">
        <v>142</v>
      </c>
      <c r="D4234" s="148" t="s">
        <v>1178</v>
      </c>
      <c r="E4234" s="149">
        <v>482</v>
      </c>
      <c r="F4234" s="148" t="s">
        <v>607</v>
      </c>
      <c r="G4234" s="158" t="s">
        <v>15</v>
      </c>
      <c r="H4234" s="143" t="s">
        <v>4</v>
      </c>
      <c r="I4234" s="267"/>
    </row>
    <row r="4235" spans="1:9" x14ac:dyDescent="0.2">
      <c r="A4235" s="132" t="s">
        <v>7</v>
      </c>
      <c r="B4235" s="213">
        <v>4</v>
      </c>
      <c r="C4235" s="148" t="s">
        <v>142</v>
      </c>
      <c r="D4235" s="148" t="s">
        <v>1178</v>
      </c>
      <c r="E4235" s="149">
        <v>482</v>
      </c>
      <c r="F4235" s="148" t="s">
        <v>607</v>
      </c>
      <c r="G4235" s="158" t="s">
        <v>15</v>
      </c>
      <c r="H4235" s="139" t="s">
        <v>4</v>
      </c>
      <c r="I4235" s="267"/>
    </row>
    <row r="4236" spans="1:9" x14ac:dyDescent="0.2">
      <c r="A4236" s="132" t="s">
        <v>8</v>
      </c>
      <c r="B4236" s="213">
        <v>4</v>
      </c>
      <c r="C4236" s="148" t="s">
        <v>142</v>
      </c>
      <c r="D4236" s="148" t="s">
        <v>1178</v>
      </c>
      <c r="E4236" s="149">
        <v>482</v>
      </c>
      <c r="F4236" s="148" t="s">
        <v>607</v>
      </c>
      <c r="G4236" s="158" t="s">
        <v>15</v>
      </c>
      <c r="H4236" s="295" t="s">
        <v>4</v>
      </c>
      <c r="I4236" s="267"/>
    </row>
    <row r="4237" spans="1:9" x14ac:dyDescent="0.2">
      <c r="A4237" s="132" t="s">
        <v>34</v>
      </c>
      <c r="B4237" s="213">
        <v>4</v>
      </c>
      <c r="C4237" s="148" t="s">
        <v>142</v>
      </c>
      <c r="D4237" s="148" t="s">
        <v>1178</v>
      </c>
      <c r="E4237" s="149">
        <v>482</v>
      </c>
      <c r="F4237" s="148" t="s">
        <v>607</v>
      </c>
      <c r="G4237" s="127" t="s">
        <v>15</v>
      </c>
      <c r="H4237" s="143" t="s">
        <v>4</v>
      </c>
      <c r="I4237" s="267"/>
    </row>
    <row r="4238" spans="1:9" x14ac:dyDescent="0.2">
      <c r="A4238" s="132" t="s">
        <v>37</v>
      </c>
      <c r="B4238" s="213">
        <v>4</v>
      </c>
      <c r="C4238" s="148" t="s">
        <v>142</v>
      </c>
      <c r="D4238" s="148" t="s">
        <v>1178</v>
      </c>
      <c r="E4238" s="149">
        <v>482</v>
      </c>
      <c r="F4238" s="148" t="s">
        <v>607</v>
      </c>
      <c r="G4238" s="127" t="s">
        <v>15</v>
      </c>
      <c r="H4238" s="143" t="s">
        <v>4</v>
      </c>
      <c r="I4238" s="267"/>
    </row>
    <row r="4239" spans="1:9" x14ac:dyDescent="0.2">
      <c r="A4239" s="132" t="s">
        <v>39</v>
      </c>
      <c r="B4239" s="213">
        <v>4</v>
      </c>
      <c r="C4239" s="148" t="s">
        <v>142</v>
      </c>
      <c r="D4239" s="148" t="s">
        <v>1178</v>
      </c>
      <c r="E4239" s="149">
        <v>482</v>
      </c>
      <c r="F4239" s="148" t="s">
        <v>607</v>
      </c>
      <c r="G4239" s="127" t="s">
        <v>15</v>
      </c>
      <c r="H4239" s="143" t="s">
        <v>4</v>
      </c>
      <c r="I4239" s="267"/>
    </row>
    <row r="4240" spans="1:9" x14ac:dyDescent="0.2">
      <c r="A4240" s="132" t="s">
        <v>40</v>
      </c>
      <c r="B4240" s="213">
        <v>4</v>
      </c>
      <c r="C4240" s="148" t="s">
        <v>142</v>
      </c>
      <c r="D4240" s="148" t="s">
        <v>1178</v>
      </c>
      <c r="E4240" s="149">
        <v>482</v>
      </c>
      <c r="F4240" s="148" t="s">
        <v>607</v>
      </c>
      <c r="G4240" s="127" t="s">
        <v>15</v>
      </c>
      <c r="H4240" s="143" t="s">
        <v>4</v>
      </c>
      <c r="I4240" s="267"/>
    </row>
    <row r="4241" spans="1:9" x14ac:dyDescent="0.2">
      <c r="A4241" s="132" t="s">
        <v>44</v>
      </c>
      <c r="B4241" s="213">
        <v>4</v>
      </c>
      <c r="C4241" s="148" t="s">
        <v>142</v>
      </c>
      <c r="D4241" s="148" t="s">
        <v>1178</v>
      </c>
      <c r="E4241" s="149">
        <v>482</v>
      </c>
      <c r="F4241" s="148" t="s">
        <v>607</v>
      </c>
      <c r="G4241" s="127" t="s">
        <v>15</v>
      </c>
      <c r="H4241" s="143" t="s">
        <v>4</v>
      </c>
      <c r="I4241" s="267"/>
    </row>
    <row r="4242" spans="1:9" x14ac:dyDescent="0.2">
      <c r="A4242" s="132" t="s">
        <v>45</v>
      </c>
      <c r="B4242" s="213">
        <v>4</v>
      </c>
      <c r="C4242" s="148" t="s">
        <v>142</v>
      </c>
      <c r="D4242" s="148" t="s">
        <v>1178</v>
      </c>
      <c r="E4242" s="149">
        <v>482</v>
      </c>
      <c r="F4242" s="148" t="s">
        <v>607</v>
      </c>
      <c r="G4242" s="127" t="s">
        <v>15</v>
      </c>
      <c r="H4242" s="143" t="s">
        <v>4</v>
      </c>
      <c r="I4242" s="267"/>
    </row>
    <row r="4243" spans="1:9" x14ac:dyDescent="0.2">
      <c r="A4243" s="132" t="s">
        <v>46</v>
      </c>
      <c r="B4243" s="213">
        <v>4</v>
      </c>
      <c r="C4243" s="148" t="s">
        <v>142</v>
      </c>
      <c r="D4243" s="148" t="s">
        <v>1178</v>
      </c>
      <c r="E4243" s="149">
        <v>482</v>
      </c>
      <c r="F4243" s="148" t="s">
        <v>607</v>
      </c>
      <c r="G4243" s="127" t="s">
        <v>15</v>
      </c>
      <c r="H4243" s="143" t="s">
        <v>4</v>
      </c>
      <c r="I4243" s="267"/>
    </row>
    <row r="4244" spans="1:9" x14ac:dyDescent="0.2">
      <c r="A4244" s="132" t="s">
        <v>47</v>
      </c>
      <c r="B4244" s="213">
        <v>4</v>
      </c>
      <c r="C4244" s="148" t="s">
        <v>142</v>
      </c>
      <c r="D4244" s="148" t="s">
        <v>1178</v>
      </c>
      <c r="E4244" s="149">
        <v>482</v>
      </c>
      <c r="F4244" s="148" t="s">
        <v>607</v>
      </c>
      <c r="G4244" s="127" t="s">
        <v>15</v>
      </c>
      <c r="H4244" s="143" t="s">
        <v>4</v>
      </c>
      <c r="I4244" s="267"/>
    </row>
    <row r="4245" spans="1:9" x14ac:dyDescent="0.2">
      <c r="A4245" s="132" t="s">
        <v>55</v>
      </c>
      <c r="B4245" s="213">
        <v>4</v>
      </c>
      <c r="C4245" s="148" t="s">
        <v>142</v>
      </c>
      <c r="D4245" s="148" t="s">
        <v>1178</v>
      </c>
      <c r="E4245" s="149">
        <v>482</v>
      </c>
      <c r="F4245" s="148" t="s">
        <v>607</v>
      </c>
      <c r="G4245" s="127" t="s">
        <v>15</v>
      </c>
      <c r="H4245" s="143" t="s">
        <v>4</v>
      </c>
      <c r="I4245" s="267"/>
    </row>
    <row r="4246" spans="1:9" x14ac:dyDescent="0.2">
      <c r="A4246" s="132" t="s">
        <v>56</v>
      </c>
      <c r="B4246" s="213">
        <v>4</v>
      </c>
      <c r="C4246" s="148" t="s">
        <v>142</v>
      </c>
      <c r="D4246" s="148" t="s">
        <v>1178</v>
      </c>
      <c r="E4246" s="149">
        <v>482</v>
      </c>
      <c r="F4246" s="148" t="s">
        <v>607</v>
      </c>
      <c r="G4246" s="127" t="s">
        <v>15</v>
      </c>
      <c r="H4246" s="145" t="s">
        <v>4</v>
      </c>
      <c r="I4246" s="267"/>
    </row>
    <row r="4247" spans="1:9" x14ac:dyDescent="0.2">
      <c r="A4247" s="132" t="s">
        <v>64</v>
      </c>
      <c r="B4247" s="213">
        <v>4</v>
      </c>
      <c r="C4247" s="148" t="s">
        <v>142</v>
      </c>
      <c r="D4247" s="148" t="s">
        <v>1178</v>
      </c>
      <c r="E4247" s="149">
        <v>482</v>
      </c>
      <c r="F4247" s="148" t="s">
        <v>607</v>
      </c>
      <c r="G4247" s="127" t="s">
        <v>15</v>
      </c>
      <c r="H4247" s="143" t="s">
        <v>4</v>
      </c>
      <c r="I4247" s="267"/>
    </row>
    <row r="4248" spans="1:9" x14ac:dyDescent="0.2">
      <c r="A4248" s="132" t="s">
        <v>65</v>
      </c>
      <c r="B4248" s="213">
        <v>4</v>
      </c>
      <c r="C4248" s="148" t="s">
        <v>142</v>
      </c>
      <c r="D4248" s="148" t="s">
        <v>1178</v>
      </c>
      <c r="E4248" s="149">
        <v>482</v>
      </c>
      <c r="F4248" s="148" t="s">
        <v>607</v>
      </c>
      <c r="G4248" s="127" t="s">
        <v>15</v>
      </c>
      <c r="H4248" s="143" t="s">
        <v>4</v>
      </c>
      <c r="I4248" s="267"/>
    </row>
    <row r="4249" spans="1:9" x14ac:dyDescent="0.2">
      <c r="A4249" s="132" t="s">
        <v>78</v>
      </c>
      <c r="B4249" s="213">
        <v>4</v>
      </c>
      <c r="C4249" s="148" t="s">
        <v>142</v>
      </c>
      <c r="D4249" s="148" t="s">
        <v>1178</v>
      </c>
      <c r="E4249" s="149">
        <v>482</v>
      </c>
      <c r="F4249" s="148" t="s">
        <v>607</v>
      </c>
      <c r="G4249" s="127" t="s">
        <v>15</v>
      </c>
      <c r="H4249" s="143">
        <v>286.60000000000002</v>
      </c>
      <c r="I4249" s="267"/>
    </row>
    <row r="4250" spans="1:9" x14ac:dyDescent="0.2">
      <c r="A4250" s="132" t="s">
        <v>79</v>
      </c>
      <c r="B4250" s="213">
        <v>4</v>
      </c>
      <c r="C4250" s="148" t="s">
        <v>142</v>
      </c>
      <c r="D4250" s="148" t="s">
        <v>1178</v>
      </c>
      <c r="E4250" s="149">
        <v>482</v>
      </c>
      <c r="F4250" s="148" t="s">
        <v>607</v>
      </c>
      <c r="G4250" s="127" t="s">
        <v>15</v>
      </c>
      <c r="H4250" s="143">
        <v>290.89999999999998</v>
      </c>
      <c r="I4250" s="267"/>
    </row>
    <row r="4251" spans="1:9" x14ac:dyDescent="0.2">
      <c r="A4251" s="132" t="s">
        <v>81</v>
      </c>
      <c r="B4251" s="213">
        <v>4</v>
      </c>
      <c r="C4251" s="148" t="s">
        <v>142</v>
      </c>
      <c r="D4251" s="148" t="s">
        <v>1178</v>
      </c>
      <c r="E4251" s="149">
        <v>482</v>
      </c>
      <c r="F4251" s="148" t="s">
        <v>607</v>
      </c>
      <c r="G4251" s="127" t="s">
        <v>15</v>
      </c>
      <c r="H4251" s="143">
        <v>299</v>
      </c>
      <c r="I4251" s="267"/>
    </row>
    <row r="4252" spans="1:9" x14ac:dyDescent="0.2">
      <c r="A4252" s="132" t="s">
        <v>82</v>
      </c>
      <c r="B4252" s="213">
        <v>4</v>
      </c>
      <c r="C4252" s="148" t="s">
        <v>142</v>
      </c>
      <c r="D4252" s="148" t="s">
        <v>1178</v>
      </c>
      <c r="E4252" s="149">
        <v>482</v>
      </c>
      <c r="F4252" s="148" t="s">
        <v>607</v>
      </c>
      <c r="G4252" s="127" t="s">
        <v>15</v>
      </c>
      <c r="H4252" s="143">
        <v>305</v>
      </c>
      <c r="I4252" s="267"/>
    </row>
    <row r="4253" spans="1:9" x14ac:dyDescent="0.2">
      <c r="A4253" s="132" t="s">
        <v>87</v>
      </c>
      <c r="B4253" s="213">
        <v>4</v>
      </c>
      <c r="C4253" s="148" t="s">
        <v>142</v>
      </c>
      <c r="D4253" s="148" t="s">
        <v>1178</v>
      </c>
      <c r="E4253" s="149">
        <v>482</v>
      </c>
      <c r="F4253" s="148" t="s">
        <v>607</v>
      </c>
      <c r="G4253" s="127" t="s">
        <v>15</v>
      </c>
      <c r="H4253" s="143">
        <v>305</v>
      </c>
      <c r="I4253" s="267"/>
    </row>
    <row r="4254" spans="1:9" x14ac:dyDescent="0.2">
      <c r="A4254" s="132" t="s">
        <v>88</v>
      </c>
      <c r="B4254" s="213">
        <v>4</v>
      </c>
      <c r="C4254" s="148" t="s">
        <v>142</v>
      </c>
      <c r="D4254" s="148" t="s">
        <v>1178</v>
      </c>
      <c r="E4254" s="149">
        <v>482</v>
      </c>
      <c r="F4254" s="148" t="s">
        <v>607</v>
      </c>
      <c r="G4254" s="127" t="s">
        <v>15</v>
      </c>
      <c r="H4254" s="143">
        <v>305</v>
      </c>
      <c r="I4254" s="267"/>
    </row>
    <row r="4255" spans="1:9" x14ac:dyDescent="0.2">
      <c r="A4255" s="132" t="s">
        <v>148</v>
      </c>
      <c r="B4255" s="213">
        <v>4</v>
      </c>
      <c r="C4255" s="148" t="s">
        <v>142</v>
      </c>
      <c r="D4255" s="148" t="s">
        <v>1178</v>
      </c>
      <c r="E4255" s="149">
        <v>482</v>
      </c>
      <c r="F4255" s="148" t="s">
        <v>607</v>
      </c>
      <c r="G4255" s="127" t="s">
        <v>15</v>
      </c>
      <c r="H4255" s="12">
        <v>305</v>
      </c>
      <c r="I4255" s="267"/>
    </row>
    <row r="4256" spans="1:9" x14ac:dyDescent="0.2">
      <c r="A4256" s="132" t="s">
        <v>527</v>
      </c>
      <c r="B4256" s="213">
        <v>4</v>
      </c>
      <c r="C4256" s="148" t="s">
        <v>142</v>
      </c>
      <c r="D4256" s="148" t="s">
        <v>1178</v>
      </c>
      <c r="E4256" s="149">
        <v>482</v>
      </c>
      <c r="F4256" s="148" t="s">
        <v>607</v>
      </c>
      <c r="G4256" s="127" t="s">
        <v>15</v>
      </c>
      <c r="H4256" s="12">
        <v>305</v>
      </c>
      <c r="I4256" s="267"/>
    </row>
    <row r="4257" spans="1:9" s="53" customFormat="1" x14ac:dyDescent="0.2">
      <c r="A4257" s="132" t="s">
        <v>588</v>
      </c>
      <c r="B4257" s="213">
        <v>4</v>
      </c>
      <c r="C4257" s="148" t="s">
        <v>142</v>
      </c>
      <c r="D4257" s="148" t="s">
        <v>1178</v>
      </c>
      <c r="E4257" s="149">
        <v>482</v>
      </c>
      <c r="F4257" s="148" t="s">
        <v>607</v>
      </c>
      <c r="G4257" s="127" t="s">
        <v>15</v>
      </c>
      <c r="H4257" s="12">
        <v>305</v>
      </c>
      <c r="I4257" s="267"/>
    </row>
    <row r="4258" spans="1:9" s="53" customFormat="1" x14ac:dyDescent="0.2">
      <c r="A4258" s="132" t="s">
        <v>1069</v>
      </c>
      <c r="B4258" s="213">
        <v>4</v>
      </c>
      <c r="C4258" s="148" t="s">
        <v>142</v>
      </c>
      <c r="D4258" s="148" t="s">
        <v>1178</v>
      </c>
      <c r="E4258" s="149">
        <v>482</v>
      </c>
      <c r="F4258" s="148" t="s">
        <v>607</v>
      </c>
      <c r="G4258" s="127" t="s">
        <v>15</v>
      </c>
      <c r="H4258" s="12">
        <v>305</v>
      </c>
      <c r="I4258" s="267"/>
    </row>
    <row r="4259" spans="1:9" x14ac:dyDescent="0.2">
      <c r="A4259" s="132" t="s">
        <v>5</v>
      </c>
      <c r="B4259" s="213">
        <v>5</v>
      </c>
      <c r="C4259" s="148" t="s">
        <v>143</v>
      </c>
      <c r="D4259" s="78" t="s">
        <v>1179</v>
      </c>
      <c r="E4259" s="149">
        <v>503</v>
      </c>
      <c r="F4259" s="137" t="s">
        <v>1219</v>
      </c>
      <c r="G4259" s="127" t="s">
        <v>38</v>
      </c>
      <c r="H4259" s="143" t="s">
        <v>4</v>
      </c>
      <c r="I4259" s="267"/>
    </row>
    <row r="4260" spans="1:9" x14ac:dyDescent="0.2">
      <c r="A4260" s="132" t="s">
        <v>6</v>
      </c>
      <c r="B4260" s="213">
        <v>5</v>
      </c>
      <c r="C4260" s="148" t="s">
        <v>143</v>
      </c>
      <c r="D4260" s="78" t="s">
        <v>1179</v>
      </c>
      <c r="E4260" s="149">
        <v>503</v>
      </c>
      <c r="F4260" s="137" t="s">
        <v>1219</v>
      </c>
      <c r="G4260" s="127" t="s">
        <v>38</v>
      </c>
      <c r="H4260" s="143" t="s">
        <v>4</v>
      </c>
      <c r="I4260" s="267"/>
    </row>
    <row r="4261" spans="1:9" x14ac:dyDescent="0.2">
      <c r="A4261" s="132" t="s">
        <v>7</v>
      </c>
      <c r="B4261" s="213">
        <v>5</v>
      </c>
      <c r="C4261" s="148" t="s">
        <v>143</v>
      </c>
      <c r="D4261" s="78" t="s">
        <v>1179</v>
      </c>
      <c r="E4261" s="149">
        <v>503</v>
      </c>
      <c r="F4261" s="137" t="s">
        <v>1219</v>
      </c>
      <c r="G4261" s="127" t="s">
        <v>38</v>
      </c>
      <c r="H4261" s="139" t="s">
        <v>4</v>
      </c>
      <c r="I4261" s="267"/>
    </row>
    <row r="4262" spans="1:9" x14ac:dyDescent="0.2">
      <c r="A4262" s="132" t="s">
        <v>8</v>
      </c>
      <c r="B4262" s="213">
        <v>5</v>
      </c>
      <c r="C4262" s="148" t="s">
        <v>143</v>
      </c>
      <c r="D4262" s="78" t="s">
        <v>1179</v>
      </c>
      <c r="E4262" s="149">
        <v>503</v>
      </c>
      <c r="F4262" s="137" t="s">
        <v>1219</v>
      </c>
      <c r="G4262" s="127" t="s">
        <v>38</v>
      </c>
      <c r="H4262" s="295" t="s">
        <v>4</v>
      </c>
      <c r="I4262" s="267"/>
    </row>
    <row r="4263" spans="1:9" x14ac:dyDescent="0.2">
      <c r="A4263" s="132" t="s">
        <v>34</v>
      </c>
      <c r="B4263" s="213">
        <v>5</v>
      </c>
      <c r="C4263" s="148" t="s">
        <v>143</v>
      </c>
      <c r="D4263" s="78" t="s">
        <v>1179</v>
      </c>
      <c r="E4263" s="149">
        <v>503</v>
      </c>
      <c r="F4263" s="137" t="s">
        <v>1219</v>
      </c>
      <c r="G4263" s="127" t="s">
        <v>38</v>
      </c>
      <c r="H4263" s="143" t="s">
        <v>4</v>
      </c>
      <c r="I4263" s="267"/>
    </row>
    <row r="4264" spans="1:9" x14ac:dyDescent="0.2">
      <c r="A4264" s="132" t="s">
        <v>37</v>
      </c>
      <c r="B4264" s="213">
        <v>5</v>
      </c>
      <c r="C4264" s="148" t="s">
        <v>143</v>
      </c>
      <c r="D4264" s="78" t="s">
        <v>1179</v>
      </c>
      <c r="E4264" s="149">
        <v>503</v>
      </c>
      <c r="F4264" s="137" t="s">
        <v>1219</v>
      </c>
      <c r="G4264" s="127" t="s">
        <v>38</v>
      </c>
      <c r="H4264" s="143" t="s">
        <v>4</v>
      </c>
      <c r="I4264" s="267"/>
    </row>
    <row r="4265" spans="1:9" x14ac:dyDescent="0.2">
      <c r="A4265" s="132" t="s">
        <v>39</v>
      </c>
      <c r="B4265" s="213">
        <v>5</v>
      </c>
      <c r="C4265" s="148" t="s">
        <v>143</v>
      </c>
      <c r="D4265" s="78" t="s">
        <v>1179</v>
      </c>
      <c r="E4265" s="149">
        <v>503</v>
      </c>
      <c r="F4265" s="137" t="s">
        <v>1219</v>
      </c>
      <c r="G4265" s="127" t="s">
        <v>38</v>
      </c>
      <c r="H4265" s="143" t="s">
        <v>4</v>
      </c>
      <c r="I4265" s="267"/>
    </row>
    <row r="4266" spans="1:9" x14ac:dyDescent="0.2">
      <c r="A4266" s="132" t="s">
        <v>40</v>
      </c>
      <c r="B4266" s="213">
        <v>5</v>
      </c>
      <c r="C4266" s="148" t="s">
        <v>143</v>
      </c>
      <c r="D4266" s="78" t="s">
        <v>1179</v>
      </c>
      <c r="E4266" s="149">
        <v>503</v>
      </c>
      <c r="F4266" s="137" t="s">
        <v>1219</v>
      </c>
      <c r="G4266" s="127" t="s">
        <v>38</v>
      </c>
      <c r="H4266" s="143" t="s">
        <v>4</v>
      </c>
      <c r="I4266" s="267"/>
    </row>
    <row r="4267" spans="1:9" x14ac:dyDescent="0.2">
      <c r="A4267" s="132" t="s">
        <v>44</v>
      </c>
      <c r="B4267" s="213">
        <v>5</v>
      </c>
      <c r="C4267" s="148" t="s">
        <v>143</v>
      </c>
      <c r="D4267" s="78" t="s">
        <v>1179</v>
      </c>
      <c r="E4267" s="149">
        <v>503</v>
      </c>
      <c r="F4267" s="137" t="s">
        <v>1219</v>
      </c>
      <c r="G4267" s="127" t="s">
        <v>38</v>
      </c>
      <c r="H4267" s="143" t="s">
        <v>4</v>
      </c>
      <c r="I4267" s="267"/>
    </row>
    <row r="4268" spans="1:9" x14ac:dyDescent="0.2">
      <c r="A4268" s="132" t="s">
        <v>45</v>
      </c>
      <c r="B4268" s="213">
        <v>5</v>
      </c>
      <c r="C4268" s="148" t="s">
        <v>143</v>
      </c>
      <c r="D4268" s="78" t="s">
        <v>1179</v>
      </c>
      <c r="E4268" s="149">
        <v>503</v>
      </c>
      <c r="F4268" s="137" t="s">
        <v>1219</v>
      </c>
      <c r="G4268" s="127" t="s">
        <v>38</v>
      </c>
      <c r="H4268" s="143" t="s">
        <v>4</v>
      </c>
      <c r="I4268" s="267"/>
    </row>
    <row r="4269" spans="1:9" x14ac:dyDescent="0.2">
      <c r="A4269" s="132" t="s">
        <v>46</v>
      </c>
      <c r="B4269" s="213">
        <v>5</v>
      </c>
      <c r="C4269" s="148" t="s">
        <v>143</v>
      </c>
      <c r="D4269" s="78" t="s">
        <v>1179</v>
      </c>
      <c r="E4269" s="149">
        <v>503</v>
      </c>
      <c r="F4269" s="137" t="s">
        <v>1219</v>
      </c>
      <c r="G4269" s="127" t="s">
        <v>38</v>
      </c>
      <c r="H4269" s="143" t="s">
        <v>4</v>
      </c>
      <c r="I4269" s="267"/>
    </row>
    <row r="4270" spans="1:9" x14ac:dyDescent="0.2">
      <c r="A4270" s="132" t="s">
        <v>47</v>
      </c>
      <c r="B4270" s="213">
        <v>5</v>
      </c>
      <c r="C4270" s="148" t="s">
        <v>143</v>
      </c>
      <c r="D4270" s="78" t="s">
        <v>1179</v>
      </c>
      <c r="E4270" s="149">
        <v>503</v>
      </c>
      <c r="F4270" s="137" t="s">
        <v>1219</v>
      </c>
      <c r="G4270" s="127" t="s">
        <v>38</v>
      </c>
      <c r="H4270" s="143" t="s">
        <v>4</v>
      </c>
      <c r="I4270" s="267"/>
    </row>
    <row r="4271" spans="1:9" x14ac:dyDescent="0.2">
      <c r="A4271" s="132" t="s">
        <v>55</v>
      </c>
      <c r="B4271" s="213">
        <v>5</v>
      </c>
      <c r="C4271" s="148" t="s">
        <v>143</v>
      </c>
      <c r="D4271" s="78" t="s">
        <v>1179</v>
      </c>
      <c r="E4271" s="149">
        <v>503</v>
      </c>
      <c r="F4271" s="137" t="s">
        <v>1219</v>
      </c>
      <c r="G4271" s="127" t="s">
        <v>38</v>
      </c>
      <c r="H4271" s="143" t="s">
        <v>4</v>
      </c>
      <c r="I4271" s="267"/>
    </row>
    <row r="4272" spans="1:9" x14ac:dyDescent="0.2">
      <c r="A4272" s="132" t="s">
        <v>56</v>
      </c>
      <c r="B4272" s="213">
        <v>5</v>
      </c>
      <c r="C4272" s="148" t="s">
        <v>143</v>
      </c>
      <c r="D4272" s="78" t="s">
        <v>1179</v>
      </c>
      <c r="E4272" s="149">
        <v>503</v>
      </c>
      <c r="F4272" s="137" t="s">
        <v>1219</v>
      </c>
      <c r="G4272" s="127" t="s">
        <v>38</v>
      </c>
      <c r="H4272" s="143" t="s">
        <v>4</v>
      </c>
      <c r="I4272" s="267"/>
    </row>
    <row r="4273" spans="1:9" x14ac:dyDescent="0.2">
      <c r="A4273" s="132" t="s">
        <v>64</v>
      </c>
      <c r="B4273" s="213">
        <v>5</v>
      </c>
      <c r="C4273" s="148" t="s">
        <v>143</v>
      </c>
      <c r="D4273" s="78" t="s">
        <v>1179</v>
      </c>
      <c r="E4273" s="149">
        <v>503</v>
      </c>
      <c r="F4273" s="137" t="s">
        <v>1219</v>
      </c>
      <c r="G4273" s="127" t="s">
        <v>38</v>
      </c>
      <c r="H4273" s="143" t="s">
        <v>4</v>
      </c>
      <c r="I4273" s="267"/>
    </row>
    <row r="4274" spans="1:9" x14ac:dyDescent="0.2">
      <c r="A4274" s="132" t="s">
        <v>65</v>
      </c>
      <c r="B4274" s="213">
        <v>5</v>
      </c>
      <c r="C4274" s="148" t="s">
        <v>143</v>
      </c>
      <c r="D4274" s="78" t="s">
        <v>1179</v>
      </c>
      <c r="E4274" s="149">
        <v>503</v>
      </c>
      <c r="F4274" s="137" t="s">
        <v>1219</v>
      </c>
      <c r="G4274" s="127" t="s">
        <v>38</v>
      </c>
      <c r="H4274" s="143" t="s">
        <v>4</v>
      </c>
      <c r="I4274" s="267"/>
    </row>
    <row r="4275" spans="1:9" x14ac:dyDescent="0.2">
      <c r="A4275" s="132" t="s">
        <v>78</v>
      </c>
      <c r="B4275" s="213">
        <v>5</v>
      </c>
      <c r="C4275" s="148" t="s">
        <v>143</v>
      </c>
      <c r="D4275" s="78" t="s">
        <v>1179</v>
      </c>
      <c r="E4275" s="149">
        <v>503</v>
      </c>
      <c r="F4275" s="137" t="s">
        <v>1219</v>
      </c>
      <c r="G4275" s="127" t="s">
        <v>38</v>
      </c>
      <c r="H4275" s="143" t="s">
        <v>4</v>
      </c>
      <c r="I4275" s="267"/>
    </row>
    <row r="4276" spans="1:9" x14ac:dyDescent="0.2">
      <c r="A4276" s="132" t="s">
        <v>79</v>
      </c>
      <c r="B4276" s="213">
        <v>5</v>
      </c>
      <c r="C4276" s="148" t="s">
        <v>143</v>
      </c>
      <c r="D4276" s="78" t="s">
        <v>1179</v>
      </c>
      <c r="E4276" s="149">
        <v>503</v>
      </c>
      <c r="F4276" s="137" t="s">
        <v>1219</v>
      </c>
      <c r="G4276" s="127" t="s">
        <v>38</v>
      </c>
      <c r="H4276" s="143" t="s">
        <v>4</v>
      </c>
      <c r="I4276" s="267"/>
    </row>
    <row r="4277" spans="1:9" x14ac:dyDescent="0.2">
      <c r="A4277" s="132" t="s">
        <v>81</v>
      </c>
      <c r="B4277" s="213">
        <v>5</v>
      </c>
      <c r="C4277" s="148" t="s">
        <v>143</v>
      </c>
      <c r="D4277" s="78" t="s">
        <v>1179</v>
      </c>
      <c r="E4277" s="149">
        <v>503</v>
      </c>
      <c r="F4277" s="137" t="s">
        <v>1219</v>
      </c>
      <c r="G4277" s="127" t="s">
        <v>38</v>
      </c>
      <c r="H4277" s="143">
        <v>3550</v>
      </c>
      <c r="I4277" s="267"/>
    </row>
    <row r="4278" spans="1:9" x14ac:dyDescent="0.2">
      <c r="A4278" s="132" t="s">
        <v>82</v>
      </c>
      <c r="B4278" s="213">
        <v>5</v>
      </c>
      <c r="C4278" s="148" t="s">
        <v>143</v>
      </c>
      <c r="D4278" s="78" t="s">
        <v>1179</v>
      </c>
      <c r="E4278" s="149">
        <v>503</v>
      </c>
      <c r="F4278" s="137" t="s">
        <v>1219</v>
      </c>
      <c r="G4278" s="127" t="s">
        <v>38</v>
      </c>
      <c r="H4278" s="143" t="s">
        <v>4</v>
      </c>
      <c r="I4278" s="267"/>
    </row>
    <row r="4279" spans="1:9" x14ac:dyDescent="0.2">
      <c r="A4279" s="132" t="s">
        <v>87</v>
      </c>
      <c r="B4279" s="213">
        <v>5</v>
      </c>
      <c r="C4279" s="148" t="s">
        <v>143</v>
      </c>
      <c r="D4279" s="78" t="s">
        <v>1179</v>
      </c>
      <c r="E4279" s="149">
        <v>503</v>
      </c>
      <c r="F4279" s="137" t="s">
        <v>1219</v>
      </c>
      <c r="G4279" s="127" t="s">
        <v>38</v>
      </c>
      <c r="H4279" s="143" t="s">
        <v>4</v>
      </c>
      <c r="I4279" s="267"/>
    </row>
    <row r="4280" spans="1:9" x14ac:dyDescent="0.2">
      <c r="A4280" s="132" t="s">
        <v>88</v>
      </c>
      <c r="B4280" s="213">
        <v>5</v>
      </c>
      <c r="C4280" s="148" t="s">
        <v>143</v>
      </c>
      <c r="D4280" s="78" t="s">
        <v>1179</v>
      </c>
      <c r="E4280" s="149">
        <v>503</v>
      </c>
      <c r="F4280" s="137" t="s">
        <v>1219</v>
      </c>
      <c r="G4280" s="127" t="s">
        <v>38</v>
      </c>
      <c r="H4280" s="143" t="s">
        <v>4</v>
      </c>
      <c r="I4280" s="267"/>
    </row>
    <row r="4281" spans="1:9" x14ac:dyDescent="0.2">
      <c r="A4281" s="132" t="s">
        <v>148</v>
      </c>
      <c r="B4281" s="213">
        <v>5</v>
      </c>
      <c r="C4281" s="148" t="s">
        <v>143</v>
      </c>
      <c r="D4281" s="78" t="s">
        <v>1179</v>
      </c>
      <c r="E4281" s="149">
        <v>503</v>
      </c>
      <c r="F4281" s="137" t="s">
        <v>1219</v>
      </c>
      <c r="G4281" s="127" t="s">
        <v>38</v>
      </c>
      <c r="H4281" s="12" t="s">
        <v>4</v>
      </c>
      <c r="I4281" s="267"/>
    </row>
    <row r="4282" spans="1:9" x14ac:dyDescent="0.2">
      <c r="A4282" s="132" t="s">
        <v>527</v>
      </c>
      <c r="B4282" s="213">
        <v>5</v>
      </c>
      <c r="C4282" s="148" t="s">
        <v>143</v>
      </c>
      <c r="D4282" s="78" t="s">
        <v>1179</v>
      </c>
      <c r="E4282" s="149">
        <v>503</v>
      </c>
      <c r="F4282" s="137" t="s">
        <v>1219</v>
      </c>
      <c r="G4282" s="127" t="s">
        <v>38</v>
      </c>
      <c r="H4282" s="12" t="s">
        <v>4</v>
      </c>
      <c r="I4282" s="267"/>
    </row>
    <row r="4283" spans="1:9" s="53" customFormat="1" x14ac:dyDescent="0.2">
      <c r="A4283" s="132" t="s">
        <v>588</v>
      </c>
      <c r="B4283" s="213">
        <v>5</v>
      </c>
      <c r="C4283" s="148" t="s">
        <v>143</v>
      </c>
      <c r="D4283" s="78" t="s">
        <v>1179</v>
      </c>
      <c r="E4283" s="149">
        <v>503</v>
      </c>
      <c r="F4283" s="137" t="s">
        <v>1219</v>
      </c>
      <c r="G4283" s="127" t="s">
        <v>38</v>
      </c>
      <c r="H4283" s="12">
        <v>2348.6999999999998</v>
      </c>
      <c r="I4283" s="267"/>
    </row>
    <row r="4284" spans="1:9" s="53" customFormat="1" x14ac:dyDescent="0.2">
      <c r="A4284" s="132" t="s">
        <v>1069</v>
      </c>
      <c r="B4284" s="213">
        <v>5</v>
      </c>
      <c r="C4284" s="148" t="s">
        <v>143</v>
      </c>
      <c r="D4284" s="78" t="s">
        <v>1179</v>
      </c>
      <c r="E4284" s="149">
        <v>503</v>
      </c>
      <c r="F4284" s="137" t="s">
        <v>1219</v>
      </c>
      <c r="G4284" s="127" t="s">
        <v>38</v>
      </c>
      <c r="H4284" s="12" t="s">
        <v>4</v>
      </c>
      <c r="I4284" s="267"/>
    </row>
    <row r="4285" spans="1:9" x14ac:dyDescent="0.2">
      <c r="A4285" s="132" t="s">
        <v>5</v>
      </c>
      <c r="B4285" s="217">
        <v>5</v>
      </c>
      <c r="C4285" s="78" t="s">
        <v>143</v>
      </c>
      <c r="D4285" s="78" t="s">
        <v>1194</v>
      </c>
      <c r="E4285" s="135">
        <v>521</v>
      </c>
      <c r="F4285" s="137" t="s">
        <v>1242</v>
      </c>
      <c r="G4285" s="58" t="s">
        <v>14</v>
      </c>
      <c r="H4285" s="12" t="s">
        <v>4</v>
      </c>
      <c r="I4285" s="267"/>
    </row>
    <row r="4286" spans="1:9" x14ac:dyDescent="0.2">
      <c r="A4286" s="132" t="s">
        <v>6</v>
      </c>
      <c r="B4286" s="217">
        <v>5</v>
      </c>
      <c r="C4286" s="78" t="s">
        <v>143</v>
      </c>
      <c r="D4286" s="78" t="s">
        <v>1194</v>
      </c>
      <c r="E4286" s="135">
        <v>521</v>
      </c>
      <c r="F4286" s="137" t="s">
        <v>1242</v>
      </c>
      <c r="G4286" s="58" t="s">
        <v>14</v>
      </c>
      <c r="H4286" s="12" t="s">
        <v>4</v>
      </c>
      <c r="I4286" s="267"/>
    </row>
    <row r="4287" spans="1:9" x14ac:dyDescent="0.2">
      <c r="A4287" s="132" t="s">
        <v>7</v>
      </c>
      <c r="B4287" s="217">
        <v>5</v>
      </c>
      <c r="C4287" s="78" t="s">
        <v>143</v>
      </c>
      <c r="D4287" s="78" t="s">
        <v>1194</v>
      </c>
      <c r="E4287" s="135">
        <v>521</v>
      </c>
      <c r="F4287" s="137" t="s">
        <v>1242</v>
      </c>
      <c r="G4287" s="58" t="s">
        <v>14</v>
      </c>
      <c r="H4287" s="12" t="s">
        <v>4</v>
      </c>
      <c r="I4287" s="267"/>
    </row>
    <row r="4288" spans="1:9" x14ac:dyDescent="0.2">
      <c r="A4288" s="132" t="s">
        <v>8</v>
      </c>
      <c r="B4288" s="217">
        <v>5</v>
      </c>
      <c r="C4288" s="78" t="s">
        <v>143</v>
      </c>
      <c r="D4288" s="78" t="s">
        <v>1194</v>
      </c>
      <c r="E4288" s="135">
        <v>521</v>
      </c>
      <c r="F4288" s="137" t="s">
        <v>1242</v>
      </c>
      <c r="G4288" s="58" t="s">
        <v>14</v>
      </c>
      <c r="H4288" s="12" t="s">
        <v>4</v>
      </c>
      <c r="I4288" s="267"/>
    </row>
    <row r="4289" spans="1:9" x14ac:dyDescent="0.2">
      <c r="A4289" s="132" t="s">
        <v>34</v>
      </c>
      <c r="B4289" s="217">
        <v>5</v>
      </c>
      <c r="C4289" s="78" t="s">
        <v>143</v>
      </c>
      <c r="D4289" s="78" t="s">
        <v>1194</v>
      </c>
      <c r="E4289" s="135">
        <v>521</v>
      </c>
      <c r="F4289" s="137" t="s">
        <v>1242</v>
      </c>
      <c r="G4289" s="58" t="s">
        <v>14</v>
      </c>
      <c r="H4289" s="12" t="s">
        <v>4</v>
      </c>
      <c r="I4289" s="267"/>
    </row>
    <row r="4290" spans="1:9" x14ac:dyDescent="0.2">
      <c r="A4290" s="132" t="s">
        <v>37</v>
      </c>
      <c r="B4290" s="217">
        <v>5</v>
      </c>
      <c r="C4290" s="78" t="s">
        <v>143</v>
      </c>
      <c r="D4290" s="78" t="s">
        <v>1194</v>
      </c>
      <c r="E4290" s="135">
        <v>521</v>
      </c>
      <c r="F4290" s="137" t="s">
        <v>1242</v>
      </c>
      <c r="G4290" s="58" t="s">
        <v>14</v>
      </c>
      <c r="H4290" s="12" t="s">
        <v>4</v>
      </c>
      <c r="I4290" s="267"/>
    </row>
    <row r="4291" spans="1:9" x14ac:dyDescent="0.2">
      <c r="A4291" s="132" t="s">
        <v>39</v>
      </c>
      <c r="B4291" s="217">
        <v>5</v>
      </c>
      <c r="C4291" s="78" t="s">
        <v>143</v>
      </c>
      <c r="D4291" s="78" t="s">
        <v>1194</v>
      </c>
      <c r="E4291" s="135">
        <v>521</v>
      </c>
      <c r="F4291" s="137" t="s">
        <v>1242</v>
      </c>
      <c r="G4291" s="58" t="s">
        <v>14</v>
      </c>
      <c r="H4291" s="12" t="s">
        <v>4</v>
      </c>
      <c r="I4291" s="267"/>
    </row>
    <row r="4292" spans="1:9" x14ac:dyDescent="0.2">
      <c r="A4292" s="132" t="s">
        <v>40</v>
      </c>
      <c r="B4292" s="217">
        <v>5</v>
      </c>
      <c r="C4292" s="78" t="s">
        <v>143</v>
      </c>
      <c r="D4292" s="78" t="s">
        <v>1194</v>
      </c>
      <c r="E4292" s="135">
        <v>521</v>
      </c>
      <c r="F4292" s="137" t="s">
        <v>1242</v>
      </c>
      <c r="G4292" s="58" t="s">
        <v>14</v>
      </c>
      <c r="H4292" s="12" t="s">
        <v>4</v>
      </c>
      <c r="I4292" s="267"/>
    </row>
    <row r="4293" spans="1:9" x14ac:dyDescent="0.2">
      <c r="A4293" s="132" t="s">
        <v>44</v>
      </c>
      <c r="B4293" s="217">
        <v>5</v>
      </c>
      <c r="C4293" s="78" t="s">
        <v>143</v>
      </c>
      <c r="D4293" s="78" t="s">
        <v>1194</v>
      </c>
      <c r="E4293" s="135">
        <v>521</v>
      </c>
      <c r="F4293" s="137" t="s">
        <v>1242</v>
      </c>
      <c r="G4293" s="58" t="s">
        <v>14</v>
      </c>
      <c r="H4293" s="12" t="s">
        <v>4</v>
      </c>
      <c r="I4293" s="267"/>
    </row>
    <row r="4294" spans="1:9" x14ac:dyDescent="0.2">
      <c r="A4294" s="132" t="s">
        <v>45</v>
      </c>
      <c r="B4294" s="217">
        <v>5</v>
      </c>
      <c r="C4294" s="78" t="s">
        <v>143</v>
      </c>
      <c r="D4294" s="78" t="s">
        <v>1194</v>
      </c>
      <c r="E4294" s="135">
        <v>521</v>
      </c>
      <c r="F4294" s="137" t="s">
        <v>1242</v>
      </c>
      <c r="G4294" s="58" t="s">
        <v>14</v>
      </c>
      <c r="H4294" s="12" t="s">
        <v>4</v>
      </c>
      <c r="I4294" s="267"/>
    </row>
    <row r="4295" spans="1:9" x14ac:dyDescent="0.2">
      <c r="A4295" s="132" t="s">
        <v>46</v>
      </c>
      <c r="B4295" s="217">
        <v>5</v>
      </c>
      <c r="C4295" s="78" t="s">
        <v>143</v>
      </c>
      <c r="D4295" s="78" t="s">
        <v>1194</v>
      </c>
      <c r="E4295" s="135">
        <v>521</v>
      </c>
      <c r="F4295" s="137" t="s">
        <v>1242</v>
      </c>
      <c r="G4295" s="58" t="s">
        <v>14</v>
      </c>
      <c r="H4295" s="12" t="s">
        <v>4</v>
      </c>
      <c r="I4295" s="267"/>
    </row>
    <row r="4296" spans="1:9" x14ac:dyDescent="0.2">
      <c r="A4296" s="132" t="s">
        <v>47</v>
      </c>
      <c r="B4296" s="217">
        <v>5</v>
      </c>
      <c r="C4296" s="78" t="s">
        <v>143</v>
      </c>
      <c r="D4296" s="78" t="s">
        <v>1194</v>
      </c>
      <c r="E4296" s="135">
        <v>521</v>
      </c>
      <c r="F4296" s="137" t="s">
        <v>1242</v>
      </c>
      <c r="G4296" s="58" t="s">
        <v>14</v>
      </c>
      <c r="H4296" s="12" t="s">
        <v>4</v>
      </c>
      <c r="I4296" s="267"/>
    </row>
    <row r="4297" spans="1:9" x14ac:dyDescent="0.2">
      <c r="A4297" s="132" t="s">
        <v>55</v>
      </c>
      <c r="B4297" s="217">
        <v>5</v>
      </c>
      <c r="C4297" s="78" t="s">
        <v>143</v>
      </c>
      <c r="D4297" s="78" t="s">
        <v>1194</v>
      </c>
      <c r="E4297" s="135">
        <v>521</v>
      </c>
      <c r="F4297" s="137" t="s">
        <v>1242</v>
      </c>
      <c r="G4297" s="58" t="s">
        <v>14</v>
      </c>
      <c r="H4297" s="12" t="s">
        <v>4</v>
      </c>
      <c r="I4297" s="267"/>
    </row>
    <row r="4298" spans="1:9" x14ac:dyDescent="0.2">
      <c r="A4298" s="132" t="s">
        <v>56</v>
      </c>
      <c r="B4298" s="217">
        <v>5</v>
      </c>
      <c r="C4298" s="78" t="s">
        <v>143</v>
      </c>
      <c r="D4298" s="78" t="s">
        <v>1194</v>
      </c>
      <c r="E4298" s="135">
        <v>521</v>
      </c>
      <c r="F4298" s="137" t="s">
        <v>1242</v>
      </c>
      <c r="G4298" s="58" t="s">
        <v>14</v>
      </c>
      <c r="H4298" s="12" t="s">
        <v>4</v>
      </c>
      <c r="I4298" s="267"/>
    </row>
    <row r="4299" spans="1:9" x14ac:dyDescent="0.2">
      <c r="A4299" s="132" t="s">
        <v>64</v>
      </c>
      <c r="B4299" s="217">
        <v>5</v>
      </c>
      <c r="C4299" s="78" t="s">
        <v>143</v>
      </c>
      <c r="D4299" s="78" t="s">
        <v>1194</v>
      </c>
      <c r="E4299" s="135">
        <v>521</v>
      </c>
      <c r="F4299" s="137" t="s">
        <v>1242</v>
      </c>
      <c r="G4299" s="58" t="s">
        <v>14</v>
      </c>
      <c r="H4299" s="12" t="s">
        <v>4</v>
      </c>
      <c r="I4299" s="267"/>
    </row>
    <row r="4300" spans="1:9" x14ac:dyDescent="0.2">
      <c r="A4300" s="132" t="s">
        <v>65</v>
      </c>
      <c r="B4300" s="217">
        <v>5</v>
      </c>
      <c r="C4300" s="78" t="s">
        <v>143</v>
      </c>
      <c r="D4300" s="78" t="s">
        <v>1194</v>
      </c>
      <c r="E4300" s="135">
        <v>521</v>
      </c>
      <c r="F4300" s="137" t="s">
        <v>1242</v>
      </c>
      <c r="G4300" s="58" t="s">
        <v>14</v>
      </c>
      <c r="H4300" s="12" t="s">
        <v>4</v>
      </c>
      <c r="I4300" s="267"/>
    </row>
    <row r="4301" spans="1:9" x14ac:dyDescent="0.2">
      <c r="A4301" s="132" t="s">
        <v>78</v>
      </c>
      <c r="B4301" s="217">
        <v>5</v>
      </c>
      <c r="C4301" s="78" t="s">
        <v>143</v>
      </c>
      <c r="D4301" s="78" t="s">
        <v>1194</v>
      </c>
      <c r="E4301" s="135">
        <v>521</v>
      </c>
      <c r="F4301" s="137" t="s">
        <v>1242</v>
      </c>
      <c r="G4301" s="58" t="s">
        <v>14</v>
      </c>
      <c r="H4301" s="12" t="s">
        <v>4</v>
      </c>
      <c r="I4301" s="267"/>
    </row>
    <row r="4302" spans="1:9" x14ac:dyDescent="0.2">
      <c r="A4302" s="132" t="s">
        <v>79</v>
      </c>
      <c r="B4302" s="217">
        <v>5</v>
      </c>
      <c r="C4302" s="78" t="s">
        <v>143</v>
      </c>
      <c r="D4302" s="78" t="s">
        <v>1194</v>
      </c>
      <c r="E4302" s="135">
        <v>521</v>
      </c>
      <c r="F4302" s="137" t="s">
        <v>1242</v>
      </c>
      <c r="G4302" s="58" t="s">
        <v>14</v>
      </c>
      <c r="H4302" s="12" t="s">
        <v>4</v>
      </c>
      <c r="I4302" s="267"/>
    </row>
    <row r="4303" spans="1:9" x14ac:dyDescent="0.2">
      <c r="A4303" s="132" t="s">
        <v>81</v>
      </c>
      <c r="B4303" s="217">
        <v>5</v>
      </c>
      <c r="C4303" s="78" t="s">
        <v>143</v>
      </c>
      <c r="D4303" s="78" t="s">
        <v>1194</v>
      </c>
      <c r="E4303" s="135">
        <v>521</v>
      </c>
      <c r="F4303" s="137" t="s">
        <v>1242</v>
      </c>
      <c r="G4303" s="58" t="s">
        <v>14</v>
      </c>
      <c r="H4303" s="12" t="s">
        <v>4</v>
      </c>
      <c r="I4303" s="267"/>
    </row>
    <row r="4304" spans="1:9" x14ac:dyDescent="0.2">
      <c r="A4304" s="132" t="s">
        <v>82</v>
      </c>
      <c r="B4304" s="217">
        <v>5</v>
      </c>
      <c r="C4304" s="78" t="s">
        <v>143</v>
      </c>
      <c r="D4304" s="78" t="s">
        <v>1194</v>
      </c>
      <c r="E4304" s="135">
        <v>521</v>
      </c>
      <c r="F4304" s="137" t="s">
        <v>1242</v>
      </c>
      <c r="G4304" s="58" t="s">
        <v>14</v>
      </c>
      <c r="H4304" s="12" t="s">
        <v>4</v>
      </c>
      <c r="I4304" s="267"/>
    </row>
    <row r="4305" spans="1:9" x14ac:dyDescent="0.2">
      <c r="A4305" s="132" t="s">
        <v>87</v>
      </c>
      <c r="B4305" s="217">
        <v>5</v>
      </c>
      <c r="C4305" s="78" t="s">
        <v>143</v>
      </c>
      <c r="D4305" s="78" t="s">
        <v>1194</v>
      </c>
      <c r="E4305" s="135">
        <v>521</v>
      </c>
      <c r="F4305" s="137" t="s">
        <v>1242</v>
      </c>
      <c r="G4305" s="58" t="s">
        <v>14</v>
      </c>
      <c r="H4305" s="12" t="s">
        <v>4</v>
      </c>
      <c r="I4305" s="267"/>
    </row>
    <row r="4306" spans="1:9" x14ac:dyDescent="0.2">
      <c r="A4306" s="132" t="s">
        <v>88</v>
      </c>
      <c r="B4306" s="217">
        <v>5</v>
      </c>
      <c r="C4306" s="78" t="s">
        <v>143</v>
      </c>
      <c r="D4306" s="78" t="s">
        <v>1194</v>
      </c>
      <c r="E4306" s="135">
        <v>521</v>
      </c>
      <c r="F4306" s="137" t="s">
        <v>1242</v>
      </c>
      <c r="G4306" s="58" t="s">
        <v>14</v>
      </c>
      <c r="H4306" s="12" t="s">
        <v>4</v>
      </c>
      <c r="I4306" s="267"/>
    </row>
    <row r="4307" spans="1:9" x14ac:dyDescent="0.2">
      <c r="A4307" s="132" t="s">
        <v>148</v>
      </c>
      <c r="B4307" s="217">
        <v>5</v>
      </c>
      <c r="C4307" s="78" t="s">
        <v>143</v>
      </c>
      <c r="D4307" s="78" t="s">
        <v>1194</v>
      </c>
      <c r="E4307" s="135">
        <v>521</v>
      </c>
      <c r="F4307" s="137" t="s">
        <v>1242</v>
      </c>
      <c r="G4307" s="58" t="s">
        <v>14</v>
      </c>
      <c r="H4307" s="12" t="s">
        <v>4</v>
      </c>
      <c r="I4307" s="267"/>
    </row>
    <row r="4308" spans="1:9" x14ac:dyDescent="0.2">
      <c r="A4308" s="48" t="s">
        <v>527</v>
      </c>
      <c r="B4308" s="218">
        <v>5</v>
      </c>
      <c r="C4308" s="78" t="s">
        <v>143</v>
      </c>
      <c r="D4308" s="78" t="s">
        <v>1194</v>
      </c>
      <c r="E4308" s="135">
        <v>521</v>
      </c>
      <c r="F4308" s="137" t="s">
        <v>1242</v>
      </c>
      <c r="G4308" s="58" t="s">
        <v>14</v>
      </c>
      <c r="H4308" s="12" t="s">
        <v>4</v>
      </c>
      <c r="I4308" s="267"/>
    </row>
    <row r="4309" spans="1:9" s="53" customFormat="1" x14ac:dyDescent="0.2">
      <c r="A4309" s="132" t="s">
        <v>588</v>
      </c>
      <c r="B4309" s="217">
        <v>5</v>
      </c>
      <c r="C4309" s="78" t="s">
        <v>143</v>
      </c>
      <c r="D4309" s="78" t="s">
        <v>1194</v>
      </c>
      <c r="E4309" s="135">
        <v>521</v>
      </c>
      <c r="F4309" s="137" t="s">
        <v>1242</v>
      </c>
      <c r="G4309" s="58" t="s">
        <v>14</v>
      </c>
      <c r="H4309" s="12" t="s">
        <v>4</v>
      </c>
      <c r="I4309" s="267"/>
    </row>
    <row r="4310" spans="1:9" s="53" customFormat="1" x14ac:dyDescent="0.2">
      <c r="A4310" s="132" t="s">
        <v>1069</v>
      </c>
      <c r="B4310" s="217">
        <v>5</v>
      </c>
      <c r="C4310" s="78" t="s">
        <v>143</v>
      </c>
      <c r="D4310" s="78" t="s">
        <v>1194</v>
      </c>
      <c r="E4310" s="135">
        <v>521</v>
      </c>
      <c r="F4310" s="137" t="s">
        <v>1242</v>
      </c>
      <c r="G4310" s="58" t="s">
        <v>14</v>
      </c>
      <c r="H4310" s="12" t="s">
        <v>4</v>
      </c>
      <c r="I4310" s="267"/>
    </row>
    <row r="4311" spans="1:9" x14ac:dyDescent="0.2">
      <c r="A4311" s="132" t="s">
        <v>5</v>
      </c>
      <c r="B4311" s="217">
        <v>5</v>
      </c>
      <c r="C4311" s="78" t="s">
        <v>143</v>
      </c>
      <c r="D4311" s="79" t="s">
        <v>1194</v>
      </c>
      <c r="E4311" s="177">
        <v>522</v>
      </c>
      <c r="F4311" s="140" t="s">
        <v>1243</v>
      </c>
      <c r="G4311" s="58" t="s">
        <v>14</v>
      </c>
      <c r="H4311" s="12" t="s">
        <v>4</v>
      </c>
      <c r="I4311" s="267"/>
    </row>
    <row r="4312" spans="1:9" x14ac:dyDescent="0.2">
      <c r="A4312" s="132" t="s">
        <v>6</v>
      </c>
      <c r="B4312" s="217">
        <v>5</v>
      </c>
      <c r="C4312" s="78" t="s">
        <v>143</v>
      </c>
      <c r="D4312" s="78" t="s">
        <v>1194</v>
      </c>
      <c r="E4312" s="135">
        <v>522</v>
      </c>
      <c r="F4312" s="137" t="s">
        <v>1243</v>
      </c>
      <c r="G4312" s="58" t="s">
        <v>14</v>
      </c>
      <c r="H4312" s="12" t="s">
        <v>4</v>
      </c>
      <c r="I4312" s="267"/>
    </row>
    <row r="4313" spans="1:9" x14ac:dyDescent="0.2">
      <c r="A4313" s="132" t="s">
        <v>7</v>
      </c>
      <c r="B4313" s="217">
        <v>5</v>
      </c>
      <c r="C4313" s="78" t="s">
        <v>143</v>
      </c>
      <c r="D4313" s="79" t="s">
        <v>1194</v>
      </c>
      <c r="E4313" s="177">
        <v>522</v>
      </c>
      <c r="F4313" s="140" t="s">
        <v>1243</v>
      </c>
      <c r="G4313" s="58" t="s">
        <v>14</v>
      </c>
      <c r="H4313" s="12" t="s">
        <v>4</v>
      </c>
      <c r="I4313" s="267"/>
    </row>
    <row r="4314" spans="1:9" x14ac:dyDescent="0.2">
      <c r="A4314" s="132" t="s">
        <v>8</v>
      </c>
      <c r="B4314" s="217">
        <v>5</v>
      </c>
      <c r="C4314" s="79" t="s">
        <v>143</v>
      </c>
      <c r="D4314" s="79" t="s">
        <v>1194</v>
      </c>
      <c r="E4314" s="135">
        <v>522</v>
      </c>
      <c r="F4314" s="137" t="s">
        <v>1243</v>
      </c>
      <c r="G4314" s="58" t="s">
        <v>14</v>
      </c>
      <c r="H4314" s="12" t="s">
        <v>4</v>
      </c>
      <c r="I4314" s="267"/>
    </row>
    <row r="4315" spans="1:9" x14ac:dyDescent="0.2">
      <c r="A4315" s="132" t="s">
        <v>34</v>
      </c>
      <c r="B4315" s="217">
        <v>5</v>
      </c>
      <c r="C4315" s="78" t="s">
        <v>143</v>
      </c>
      <c r="D4315" s="79" t="s">
        <v>1194</v>
      </c>
      <c r="E4315" s="177">
        <v>522</v>
      </c>
      <c r="F4315" s="140" t="s">
        <v>1243</v>
      </c>
      <c r="G4315" s="58" t="s">
        <v>14</v>
      </c>
      <c r="H4315" s="12" t="s">
        <v>4</v>
      </c>
      <c r="I4315" s="267"/>
    </row>
    <row r="4316" spans="1:9" x14ac:dyDescent="0.2">
      <c r="A4316" s="132" t="s">
        <v>37</v>
      </c>
      <c r="B4316" s="217">
        <v>5</v>
      </c>
      <c r="C4316" s="78" t="s">
        <v>143</v>
      </c>
      <c r="D4316" s="78" t="s">
        <v>1194</v>
      </c>
      <c r="E4316" s="135">
        <v>522</v>
      </c>
      <c r="F4316" s="137" t="s">
        <v>1243</v>
      </c>
      <c r="G4316" s="58" t="s">
        <v>14</v>
      </c>
      <c r="H4316" s="12" t="s">
        <v>4</v>
      </c>
      <c r="I4316" s="267"/>
    </row>
    <row r="4317" spans="1:9" x14ac:dyDescent="0.2">
      <c r="A4317" s="132" t="s">
        <v>39</v>
      </c>
      <c r="B4317" s="217">
        <v>5</v>
      </c>
      <c r="C4317" s="78" t="s">
        <v>143</v>
      </c>
      <c r="D4317" s="79" t="s">
        <v>1194</v>
      </c>
      <c r="E4317" s="177">
        <v>522</v>
      </c>
      <c r="F4317" s="140" t="s">
        <v>1243</v>
      </c>
      <c r="G4317" s="58" t="s">
        <v>14</v>
      </c>
      <c r="H4317" s="12" t="s">
        <v>4</v>
      </c>
      <c r="I4317" s="267"/>
    </row>
    <row r="4318" spans="1:9" x14ac:dyDescent="0.2">
      <c r="A4318" s="132" t="s">
        <v>40</v>
      </c>
      <c r="B4318" s="217">
        <v>5</v>
      </c>
      <c r="C4318" s="78" t="s">
        <v>143</v>
      </c>
      <c r="D4318" s="78" t="s">
        <v>1194</v>
      </c>
      <c r="E4318" s="135">
        <v>522</v>
      </c>
      <c r="F4318" s="137" t="s">
        <v>1243</v>
      </c>
      <c r="G4318" s="58" t="s">
        <v>14</v>
      </c>
      <c r="H4318" s="12" t="s">
        <v>4</v>
      </c>
      <c r="I4318" s="267"/>
    </row>
    <row r="4319" spans="1:9" x14ac:dyDescent="0.2">
      <c r="A4319" s="132" t="s">
        <v>44</v>
      </c>
      <c r="B4319" s="217">
        <v>5</v>
      </c>
      <c r="C4319" s="78" t="s">
        <v>143</v>
      </c>
      <c r="D4319" s="79" t="s">
        <v>1194</v>
      </c>
      <c r="E4319" s="177">
        <v>522</v>
      </c>
      <c r="F4319" s="140" t="s">
        <v>1243</v>
      </c>
      <c r="G4319" s="58" t="s">
        <v>14</v>
      </c>
      <c r="H4319" s="12" t="s">
        <v>4</v>
      </c>
      <c r="I4319" s="267"/>
    </row>
    <row r="4320" spans="1:9" x14ac:dyDescent="0.2">
      <c r="A4320" s="132" t="s">
        <v>45</v>
      </c>
      <c r="B4320" s="217">
        <v>5</v>
      </c>
      <c r="C4320" s="78" t="s">
        <v>143</v>
      </c>
      <c r="D4320" s="78" t="s">
        <v>1194</v>
      </c>
      <c r="E4320" s="135">
        <v>522</v>
      </c>
      <c r="F4320" s="137" t="s">
        <v>1243</v>
      </c>
      <c r="G4320" s="58" t="s">
        <v>14</v>
      </c>
      <c r="H4320" s="12" t="s">
        <v>4</v>
      </c>
      <c r="I4320" s="267"/>
    </row>
    <row r="4321" spans="1:9" x14ac:dyDescent="0.2">
      <c r="A4321" s="132" t="s">
        <v>46</v>
      </c>
      <c r="B4321" s="217">
        <v>5</v>
      </c>
      <c r="C4321" s="78" t="s">
        <v>143</v>
      </c>
      <c r="D4321" s="79" t="s">
        <v>1194</v>
      </c>
      <c r="E4321" s="177">
        <v>522</v>
      </c>
      <c r="F4321" s="140" t="s">
        <v>1243</v>
      </c>
      <c r="G4321" s="58" t="s">
        <v>14</v>
      </c>
      <c r="H4321" s="12" t="s">
        <v>4</v>
      </c>
      <c r="I4321" s="267"/>
    </row>
    <row r="4322" spans="1:9" x14ac:dyDescent="0.2">
      <c r="A4322" s="132" t="s">
        <v>47</v>
      </c>
      <c r="B4322" s="217">
        <v>5</v>
      </c>
      <c r="C4322" s="78" t="s">
        <v>143</v>
      </c>
      <c r="D4322" s="78" t="s">
        <v>1194</v>
      </c>
      <c r="E4322" s="135">
        <v>522</v>
      </c>
      <c r="F4322" s="137" t="s">
        <v>1243</v>
      </c>
      <c r="G4322" s="58" t="s">
        <v>14</v>
      </c>
      <c r="H4322" s="12" t="s">
        <v>4</v>
      </c>
      <c r="I4322" s="267"/>
    </row>
    <row r="4323" spans="1:9" x14ac:dyDescent="0.2">
      <c r="A4323" s="132" t="s">
        <v>55</v>
      </c>
      <c r="B4323" s="217">
        <v>5</v>
      </c>
      <c r="C4323" s="78" t="s">
        <v>143</v>
      </c>
      <c r="D4323" s="79" t="s">
        <v>1194</v>
      </c>
      <c r="E4323" s="177">
        <v>522</v>
      </c>
      <c r="F4323" s="140" t="s">
        <v>1243</v>
      </c>
      <c r="G4323" s="58" t="s">
        <v>14</v>
      </c>
      <c r="H4323" s="12" t="s">
        <v>4</v>
      </c>
      <c r="I4323" s="267"/>
    </row>
    <row r="4324" spans="1:9" x14ac:dyDescent="0.2">
      <c r="A4324" s="132" t="s">
        <v>56</v>
      </c>
      <c r="B4324" s="217">
        <v>5</v>
      </c>
      <c r="C4324" s="78" t="s">
        <v>143</v>
      </c>
      <c r="D4324" s="78" t="s">
        <v>1194</v>
      </c>
      <c r="E4324" s="135">
        <v>522</v>
      </c>
      <c r="F4324" s="137" t="s">
        <v>1243</v>
      </c>
      <c r="G4324" s="58" t="s">
        <v>14</v>
      </c>
      <c r="H4324" s="12" t="s">
        <v>4</v>
      </c>
      <c r="I4324" s="267"/>
    </row>
    <row r="4325" spans="1:9" x14ac:dyDescent="0.2">
      <c r="A4325" s="132" t="s">
        <v>64</v>
      </c>
      <c r="B4325" s="217">
        <v>5</v>
      </c>
      <c r="C4325" s="78" t="s">
        <v>143</v>
      </c>
      <c r="D4325" s="79" t="s">
        <v>1194</v>
      </c>
      <c r="E4325" s="177">
        <v>522</v>
      </c>
      <c r="F4325" s="140" t="s">
        <v>1243</v>
      </c>
      <c r="G4325" s="58" t="s">
        <v>14</v>
      </c>
      <c r="H4325" s="12" t="s">
        <v>4</v>
      </c>
      <c r="I4325" s="267"/>
    </row>
    <row r="4326" spans="1:9" x14ac:dyDescent="0.2">
      <c r="A4326" s="132" t="s">
        <v>65</v>
      </c>
      <c r="B4326" s="217">
        <v>5</v>
      </c>
      <c r="C4326" s="78" t="s">
        <v>143</v>
      </c>
      <c r="D4326" s="78" t="s">
        <v>1194</v>
      </c>
      <c r="E4326" s="135">
        <v>522</v>
      </c>
      <c r="F4326" s="137" t="s">
        <v>1243</v>
      </c>
      <c r="G4326" s="58" t="s">
        <v>14</v>
      </c>
      <c r="H4326" s="12" t="s">
        <v>4</v>
      </c>
      <c r="I4326" s="267"/>
    </row>
    <row r="4327" spans="1:9" x14ac:dyDescent="0.2">
      <c r="A4327" s="132" t="s">
        <v>78</v>
      </c>
      <c r="B4327" s="217">
        <v>5</v>
      </c>
      <c r="C4327" s="78" t="s">
        <v>143</v>
      </c>
      <c r="D4327" s="79" t="s">
        <v>1194</v>
      </c>
      <c r="E4327" s="177">
        <v>522</v>
      </c>
      <c r="F4327" s="140" t="s">
        <v>1243</v>
      </c>
      <c r="G4327" s="58" t="s">
        <v>14</v>
      </c>
      <c r="H4327" s="12" t="s">
        <v>4</v>
      </c>
      <c r="I4327" s="267"/>
    </row>
    <row r="4328" spans="1:9" x14ac:dyDescent="0.2">
      <c r="A4328" s="132" t="s">
        <v>79</v>
      </c>
      <c r="B4328" s="217">
        <v>5</v>
      </c>
      <c r="C4328" s="78" t="s">
        <v>143</v>
      </c>
      <c r="D4328" s="78" t="s">
        <v>1194</v>
      </c>
      <c r="E4328" s="135">
        <v>522</v>
      </c>
      <c r="F4328" s="137" t="s">
        <v>1243</v>
      </c>
      <c r="G4328" s="58" t="s">
        <v>14</v>
      </c>
      <c r="H4328" s="12" t="s">
        <v>4</v>
      </c>
      <c r="I4328" s="267"/>
    </row>
    <row r="4329" spans="1:9" x14ac:dyDescent="0.2">
      <c r="A4329" s="132" t="s">
        <v>81</v>
      </c>
      <c r="B4329" s="217">
        <v>5</v>
      </c>
      <c r="C4329" s="78" t="s">
        <v>143</v>
      </c>
      <c r="D4329" s="79" t="s">
        <v>1194</v>
      </c>
      <c r="E4329" s="177">
        <v>522</v>
      </c>
      <c r="F4329" s="140" t="s">
        <v>1243</v>
      </c>
      <c r="G4329" s="58" t="s">
        <v>14</v>
      </c>
      <c r="H4329" s="12" t="s">
        <v>4</v>
      </c>
      <c r="I4329" s="267"/>
    </row>
    <row r="4330" spans="1:9" x14ac:dyDescent="0.2">
      <c r="A4330" s="132" t="s">
        <v>82</v>
      </c>
      <c r="B4330" s="217">
        <v>5</v>
      </c>
      <c r="C4330" s="78" t="s">
        <v>143</v>
      </c>
      <c r="D4330" s="78" t="s">
        <v>1194</v>
      </c>
      <c r="E4330" s="135">
        <v>522</v>
      </c>
      <c r="F4330" s="137" t="s">
        <v>1243</v>
      </c>
      <c r="G4330" s="58" t="s">
        <v>14</v>
      </c>
      <c r="H4330" s="12" t="s">
        <v>4</v>
      </c>
      <c r="I4330" s="267"/>
    </row>
    <row r="4331" spans="1:9" x14ac:dyDescent="0.2">
      <c r="A4331" s="132" t="s">
        <v>87</v>
      </c>
      <c r="B4331" s="217">
        <v>5</v>
      </c>
      <c r="C4331" s="78" t="s">
        <v>143</v>
      </c>
      <c r="D4331" s="79" t="s">
        <v>1194</v>
      </c>
      <c r="E4331" s="177">
        <v>522</v>
      </c>
      <c r="F4331" s="140" t="s">
        <v>1243</v>
      </c>
      <c r="G4331" s="58" t="s">
        <v>14</v>
      </c>
      <c r="H4331" s="12" t="s">
        <v>4</v>
      </c>
      <c r="I4331" s="267"/>
    </row>
    <row r="4332" spans="1:9" x14ac:dyDescent="0.2">
      <c r="A4332" s="132" t="s">
        <v>88</v>
      </c>
      <c r="B4332" s="217">
        <v>5</v>
      </c>
      <c r="C4332" s="78" t="s">
        <v>143</v>
      </c>
      <c r="D4332" s="78" t="s">
        <v>1194</v>
      </c>
      <c r="E4332" s="135">
        <v>522</v>
      </c>
      <c r="F4332" s="137" t="s">
        <v>1243</v>
      </c>
      <c r="G4332" s="58" t="s">
        <v>14</v>
      </c>
      <c r="H4332" s="12" t="s">
        <v>4</v>
      </c>
      <c r="I4332" s="267"/>
    </row>
    <row r="4333" spans="1:9" x14ac:dyDescent="0.2">
      <c r="A4333" s="132" t="s">
        <v>148</v>
      </c>
      <c r="B4333" s="217">
        <v>5</v>
      </c>
      <c r="C4333" s="78" t="s">
        <v>143</v>
      </c>
      <c r="D4333" s="79" t="s">
        <v>1194</v>
      </c>
      <c r="E4333" s="177">
        <v>522</v>
      </c>
      <c r="F4333" s="140" t="s">
        <v>1243</v>
      </c>
      <c r="G4333" s="58" t="s">
        <v>14</v>
      </c>
      <c r="H4333" s="12" t="s">
        <v>4</v>
      </c>
      <c r="I4333" s="267"/>
    </row>
    <row r="4334" spans="1:9" x14ac:dyDescent="0.2">
      <c r="A4334" s="48" t="s">
        <v>527</v>
      </c>
      <c r="B4334" s="218">
        <v>5</v>
      </c>
      <c r="C4334" s="78" t="s">
        <v>143</v>
      </c>
      <c r="D4334" s="78" t="s">
        <v>1194</v>
      </c>
      <c r="E4334" s="135">
        <v>522</v>
      </c>
      <c r="F4334" s="137" t="s">
        <v>1243</v>
      </c>
      <c r="G4334" s="58" t="s">
        <v>14</v>
      </c>
      <c r="H4334" s="12" t="s">
        <v>4</v>
      </c>
      <c r="I4334" s="267"/>
    </row>
    <row r="4335" spans="1:9" s="53" customFormat="1" x14ac:dyDescent="0.2">
      <c r="A4335" s="132" t="s">
        <v>588</v>
      </c>
      <c r="B4335" s="217">
        <v>5</v>
      </c>
      <c r="C4335" s="78" t="s">
        <v>143</v>
      </c>
      <c r="D4335" s="78" t="s">
        <v>1194</v>
      </c>
      <c r="E4335" s="135">
        <v>522</v>
      </c>
      <c r="F4335" s="137" t="s">
        <v>1243</v>
      </c>
      <c r="G4335" s="58" t="s">
        <v>14</v>
      </c>
      <c r="H4335" s="12" t="s">
        <v>4</v>
      </c>
      <c r="I4335" s="267"/>
    </row>
    <row r="4336" spans="1:9" s="53" customFormat="1" x14ac:dyDescent="0.2">
      <c r="A4336" s="132" t="s">
        <v>1069</v>
      </c>
      <c r="B4336" s="217">
        <v>5</v>
      </c>
      <c r="C4336" s="78" t="s">
        <v>143</v>
      </c>
      <c r="D4336" s="79" t="s">
        <v>1194</v>
      </c>
      <c r="E4336" s="177">
        <v>522</v>
      </c>
      <c r="F4336" s="140" t="s">
        <v>1243</v>
      </c>
      <c r="G4336" s="58" t="s">
        <v>14</v>
      </c>
      <c r="H4336" s="12" t="s">
        <v>4</v>
      </c>
      <c r="I4336" s="267"/>
    </row>
    <row r="4337" spans="1:9" x14ac:dyDescent="0.2">
      <c r="A4337" s="132" t="s">
        <v>5</v>
      </c>
      <c r="B4337" s="217">
        <v>5</v>
      </c>
      <c r="C4337" s="78" t="s">
        <v>143</v>
      </c>
      <c r="D4337" s="79" t="s">
        <v>1194</v>
      </c>
      <c r="E4337" s="177">
        <v>523</v>
      </c>
      <c r="F4337" s="140" t="s">
        <v>1244</v>
      </c>
      <c r="G4337" s="140" t="s">
        <v>14</v>
      </c>
      <c r="H4337" s="12" t="s">
        <v>4</v>
      </c>
      <c r="I4337" s="267"/>
    </row>
    <row r="4338" spans="1:9" x14ac:dyDescent="0.2">
      <c r="A4338" s="132" t="s">
        <v>6</v>
      </c>
      <c r="B4338" s="217">
        <v>5</v>
      </c>
      <c r="C4338" s="78" t="s">
        <v>143</v>
      </c>
      <c r="D4338" s="79" t="s">
        <v>1194</v>
      </c>
      <c r="E4338" s="177">
        <v>523</v>
      </c>
      <c r="F4338" s="140" t="s">
        <v>1244</v>
      </c>
      <c r="G4338" s="140" t="s">
        <v>14</v>
      </c>
      <c r="H4338" s="12" t="s">
        <v>4</v>
      </c>
      <c r="I4338" s="267"/>
    </row>
    <row r="4339" spans="1:9" x14ac:dyDescent="0.2">
      <c r="A4339" s="132" t="s">
        <v>7</v>
      </c>
      <c r="B4339" s="217">
        <v>5</v>
      </c>
      <c r="C4339" s="78" t="s">
        <v>143</v>
      </c>
      <c r="D4339" s="79" t="s">
        <v>1194</v>
      </c>
      <c r="E4339" s="177">
        <v>523</v>
      </c>
      <c r="F4339" s="140" t="s">
        <v>1244</v>
      </c>
      <c r="G4339" s="140" t="s">
        <v>14</v>
      </c>
      <c r="H4339" s="139" t="s">
        <v>4</v>
      </c>
      <c r="I4339" s="267"/>
    </row>
    <row r="4340" spans="1:9" x14ac:dyDescent="0.2">
      <c r="A4340" s="132" t="s">
        <v>8</v>
      </c>
      <c r="B4340" s="217">
        <v>5</v>
      </c>
      <c r="C4340" s="78" t="s">
        <v>143</v>
      </c>
      <c r="D4340" s="79" t="s">
        <v>1194</v>
      </c>
      <c r="E4340" s="177">
        <v>523</v>
      </c>
      <c r="F4340" s="140" t="s">
        <v>1244</v>
      </c>
      <c r="G4340" s="140" t="s">
        <v>14</v>
      </c>
      <c r="H4340" s="216" t="s">
        <v>4</v>
      </c>
      <c r="I4340" s="267"/>
    </row>
    <row r="4341" spans="1:9" x14ac:dyDescent="0.2">
      <c r="A4341" s="132" t="s">
        <v>34</v>
      </c>
      <c r="B4341" s="217">
        <v>5</v>
      </c>
      <c r="C4341" s="78" t="s">
        <v>143</v>
      </c>
      <c r="D4341" s="79" t="s">
        <v>1194</v>
      </c>
      <c r="E4341" s="177">
        <v>523</v>
      </c>
      <c r="F4341" s="140" t="s">
        <v>1244</v>
      </c>
      <c r="G4341" s="140" t="s">
        <v>14</v>
      </c>
      <c r="H4341" s="12" t="s">
        <v>4</v>
      </c>
      <c r="I4341" s="267"/>
    </row>
    <row r="4342" spans="1:9" x14ac:dyDescent="0.2">
      <c r="A4342" s="132" t="s">
        <v>37</v>
      </c>
      <c r="B4342" s="217">
        <v>5</v>
      </c>
      <c r="C4342" s="78" t="s">
        <v>143</v>
      </c>
      <c r="D4342" s="79" t="s">
        <v>1194</v>
      </c>
      <c r="E4342" s="177">
        <v>523</v>
      </c>
      <c r="F4342" s="140" t="s">
        <v>1244</v>
      </c>
      <c r="G4342" s="140" t="s">
        <v>14</v>
      </c>
      <c r="H4342" s="12" t="s">
        <v>4</v>
      </c>
      <c r="I4342" s="267"/>
    </row>
    <row r="4343" spans="1:9" x14ac:dyDescent="0.2">
      <c r="A4343" s="132" t="s">
        <v>39</v>
      </c>
      <c r="B4343" s="217">
        <v>5</v>
      </c>
      <c r="C4343" s="78" t="s">
        <v>143</v>
      </c>
      <c r="D4343" s="79" t="s">
        <v>1194</v>
      </c>
      <c r="E4343" s="177">
        <v>523</v>
      </c>
      <c r="F4343" s="140" t="s">
        <v>1244</v>
      </c>
      <c r="G4343" s="140" t="s">
        <v>14</v>
      </c>
      <c r="H4343" s="12" t="s">
        <v>4</v>
      </c>
      <c r="I4343" s="267"/>
    </row>
    <row r="4344" spans="1:9" x14ac:dyDescent="0.2">
      <c r="A4344" s="132" t="s">
        <v>40</v>
      </c>
      <c r="B4344" s="217">
        <v>5</v>
      </c>
      <c r="C4344" s="78" t="s">
        <v>143</v>
      </c>
      <c r="D4344" s="79" t="s">
        <v>1194</v>
      </c>
      <c r="E4344" s="177">
        <v>523</v>
      </c>
      <c r="F4344" s="140" t="s">
        <v>1244</v>
      </c>
      <c r="G4344" s="140" t="s">
        <v>14</v>
      </c>
      <c r="H4344" s="12" t="s">
        <v>4</v>
      </c>
      <c r="I4344" s="267"/>
    </row>
    <row r="4345" spans="1:9" x14ac:dyDescent="0.2">
      <c r="A4345" s="132" t="s">
        <v>44</v>
      </c>
      <c r="B4345" s="217">
        <v>5</v>
      </c>
      <c r="C4345" s="78" t="s">
        <v>143</v>
      </c>
      <c r="D4345" s="79" t="s">
        <v>1194</v>
      </c>
      <c r="E4345" s="177">
        <v>523</v>
      </c>
      <c r="F4345" s="140" t="s">
        <v>1244</v>
      </c>
      <c r="G4345" s="140" t="s">
        <v>14</v>
      </c>
      <c r="H4345" s="12" t="s">
        <v>4</v>
      </c>
      <c r="I4345" s="267"/>
    </row>
    <row r="4346" spans="1:9" x14ac:dyDescent="0.2">
      <c r="A4346" s="132" t="s">
        <v>45</v>
      </c>
      <c r="B4346" s="217">
        <v>5</v>
      </c>
      <c r="C4346" s="78" t="s">
        <v>143</v>
      </c>
      <c r="D4346" s="79" t="s">
        <v>1194</v>
      </c>
      <c r="E4346" s="177">
        <v>523</v>
      </c>
      <c r="F4346" s="140" t="s">
        <v>1244</v>
      </c>
      <c r="G4346" s="140" t="s">
        <v>14</v>
      </c>
      <c r="H4346" s="12" t="s">
        <v>4</v>
      </c>
      <c r="I4346" s="267"/>
    </row>
    <row r="4347" spans="1:9" x14ac:dyDescent="0.2">
      <c r="A4347" s="132" t="s">
        <v>46</v>
      </c>
      <c r="B4347" s="217">
        <v>5</v>
      </c>
      <c r="C4347" s="78" t="s">
        <v>143</v>
      </c>
      <c r="D4347" s="79" t="s">
        <v>1194</v>
      </c>
      <c r="E4347" s="177">
        <v>523</v>
      </c>
      <c r="F4347" s="140" t="s">
        <v>1244</v>
      </c>
      <c r="G4347" s="140" t="s">
        <v>14</v>
      </c>
      <c r="H4347" s="12" t="s">
        <v>4</v>
      </c>
      <c r="I4347" s="267"/>
    </row>
    <row r="4348" spans="1:9" x14ac:dyDescent="0.2">
      <c r="A4348" s="132" t="s">
        <v>47</v>
      </c>
      <c r="B4348" s="217">
        <v>5</v>
      </c>
      <c r="C4348" s="78" t="s">
        <v>143</v>
      </c>
      <c r="D4348" s="79" t="s">
        <v>1194</v>
      </c>
      <c r="E4348" s="177">
        <v>523</v>
      </c>
      <c r="F4348" s="140" t="s">
        <v>1244</v>
      </c>
      <c r="G4348" s="140" t="s">
        <v>14</v>
      </c>
      <c r="H4348" s="12" t="s">
        <v>4</v>
      </c>
      <c r="I4348" s="267"/>
    </row>
    <row r="4349" spans="1:9" x14ac:dyDescent="0.2">
      <c r="A4349" s="132" t="s">
        <v>55</v>
      </c>
      <c r="B4349" s="217">
        <v>5</v>
      </c>
      <c r="C4349" s="78" t="s">
        <v>143</v>
      </c>
      <c r="D4349" s="79" t="s">
        <v>1194</v>
      </c>
      <c r="E4349" s="177">
        <v>523</v>
      </c>
      <c r="F4349" s="140" t="s">
        <v>1244</v>
      </c>
      <c r="G4349" s="140" t="s">
        <v>14</v>
      </c>
      <c r="H4349" s="12" t="s">
        <v>4</v>
      </c>
      <c r="I4349" s="267"/>
    </row>
    <row r="4350" spans="1:9" x14ac:dyDescent="0.2">
      <c r="A4350" s="132" t="s">
        <v>56</v>
      </c>
      <c r="B4350" s="217">
        <v>5</v>
      </c>
      <c r="C4350" s="78" t="s">
        <v>143</v>
      </c>
      <c r="D4350" s="79" t="s">
        <v>1194</v>
      </c>
      <c r="E4350" s="177">
        <v>523</v>
      </c>
      <c r="F4350" s="140" t="s">
        <v>1244</v>
      </c>
      <c r="G4350" s="140" t="s">
        <v>14</v>
      </c>
      <c r="H4350" s="12" t="s">
        <v>4</v>
      </c>
      <c r="I4350" s="267"/>
    </row>
    <row r="4351" spans="1:9" x14ac:dyDescent="0.2">
      <c r="A4351" s="132" t="s">
        <v>64</v>
      </c>
      <c r="B4351" s="217">
        <v>5</v>
      </c>
      <c r="C4351" s="78" t="s">
        <v>143</v>
      </c>
      <c r="D4351" s="79" t="s">
        <v>1194</v>
      </c>
      <c r="E4351" s="177">
        <v>523</v>
      </c>
      <c r="F4351" s="140" t="s">
        <v>1244</v>
      </c>
      <c r="G4351" s="140" t="s">
        <v>14</v>
      </c>
      <c r="H4351" s="12" t="s">
        <v>4</v>
      </c>
      <c r="I4351" s="267"/>
    </row>
    <row r="4352" spans="1:9" x14ac:dyDescent="0.2">
      <c r="A4352" s="132" t="s">
        <v>65</v>
      </c>
      <c r="B4352" s="217">
        <v>5</v>
      </c>
      <c r="C4352" s="78" t="s">
        <v>143</v>
      </c>
      <c r="D4352" s="79" t="s">
        <v>1194</v>
      </c>
      <c r="E4352" s="177">
        <v>523</v>
      </c>
      <c r="F4352" s="140" t="s">
        <v>1244</v>
      </c>
      <c r="G4352" s="140" t="s">
        <v>14</v>
      </c>
      <c r="H4352" s="12" t="s">
        <v>4</v>
      </c>
      <c r="I4352" s="267"/>
    </row>
    <row r="4353" spans="1:9" x14ac:dyDescent="0.2">
      <c r="A4353" s="132" t="s">
        <v>78</v>
      </c>
      <c r="B4353" s="217">
        <v>5</v>
      </c>
      <c r="C4353" s="78" t="s">
        <v>143</v>
      </c>
      <c r="D4353" s="79" t="s">
        <v>1194</v>
      </c>
      <c r="E4353" s="177">
        <v>523</v>
      </c>
      <c r="F4353" s="140" t="s">
        <v>1244</v>
      </c>
      <c r="G4353" s="140" t="s">
        <v>14</v>
      </c>
      <c r="H4353" s="12" t="s">
        <v>4</v>
      </c>
      <c r="I4353" s="267"/>
    </row>
    <row r="4354" spans="1:9" x14ac:dyDescent="0.2">
      <c r="A4354" s="132" t="s">
        <v>79</v>
      </c>
      <c r="B4354" s="217">
        <v>5</v>
      </c>
      <c r="C4354" s="78" t="s">
        <v>143</v>
      </c>
      <c r="D4354" s="79" t="s">
        <v>1194</v>
      </c>
      <c r="E4354" s="177">
        <v>523</v>
      </c>
      <c r="F4354" s="140" t="s">
        <v>1244</v>
      </c>
      <c r="G4354" s="140" t="s">
        <v>14</v>
      </c>
      <c r="H4354" s="12" t="s">
        <v>4</v>
      </c>
      <c r="I4354" s="267"/>
    </row>
    <row r="4355" spans="1:9" x14ac:dyDescent="0.2">
      <c r="A4355" s="132" t="s">
        <v>81</v>
      </c>
      <c r="B4355" s="217">
        <v>5</v>
      </c>
      <c r="C4355" s="78" t="s">
        <v>143</v>
      </c>
      <c r="D4355" s="79" t="s">
        <v>1194</v>
      </c>
      <c r="E4355" s="177">
        <v>523</v>
      </c>
      <c r="F4355" s="140" t="s">
        <v>1244</v>
      </c>
      <c r="G4355" s="140" t="s">
        <v>14</v>
      </c>
      <c r="H4355" s="12" t="s">
        <v>4</v>
      </c>
      <c r="I4355" s="267"/>
    </row>
    <row r="4356" spans="1:9" x14ac:dyDescent="0.2">
      <c r="A4356" s="132" t="s">
        <v>82</v>
      </c>
      <c r="B4356" s="217">
        <v>5</v>
      </c>
      <c r="C4356" s="78" t="s">
        <v>143</v>
      </c>
      <c r="D4356" s="79" t="s">
        <v>1194</v>
      </c>
      <c r="E4356" s="177">
        <v>523</v>
      </c>
      <c r="F4356" s="140" t="s">
        <v>1244</v>
      </c>
      <c r="G4356" s="140" t="s">
        <v>14</v>
      </c>
      <c r="H4356" s="12" t="s">
        <v>4</v>
      </c>
      <c r="I4356" s="267"/>
    </row>
    <row r="4357" spans="1:9" x14ac:dyDescent="0.2">
      <c r="A4357" s="132" t="s">
        <v>87</v>
      </c>
      <c r="B4357" s="217">
        <v>5</v>
      </c>
      <c r="C4357" s="78" t="s">
        <v>143</v>
      </c>
      <c r="D4357" s="79" t="s">
        <v>1194</v>
      </c>
      <c r="E4357" s="177">
        <v>523</v>
      </c>
      <c r="F4357" s="140" t="s">
        <v>1244</v>
      </c>
      <c r="G4357" s="140" t="s">
        <v>14</v>
      </c>
      <c r="H4357" s="12" t="s">
        <v>4</v>
      </c>
      <c r="I4357" s="267"/>
    </row>
    <row r="4358" spans="1:9" x14ac:dyDescent="0.2">
      <c r="A4358" s="132" t="s">
        <v>88</v>
      </c>
      <c r="B4358" s="217">
        <v>5</v>
      </c>
      <c r="C4358" s="78" t="s">
        <v>143</v>
      </c>
      <c r="D4358" s="79" t="s">
        <v>1194</v>
      </c>
      <c r="E4358" s="177">
        <v>523</v>
      </c>
      <c r="F4358" s="140" t="s">
        <v>1244</v>
      </c>
      <c r="G4358" s="140" t="s">
        <v>14</v>
      </c>
      <c r="H4358" s="12" t="s">
        <v>4</v>
      </c>
      <c r="I4358" s="267"/>
    </row>
    <row r="4359" spans="1:9" x14ac:dyDescent="0.2">
      <c r="A4359" s="132" t="s">
        <v>148</v>
      </c>
      <c r="B4359" s="217">
        <v>5</v>
      </c>
      <c r="C4359" s="78" t="s">
        <v>143</v>
      </c>
      <c r="D4359" s="79" t="s">
        <v>1194</v>
      </c>
      <c r="E4359" s="177">
        <v>523</v>
      </c>
      <c r="F4359" s="140" t="s">
        <v>1244</v>
      </c>
      <c r="G4359" s="140" t="s">
        <v>14</v>
      </c>
      <c r="H4359" s="12" t="s">
        <v>4</v>
      </c>
      <c r="I4359" s="267"/>
    </row>
    <row r="4360" spans="1:9" x14ac:dyDescent="0.2">
      <c r="A4360" s="48" t="s">
        <v>527</v>
      </c>
      <c r="B4360" s="218">
        <v>5</v>
      </c>
      <c r="C4360" s="78" t="s">
        <v>143</v>
      </c>
      <c r="D4360" s="79" t="s">
        <v>1194</v>
      </c>
      <c r="E4360" s="177">
        <v>523</v>
      </c>
      <c r="F4360" s="140" t="s">
        <v>1244</v>
      </c>
      <c r="G4360" s="140" t="s">
        <v>14</v>
      </c>
      <c r="H4360" s="12" t="s">
        <v>4</v>
      </c>
      <c r="I4360" s="267"/>
    </row>
    <row r="4361" spans="1:9" s="53" customFormat="1" x14ac:dyDescent="0.2">
      <c r="A4361" s="132" t="s">
        <v>588</v>
      </c>
      <c r="B4361" s="217">
        <v>5</v>
      </c>
      <c r="C4361" s="78" t="s">
        <v>143</v>
      </c>
      <c r="D4361" s="79" t="s">
        <v>1194</v>
      </c>
      <c r="E4361" s="177">
        <v>523</v>
      </c>
      <c r="F4361" s="140" t="s">
        <v>1244</v>
      </c>
      <c r="G4361" s="140" t="s">
        <v>14</v>
      </c>
      <c r="H4361" s="12">
        <v>145.9</v>
      </c>
      <c r="I4361" s="267"/>
    </row>
    <row r="4362" spans="1:9" s="53" customFormat="1" x14ac:dyDescent="0.2">
      <c r="A4362" s="132" t="s">
        <v>1069</v>
      </c>
      <c r="B4362" s="217">
        <v>5</v>
      </c>
      <c r="C4362" s="78" t="s">
        <v>143</v>
      </c>
      <c r="D4362" s="79" t="s">
        <v>1194</v>
      </c>
      <c r="E4362" s="177">
        <v>523</v>
      </c>
      <c r="F4362" s="140" t="s">
        <v>1244</v>
      </c>
      <c r="G4362" s="140" t="s">
        <v>14</v>
      </c>
      <c r="H4362" s="12">
        <v>145.9</v>
      </c>
      <c r="I4362" s="267"/>
    </row>
    <row r="4363" spans="1:9" x14ac:dyDescent="0.2">
      <c r="A4363" s="48" t="s">
        <v>5</v>
      </c>
      <c r="B4363" s="218">
        <v>5</v>
      </c>
      <c r="C4363" s="78" t="s">
        <v>143</v>
      </c>
      <c r="D4363" s="80" t="s">
        <v>1179</v>
      </c>
      <c r="E4363" s="177">
        <v>524</v>
      </c>
      <c r="F4363" s="140" t="s">
        <v>1202</v>
      </c>
      <c r="G4363" s="58" t="s">
        <v>84</v>
      </c>
      <c r="H4363" s="12" t="s">
        <v>4</v>
      </c>
      <c r="I4363" s="267"/>
    </row>
    <row r="4364" spans="1:9" x14ac:dyDescent="0.2">
      <c r="A4364" s="132" t="s">
        <v>6</v>
      </c>
      <c r="B4364" s="213">
        <v>5</v>
      </c>
      <c r="C4364" s="148" t="s">
        <v>143</v>
      </c>
      <c r="D4364" s="160" t="s">
        <v>1179</v>
      </c>
      <c r="E4364" s="177">
        <v>524</v>
      </c>
      <c r="F4364" s="140" t="s">
        <v>1202</v>
      </c>
      <c r="G4364" s="127" t="s">
        <v>84</v>
      </c>
      <c r="H4364" s="12" t="s">
        <v>4</v>
      </c>
      <c r="I4364" s="267"/>
    </row>
    <row r="4365" spans="1:9" x14ac:dyDescent="0.2">
      <c r="A4365" s="132" t="s">
        <v>7</v>
      </c>
      <c r="B4365" s="213">
        <v>5</v>
      </c>
      <c r="C4365" s="148" t="s">
        <v>143</v>
      </c>
      <c r="D4365" s="160" t="s">
        <v>1179</v>
      </c>
      <c r="E4365" s="177">
        <v>524</v>
      </c>
      <c r="F4365" s="140" t="s">
        <v>1202</v>
      </c>
      <c r="G4365" s="127" t="s">
        <v>84</v>
      </c>
      <c r="H4365" s="139" t="s">
        <v>4</v>
      </c>
      <c r="I4365" s="267"/>
    </row>
    <row r="4366" spans="1:9" x14ac:dyDescent="0.2">
      <c r="A4366" s="132" t="s">
        <v>8</v>
      </c>
      <c r="B4366" s="213">
        <v>5</v>
      </c>
      <c r="C4366" s="148" t="s">
        <v>143</v>
      </c>
      <c r="D4366" s="160" t="s">
        <v>1179</v>
      </c>
      <c r="E4366" s="177">
        <v>524</v>
      </c>
      <c r="F4366" s="140" t="s">
        <v>1202</v>
      </c>
      <c r="G4366" s="127" t="s">
        <v>84</v>
      </c>
      <c r="H4366" s="216" t="s">
        <v>4</v>
      </c>
      <c r="I4366" s="267"/>
    </row>
    <row r="4367" spans="1:9" x14ac:dyDescent="0.2">
      <c r="A4367" s="132" t="s">
        <v>34</v>
      </c>
      <c r="B4367" s="213">
        <v>5</v>
      </c>
      <c r="C4367" s="148" t="s">
        <v>143</v>
      </c>
      <c r="D4367" s="160" t="s">
        <v>1179</v>
      </c>
      <c r="E4367" s="177">
        <v>524</v>
      </c>
      <c r="F4367" s="140" t="s">
        <v>1202</v>
      </c>
      <c r="G4367" s="127" t="s">
        <v>84</v>
      </c>
      <c r="H4367" s="12" t="s">
        <v>4</v>
      </c>
      <c r="I4367" s="267"/>
    </row>
    <row r="4368" spans="1:9" x14ac:dyDescent="0.2">
      <c r="A4368" s="132" t="s">
        <v>37</v>
      </c>
      <c r="B4368" s="213">
        <v>5</v>
      </c>
      <c r="C4368" s="148" t="s">
        <v>143</v>
      </c>
      <c r="D4368" s="160" t="s">
        <v>1179</v>
      </c>
      <c r="E4368" s="177">
        <v>524</v>
      </c>
      <c r="F4368" s="140" t="s">
        <v>1202</v>
      </c>
      <c r="G4368" s="127" t="s">
        <v>84</v>
      </c>
      <c r="H4368" s="12" t="s">
        <v>4</v>
      </c>
      <c r="I4368" s="267"/>
    </row>
    <row r="4369" spans="1:9" x14ac:dyDescent="0.2">
      <c r="A4369" s="132" t="s">
        <v>39</v>
      </c>
      <c r="B4369" s="213">
        <v>5</v>
      </c>
      <c r="C4369" s="148" t="s">
        <v>143</v>
      </c>
      <c r="D4369" s="160" t="s">
        <v>1179</v>
      </c>
      <c r="E4369" s="177">
        <v>524</v>
      </c>
      <c r="F4369" s="140" t="s">
        <v>1202</v>
      </c>
      <c r="G4369" s="127" t="s">
        <v>84</v>
      </c>
      <c r="H4369" s="12" t="s">
        <v>4</v>
      </c>
      <c r="I4369" s="267"/>
    </row>
    <row r="4370" spans="1:9" x14ac:dyDescent="0.2">
      <c r="A4370" s="132" t="s">
        <v>40</v>
      </c>
      <c r="B4370" s="213">
        <v>5</v>
      </c>
      <c r="C4370" s="148" t="s">
        <v>143</v>
      </c>
      <c r="D4370" s="160" t="s">
        <v>1179</v>
      </c>
      <c r="E4370" s="177">
        <v>524</v>
      </c>
      <c r="F4370" s="140" t="s">
        <v>1202</v>
      </c>
      <c r="G4370" s="127" t="s">
        <v>84</v>
      </c>
      <c r="H4370" s="12" t="s">
        <v>4</v>
      </c>
      <c r="I4370" s="267"/>
    </row>
    <row r="4371" spans="1:9" x14ac:dyDescent="0.2">
      <c r="A4371" s="132" t="s">
        <v>44</v>
      </c>
      <c r="B4371" s="213">
        <v>5</v>
      </c>
      <c r="C4371" s="148" t="s">
        <v>143</v>
      </c>
      <c r="D4371" s="160" t="s">
        <v>1179</v>
      </c>
      <c r="E4371" s="177">
        <v>524</v>
      </c>
      <c r="F4371" s="140" t="s">
        <v>1202</v>
      </c>
      <c r="G4371" s="127" t="s">
        <v>84</v>
      </c>
      <c r="H4371" s="12" t="s">
        <v>4</v>
      </c>
      <c r="I4371" s="267"/>
    </row>
    <row r="4372" spans="1:9" x14ac:dyDescent="0.2">
      <c r="A4372" s="132" t="s">
        <v>45</v>
      </c>
      <c r="B4372" s="213">
        <v>5</v>
      </c>
      <c r="C4372" s="148" t="s">
        <v>143</v>
      </c>
      <c r="D4372" s="160" t="s">
        <v>1179</v>
      </c>
      <c r="E4372" s="177">
        <v>524</v>
      </c>
      <c r="F4372" s="140" t="s">
        <v>1202</v>
      </c>
      <c r="G4372" s="127" t="s">
        <v>84</v>
      </c>
      <c r="H4372" s="12" t="s">
        <v>4</v>
      </c>
      <c r="I4372" s="267"/>
    </row>
    <row r="4373" spans="1:9" x14ac:dyDescent="0.2">
      <c r="A4373" s="132" t="s">
        <v>46</v>
      </c>
      <c r="B4373" s="213">
        <v>5</v>
      </c>
      <c r="C4373" s="148" t="s">
        <v>143</v>
      </c>
      <c r="D4373" s="160" t="s">
        <v>1179</v>
      </c>
      <c r="E4373" s="177">
        <v>524</v>
      </c>
      <c r="F4373" s="140" t="s">
        <v>1202</v>
      </c>
      <c r="G4373" s="127" t="s">
        <v>84</v>
      </c>
      <c r="H4373" s="12" t="s">
        <v>4</v>
      </c>
      <c r="I4373" s="267"/>
    </row>
    <row r="4374" spans="1:9" x14ac:dyDescent="0.2">
      <c r="A4374" s="132" t="s">
        <v>47</v>
      </c>
      <c r="B4374" s="213">
        <v>5</v>
      </c>
      <c r="C4374" s="148" t="s">
        <v>143</v>
      </c>
      <c r="D4374" s="160" t="s">
        <v>1179</v>
      </c>
      <c r="E4374" s="177">
        <v>524</v>
      </c>
      <c r="F4374" s="140" t="s">
        <v>1202</v>
      </c>
      <c r="G4374" s="127" t="s">
        <v>84</v>
      </c>
      <c r="H4374" s="12" t="s">
        <v>4</v>
      </c>
      <c r="I4374" s="267"/>
    </row>
    <row r="4375" spans="1:9" x14ac:dyDescent="0.2">
      <c r="A4375" s="132" t="s">
        <v>55</v>
      </c>
      <c r="B4375" s="213">
        <v>5</v>
      </c>
      <c r="C4375" s="148" t="s">
        <v>143</v>
      </c>
      <c r="D4375" s="160" t="s">
        <v>1179</v>
      </c>
      <c r="E4375" s="177">
        <v>524</v>
      </c>
      <c r="F4375" s="140" t="s">
        <v>1202</v>
      </c>
      <c r="G4375" s="127" t="s">
        <v>84</v>
      </c>
      <c r="H4375" s="12" t="s">
        <v>4</v>
      </c>
      <c r="I4375" s="267"/>
    </row>
    <row r="4376" spans="1:9" x14ac:dyDescent="0.2">
      <c r="A4376" s="132" t="s">
        <v>56</v>
      </c>
      <c r="B4376" s="213">
        <v>5</v>
      </c>
      <c r="C4376" s="148" t="s">
        <v>143</v>
      </c>
      <c r="D4376" s="160" t="s">
        <v>1179</v>
      </c>
      <c r="E4376" s="177">
        <v>524</v>
      </c>
      <c r="F4376" s="140" t="s">
        <v>1202</v>
      </c>
      <c r="G4376" s="127" t="s">
        <v>84</v>
      </c>
      <c r="H4376" s="12" t="s">
        <v>4</v>
      </c>
      <c r="I4376" s="267"/>
    </row>
    <row r="4377" spans="1:9" x14ac:dyDescent="0.2">
      <c r="A4377" s="132" t="s">
        <v>64</v>
      </c>
      <c r="B4377" s="213">
        <v>5</v>
      </c>
      <c r="C4377" s="148" t="s">
        <v>143</v>
      </c>
      <c r="D4377" s="160" t="s">
        <v>1179</v>
      </c>
      <c r="E4377" s="177">
        <v>524</v>
      </c>
      <c r="F4377" s="140" t="s">
        <v>1202</v>
      </c>
      <c r="G4377" s="127" t="s">
        <v>84</v>
      </c>
      <c r="H4377" s="12" t="s">
        <v>4</v>
      </c>
      <c r="I4377" s="267"/>
    </row>
    <row r="4378" spans="1:9" x14ac:dyDescent="0.2">
      <c r="A4378" s="132" t="s">
        <v>65</v>
      </c>
      <c r="B4378" s="213">
        <v>5</v>
      </c>
      <c r="C4378" s="148" t="s">
        <v>143</v>
      </c>
      <c r="D4378" s="160" t="s">
        <v>1179</v>
      </c>
      <c r="E4378" s="177">
        <v>524</v>
      </c>
      <c r="F4378" s="140" t="s">
        <v>1202</v>
      </c>
      <c r="G4378" s="127" t="s">
        <v>84</v>
      </c>
      <c r="H4378" s="12" t="s">
        <v>4</v>
      </c>
      <c r="I4378" s="267"/>
    </row>
    <row r="4379" spans="1:9" x14ac:dyDescent="0.2">
      <c r="A4379" s="132" t="s">
        <v>78</v>
      </c>
      <c r="B4379" s="213">
        <v>5</v>
      </c>
      <c r="C4379" s="148" t="s">
        <v>143</v>
      </c>
      <c r="D4379" s="160" t="s">
        <v>1179</v>
      </c>
      <c r="E4379" s="177">
        <v>524</v>
      </c>
      <c r="F4379" s="140" t="s">
        <v>1202</v>
      </c>
      <c r="G4379" s="127" t="s">
        <v>84</v>
      </c>
      <c r="H4379" s="12" t="s">
        <v>4</v>
      </c>
      <c r="I4379" s="267"/>
    </row>
    <row r="4380" spans="1:9" x14ac:dyDescent="0.2">
      <c r="A4380" s="132" t="s">
        <v>79</v>
      </c>
      <c r="B4380" s="213">
        <v>5</v>
      </c>
      <c r="C4380" s="148" t="s">
        <v>143</v>
      </c>
      <c r="D4380" s="160" t="s">
        <v>1179</v>
      </c>
      <c r="E4380" s="177">
        <v>524</v>
      </c>
      <c r="F4380" s="140" t="s">
        <v>1202</v>
      </c>
      <c r="G4380" s="127" t="s">
        <v>84</v>
      </c>
      <c r="H4380" s="12" t="s">
        <v>4</v>
      </c>
      <c r="I4380" s="267"/>
    </row>
    <row r="4381" spans="1:9" x14ac:dyDescent="0.2">
      <c r="A4381" s="132" t="s">
        <v>81</v>
      </c>
      <c r="B4381" s="213">
        <v>5</v>
      </c>
      <c r="C4381" s="148" t="s">
        <v>143</v>
      </c>
      <c r="D4381" s="160" t="s">
        <v>1179</v>
      </c>
      <c r="E4381" s="177">
        <v>524</v>
      </c>
      <c r="F4381" s="140" t="s">
        <v>1202</v>
      </c>
      <c r="G4381" s="127" t="s">
        <v>84</v>
      </c>
      <c r="H4381" s="12" t="s">
        <v>4</v>
      </c>
      <c r="I4381" s="267"/>
    </row>
    <row r="4382" spans="1:9" x14ac:dyDescent="0.2">
      <c r="A4382" s="132" t="s">
        <v>82</v>
      </c>
      <c r="B4382" s="213">
        <v>5</v>
      </c>
      <c r="C4382" s="148" t="s">
        <v>143</v>
      </c>
      <c r="D4382" s="160" t="s">
        <v>1179</v>
      </c>
      <c r="E4382" s="177">
        <v>524</v>
      </c>
      <c r="F4382" s="140" t="s">
        <v>1202</v>
      </c>
      <c r="G4382" s="127" t="s">
        <v>84</v>
      </c>
      <c r="H4382" s="12" t="s">
        <v>4</v>
      </c>
      <c r="I4382" s="267"/>
    </row>
    <row r="4383" spans="1:9" x14ac:dyDescent="0.2">
      <c r="A4383" s="132" t="s">
        <v>87</v>
      </c>
      <c r="B4383" s="213">
        <v>5</v>
      </c>
      <c r="C4383" s="148" t="s">
        <v>143</v>
      </c>
      <c r="D4383" s="160" t="s">
        <v>1179</v>
      </c>
      <c r="E4383" s="177">
        <v>524</v>
      </c>
      <c r="F4383" s="140" t="s">
        <v>1202</v>
      </c>
      <c r="G4383" s="127" t="s">
        <v>84</v>
      </c>
      <c r="H4383" s="12" t="s">
        <v>4</v>
      </c>
      <c r="I4383" s="267"/>
    </row>
    <row r="4384" spans="1:9" x14ac:dyDescent="0.2">
      <c r="A4384" s="132" t="s">
        <v>88</v>
      </c>
      <c r="B4384" s="213">
        <v>5</v>
      </c>
      <c r="C4384" s="148" t="s">
        <v>143</v>
      </c>
      <c r="D4384" s="160" t="s">
        <v>1179</v>
      </c>
      <c r="E4384" s="177">
        <v>524</v>
      </c>
      <c r="F4384" s="140" t="s">
        <v>1202</v>
      </c>
      <c r="G4384" s="127" t="s">
        <v>84</v>
      </c>
      <c r="H4384" s="12" t="s">
        <v>4</v>
      </c>
      <c r="I4384" s="267"/>
    </row>
    <row r="4385" spans="1:9" x14ac:dyDescent="0.2">
      <c r="A4385" s="132" t="s">
        <v>148</v>
      </c>
      <c r="B4385" s="213">
        <v>5</v>
      </c>
      <c r="C4385" s="148" t="s">
        <v>143</v>
      </c>
      <c r="D4385" s="160" t="s">
        <v>1179</v>
      </c>
      <c r="E4385" s="177">
        <v>524</v>
      </c>
      <c r="F4385" s="140" t="s">
        <v>1202</v>
      </c>
      <c r="G4385" s="127" t="s">
        <v>84</v>
      </c>
      <c r="H4385" s="12" t="s">
        <v>4</v>
      </c>
      <c r="I4385" s="267"/>
    </row>
    <row r="4386" spans="1:9" x14ac:dyDescent="0.2">
      <c r="A4386" s="132" t="s">
        <v>527</v>
      </c>
      <c r="B4386" s="213">
        <v>5</v>
      </c>
      <c r="C4386" s="148" t="s">
        <v>143</v>
      </c>
      <c r="D4386" s="160" t="s">
        <v>1179</v>
      </c>
      <c r="E4386" s="177">
        <v>524</v>
      </c>
      <c r="F4386" s="140" t="s">
        <v>1202</v>
      </c>
      <c r="G4386" s="127" t="s">
        <v>84</v>
      </c>
      <c r="H4386" s="12" t="s">
        <v>4</v>
      </c>
      <c r="I4386" s="267"/>
    </row>
    <row r="4387" spans="1:9" s="53" customFormat="1" x14ac:dyDescent="0.2">
      <c r="A4387" s="132" t="s">
        <v>588</v>
      </c>
      <c r="B4387" s="213">
        <v>5</v>
      </c>
      <c r="C4387" s="148" t="s">
        <v>143</v>
      </c>
      <c r="D4387" s="160" t="s">
        <v>1179</v>
      </c>
      <c r="E4387" s="177">
        <v>524</v>
      </c>
      <c r="F4387" s="140" t="s">
        <v>1202</v>
      </c>
      <c r="G4387" s="127" t="s">
        <v>84</v>
      </c>
      <c r="H4387" s="12">
        <v>1025.3</v>
      </c>
      <c r="I4387" s="267"/>
    </row>
    <row r="4388" spans="1:9" s="53" customFormat="1" x14ac:dyDescent="0.2">
      <c r="A4388" s="132" t="s">
        <v>1069</v>
      </c>
      <c r="B4388" s="213">
        <v>5</v>
      </c>
      <c r="C4388" s="148" t="s">
        <v>143</v>
      </c>
      <c r="D4388" s="160" t="s">
        <v>1179</v>
      </c>
      <c r="E4388" s="177">
        <v>524</v>
      </c>
      <c r="F4388" s="140" t="s">
        <v>1202</v>
      </c>
      <c r="G4388" s="127" t="s">
        <v>84</v>
      </c>
      <c r="H4388" s="12">
        <v>1025.3</v>
      </c>
      <c r="I4388" s="267"/>
    </row>
    <row r="4389" spans="1:9" x14ac:dyDescent="0.2">
      <c r="A4389" s="132" t="s">
        <v>5</v>
      </c>
      <c r="B4389" s="217">
        <v>5</v>
      </c>
      <c r="C4389" s="78" t="s">
        <v>143</v>
      </c>
      <c r="D4389" s="78" t="s">
        <v>1194</v>
      </c>
      <c r="E4389" s="135">
        <v>525</v>
      </c>
      <c r="F4389" s="137" t="s">
        <v>1245</v>
      </c>
      <c r="G4389" s="58" t="s">
        <v>14</v>
      </c>
      <c r="H4389" s="12" t="s">
        <v>4</v>
      </c>
      <c r="I4389" s="267"/>
    </row>
    <row r="4390" spans="1:9" x14ac:dyDescent="0.2">
      <c r="A4390" s="132" t="s">
        <v>6</v>
      </c>
      <c r="B4390" s="217">
        <v>5</v>
      </c>
      <c r="C4390" s="78" t="s">
        <v>143</v>
      </c>
      <c r="D4390" s="78" t="s">
        <v>1194</v>
      </c>
      <c r="E4390" s="135">
        <v>525</v>
      </c>
      <c r="F4390" s="137" t="s">
        <v>1245</v>
      </c>
      <c r="G4390" s="58" t="s">
        <v>14</v>
      </c>
      <c r="H4390" s="12" t="s">
        <v>4</v>
      </c>
      <c r="I4390" s="267"/>
    </row>
    <row r="4391" spans="1:9" x14ac:dyDescent="0.2">
      <c r="A4391" s="132" t="s">
        <v>7</v>
      </c>
      <c r="B4391" s="217">
        <v>5</v>
      </c>
      <c r="C4391" s="78" t="s">
        <v>143</v>
      </c>
      <c r="D4391" s="78" t="s">
        <v>1194</v>
      </c>
      <c r="E4391" s="135">
        <v>525</v>
      </c>
      <c r="F4391" s="137" t="s">
        <v>1245</v>
      </c>
      <c r="G4391" s="58" t="s">
        <v>14</v>
      </c>
      <c r="H4391" s="12" t="s">
        <v>4</v>
      </c>
      <c r="I4391" s="267"/>
    </row>
    <row r="4392" spans="1:9" x14ac:dyDescent="0.2">
      <c r="A4392" s="132" t="s">
        <v>8</v>
      </c>
      <c r="B4392" s="217">
        <v>5</v>
      </c>
      <c r="C4392" s="78" t="s">
        <v>143</v>
      </c>
      <c r="D4392" s="78" t="s">
        <v>1194</v>
      </c>
      <c r="E4392" s="135">
        <v>525</v>
      </c>
      <c r="F4392" s="137" t="s">
        <v>1245</v>
      </c>
      <c r="G4392" s="58" t="s">
        <v>14</v>
      </c>
      <c r="H4392" s="12" t="s">
        <v>4</v>
      </c>
      <c r="I4392" s="267"/>
    </row>
    <row r="4393" spans="1:9" x14ac:dyDescent="0.2">
      <c r="A4393" s="132" t="s">
        <v>34</v>
      </c>
      <c r="B4393" s="217">
        <v>5</v>
      </c>
      <c r="C4393" s="78" t="s">
        <v>143</v>
      </c>
      <c r="D4393" s="78" t="s">
        <v>1194</v>
      </c>
      <c r="E4393" s="135">
        <v>525</v>
      </c>
      <c r="F4393" s="137" t="s">
        <v>1245</v>
      </c>
      <c r="G4393" s="58" t="s">
        <v>14</v>
      </c>
      <c r="H4393" s="12" t="s">
        <v>4</v>
      </c>
      <c r="I4393" s="267"/>
    </row>
    <row r="4394" spans="1:9" x14ac:dyDescent="0.2">
      <c r="A4394" s="132" t="s">
        <v>37</v>
      </c>
      <c r="B4394" s="217">
        <v>5</v>
      </c>
      <c r="C4394" s="78" t="s">
        <v>143</v>
      </c>
      <c r="D4394" s="78" t="s">
        <v>1194</v>
      </c>
      <c r="E4394" s="135">
        <v>525</v>
      </c>
      <c r="F4394" s="137" t="s">
        <v>1245</v>
      </c>
      <c r="G4394" s="58" t="s">
        <v>14</v>
      </c>
      <c r="H4394" s="12" t="s">
        <v>4</v>
      </c>
      <c r="I4394" s="267"/>
    </row>
    <row r="4395" spans="1:9" x14ac:dyDescent="0.2">
      <c r="A4395" s="132" t="s">
        <v>39</v>
      </c>
      <c r="B4395" s="217">
        <v>5</v>
      </c>
      <c r="C4395" s="78" t="s">
        <v>143</v>
      </c>
      <c r="D4395" s="78" t="s">
        <v>1194</v>
      </c>
      <c r="E4395" s="135">
        <v>525</v>
      </c>
      <c r="F4395" s="137" t="s">
        <v>1245</v>
      </c>
      <c r="G4395" s="58" t="s">
        <v>14</v>
      </c>
      <c r="H4395" s="12" t="s">
        <v>4</v>
      </c>
      <c r="I4395" s="267"/>
    </row>
    <row r="4396" spans="1:9" x14ac:dyDescent="0.2">
      <c r="A4396" s="132" t="s">
        <v>40</v>
      </c>
      <c r="B4396" s="217">
        <v>5</v>
      </c>
      <c r="C4396" s="78" t="s">
        <v>143</v>
      </c>
      <c r="D4396" s="78" t="s">
        <v>1194</v>
      </c>
      <c r="E4396" s="135">
        <v>525</v>
      </c>
      <c r="F4396" s="137" t="s">
        <v>1245</v>
      </c>
      <c r="G4396" s="58" t="s">
        <v>14</v>
      </c>
      <c r="H4396" s="12" t="s">
        <v>4</v>
      </c>
      <c r="I4396" s="267"/>
    </row>
    <row r="4397" spans="1:9" x14ac:dyDescent="0.2">
      <c r="A4397" s="132" t="s">
        <v>44</v>
      </c>
      <c r="B4397" s="217">
        <v>5</v>
      </c>
      <c r="C4397" s="78" t="s">
        <v>143</v>
      </c>
      <c r="D4397" s="78" t="s">
        <v>1194</v>
      </c>
      <c r="E4397" s="135">
        <v>525</v>
      </c>
      <c r="F4397" s="137" t="s">
        <v>1245</v>
      </c>
      <c r="G4397" s="58" t="s">
        <v>14</v>
      </c>
      <c r="H4397" s="12" t="s">
        <v>4</v>
      </c>
      <c r="I4397" s="267"/>
    </row>
    <row r="4398" spans="1:9" x14ac:dyDescent="0.2">
      <c r="A4398" s="132" t="s">
        <v>45</v>
      </c>
      <c r="B4398" s="217">
        <v>5</v>
      </c>
      <c r="C4398" s="78" t="s">
        <v>143</v>
      </c>
      <c r="D4398" s="78" t="s">
        <v>1194</v>
      </c>
      <c r="E4398" s="135">
        <v>525</v>
      </c>
      <c r="F4398" s="137" t="s">
        <v>1245</v>
      </c>
      <c r="G4398" s="58" t="s">
        <v>14</v>
      </c>
      <c r="H4398" s="12" t="s">
        <v>4</v>
      </c>
      <c r="I4398" s="267"/>
    </row>
    <row r="4399" spans="1:9" x14ac:dyDescent="0.2">
      <c r="A4399" s="132" t="s">
        <v>46</v>
      </c>
      <c r="B4399" s="217">
        <v>5</v>
      </c>
      <c r="C4399" s="78" t="s">
        <v>143</v>
      </c>
      <c r="D4399" s="78" t="s">
        <v>1194</v>
      </c>
      <c r="E4399" s="135">
        <v>525</v>
      </c>
      <c r="F4399" s="137" t="s">
        <v>1245</v>
      </c>
      <c r="G4399" s="58" t="s">
        <v>14</v>
      </c>
      <c r="H4399" s="12" t="s">
        <v>4</v>
      </c>
      <c r="I4399" s="267"/>
    </row>
    <row r="4400" spans="1:9" x14ac:dyDescent="0.2">
      <c r="A4400" s="132" t="s">
        <v>47</v>
      </c>
      <c r="B4400" s="217">
        <v>5</v>
      </c>
      <c r="C4400" s="78" t="s">
        <v>143</v>
      </c>
      <c r="D4400" s="78" t="s">
        <v>1194</v>
      </c>
      <c r="E4400" s="135">
        <v>525</v>
      </c>
      <c r="F4400" s="137" t="s">
        <v>1245</v>
      </c>
      <c r="G4400" s="58" t="s">
        <v>14</v>
      </c>
      <c r="H4400" s="12" t="s">
        <v>4</v>
      </c>
      <c r="I4400" s="267"/>
    </row>
    <row r="4401" spans="1:9" x14ac:dyDescent="0.2">
      <c r="A4401" s="132" t="s">
        <v>55</v>
      </c>
      <c r="B4401" s="217">
        <v>5</v>
      </c>
      <c r="C4401" s="78" t="s">
        <v>143</v>
      </c>
      <c r="D4401" s="78" t="s">
        <v>1194</v>
      </c>
      <c r="E4401" s="135">
        <v>525</v>
      </c>
      <c r="F4401" s="137" t="s">
        <v>1245</v>
      </c>
      <c r="G4401" s="58" t="s">
        <v>14</v>
      </c>
      <c r="H4401" s="12" t="s">
        <v>4</v>
      </c>
      <c r="I4401" s="267"/>
    </row>
    <row r="4402" spans="1:9" x14ac:dyDescent="0.2">
      <c r="A4402" s="132" t="s">
        <v>56</v>
      </c>
      <c r="B4402" s="217">
        <v>5</v>
      </c>
      <c r="C4402" s="78" t="s">
        <v>143</v>
      </c>
      <c r="D4402" s="78" t="s">
        <v>1194</v>
      </c>
      <c r="E4402" s="135">
        <v>525</v>
      </c>
      <c r="F4402" s="137" t="s">
        <v>1245</v>
      </c>
      <c r="G4402" s="58" t="s">
        <v>14</v>
      </c>
      <c r="H4402" s="12" t="s">
        <v>4</v>
      </c>
      <c r="I4402" s="267"/>
    </row>
    <row r="4403" spans="1:9" x14ac:dyDescent="0.2">
      <c r="A4403" s="132" t="s">
        <v>64</v>
      </c>
      <c r="B4403" s="217">
        <v>5</v>
      </c>
      <c r="C4403" s="78" t="s">
        <v>143</v>
      </c>
      <c r="D4403" s="78" t="s">
        <v>1194</v>
      </c>
      <c r="E4403" s="135">
        <v>525</v>
      </c>
      <c r="F4403" s="137" t="s">
        <v>1245</v>
      </c>
      <c r="G4403" s="58" t="s">
        <v>14</v>
      </c>
      <c r="H4403" s="12" t="s">
        <v>4</v>
      </c>
      <c r="I4403" s="267"/>
    </row>
    <row r="4404" spans="1:9" x14ac:dyDescent="0.2">
      <c r="A4404" s="132" t="s">
        <v>65</v>
      </c>
      <c r="B4404" s="217">
        <v>5</v>
      </c>
      <c r="C4404" s="78" t="s">
        <v>143</v>
      </c>
      <c r="D4404" s="78" t="s">
        <v>1194</v>
      </c>
      <c r="E4404" s="135">
        <v>525</v>
      </c>
      <c r="F4404" s="137" t="s">
        <v>1245</v>
      </c>
      <c r="G4404" s="58" t="s">
        <v>14</v>
      </c>
      <c r="H4404" s="12" t="s">
        <v>4</v>
      </c>
      <c r="I4404" s="267"/>
    </row>
    <row r="4405" spans="1:9" x14ac:dyDescent="0.2">
      <c r="A4405" s="132" t="s">
        <v>78</v>
      </c>
      <c r="B4405" s="217">
        <v>5</v>
      </c>
      <c r="C4405" s="78" t="s">
        <v>143</v>
      </c>
      <c r="D4405" s="78" t="s">
        <v>1194</v>
      </c>
      <c r="E4405" s="135">
        <v>525</v>
      </c>
      <c r="F4405" s="137" t="s">
        <v>1245</v>
      </c>
      <c r="G4405" s="58" t="s">
        <v>14</v>
      </c>
      <c r="H4405" s="12" t="s">
        <v>4</v>
      </c>
      <c r="I4405" s="267"/>
    </row>
    <row r="4406" spans="1:9" x14ac:dyDescent="0.2">
      <c r="A4406" s="132" t="s">
        <v>79</v>
      </c>
      <c r="B4406" s="217">
        <v>5</v>
      </c>
      <c r="C4406" s="78" t="s">
        <v>143</v>
      </c>
      <c r="D4406" s="78" t="s">
        <v>1194</v>
      </c>
      <c r="E4406" s="135">
        <v>525</v>
      </c>
      <c r="F4406" s="137" t="s">
        <v>1245</v>
      </c>
      <c r="G4406" s="58" t="s">
        <v>14</v>
      </c>
      <c r="H4406" s="12" t="s">
        <v>4</v>
      </c>
      <c r="I4406" s="267"/>
    </row>
    <row r="4407" spans="1:9" x14ac:dyDescent="0.2">
      <c r="A4407" s="132" t="s">
        <v>81</v>
      </c>
      <c r="B4407" s="217">
        <v>5</v>
      </c>
      <c r="C4407" s="78" t="s">
        <v>143</v>
      </c>
      <c r="D4407" s="78" t="s">
        <v>1194</v>
      </c>
      <c r="E4407" s="135">
        <v>525</v>
      </c>
      <c r="F4407" s="137" t="s">
        <v>1245</v>
      </c>
      <c r="G4407" s="58" t="s">
        <v>14</v>
      </c>
      <c r="H4407" s="12">
        <v>218.4</v>
      </c>
      <c r="I4407" s="267"/>
    </row>
    <row r="4408" spans="1:9" x14ac:dyDescent="0.2">
      <c r="A4408" s="132" t="s">
        <v>82</v>
      </c>
      <c r="B4408" s="217">
        <v>5</v>
      </c>
      <c r="C4408" s="78" t="s">
        <v>143</v>
      </c>
      <c r="D4408" s="78" t="s">
        <v>1194</v>
      </c>
      <c r="E4408" s="135">
        <v>525</v>
      </c>
      <c r="F4408" s="137" t="s">
        <v>1245</v>
      </c>
      <c r="G4408" s="58" t="s">
        <v>14</v>
      </c>
      <c r="H4408" s="12">
        <v>118.4</v>
      </c>
      <c r="I4408" s="267"/>
    </row>
    <row r="4409" spans="1:9" x14ac:dyDescent="0.2">
      <c r="A4409" s="132" t="s">
        <v>87</v>
      </c>
      <c r="B4409" s="217">
        <v>5</v>
      </c>
      <c r="C4409" s="78" t="s">
        <v>143</v>
      </c>
      <c r="D4409" s="78" t="s">
        <v>1194</v>
      </c>
      <c r="E4409" s="135">
        <v>525</v>
      </c>
      <c r="F4409" s="137" t="s">
        <v>1245</v>
      </c>
      <c r="G4409" s="58" t="s">
        <v>14</v>
      </c>
      <c r="H4409" s="12">
        <v>118.4</v>
      </c>
      <c r="I4409" s="267"/>
    </row>
    <row r="4410" spans="1:9" x14ac:dyDescent="0.2">
      <c r="A4410" s="132" t="s">
        <v>88</v>
      </c>
      <c r="B4410" s="217">
        <v>5</v>
      </c>
      <c r="C4410" s="78" t="s">
        <v>143</v>
      </c>
      <c r="D4410" s="78" t="s">
        <v>1194</v>
      </c>
      <c r="E4410" s="135">
        <v>525</v>
      </c>
      <c r="F4410" s="137" t="s">
        <v>1245</v>
      </c>
      <c r="G4410" s="58" t="s">
        <v>14</v>
      </c>
      <c r="H4410" s="12">
        <v>118.4</v>
      </c>
      <c r="I4410" s="267"/>
    </row>
    <row r="4411" spans="1:9" x14ac:dyDescent="0.2">
      <c r="A4411" s="132" t="s">
        <v>148</v>
      </c>
      <c r="B4411" s="217">
        <v>5</v>
      </c>
      <c r="C4411" s="78" t="s">
        <v>143</v>
      </c>
      <c r="D4411" s="78" t="s">
        <v>1194</v>
      </c>
      <c r="E4411" s="135">
        <v>525</v>
      </c>
      <c r="F4411" s="137" t="s">
        <v>1245</v>
      </c>
      <c r="G4411" s="58" t="s">
        <v>14</v>
      </c>
      <c r="H4411" s="58">
        <v>656.5</v>
      </c>
      <c r="I4411" s="267"/>
    </row>
    <row r="4412" spans="1:9" x14ac:dyDescent="0.2">
      <c r="A4412" s="48" t="s">
        <v>527</v>
      </c>
      <c r="B4412" s="218">
        <v>5</v>
      </c>
      <c r="C4412" s="78" t="s">
        <v>143</v>
      </c>
      <c r="D4412" s="78" t="s">
        <v>1194</v>
      </c>
      <c r="E4412" s="135">
        <v>525</v>
      </c>
      <c r="F4412" s="137" t="s">
        <v>1245</v>
      </c>
      <c r="G4412" s="58" t="s">
        <v>14</v>
      </c>
      <c r="H4412" s="58">
        <v>656.5</v>
      </c>
      <c r="I4412" s="267"/>
    </row>
    <row r="4413" spans="1:9" s="53" customFormat="1" x14ac:dyDescent="0.2">
      <c r="A4413" s="132" t="s">
        <v>588</v>
      </c>
      <c r="B4413" s="217">
        <v>5</v>
      </c>
      <c r="C4413" s="78" t="s">
        <v>143</v>
      </c>
      <c r="D4413" s="78" t="s">
        <v>1194</v>
      </c>
      <c r="E4413" s="135">
        <v>525</v>
      </c>
      <c r="F4413" s="137" t="s">
        <v>1245</v>
      </c>
      <c r="G4413" s="58" t="s">
        <v>14</v>
      </c>
      <c r="H4413" s="58">
        <v>118.4</v>
      </c>
      <c r="I4413" s="267"/>
    </row>
    <row r="4414" spans="1:9" s="53" customFormat="1" x14ac:dyDescent="0.2">
      <c r="A4414" s="132" t="s">
        <v>1069</v>
      </c>
      <c r="B4414" s="217">
        <v>5</v>
      </c>
      <c r="C4414" s="78" t="s">
        <v>143</v>
      </c>
      <c r="D4414" s="78" t="s">
        <v>1194</v>
      </c>
      <c r="E4414" s="135">
        <v>525</v>
      </c>
      <c r="F4414" s="137" t="s">
        <v>1245</v>
      </c>
      <c r="G4414" s="58" t="s">
        <v>14</v>
      </c>
      <c r="H4414" s="58">
        <v>118.4</v>
      </c>
      <c r="I4414" s="267"/>
    </row>
    <row r="4415" spans="1:9" x14ac:dyDescent="0.2">
      <c r="A4415" s="132" t="s">
        <v>5</v>
      </c>
      <c r="B4415" s="213">
        <v>5</v>
      </c>
      <c r="C4415" s="148" t="s">
        <v>143</v>
      </c>
      <c r="D4415" s="160" t="s">
        <v>1179</v>
      </c>
      <c r="E4415" s="159">
        <v>526</v>
      </c>
      <c r="F4415" s="158" t="s">
        <v>1180</v>
      </c>
      <c r="G4415" s="127" t="s">
        <v>84</v>
      </c>
      <c r="H4415" s="145">
        <v>79.2</v>
      </c>
      <c r="I4415" s="267"/>
    </row>
    <row r="4416" spans="1:9" x14ac:dyDescent="0.2">
      <c r="A4416" s="132" t="s">
        <v>6</v>
      </c>
      <c r="B4416" s="213">
        <v>5</v>
      </c>
      <c r="C4416" s="148" t="s">
        <v>143</v>
      </c>
      <c r="D4416" s="160" t="s">
        <v>1179</v>
      </c>
      <c r="E4416" s="159">
        <v>526</v>
      </c>
      <c r="F4416" s="158" t="s">
        <v>1180</v>
      </c>
      <c r="G4416" s="127" t="s">
        <v>84</v>
      </c>
      <c r="H4416" s="145">
        <v>79.2</v>
      </c>
      <c r="I4416" s="267"/>
    </row>
    <row r="4417" spans="1:9" x14ac:dyDescent="0.2">
      <c r="A4417" s="132" t="s">
        <v>7</v>
      </c>
      <c r="B4417" s="213">
        <v>5</v>
      </c>
      <c r="C4417" s="148" t="s">
        <v>143</v>
      </c>
      <c r="D4417" s="160" t="s">
        <v>1179</v>
      </c>
      <c r="E4417" s="159">
        <v>526</v>
      </c>
      <c r="F4417" s="158" t="s">
        <v>1180</v>
      </c>
      <c r="G4417" s="127" t="s">
        <v>84</v>
      </c>
      <c r="H4417" s="150">
        <v>164.3</v>
      </c>
      <c r="I4417" s="267"/>
    </row>
    <row r="4418" spans="1:9" x14ac:dyDescent="0.2">
      <c r="A4418" s="132" t="s">
        <v>8</v>
      </c>
      <c r="B4418" s="213">
        <v>5</v>
      </c>
      <c r="C4418" s="148" t="s">
        <v>143</v>
      </c>
      <c r="D4418" s="160" t="s">
        <v>1179</v>
      </c>
      <c r="E4418" s="159">
        <v>526</v>
      </c>
      <c r="F4418" s="158" t="s">
        <v>1180</v>
      </c>
      <c r="G4418" s="127" t="s">
        <v>84</v>
      </c>
      <c r="H4418" s="185">
        <v>164.3</v>
      </c>
      <c r="I4418" s="267"/>
    </row>
    <row r="4419" spans="1:9" x14ac:dyDescent="0.2">
      <c r="A4419" s="132" t="s">
        <v>34</v>
      </c>
      <c r="B4419" s="213">
        <v>5</v>
      </c>
      <c r="C4419" s="148" t="s">
        <v>143</v>
      </c>
      <c r="D4419" s="160" t="s">
        <v>1179</v>
      </c>
      <c r="E4419" s="159">
        <v>526</v>
      </c>
      <c r="F4419" s="158" t="s">
        <v>1180</v>
      </c>
      <c r="G4419" s="127" t="s">
        <v>84</v>
      </c>
      <c r="H4419" s="145">
        <v>164.1</v>
      </c>
      <c r="I4419" s="267"/>
    </row>
    <row r="4420" spans="1:9" x14ac:dyDescent="0.2">
      <c r="A4420" s="132" t="s">
        <v>37</v>
      </c>
      <c r="B4420" s="213">
        <v>5</v>
      </c>
      <c r="C4420" s="148" t="s">
        <v>143</v>
      </c>
      <c r="D4420" s="160" t="s">
        <v>1179</v>
      </c>
      <c r="E4420" s="159">
        <v>526</v>
      </c>
      <c r="F4420" s="158" t="s">
        <v>1180</v>
      </c>
      <c r="G4420" s="127" t="s">
        <v>84</v>
      </c>
      <c r="H4420" s="145">
        <v>164.1</v>
      </c>
      <c r="I4420" s="267"/>
    </row>
    <row r="4421" spans="1:9" x14ac:dyDescent="0.2">
      <c r="A4421" s="132" t="s">
        <v>39</v>
      </c>
      <c r="B4421" s="213">
        <v>5</v>
      </c>
      <c r="C4421" s="148" t="s">
        <v>143</v>
      </c>
      <c r="D4421" s="160" t="s">
        <v>1179</v>
      </c>
      <c r="E4421" s="159">
        <v>526</v>
      </c>
      <c r="F4421" s="158" t="s">
        <v>1180</v>
      </c>
      <c r="G4421" s="127" t="s">
        <v>84</v>
      </c>
      <c r="H4421" s="145">
        <v>165</v>
      </c>
      <c r="I4421" s="267"/>
    </row>
    <row r="4422" spans="1:9" x14ac:dyDescent="0.2">
      <c r="A4422" s="132" t="s">
        <v>40</v>
      </c>
      <c r="B4422" s="213">
        <v>5</v>
      </c>
      <c r="C4422" s="148" t="s">
        <v>143</v>
      </c>
      <c r="D4422" s="160" t="s">
        <v>1179</v>
      </c>
      <c r="E4422" s="159">
        <v>526</v>
      </c>
      <c r="F4422" s="158" t="s">
        <v>1180</v>
      </c>
      <c r="G4422" s="127" t="s">
        <v>84</v>
      </c>
      <c r="H4422" s="145">
        <v>165</v>
      </c>
      <c r="I4422" s="267"/>
    </row>
    <row r="4423" spans="1:9" x14ac:dyDescent="0.2">
      <c r="A4423" s="132" t="s">
        <v>44</v>
      </c>
      <c r="B4423" s="213">
        <v>5</v>
      </c>
      <c r="C4423" s="148" t="s">
        <v>143</v>
      </c>
      <c r="D4423" s="160" t="s">
        <v>1179</v>
      </c>
      <c r="E4423" s="159">
        <v>526</v>
      </c>
      <c r="F4423" s="158" t="s">
        <v>1180</v>
      </c>
      <c r="G4423" s="127" t="s">
        <v>84</v>
      </c>
      <c r="H4423" s="145">
        <v>162.1</v>
      </c>
      <c r="I4423" s="267"/>
    </row>
    <row r="4424" spans="1:9" x14ac:dyDescent="0.2">
      <c r="A4424" s="132" t="s">
        <v>45</v>
      </c>
      <c r="B4424" s="213">
        <v>5</v>
      </c>
      <c r="C4424" s="148" t="s">
        <v>143</v>
      </c>
      <c r="D4424" s="160" t="s">
        <v>1179</v>
      </c>
      <c r="E4424" s="159">
        <v>526</v>
      </c>
      <c r="F4424" s="158" t="s">
        <v>1180</v>
      </c>
      <c r="G4424" s="127" t="s">
        <v>84</v>
      </c>
      <c r="H4424" s="145">
        <v>162.1</v>
      </c>
      <c r="I4424" s="267"/>
    </row>
    <row r="4425" spans="1:9" x14ac:dyDescent="0.2">
      <c r="A4425" s="132" t="s">
        <v>46</v>
      </c>
      <c r="B4425" s="213">
        <v>5</v>
      </c>
      <c r="C4425" s="148" t="s">
        <v>143</v>
      </c>
      <c r="D4425" s="160" t="s">
        <v>1179</v>
      </c>
      <c r="E4425" s="159">
        <v>526</v>
      </c>
      <c r="F4425" s="158" t="s">
        <v>1180</v>
      </c>
      <c r="G4425" s="127" t="s">
        <v>84</v>
      </c>
      <c r="H4425" s="145">
        <v>161.4</v>
      </c>
      <c r="I4425" s="267"/>
    </row>
    <row r="4426" spans="1:9" x14ac:dyDescent="0.2">
      <c r="A4426" s="132" t="s">
        <v>47</v>
      </c>
      <c r="B4426" s="213">
        <v>5</v>
      </c>
      <c r="C4426" s="148" t="s">
        <v>143</v>
      </c>
      <c r="D4426" s="160" t="s">
        <v>1179</v>
      </c>
      <c r="E4426" s="159">
        <v>526</v>
      </c>
      <c r="F4426" s="158" t="s">
        <v>1180</v>
      </c>
      <c r="G4426" s="127" t="s">
        <v>84</v>
      </c>
      <c r="H4426" s="145">
        <v>161.4</v>
      </c>
      <c r="I4426" s="267"/>
    </row>
    <row r="4427" spans="1:9" x14ac:dyDescent="0.2">
      <c r="A4427" s="132" t="s">
        <v>55</v>
      </c>
      <c r="B4427" s="213">
        <v>5</v>
      </c>
      <c r="C4427" s="148" t="s">
        <v>143</v>
      </c>
      <c r="D4427" s="160" t="s">
        <v>1179</v>
      </c>
      <c r="E4427" s="159">
        <v>526</v>
      </c>
      <c r="F4427" s="158" t="s">
        <v>1180</v>
      </c>
      <c r="G4427" s="127" t="s">
        <v>84</v>
      </c>
      <c r="H4427" s="145">
        <v>155.19999999999999</v>
      </c>
      <c r="I4427" s="267"/>
    </row>
    <row r="4428" spans="1:9" x14ac:dyDescent="0.2">
      <c r="A4428" s="132" t="s">
        <v>56</v>
      </c>
      <c r="B4428" s="213">
        <v>5</v>
      </c>
      <c r="C4428" s="148" t="s">
        <v>143</v>
      </c>
      <c r="D4428" s="160" t="s">
        <v>1179</v>
      </c>
      <c r="E4428" s="159">
        <v>526</v>
      </c>
      <c r="F4428" s="158" t="s">
        <v>1180</v>
      </c>
      <c r="G4428" s="127" t="s">
        <v>84</v>
      </c>
      <c r="H4428" s="145">
        <v>155.19999999999999</v>
      </c>
      <c r="I4428" s="267"/>
    </row>
    <row r="4429" spans="1:9" x14ac:dyDescent="0.2">
      <c r="A4429" s="132" t="s">
        <v>64</v>
      </c>
      <c r="B4429" s="213">
        <v>5</v>
      </c>
      <c r="C4429" s="148" t="s">
        <v>143</v>
      </c>
      <c r="D4429" s="160" t="s">
        <v>1179</v>
      </c>
      <c r="E4429" s="159">
        <v>526</v>
      </c>
      <c r="F4429" s="158" t="s">
        <v>1180</v>
      </c>
      <c r="G4429" s="127" t="s">
        <v>84</v>
      </c>
      <c r="H4429" s="145">
        <v>157.6</v>
      </c>
      <c r="I4429" s="267"/>
    </row>
    <row r="4430" spans="1:9" x14ac:dyDescent="0.2">
      <c r="A4430" s="132" t="s">
        <v>65</v>
      </c>
      <c r="B4430" s="213">
        <v>5</v>
      </c>
      <c r="C4430" s="148" t="s">
        <v>143</v>
      </c>
      <c r="D4430" s="160" t="s">
        <v>1179</v>
      </c>
      <c r="E4430" s="159">
        <v>526</v>
      </c>
      <c r="F4430" s="158" t="s">
        <v>1180</v>
      </c>
      <c r="G4430" s="127" t="s">
        <v>84</v>
      </c>
      <c r="H4430" s="145">
        <v>157.6</v>
      </c>
      <c r="I4430" s="267"/>
    </row>
    <row r="4431" spans="1:9" x14ac:dyDescent="0.2">
      <c r="A4431" s="132" t="s">
        <v>78</v>
      </c>
      <c r="B4431" s="213">
        <v>5</v>
      </c>
      <c r="C4431" s="148" t="s">
        <v>143</v>
      </c>
      <c r="D4431" s="160" t="s">
        <v>1179</v>
      </c>
      <c r="E4431" s="159">
        <v>526</v>
      </c>
      <c r="F4431" s="158" t="s">
        <v>1180</v>
      </c>
      <c r="G4431" s="127" t="s">
        <v>84</v>
      </c>
      <c r="H4431" s="145">
        <v>160.30000000000001</v>
      </c>
      <c r="I4431" s="267"/>
    </row>
    <row r="4432" spans="1:9" x14ac:dyDescent="0.2">
      <c r="A4432" s="132" t="s">
        <v>79</v>
      </c>
      <c r="B4432" s="213">
        <v>5</v>
      </c>
      <c r="C4432" s="148" t="s">
        <v>143</v>
      </c>
      <c r="D4432" s="160" t="s">
        <v>1179</v>
      </c>
      <c r="E4432" s="159">
        <v>526</v>
      </c>
      <c r="F4432" s="158" t="s">
        <v>1180</v>
      </c>
      <c r="G4432" s="127" t="s">
        <v>84</v>
      </c>
      <c r="H4432" s="145">
        <v>160.30000000000001</v>
      </c>
      <c r="I4432" s="267"/>
    </row>
    <row r="4433" spans="1:9" x14ac:dyDescent="0.2">
      <c r="A4433" s="132" t="s">
        <v>81</v>
      </c>
      <c r="B4433" s="213">
        <v>5</v>
      </c>
      <c r="C4433" s="148" t="s">
        <v>143</v>
      </c>
      <c r="D4433" s="160" t="s">
        <v>1179</v>
      </c>
      <c r="E4433" s="159">
        <v>526</v>
      </c>
      <c r="F4433" s="158" t="s">
        <v>1180</v>
      </c>
      <c r="G4433" s="127" t="s">
        <v>84</v>
      </c>
      <c r="H4433" s="145">
        <v>350.2</v>
      </c>
      <c r="I4433" s="267"/>
    </row>
    <row r="4434" spans="1:9" x14ac:dyDescent="0.2">
      <c r="A4434" s="132" t="s">
        <v>82</v>
      </c>
      <c r="B4434" s="213">
        <v>5</v>
      </c>
      <c r="C4434" s="148" t="s">
        <v>143</v>
      </c>
      <c r="D4434" s="160" t="s">
        <v>1179</v>
      </c>
      <c r="E4434" s="159">
        <v>526</v>
      </c>
      <c r="F4434" s="158" t="s">
        <v>1180</v>
      </c>
      <c r="G4434" s="127" t="s">
        <v>84</v>
      </c>
      <c r="H4434" s="145">
        <v>328.3</v>
      </c>
      <c r="I4434" s="267"/>
    </row>
    <row r="4435" spans="1:9" x14ac:dyDescent="0.2">
      <c r="A4435" s="132" t="s">
        <v>87</v>
      </c>
      <c r="B4435" s="213">
        <v>5</v>
      </c>
      <c r="C4435" s="148" t="s">
        <v>143</v>
      </c>
      <c r="D4435" s="160" t="s">
        <v>1179</v>
      </c>
      <c r="E4435" s="159">
        <v>526</v>
      </c>
      <c r="F4435" s="158" t="s">
        <v>1180</v>
      </c>
      <c r="G4435" s="127" t="s">
        <v>84</v>
      </c>
      <c r="H4435" s="145">
        <v>478.7</v>
      </c>
      <c r="I4435" s="267"/>
    </row>
    <row r="4436" spans="1:9" x14ac:dyDescent="0.2">
      <c r="A4436" s="132" t="s">
        <v>88</v>
      </c>
      <c r="B4436" s="213">
        <v>5</v>
      </c>
      <c r="C4436" s="148" t="s">
        <v>143</v>
      </c>
      <c r="D4436" s="160" t="s">
        <v>1179</v>
      </c>
      <c r="E4436" s="159">
        <v>526</v>
      </c>
      <c r="F4436" s="158" t="s">
        <v>1180</v>
      </c>
      <c r="G4436" s="127" t="s">
        <v>84</v>
      </c>
      <c r="H4436" s="145">
        <v>478.7</v>
      </c>
      <c r="I4436" s="267"/>
    </row>
    <row r="4437" spans="1:9" x14ac:dyDescent="0.2">
      <c r="A4437" s="132" t="s">
        <v>148</v>
      </c>
      <c r="B4437" s="213">
        <v>5</v>
      </c>
      <c r="C4437" s="148" t="s">
        <v>143</v>
      </c>
      <c r="D4437" s="160" t="s">
        <v>1179</v>
      </c>
      <c r="E4437" s="159">
        <v>526</v>
      </c>
      <c r="F4437" s="158" t="s">
        <v>1180</v>
      </c>
      <c r="G4437" s="127" t="s">
        <v>84</v>
      </c>
      <c r="H4437" s="58">
        <v>656.5</v>
      </c>
      <c r="I4437" s="267"/>
    </row>
    <row r="4438" spans="1:9" x14ac:dyDescent="0.2">
      <c r="A4438" s="132" t="s">
        <v>527</v>
      </c>
      <c r="B4438" s="213">
        <v>5</v>
      </c>
      <c r="C4438" s="148" t="s">
        <v>143</v>
      </c>
      <c r="D4438" s="160" t="s">
        <v>1179</v>
      </c>
      <c r="E4438" s="159">
        <v>526</v>
      </c>
      <c r="F4438" s="158" t="s">
        <v>1180</v>
      </c>
      <c r="G4438" s="127" t="s">
        <v>84</v>
      </c>
      <c r="H4438" s="58">
        <v>656.5</v>
      </c>
      <c r="I4438" s="267"/>
    </row>
    <row r="4439" spans="1:9" s="53" customFormat="1" x14ac:dyDescent="0.2">
      <c r="A4439" s="132" t="s">
        <v>588</v>
      </c>
      <c r="B4439" s="213">
        <v>5</v>
      </c>
      <c r="C4439" s="148" t="s">
        <v>143</v>
      </c>
      <c r="D4439" s="160" t="s">
        <v>1179</v>
      </c>
      <c r="E4439" s="159">
        <v>526</v>
      </c>
      <c r="F4439" s="158" t="s">
        <v>1180</v>
      </c>
      <c r="G4439" s="127" t="s">
        <v>84</v>
      </c>
      <c r="H4439" s="58">
        <v>864.8</v>
      </c>
      <c r="I4439" s="267"/>
    </row>
    <row r="4440" spans="1:9" s="53" customFormat="1" x14ac:dyDescent="0.2">
      <c r="A4440" s="132" t="s">
        <v>1069</v>
      </c>
      <c r="B4440" s="213">
        <v>5</v>
      </c>
      <c r="C4440" s="148" t="s">
        <v>143</v>
      </c>
      <c r="D4440" s="160" t="s">
        <v>1179</v>
      </c>
      <c r="E4440" s="159">
        <v>526</v>
      </c>
      <c r="F4440" s="158" t="s">
        <v>1180</v>
      </c>
      <c r="G4440" s="127" t="s">
        <v>84</v>
      </c>
      <c r="H4440" s="58">
        <v>864.8</v>
      </c>
      <c r="I4440" s="267"/>
    </row>
    <row r="4441" spans="1:9" x14ac:dyDescent="0.2">
      <c r="A4441" s="132" t="s">
        <v>5</v>
      </c>
      <c r="B4441" s="213">
        <v>5</v>
      </c>
      <c r="C4441" s="148" t="s">
        <v>143</v>
      </c>
      <c r="D4441" s="158" t="s">
        <v>1194</v>
      </c>
      <c r="E4441" s="149">
        <v>527</v>
      </c>
      <c r="F4441" s="148" t="s">
        <v>610</v>
      </c>
      <c r="G4441" s="127" t="s">
        <v>84</v>
      </c>
      <c r="H4441" s="145">
        <v>290.89999999999998</v>
      </c>
      <c r="I4441" s="267"/>
    </row>
    <row r="4442" spans="1:9" x14ac:dyDescent="0.2">
      <c r="A4442" s="132" t="s">
        <v>6</v>
      </c>
      <c r="B4442" s="213">
        <v>5</v>
      </c>
      <c r="C4442" s="148" t="s">
        <v>143</v>
      </c>
      <c r="D4442" s="158" t="s">
        <v>1194</v>
      </c>
      <c r="E4442" s="149">
        <v>527</v>
      </c>
      <c r="F4442" s="148" t="s">
        <v>610</v>
      </c>
      <c r="G4442" s="127" t="s">
        <v>84</v>
      </c>
      <c r="H4442" s="145" t="s">
        <v>4</v>
      </c>
      <c r="I4442" s="267"/>
    </row>
    <row r="4443" spans="1:9" x14ac:dyDescent="0.2">
      <c r="A4443" s="132" t="s">
        <v>7</v>
      </c>
      <c r="B4443" s="213">
        <v>5</v>
      </c>
      <c r="C4443" s="148" t="s">
        <v>143</v>
      </c>
      <c r="D4443" s="158" t="s">
        <v>1194</v>
      </c>
      <c r="E4443" s="149">
        <v>527</v>
      </c>
      <c r="F4443" s="148" t="s">
        <v>610</v>
      </c>
      <c r="G4443" s="127" t="s">
        <v>84</v>
      </c>
      <c r="H4443" s="150" t="s">
        <v>4</v>
      </c>
      <c r="I4443" s="267"/>
    </row>
    <row r="4444" spans="1:9" x14ac:dyDescent="0.2">
      <c r="A4444" s="132" t="s">
        <v>8</v>
      </c>
      <c r="B4444" s="213">
        <v>5</v>
      </c>
      <c r="C4444" s="148" t="s">
        <v>143</v>
      </c>
      <c r="D4444" s="158" t="s">
        <v>1194</v>
      </c>
      <c r="E4444" s="149">
        <v>527</v>
      </c>
      <c r="F4444" s="148" t="s">
        <v>610</v>
      </c>
      <c r="G4444" s="127" t="s">
        <v>84</v>
      </c>
      <c r="H4444" s="185" t="s">
        <v>4</v>
      </c>
      <c r="I4444" s="267"/>
    </row>
    <row r="4445" spans="1:9" x14ac:dyDescent="0.2">
      <c r="A4445" s="132" t="s">
        <v>34</v>
      </c>
      <c r="B4445" s="213">
        <v>5</v>
      </c>
      <c r="C4445" s="148" t="s">
        <v>143</v>
      </c>
      <c r="D4445" s="158" t="s">
        <v>1194</v>
      </c>
      <c r="E4445" s="149">
        <v>527</v>
      </c>
      <c r="F4445" s="148" t="s">
        <v>610</v>
      </c>
      <c r="G4445" s="127" t="s">
        <v>84</v>
      </c>
      <c r="H4445" s="143" t="s">
        <v>4</v>
      </c>
      <c r="I4445" s="267"/>
    </row>
    <row r="4446" spans="1:9" x14ac:dyDescent="0.2">
      <c r="A4446" s="132" t="s">
        <v>37</v>
      </c>
      <c r="B4446" s="213">
        <v>5</v>
      </c>
      <c r="C4446" s="148" t="s">
        <v>143</v>
      </c>
      <c r="D4446" s="158" t="s">
        <v>1194</v>
      </c>
      <c r="E4446" s="149">
        <v>527</v>
      </c>
      <c r="F4446" s="148" t="s">
        <v>610</v>
      </c>
      <c r="G4446" s="127" t="s">
        <v>84</v>
      </c>
      <c r="H4446" s="143" t="s">
        <v>4</v>
      </c>
      <c r="I4446" s="267"/>
    </row>
    <row r="4447" spans="1:9" x14ac:dyDescent="0.2">
      <c r="A4447" s="132" t="s">
        <v>39</v>
      </c>
      <c r="B4447" s="213">
        <v>5</v>
      </c>
      <c r="C4447" s="148" t="s">
        <v>143</v>
      </c>
      <c r="D4447" s="158" t="s">
        <v>1194</v>
      </c>
      <c r="E4447" s="149">
        <v>527</v>
      </c>
      <c r="F4447" s="148" t="s">
        <v>610</v>
      </c>
      <c r="G4447" s="127" t="s">
        <v>84</v>
      </c>
      <c r="H4447" s="143">
        <v>149.6</v>
      </c>
      <c r="I4447" s="267"/>
    </row>
    <row r="4448" spans="1:9" x14ac:dyDescent="0.2">
      <c r="A4448" s="132" t="s">
        <v>40</v>
      </c>
      <c r="B4448" s="213">
        <v>5</v>
      </c>
      <c r="C4448" s="148" t="s">
        <v>143</v>
      </c>
      <c r="D4448" s="158" t="s">
        <v>1194</v>
      </c>
      <c r="E4448" s="149">
        <v>527</v>
      </c>
      <c r="F4448" s="148" t="s">
        <v>610</v>
      </c>
      <c r="G4448" s="127" t="s">
        <v>84</v>
      </c>
      <c r="H4448" s="143">
        <v>299.2</v>
      </c>
      <c r="I4448" s="267"/>
    </row>
    <row r="4449" spans="1:9" x14ac:dyDescent="0.2">
      <c r="A4449" s="132" t="s">
        <v>44</v>
      </c>
      <c r="B4449" s="213">
        <v>5</v>
      </c>
      <c r="C4449" s="148" t="s">
        <v>143</v>
      </c>
      <c r="D4449" s="158" t="s">
        <v>1194</v>
      </c>
      <c r="E4449" s="149">
        <v>527</v>
      </c>
      <c r="F4449" s="148" t="s">
        <v>610</v>
      </c>
      <c r="G4449" s="127" t="s">
        <v>84</v>
      </c>
      <c r="H4449" s="143">
        <v>299.2</v>
      </c>
      <c r="I4449" s="267"/>
    </row>
    <row r="4450" spans="1:9" x14ac:dyDescent="0.2">
      <c r="A4450" s="132" t="s">
        <v>45</v>
      </c>
      <c r="B4450" s="213">
        <v>5</v>
      </c>
      <c r="C4450" s="148" t="s">
        <v>143</v>
      </c>
      <c r="D4450" s="158" t="s">
        <v>1194</v>
      </c>
      <c r="E4450" s="149">
        <v>527</v>
      </c>
      <c r="F4450" s="148" t="s">
        <v>610</v>
      </c>
      <c r="G4450" s="127" t="s">
        <v>84</v>
      </c>
      <c r="H4450" s="143">
        <v>299.2</v>
      </c>
      <c r="I4450" s="267"/>
    </row>
    <row r="4451" spans="1:9" x14ac:dyDescent="0.2">
      <c r="A4451" s="132" t="s">
        <v>46</v>
      </c>
      <c r="B4451" s="213">
        <v>5</v>
      </c>
      <c r="C4451" s="148" t="s">
        <v>143</v>
      </c>
      <c r="D4451" s="158" t="s">
        <v>1194</v>
      </c>
      <c r="E4451" s="149">
        <v>527</v>
      </c>
      <c r="F4451" s="148" t="s">
        <v>610</v>
      </c>
      <c r="G4451" s="127" t="s">
        <v>84</v>
      </c>
      <c r="H4451" s="143">
        <v>299.2</v>
      </c>
      <c r="I4451" s="267"/>
    </row>
    <row r="4452" spans="1:9" x14ac:dyDescent="0.2">
      <c r="A4452" s="132" t="s">
        <v>47</v>
      </c>
      <c r="B4452" s="213">
        <v>5</v>
      </c>
      <c r="C4452" s="148" t="s">
        <v>143</v>
      </c>
      <c r="D4452" s="158" t="s">
        <v>1194</v>
      </c>
      <c r="E4452" s="149">
        <v>527</v>
      </c>
      <c r="F4452" s="148" t="s">
        <v>610</v>
      </c>
      <c r="G4452" s="127" t="s">
        <v>84</v>
      </c>
      <c r="H4452" s="143">
        <v>299.2</v>
      </c>
      <c r="I4452" s="267"/>
    </row>
    <row r="4453" spans="1:9" x14ac:dyDescent="0.2">
      <c r="A4453" s="132" t="s">
        <v>55</v>
      </c>
      <c r="B4453" s="213">
        <v>5</v>
      </c>
      <c r="C4453" s="148" t="s">
        <v>143</v>
      </c>
      <c r="D4453" s="158" t="s">
        <v>1194</v>
      </c>
      <c r="E4453" s="149">
        <v>527</v>
      </c>
      <c r="F4453" s="148" t="s">
        <v>610</v>
      </c>
      <c r="G4453" s="127" t="s">
        <v>84</v>
      </c>
      <c r="H4453" s="143">
        <v>299.2</v>
      </c>
      <c r="I4453" s="267"/>
    </row>
    <row r="4454" spans="1:9" x14ac:dyDescent="0.2">
      <c r="A4454" s="132" t="s">
        <v>56</v>
      </c>
      <c r="B4454" s="213">
        <v>5</v>
      </c>
      <c r="C4454" s="148" t="s">
        <v>143</v>
      </c>
      <c r="D4454" s="158" t="s">
        <v>1194</v>
      </c>
      <c r="E4454" s="149">
        <v>527</v>
      </c>
      <c r="F4454" s="148" t="s">
        <v>610</v>
      </c>
      <c r="G4454" s="127" t="s">
        <v>84</v>
      </c>
      <c r="H4454" s="143">
        <v>299.2</v>
      </c>
      <c r="I4454" s="267"/>
    </row>
    <row r="4455" spans="1:9" x14ac:dyDescent="0.2">
      <c r="A4455" s="132" t="s">
        <v>64</v>
      </c>
      <c r="B4455" s="213">
        <v>5</v>
      </c>
      <c r="C4455" s="148" t="s">
        <v>143</v>
      </c>
      <c r="D4455" s="158" t="s">
        <v>1194</v>
      </c>
      <c r="E4455" s="149">
        <v>527</v>
      </c>
      <c r="F4455" s="148" t="s">
        <v>610</v>
      </c>
      <c r="G4455" s="127" t="s">
        <v>84</v>
      </c>
      <c r="H4455" s="143">
        <v>299.2</v>
      </c>
      <c r="I4455" s="267"/>
    </row>
    <row r="4456" spans="1:9" x14ac:dyDescent="0.2">
      <c r="A4456" s="132" t="s">
        <v>65</v>
      </c>
      <c r="B4456" s="213">
        <v>5</v>
      </c>
      <c r="C4456" s="148" t="s">
        <v>143</v>
      </c>
      <c r="D4456" s="158" t="s">
        <v>1194</v>
      </c>
      <c r="E4456" s="149">
        <v>527</v>
      </c>
      <c r="F4456" s="148" t="s">
        <v>610</v>
      </c>
      <c r="G4456" s="127" t="s">
        <v>84</v>
      </c>
      <c r="H4456" s="143">
        <v>299.2</v>
      </c>
      <c r="I4456" s="267"/>
    </row>
    <row r="4457" spans="1:9" x14ac:dyDescent="0.2">
      <c r="A4457" s="132" t="s">
        <v>78</v>
      </c>
      <c r="B4457" s="213">
        <v>5</v>
      </c>
      <c r="C4457" s="148" t="s">
        <v>143</v>
      </c>
      <c r="D4457" s="158" t="s">
        <v>1194</v>
      </c>
      <c r="E4457" s="149">
        <v>527</v>
      </c>
      <c r="F4457" s="148" t="s">
        <v>610</v>
      </c>
      <c r="G4457" s="127" t="s">
        <v>84</v>
      </c>
      <c r="H4457" s="143">
        <v>299.2</v>
      </c>
      <c r="I4457" s="267"/>
    </row>
    <row r="4458" spans="1:9" x14ac:dyDescent="0.2">
      <c r="A4458" s="132" t="s">
        <v>79</v>
      </c>
      <c r="B4458" s="213">
        <v>5</v>
      </c>
      <c r="C4458" s="148" t="s">
        <v>143</v>
      </c>
      <c r="D4458" s="158" t="s">
        <v>1194</v>
      </c>
      <c r="E4458" s="149">
        <v>527</v>
      </c>
      <c r="F4458" s="148" t="s">
        <v>610</v>
      </c>
      <c r="G4458" s="127" t="s">
        <v>84</v>
      </c>
      <c r="H4458" s="143">
        <v>299.2</v>
      </c>
      <c r="I4458" s="267"/>
    </row>
    <row r="4459" spans="1:9" x14ac:dyDescent="0.2">
      <c r="A4459" s="132" t="s">
        <v>81</v>
      </c>
      <c r="B4459" s="213">
        <v>5</v>
      </c>
      <c r="C4459" s="148" t="s">
        <v>143</v>
      </c>
      <c r="D4459" s="158" t="s">
        <v>1194</v>
      </c>
      <c r="E4459" s="149">
        <v>527</v>
      </c>
      <c r="F4459" s="148" t="s">
        <v>610</v>
      </c>
      <c r="G4459" s="127" t="s">
        <v>84</v>
      </c>
      <c r="H4459" s="143">
        <v>299.2</v>
      </c>
      <c r="I4459" s="267"/>
    </row>
    <row r="4460" spans="1:9" x14ac:dyDescent="0.2">
      <c r="A4460" s="132" t="s">
        <v>82</v>
      </c>
      <c r="B4460" s="213">
        <v>5</v>
      </c>
      <c r="C4460" s="148" t="s">
        <v>143</v>
      </c>
      <c r="D4460" s="158" t="s">
        <v>1194</v>
      </c>
      <c r="E4460" s="149">
        <v>527</v>
      </c>
      <c r="F4460" s="148" t="s">
        <v>610</v>
      </c>
      <c r="G4460" s="127" t="s">
        <v>84</v>
      </c>
      <c r="H4460" s="143">
        <v>299.2</v>
      </c>
      <c r="I4460" s="267"/>
    </row>
    <row r="4461" spans="1:9" x14ac:dyDescent="0.2">
      <c r="A4461" s="132" t="s">
        <v>87</v>
      </c>
      <c r="B4461" s="213">
        <v>5</v>
      </c>
      <c r="C4461" s="148" t="s">
        <v>143</v>
      </c>
      <c r="D4461" s="158" t="s">
        <v>1194</v>
      </c>
      <c r="E4461" s="149">
        <v>527</v>
      </c>
      <c r="F4461" s="148" t="s">
        <v>610</v>
      </c>
      <c r="G4461" s="127" t="s">
        <v>84</v>
      </c>
      <c r="H4461" s="143">
        <v>419.4</v>
      </c>
      <c r="I4461" s="267"/>
    </row>
    <row r="4462" spans="1:9" x14ac:dyDescent="0.2">
      <c r="A4462" s="132" t="s">
        <v>88</v>
      </c>
      <c r="B4462" s="213">
        <v>5</v>
      </c>
      <c r="C4462" s="148" t="s">
        <v>143</v>
      </c>
      <c r="D4462" s="158" t="s">
        <v>1194</v>
      </c>
      <c r="E4462" s="149">
        <v>527</v>
      </c>
      <c r="F4462" s="148" t="s">
        <v>610</v>
      </c>
      <c r="G4462" s="127" t="s">
        <v>84</v>
      </c>
      <c r="H4462" s="143">
        <v>419.4</v>
      </c>
      <c r="I4462" s="267"/>
    </row>
    <row r="4463" spans="1:9" x14ac:dyDescent="0.2">
      <c r="A4463" s="132" t="s">
        <v>148</v>
      </c>
      <c r="B4463" s="213">
        <v>5</v>
      </c>
      <c r="C4463" s="148" t="s">
        <v>143</v>
      </c>
      <c r="D4463" s="158" t="s">
        <v>1194</v>
      </c>
      <c r="E4463" s="149">
        <v>527</v>
      </c>
      <c r="F4463" s="148" t="s">
        <v>610</v>
      </c>
      <c r="G4463" s="127" t="s">
        <v>84</v>
      </c>
      <c r="H4463" s="58">
        <v>419.4</v>
      </c>
      <c r="I4463" s="267"/>
    </row>
    <row r="4464" spans="1:9" x14ac:dyDescent="0.2">
      <c r="A4464" s="132" t="s">
        <v>527</v>
      </c>
      <c r="B4464" s="213">
        <v>5</v>
      </c>
      <c r="C4464" s="148" t="s">
        <v>143</v>
      </c>
      <c r="D4464" s="158" t="s">
        <v>1194</v>
      </c>
      <c r="E4464" s="149">
        <v>527</v>
      </c>
      <c r="F4464" s="148" t="s">
        <v>610</v>
      </c>
      <c r="G4464" s="127" t="s">
        <v>84</v>
      </c>
      <c r="H4464" s="58">
        <v>419.4</v>
      </c>
      <c r="I4464" s="267"/>
    </row>
    <row r="4465" spans="1:9" s="53" customFormat="1" x14ac:dyDescent="0.2">
      <c r="A4465" s="132" t="s">
        <v>588</v>
      </c>
      <c r="B4465" s="213">
        <v>5</v>
      </c>
      <c r="C4465" s="148" t="s">
        <v>143</v>
      </c>
      <c r="D4465" s="158" t="s">
        <v>1194</v>
      </c>
      <c r="E4465" s="149">
        <v>527</v>
      </c>
      <c r="F4465" s="148" t="s">
        <v>610</v>
      </c>
      <c r="G4465" s="127" t="s">
        <v>84</v>
      </c>
      <c r="H4465" s="58">
        <v>419.4</v>
      </c>
      <c r="I4465" s="267"/>
    </row>
    <row r="4466" spans="1:9" s="53" customFormat="1" x14ac:dyDescent="0.2">
      <c r="A4466" s="132" t="s">
        <v>1069</v>
      </c>
      <c r="B4466" s="213">
        <v>5</v>
      </c>
      <c r="C4466" s="148" t="s">
        <v>143</v>
      </c>
      <c r="D4466" s="158" t="s">
        <v>1194</v>
      </c>
      <c r="E4466" s="149">
        <v>527</v>
      </c>
      <c r="F4466" s="148" t="s">
        <v>610</v>
      </c>
      <c r="G4466" s="127" t="s">
        <v>84</v>
      </c>
      <c r="H4466" s="58">
        <v>419.4</v>
      </c>
      <c r="I4466" s="267"/>
    </row>
    <row r="4467" spans="1:9" x14ac:dyDescent="0.2">
      <c r="A4467" s="132" t="s">
        <v>5</v>
      </c>
      <c r="B4467" s="213">
        <v>5</v>
      </c>
      <c r="C4467" s="148" t="s">
        <v>143</v>
      </c>
      <c r="D4467" s="77" t="s">
        <v>1179</v>
      </c>
      <c r="E4467" s="135">
        <v>528</v>
      </c>
      <c r="F4467" s="137" t="s">
        <v>1201</v>
      </c>
      <c r="G4467" s="58" t="s">
        <v>84</v>
      </c>
      <c r="H4467" s="145">
        <v>1041.5</v>
      </c>
      <c r="I4467" s="267"/>
    </row>
    <row r="4468" spans="1:9" x14ac:dyDescent="0.2">
      <c r="A4468" s="132" t="s">
        <v>6</v>
      </c>
      <c r="B4468" s="213">
        <v>5</v>
      </c>
      <c r="C4468" s="148" t="s">
        <v>143</v>
      </c>
      <c r="D4468" s="77" t="s">
        <v>1179</v>
      </c>
      <c r="E4468" s="135">
        <v>528</v>
      </c>
      <c r="F4468" s="137" t="s">
        <v>1201</v>
      </c>
      <c r="G4468" s="58" t="s">
        <v>84</v>
      </c>
      <c r="H4468" s="145">
        <v>1003.8</v>
      </c>
      <c r="I4468" s="267"/>
    </row>
    <row r="4469" spans="1:9" x14ac:dyDescent="0.2">
      <c r="A4469" s="132" t="s">
        <v>7</v>
      </c>
      <c r="B4469" s="213">
        <v>5</v>
      </c>
      <c r="C4469" s="148" t="s">
        <v>143</v>
      </c>
      <c r="D4469" s="77" t="s">
        <v>1179</v>
      </c>
      <c r="E4469" s="135">
        <v>528</v>
      </c>
      <c r="F4469" s="137" t="s">
        <v>1201</v>
      </c>
      <c r="G4469" s="58" t="s">
        <v>84</v>
      </c>
      <c r="H4469" s="150">
        <v>1030.7</v>
      </c>
      <c r="I4469" s="267"/>
    </row>
    <row r="4470" spans="1:9" x14ac:dyDescent="0.2">
      <c r="A4470" s="132" t="s">
        <v>8</v>
      </c>
      <c r="B4470" s="213">
        <v>5</v>
      </c>
      <c r="C4470" s="148" t="s">
        <v>143</v>
      </c>
      <c r="D4470" s="77" t="s">
        <v>1179</v>
      </c>
      <c r="E4470" s="135">
        <v>528</v>
      </c>
      <c r="F4470" s="137" t="s">
        <v>1201</v>
      </c>
      <c r="G4470" s="58" t="s">
        <v>84</v>
      </c>
      <c r="H4470" s="185">
        <v>1030.7</v>
      </c>
      <c r="I4470" s="267"/>
    </row>
    <row r="4471" spans="1:9" x14ac:dyDescent="0.2">
      <c r="A4471" s="132" t="s">
        <v>34</v>
      </c>
      <c r="B4471" s="213">
        <v>5</v>
      </c>
      <c r="C4471" s="148" t="s">
        <v>143</v>
      </c>
      <c r="D4471" s="77" t="s">
        <v>1179</v>
      </c>
      <c r="E4471" s="135">
        <v>528</v>
      </c>
      <c r="F4471" s="137" t="s">
        <v>1201</v>
      </c>
      <c r="G4471" s="58" t="s">
        <v>84</v>
      </c>
      <c r="H4471" s="145">
        <v>1115.5999999999999</v>
      </c>
      <c r="I4471" s="267"/>
    </row>
    <row r="4472" spans="1:9" x14ac:dyDescent="0.2">
      <c r="A4472" s="132" t="s">
        <v>37</v>
      </c>
      <c r="B4472" s="213">
        <v>5</v>
      </c>
      <c r="C4472" s="148" t="s">
        <v>143</v>
      </c>
      <c r="D4472" s="77" t="s">
        <v>1179</v>
      </c>
      <c r="E4472" s="135">
        <v>528</v>
      </c>
      <c r="F4472" s="137" t="s">
        <v>1201</v>
      </c>
      <c r="G4472" s="58" t="s">
        <v>84</v>
      </c>
      <c r="H4472" s="145">
        <v>1115.5999999999999</v>
      </c>
      <c r="I4472" s="267"/>
    </row>
    <row r="4473" spans="1:9" x14ac:dyDescent="0.2">
      <c r="A4473" s="132" t="s">
        <v>39</v>
      </c>
      <c r="B4473" s="213">
        <v>5</v>
      </c>
      <c r="C4473" s="148" t="s">
        <v>143</v>
      </c>
      <c r="D4473" s="77" t="s">
        <v>1179</v>
      </c>
      <c r="E4473" s="135">
        <v>528</v>
      </c>
      <c r="F4473" s="137" t="s">
        <v>1201</v>
      </c>
      <c r="G4473" s="58" t="s">
        <v>84</v>
      </c>
      <c r="H4473" s="145">
        <v>1298.2</v>
      </c>
      <c r="I4473" s="267"/>
    </row>
    <row r="4474" spans="1:9" x14ac:dyDescent="0.2">
      <c r="A4474" s="132" t="s">
        <v>40</v>
      </c>
      <c r="B4474" s="213">
        <v>5</v>
      </c>
      <c r="C4474" s="148" t="s">
        <v>143</v>
      </c>
      <c r="D4474" s="77" t="s">
        <v>1179</v>
      </c>
      <c r="E4474" s="135">
        <v>528</v>
      </c>
      <c r="F4474" s="137" t="s">
        <v>1201</v>
      </c>
      <c r="G4474" s="58" t="s">
        <v>84</v>
      </c>
      <c r="H4474" s="145">
        <v>1305.2</v>
      </c>
      <c r="I4474" s="267"/>
    </row>
    <row r="4475" spans="1:9" x14ac:dyDescent="0.2">
      <c r="A4475" s="132" t="s">
        <v>44</v>
      </c>
      <c r="B4475" s="213">
        <v>5</v>
      </c>
      <c r="C4475" s="148" t="s">
        <v>143</v>
      </c>
      <c r="D4475" s="77" t="s">
        <v>1179</v>
      </c>
      <c r="E4475" s="135">
        <v>528</v>
      </c>
      <c r="F4475" s="137" t="s">
        <v>1201</v>
      </c>
      <c r="G4475" s="58" t="s">
        <v>84</v>
      </c>
      <c r="H4475" s="145">
        <v>1388.6</v>
      </c>
      <c r="I4475" s="267"/>
    </row>
    <row r="4476" spans="1:9" x14ac:dyDescent="0.2">
      <c r="A4476" s="132" t="s">
        <v>45</v>
      </c>
      <c r="B4476" s="213">
        <v>5</v>
      </c>
      <c r="C4476" s="148" t="s">
        <v>143</v>
      </c>
      <c r="D4476" s="77" t="s">
        <v>1179</v>
      </c>
      <c r="E4476" s="135">
        <v>528</v>
      </c>
      <c r="F4476" s="137" t="s">
        <v>1201</v>
      </c>
      <c r="G4476" s="58" t="s">
        <v>84</v>
      </c>
      <c r="H4476" s="145">
        <v>1388.6</v>
      </c>
      <c r="I4476" s="267"/>
    </row>
    <row r="4477" spans="1:9" x14ac:dyDescent="0.2">
      <c r="A4477" s="132" t="s">
        <v>46</v>
      </c>
      <c r="B4477" s="213">
        <v>5</v>
      </c>
      <c r="C4477" s="148" t="s">
        <v>143</v>
      </c>
      <c r="D4477" s="77" t="s">
        <v>1179</v>
      </c>
      <c r="E4477" s="135">
        <v>528</v>
      </c>
      <c r="F4477" s="137" t="s">
        <v>1201</v>
      </c>
      <c r="G4477" s="58" t="s">
        <v>84</v>
      </c>
      <c r="H4477" s="145">
        <v>1354.3</v>
      </c>
      <c r="I4477" s="267"/>
    </row>
    <row r="4478" spans="1:9" x14ac:dyDescent="0.2">
      <c r="A4478" s="132" t="s">
        <v>47</v>
      </c>
      <c r="B4478" s="213">
        <v>5</v>
      </c>
      <c r="C4478" s="148" t="s">
        <v>143</v>
      </c>
      <c r="D4478" s="77" t="s">
        <v>1179</v>
      </c>
      <c r="E4478" s="135">
        <v>528</v>
      </c>
      <c r="F4478" s="137" t="s">
        <v>1201</v>
      </c>
      <c r="G4478" s="58" t="s">
        <v>84</v>
      </c>
      <c r="H4478" s="145">
        <v>1354.3</v>
      </c>
      <c r="I4478" s="267"/>
    </row>
    <row r="4479" spans="1:9" x14ac:dyDescent="0.2">
      <c r="A4479" s="132" t="s">
        <v>55</v>
      </c>
      <c r="B4479" s="213">
        <v>5</v>
      </c>
      <c r="C4479" s="148" t="s">
        <v>143</v>
      </c>
      <c r="D4479" s="77" t="s">
        <v>1179</v>
      </c>
      <c r="E4479" s="135">
        <v>528</v>
      </c>
      <c r="F4479" s="137" t="s">
        <v>1201</v>
      </c>
      <c r="G4479" s="58" t="s">
        <v>84</v>
      </c>
      <c r="H4479" s="145">
        <v>1425</v>
      </c>
      <c r="I4479" s="267"/>
    </row>
    <row r="4480" spans="1:9" x14ac:dyDescent="0.2">
      <c r="A4480" s="132" t="s">
        <v>56</v>
      </c>
      <c r="B4480" s="213">
        <v>5</v>
      </c>
      <c r="C4480" s="148" t="s">
        <v>143</v>
      </c>
      <c r="D4480" s="77" t="s">
        <v>1179</v>
      </c>
      <c r="E4480" s="135">
        <v>528</v>
      </c>
      <c r="F4480" s="137" t="s">
        <v>1201</v>
      </c>
      <c r="G4480" s="58" t="s">
        <v>84</v>
      </c>
      <c r="H4480" s="145">
        <v>1425</v>
      </c>
      <c r="I4480" s="267"/>
    </row>
    <row r="4481" spans="1:9" x14ac:dyDescent="0.2">
      <c r="A4481" s="132" t="s">
        <v>64</v>
      </c>
      <c r="B4481" s="213">
        <v>5</v>
      </c>
      <c r="C4481" s="148" t="s">
        <v>143</v>
      </c>
      <c r="D4481" s="77" t="s">
        <v>1179</v>
      </c>
      <c r="E4481" s="135">
        <v>528</v>
      </c>
      <c r="F4481" s="137" t="s">
        <v>1201</v>
      </c>
      <c r="G4481" s="58" t="s">
        <v>84</v>
      </c>
      <c r="H4481" s="145">
        <v>1249.4000000000001</v>
      </c>
      <c r="I4481" s="267"/>
    </row>
    <row r="4482" spans="1:9" x14ac:dyDescent="0.2">
      <c r="A4482" s="132" t="s">
        <v>65</v>
      </c>
      <c r="B4482" s="213">
        <v>5</v>
      </c>
      <c r="C4482" s="148" t="s">
        <v>143</v>
      </c>
      <c r="D4482" s="77" t="s">
        <v>1179</v>
      </c>
      <c r="E4482" s="135">
        <v>528</v>
      </c>
      <c r="F4482" s="137" t="s">
        <v>1201</v>
      </c>
      <c r="G4482" s="58" t="s">
        <v>84</v>
      </c>
      <c r="H4482" s="145">
        <v>1249.4000000000001</v>
      </c>
      <c r="I4482" s="267"/>
    </row>
    <row r="4483" spans="1:9" x14ac:dyDescent="0.2">
      <c r="A4483" s="132" t="s">
        <v>78</v>
      </c>
      <c r="B4483" s="213">
        <v>5</v>
      </c>
      <c r="C4483" s="148" t="s">
        <v>143</v>
      </c>
      <c r="D4483" s="77" t="s">
        <v>1179</v>
      </c>
      <c r="E4483" s="135">
        <v>528</v>
      </c>
      <c r="F4483" s="137" t="s">
        <v>1201</v>
      </c>
      <c r="G4483" s="58" t="s">
        <v>84</v>
      </c>
      <c r="H4483" s="145">
        <v>1349.4</v>
      </c>
      <c r="I4483" s="267"/>
    </row>
    <row r="4484" spans="1:9" x14ac:dyDescent="0.2">
      <c r="A4484" s="132" t="s">
        <v>79</v>
      </c>
      <c r="B4484" s="213">
        <v>5</v>
      </c>
      <c r="C4484" s="148" t="s">
        <v>143</v>
      </c>
      <c r="D4484" s="77" t="s">
        <v>1179</v>
      </c>
      <c r="E4484" s="135">
        <v>528</v>
      </c>
      <c r="F4484" s="137" t="s">
        <v>1201</v>
      </c>
      <c r="G4484" s="58" t="s">
        <v>84</v>
      </c>
      <c r="H4484" s="145">
        <v>1349.4</v>
      </c>
      <c r="I4484" s="267"/>
    </row>
    <row r="4485" spans="1:9" x14ac:dyDescent="0.2">
      <c r="A4485" s="132" t="s">
        <v>81</v>
      </c>
      <c r="B4485" s="213">
        <v>5</v>
      </c>
      <c r="C4485" s="148" t="s">
        <v>143</v>
      </c>
      <c r="D4485" s="77" t="s">
        <v>1179</v>
      </c>
      <c r="E4485" s="135">
        <v>528</v>
      </c>
      <c r="F4485" s="137" t="s">
        <v>1201</v>
      </c>
      <c r="G4485" s="58" t="s">
        <v>84</v>
      </c>
      <c r="H4485" s="145">
        <v>1578.3</v>
      </c>
      <c r="I4485" s="267"/>
    </row>
    <row r="4486" spans="1:9" x14ac:dyDescent="0.2">
      <c r="A4486" s="132" t="s">
        <v>82</v>
      </c>
      <c r="B4486" s="213">
        <v>5</v>
      </c>
      <c r="C4486" s="148" t="s">
        <v>143</v>
      </c>
      <c r="D4486" s="77" t="s">
        <v>1179</v>
      </c>
      <c r="E4486" s="135">
        <v>528</v>
      </c>
      <c r="F4486" s="137" t="s">
        <v>1201</v>
      </c>
      <c r="G4486" s="58" t="s">
        <v>84</v>
      </c>
      <c r="H4486" s="145">
        <v>1578.3</v>
      </c>
      <c r="I4486" s="267"/>
    </row>
    <row r="4487" spans="1:9" x14ac:dyDescent="0.2">
      <c r="A4487" s="132" t="s">
        <v>87</v>
      </c>
      <c r="B4487" s="213">
        <v>5</v>
      </c>
      <c r="C4487" s="148" t="s">
        <v>143</v>
      </c>
      <c r="D4487" s="77" t="s">
        <v>1179</v>
      </c>
      <c r="E4487" s="135">
        <v>528</v>
      </c>
      <c r="F4487" s="137" t="s">
        <v>1201</v>
      </c>
      <c r="G4487" s="58" t="s">
        <v>84</v>
      </c>
      <c r="H4487" s="145">
        <v>1674.6</v>
      </c>
      <c r="I4487" s="267"/>
    </row>
    <row r="4488" spans="1:9" x14ac:dyDescent="0.2">
      <c r="A4488" s="132" t="s">
        <v>88</v>
      </c>
      <c r="B4488" s="213">
        <v>5</v>
      </c>
      <c r="C4488" s="148" t="s">
        <v>143</v>
      </c>
      <c r="D4488" s="77" t="s">
        <v>1179</v>
      </c>
      <c r="E4488" s="135">
        <v>528</v>
      </c>
      <c r="F4488" s="137" t="s">
        <v>1201</v>
      </c>
      <c r="G4488" s="58" t="s">
        <v>84</v>
      </c>
      <c r="H4488" s="145">
        <v>1675.6</v>
      </c>
      <c r="I4488" s="267"/>
    </row>
    <row r="4489" spans="1:9" x14ac:dyDescent="0.2">
      <c r="A4489" s="132" t="s">
        <v>148</v>
      </c>
      <c r="B4489" s="213">
        <v>5</v>
      </c>
      <c r="C4489" s="148" t="s">
        <v>143</v>
      </c>
      <c r="D4489" s="77" t="s">
        <v>1179</v>
      </c>
      <c r="E4489" s="135">
        <v>528</v>
      </c>
      <c r="F4489" s="137" t="s">
        <v>1201</v>
      </c>
      <c r="G4489" s="58" t="s">
        <v>84</v>
      </c>
      <c r="H4489" s="58">
        <v>1762.7</v>
      </c>
      <c r="I4489" s="267"/>
    </row>
    <row r="4490" spans="1:9" x14ac:dyDescent="0.2">
      <c r="A4490" s="132" t="s">
        <v>527</v>
      </c>
      <c r="B4490" s="213">
        <v>5</v>
      </c>
      <c r="C4490" s="148" t="s">
        <v>143</v>
      </c>
      <c r="D4490" s="77" t="s">
        <v>1179</v>
      </c>
      <c r="E4490" s="135">
        <v>528</v>
      </c>
      <c r="F4490" s="137" t="s">
        <v>1201</v>
      </c>
      <c r="G4490" s="58" t="s">
        <v>84</v>
      </c>
      <c r="H4490" s="58">
        <v>1762.7</v>
      </c>
      <c r="I4490" s="267"/>
    </row>
    <row r="4491" spans="1:9" s="53" customFormat="1" x14ac:dyDescent="0.2">
      <c r="A4491" s="132" t="s">
        <v>588</v>
      </c>
      <c r="B4491" s="213">
        <v>5</v>
      </c>
      <c r="C4491" s="148" t="s">
        <v>143</v>
      </c>
      <c r="D4491" s="77" t="s">
        <v>1179</v>
      </c>
      <c r="E4491" s="135">
        <v>528</v>
      </c>
      <c r="F4491" s="137" t="s">
        <v>1201</v>
      </c>
      <c r="G4491" s="58" t="s">
        <v>84</v>
      </c>
      <c r="H4491" s="58">
        <v>1792.5</v>
      </c>
      <c r="I4491" s="267"/>
    </row>
    <row r="4492" spans="1:9" s="53" customFormat="1" x14ac:dyDescent="0.2">
      <c r="A4492" s="132" t="s">
        <v>1069</v>
      </c>
      <c r="B4492" s="213">
        <v>5</v>
      </c>
      <c r="C4492" s="148" t="s">
        <v>143</v>
      </c>
      <c r="D4492" s="77" t="s">
        <v>1179</v>
      </c>
      <c r="E4492" s="135">
        <v>528</v>
      </c>
      <c r="F4492" s="137" t="s">
        <v>1201</v>
      </c>
      <c r="G4492" s="58" t="s">
        <v>84</v>
      </c>
      <c r="H4492" s="58">
        <v>1792.5</v>
      </c>
      <c r="I4492" s="267"/>
    </row>
    <row r="4493" spans="1:9" x14ac:dyDescent="0.2">
      <c r="A4493" s="132" t="s">
        <v>5</v>
      </c>
      <c r="B4493" s="213">
        <v>5</v>
      </c>
      <c r="C4493" s="148" t="s">
        <v>143</v>
      </c>
      <c r="D4493" s="77" t="s">
        <v>1179</v>
      </c>
      <c r="E4493" s="135">
        <v>529</v>
      </c>
      <c r="F4493" s="137" t="s">
        <v>1203</v>
      </c>
      <c r="G4493" s="58" t="s">
        <v>84</v>
      </c>
      <c r="H4493" s="145">
        <v>224.2</v>
      </c>
      <c r="I4493" s="267"/>
    </row>
    <row r="4494" spans="1:9" x14ac:dyDescent="0.2">
      <c r="A4494" s="132" t="s">
        <v>6</v>
      </c>
      <c r="B4494" s="213">
        <v>5</v>
      </c>
      <c r="C4494" s="148" t="s">
        <v>143</v>
      </c>
      <c r="D4494" s="77" t="s">
        <v>1179</v>
      </c>
      <c r="E4494" s="135">
        <v>529</v>
      </c>
      <c r="F4494" s="137" t="s">
        <v>1203</v>
      </c>
      <c r="G4494" s="58" t="s">
        <v>84</v>
      </c>
      <c r="H4494" s="145">
        <v>224.2</v>
      </c>
      <c r="I4494" s="267"/>
    </row>
    <row r="4495" spans="1:9" x14ac:dyDescent="0.2">
      <c r="A4495" s="132" t="s">
        <v>7</v>
      </c>
      <c r="B4495" s="213">
        <v>5</v>
      </c>
      <c r="C4495" s="148" t="s">
        <v>143</v>
      </c>
      <c r="D4495" s="77" t="s">
        <v>1179</v>
      </c>
      <c r="E4495" s="135">
        <v>529</v>
      </c>
      <c r="F4495" s="137" t="s">
        <v>1203</v>
      </c>
      <c r="G4495" s="58" t="s">
        <v>84</v>
      </c>
      <c r="H4495" s="150">
        <v>241.3</v>
      </c>
      <c r="I4495" s="267"/>
    </row>
    <row r="4496" spans="1:9" x14ac:dyDescent="0.2">
      <c r="A4496" s="132" t="s">
        <v>8</v>
      </c>
      <c r="B4496" s="213">
        <v>5</v>
      </c>
      <c r="C4496" s="158" t="s">
        <v>143</v>
      </c>
      <c r="D4496" s="80" t="s">
        <v>1179</v>
      </c>
      <c r="E4496" s="135">
        <v>529</v>
      </c>
      <c r="F4496" s="137" t="s">
        <v>1203</v>
      </c>
      <c r="G4496" s="58" t="s">
        <v>84</v>
      </c>
      <c r="H4496" s="185">
        <v>241.3</v>
      </c>
      <c r="I4496" s="267"/>
    </row>
    <row r="4497" spans="1:9" x14ac:dyDescent="0.2">
      <c r="A4497" s="132" t="s">
        <v>34</v>
      </c>
      <c r="B4497" s="213">
        <v>5</v>
      </c>
      <c r="C4497" s="158" t="s">
        <v>143</v>
      </c>
      <c r="D4497" s="80" t="s">
        <v>1179</v>
      </c>
      <c r="E4497" s="135">
        <v>529</v>
      </c>
      <c r="F4497" s="137" t="s">
        <v>1203</v>
      </c>
      <c r="G4497" s="58" t="s">
        <v>84</v>
      </c>
      <c r="H4497" s="145">
        <v>235.1</v>
      </c>
      <c r="I4497" s="267"/>
    </row>
    <row r="4498" spans="1:9" x14ac:dyDescent="0.2">
      <c r="A4498" s="132" t="s">
        <v>37</v>
      </c>
      <c r="B4498" s="213">
        <v>5</v>
      </c>
      <c r="C4498" s="148" t="s">
        <v>143</v>
      </c>
      <c r="D4498" s="77" t="s">
        <v>1179</v>
      </c>
      <c r="E4498" s="135">
        <v>529</v>
      </c>
      <c r="F4498" s="137" t="s">
        <v>1203</v>
      </c>
      <c r="G4498" s="58" t="s">
        <v>84</v>
      </c>
      <c r="H4498" s="145">
        <v>235.1</v>
      </c>
      <c r="I4498" s="267"/>
    </row>
    <row r="4499" spans="1:9" x14ac:dyDescent="0.2">
      <c r="A4499" s="132" t="s">
        <v>39</v>
      </c>
      <c r="B4499" s="213">
        <v>5</v>
      </c>
      <c r="C4499" s="148" t="s">
        <v>143</v>
      </c>
      <c r="D4499" s="77" t="s">
        <v>1179</v>
      </c>
      <c r="E4499" s="135">
        <v>529</v>
      </c>
      <c r="F4499" s="137" t="s">
        <v>1203</v>
      </c>
      <c r="G4499" s="58" t="s">
        <v>84</v>
      </c>
      <c r="H4499" s="145">
        <v>267.10000000000002</v>
      </c>
      <c r="I4499" s="267"/>
    </row>
    <row r="4500" spans="1:9" x14ac:dyDescent="0.2">
      <c r="A4500" s="132" t="s">
        <v>40</v>
      </c>
      <c r="B4500" s="213">
        <v>5</v>
      </c>
      <c r="C4500" s="148" t="s">
        <v>143</v>
      </c>
      <c r="D4500" s="77" t="s">
        <v>1179</v>
      </c>
      <c r="E4500" s="135">
        <v>529</v>
      </c>
      <c r="F4500" s="137" t="s">
        <v>1203</v>
      </c>
      <c r="G4500" s="58" t="s">
        <v>84</v>
      </c>
      <c r="H4500" s="145">
        <v>267.10000000000002</v>
      </c>
      <c r="I4500" s="267"/>
    </row>
    <row r="4501" spans="1:9" x14ac:dyDescent="0.2">
      <c r="A4501" s="132" t="s">
        <v>44</v>
      </c>
      <c r="B4501" s="213">
        <v>5</v>
      </c>
      <c r="C4501" s="148" t="s">
        <v>143</v>
      </c>
      <c r="D4501" s="77" t="s">
        <v>1179</v>
      </c>
      <c r="E4501" s="135">
        <v>529</v>
      </c>
      <c r="F4501" s="137" t="s">
        <v>1203</v>
      </c>
      <c r="G4501" s="58" t="s">
        <v>84</v>
      </c>
      <c r="H4501" s="145">
        <v>308.10000000000002</v>
      </c>
      <c r="I4501" s="267"/>
    </row>
    <row r="4502" spans="1:9" x14ac:dyDescent="0.2">
      <c r="A4502" s="132" t="s">
        <v>45</v>
      </c>
      <c r="B4502" s="213">
        <v>5</v>
      </c>
      <c r="C4502" s="148" t="s">
        <v>143</v>
      </c>
      <c r="D4502" s="77" t="s">
        <v>1179</v>
      </c>
      <c r="E4502" s="135">
        <v>529</v>
      </c>
      <c r="F4502" s="137" t="s">
        <v>1203</v>
      </c>
      <c r="G4502" s="58" t="s">
        <v>84</v>
      </c>
      <c r="H4502" s="145">
        <v>308.10000000000002</v>
      </c>
      <c r="I4502" s="267"/>
    </row>
    <row r="4503" spans="1:9" x14ac:dyDescent="0.2">
      <c r="A4503" s="132" t="s">
        <v>46</v>
      </c>
      <c r="B4503" s="213">
        <v>5</v>
      </c>
      <c r="C4503" s="148" t="s">
        <v>143</v>
      </c>
      <c r="D4503" s="77" t="s">
        <v>1179</v>
      </c>
      <c r="E4503" s="135">
        <v>529</v>
      </c>
      <c r="F4503" s="137" t="s">
        <v>1203</v>
      </c>
      <c r="G4503" s="58" t="s">
        <v>84</v>
      </c>
      <c r="H4503" s="145">
        <v>292.89999999999998</v>
      </c>
      <c r="I4503" s="267"/>
    </row>
    <row r="4504" spans="1:9" x14ac:dyDescent="0.2">
      <c r="A4504" s="132" t="s">
        <v>47</v>
      </c>
      <c r="B4504" s="213">
        <v>5</v>
      </c>
      <c r="C4504" s="148" t="s">
        <v>143</v>
      </c>
      <c r="D4504" s="77" t="s">
        <v>1179</v>
      </c>
      <c r="E4504" s="135">
        <v>529</v>
      </c>
      <c r="F4504" s="137" t="s">
        <v>1203</v>
      </c>
      <c r="G4504" s="58" t="s">
        <v>84</v>
      </c>
      <c r="H4504" s="145">
        <v>292.89999999999998</v>
      </c>
      <c r="I4504" s="267"/>
    </row>
    <row r="4505" spans="1:9" x14ac:dyDescent="0.2">
      <c r="A4505" s="132" t="s">
        <v>55</v>
      </c>
      <c r="B4505" s="213">
        <v>5</v>
      </c>
      <c r="C4505" s="148" t="s">
        <v>143</v>
      </c>
      <c r="D4505" s="77" t="s">
        <v>1179</v>
      </c>
      <c r="E4505" s="135">
        <v>529</v>
      </c>
      <c r="F4505" s="137" t="s">
        <v>1203</v>
      </c>
      <c r="G4505" s="58" t="s">
        <v>84</v>
      </c>
      <c r="H4505" s="145">
        <v>203.4</v>
      </c>
      <c r="I4505" s="267"/>
    </row>
    <row r="4506" spans="1:9" x14ac:dyDescent="0.2">
      <c r="A4506" s="132" t="s">
        <v>56</v>
      </c>
      <c r="B4506" s="213">
        <v>5</v>
      </c>
      <c r="C4506" s="148" t="s">
        <v>143</v>
      </c>
      <c r="D4506" s="77" t="s">
        <v>1179</v>
      </c>
      <c r="E4506" s="135">
        <v>529</v>
      </c>
      <c r="F4506" s="137" t="s">
        <v>1203</v>
      </c>
      <c r="G4506" s="58" t="s">
        <v>84</v>
      </c>
      <c r="H4506" s="145">
        <v>203.4</v>
      </c>
      <c r="I4506" s="267"/>
    </row>
    <row r="4507" spans="1:9" x14ac:dyDescent="0.2">
      <c r="A4507" s="132" t="s">
        <v>64</v>
      </c>
      <c r="B4507" s="213">
        <v>5</v>
      </c>
      <c r="C4507" s="148" t="s">
        <v>143</v>
      </c>
      <c r="D4507" s="77" t="s">
        <v>1179</v>
      </c>
      <c r="E4507" s="135">
        <v>529</v>
      </c>
      <c r="F4507" s="137" t="s">
        <v>1203</v>
      </c>
      <c r="G4507" s="58" t="s">
        <v>84</v>
      </c>
      <c r="H4507" s="145">
        <v>204.5</v>
      </c>
      <c r="I4507" s="267"/>
    </row>
    <row r="4508" spans="1:9" x14ac:dyDescent="0.2">
      <c r="A4508" s="132" t="s">
        <v>65</v>
      </c>
      <c r="B4508" s="213">
        <v>5</v>
      </c>
      <c r="C4508" s="148" t="s">
        <v>143</v>
      </c>
      <c r="D4508" s="77" t="s">
        <v>1179</v>
      </c>
      <c r="E4508" s="135">
        <v>529</v>
      </c>
      <c r="F4508" s="137" t="s">
        <v>1203</v>
      </c>
      <c r="G4508" s="58" t="s">
        <v>84</v>
      </c>
      <c r="H4508" s="145">
        <v>204.5</v>
      </c>
      <c r="I4508" s="267"/>
    </row>
    <row r="4509" spans="1:9" x14ac:dyDescent="0.2">
      <c r="A4509" s="132" t="s">
        <v>78</v>
      </c>
      <c r="B4509" s="213">
        <v>5</v>
      </c>
      <c r="C4509" s="148" t="s">
        <v>143</v>
      </c>
      <c r="D4509" s="77" t="s">
        <v>1179</v>
      </c>
      <c r="E4509" s="135">
        <v>529</v>
      </c>
      <c r="F4509" s="137" t="s">
        <v>1203</v>
      </c>
      <c r="G4509" s="58" t="s">
        <v>84</v>
      </c>
      <c r="H4509" s="145">
        <v>22</v>
      </c>
      <c r="I4509" s="267"/>
    </row>
    <row r="4510" spans="1:9" x14ac:dyDescent="0.2">
      <c r="A4510" s="132" t="s">
        <v>79</v>
      </c>
      <c r="B4510" s="213">
        <v>5</v>
      </c>
      <c r="C4510" s="148" t="s">
        <v>143</v>
      </c>
      <c r="D4510" s="77" t="s">
        <v>1179</v>
      </c>
      <c r="E4510" s="135">
        <v>529</v>
      </c>
      <c r="F4510" s="137" t="s">
        <v>1203</v>
      </c>
      <c r="G4510" s="58" t="s">
        <v>84</v>
      </c>
      <c r="H4510" s="145">
        <v>22</v>
      </c>
      <c r="I4510" s="267"/>
    </row>
    <row r="4511" spans="1:9" x14ac:dyDescent="0.2">
      <c r="A4511" s="132" t="s">
        <v>81</v>
      </c>
      <c r="B4511" s="213">
        <v>5</v>
      </c>
      <c r="C4511" s="148" t="s">
        <v>143</v>
      </c>
      <c r="D4511" s="77" t="s">
        <v>1179</v>
      </c>
      <c r="E4511" s="135">
        <v>529</v>
      </c>
      <c r="F4511" s="137" t="s">
        <v>1203</v>
      </c>
      <c r="G4511" s="58" t="s">
        <v>84</v>
      </c>
      <c r="H4511" s="145">
        <v>182.9</v>
      </c>
      <c r="I4511" s="267"/>
    </row>
    <row r="4512" spans="1:9" x14ac:dyDescent="0.2">
      <c r="A4512" s="132" t="s">
        <v>82</v>
      </c>
      <c r="B4512" s="213">
        <v>5</v>
      </c>
      <c r="C4512" s="148" t="s">
        <v>143</v>
      </c>
      <c r="D4512" s="77" t="s">
        <v>1179</v>
      </c>
      <c r="E4512" s="135">
        <v>529</v>
      </c>
      <c r="F4512" s="137" t="s">
        <v>1203</v>
      </c>
      <c r="G4512" s="58" t="s">
        <v>84</v>
      </c>
      <c r="H4512" s="145">
        <v>160.9</v>
      </c>
      <c r="I4512" s="267"/>
    </row>
    <row r="4513" spans="1:9" x14ac:dyDescent="0.2">
      <c r="A4513" s="132" t="s">
        <v>87</v>
      </c>
      <c r="B4513" s="213">
        <v>5</v>
      </c>
      <c r="C4513" s="148" t="s">
        <v>143</v>
      </c>
      <c r="D4513" s="77" t="s">
        <v>1179</v>
      </c>
      <c r="E4513" s="135">
        <v>529</v>
      </c>
      <c r="F4513" s="137" t="s">
        <v>1203</v>
      </c>
      <c r="G4513" s="58" t="s">
        <v>84</v>
      </c>
      <c r="H4513" s="145">
        <v>160.9</v>
      </c>
      <c r="I4513" s="267"/>
    </row>
    <row r="4514" spans="1:9" x14ac:dyDescent="0.2">
      <c r="A4514" s="132" t="s">
        <v>88</v>
      </c>
      <c r="B4514" s="213">
        <v>5</v>
      </c>
      <c r="C4514" s="148" t="s">
        <v>143</v>
      </c>
      <c r="D4514" s="77" t="s">
        <v>1179</v>
      </c>
      <c r="E4514" s="135">
        <v>529</v>
      </c>
      <c r="F4514" s="137" t="s">
        <v>1203</v>
      </c>
      <c r="G4514" s="58" t="s">
        <v>84</v>
      </c>
      <c r="H4514" s="145">
        <v>160.9</v>
      </c>
      <c r="I4514" s="267"/>
    </row>
    <row r="4515" spans="1:9" x14ac:dyDescent="0.2">
      <c r="A4515" s="132" t="s">
        <v>148</v>
      </c>
      <c r="B4515" s="213">
        <v>5</v>
      </c>
      <c r="C4515" s="148" t="s">
        <v>143</v>
      </c>
      <c r="D4515" s="77" t="s">
        <v>1179</v>
      </c>
      <c r="E4515" s="135">
        <v>529</v>
      </c>
      <c r="F4515" s="137" t="s">
        <v>1203</v>
      </c>
      <c r="G4515" s="58" t="s">
        <v>84</v>
      </c>
      <c r="H4515" s="58">
        <v>160.9</v>
      </c>
      <c r="I4515" s="267"/>
    </row>
    <row r="4516" spans="1:9" x14ac:dyDescent="0.2">
      <c r="A4516" s="132" t="s">
        <v>527</v>
      </c>
      <c r="B4516" s="213">
        <v>5</v>
      </c>
      <c r="C4516" s="148" t="s">
        <v>143</v>
      </c>
      <c r="D4516" s="77" t="s">
        <v>1179</v>
      </c>
      <c r="E4516" s="135">
        <v>529</v>
      </c>
      <c r="F4516" s="137" t="s">
        <v>1203</v>
      </c>
      <c r="G4516" s="58" t="s">
        <v>84</v>
      </c>
      <c r="H4516" s="58">
        <v>160.9</v>
      </c>
      <c r="I4516" s="267"/>
    </row>
    <row r="4517" spans="1:9" s="53" customFormat="1" x14ac:dyDescent="0.2">
      <c r="A4517" s="132" t="s">
        <v>588</v>
      </c>
      <c r="B4517" s="213">
        <v>5</v>
      </c>
      <c r="C4517" s="148" t="s">
        <v>143</v>
      </c>
      <c r="D4517" s="77" t="s">
        <v>1179</v>
      </c>
      <c r="E4517" s="135">
        <v>529</v>
      </c>
      <c r="F4517" s="137" t="s">
        <v>1203</v>
      </c>
      <c r="G4517" s="58" t="s">
        <v>84</v>
      </c>
      <c r="H4517" s="58">
        <v>160.9</v>
      </c>
      <c r="I4517" s="267"/>
    </row>
    <row r="4518" spans="1:9" s="53" customFormat="1" x14ac:dyDescent="0.2">
      <c r="A4518" s="132" t="s">
        <v>1069</v>
      </c>
      <c r="B4518" s="213">
        <v>5</v>
      </c>
      <c r="C4518" s="148" t="s">
        <v>143</v>
      </c>
      <c r="D4518" s="77" t="s">
        <v>1179</v>
      </c>
      <c r="E4518" s="135">
        <v>529</v>
      </c>
      <c r="F4518" s="137" t="s">
        <v>1203</v>
      </c>
      <c r="G4518" s="58" t="s">
        <v>84</v>
      </c>
      <c r="H4518" s="58">
        <v>160.9</v>
      </c>
      <c r="I4518" s="267"/>
    </row>
    <row r="4519" spans="1:9" x14ac:dyDescent="0.2">
      <c r="A4519" s="132" t="s">
        <v>5</v>
      </c>
      <c r="B4519" s="213">
        <v>5</v>
      </c>
      <c r="C4519" s="148" t="s">
        <v>143</v>
      </c>
      <c r="D4519" s="151" t="s">
        <v>1181</v>
      </c>
      <c r="E4519" s="149">
        <v>531</v>
      </c>
      <c r="F4519" s="148" t="s">
        <v>1182</v>
      </c>
      <c r="G4519" s="127" t="s">
        <v>84</v>
      </c>
      <c r="H4519" s="143" t="s">
        <v>11</v>
      </c>
      <c r="I4519" s="267"/>
    </row>
    <row r="4520" spans="1:9" x14ac:dyDescent="0.2">
      <c r="A4520" s="132" t="s">
        <v>6</v>
      </c>
      <c r="B4520" s="213">
        <v>5</v>
      </c>
      <c r="C4520" s="148" t="s">
        <v>143</v>
      </c>
      <c r="D4520" s="151" t="s">
        <v>1181</v>
      </c>
      <c r="E4520" s="149">
        <v>531</v>
      </c>
      <c r="F4520" s="148" t="s">
        <v>1182</v>
      </c>
      <c r="G4520" s="127" t="s">
        <v>84</v>
      </c>
      <c r="H4520" s="143" t="s">
        <v>11</v>
      </c>
      <c r="I4520" s="267"/>
    </row>
    <row r="4521" spans="1:9" x14ac:dyDescent="0.2">
      <c r="A4521" s="132" t="s">
        <v>7</v>
      </c>
      <c r="B4521" s="213">
        <v>5</v>
      </c>
      <c r="C4521" s="148" t="s">
        <v>143</v>
      </c>
      <c r="D4521" s="151" t="s">
        <v>1181</v>
      </c>
      <c r="E4521" s="149">
        <v>531</v>
      </c>
      <c r="F4521" s="148" t="s">
        <v>1182</v>
      </c>
      <c r="G4521" s="127" t="s">
        <v>84</v>
      </c>
      <c r="H4521" s="143" t="s">
        <v>11</v>
      </c>
      <c r="I4521" s="267"/>
    </row>
    <row r="4522" spans="1:9" x14ac:dyDescent="0.2">
      <c r="A4522" s="132" t="s">
        <v>8</v>
      </c>
      <c r="B4522" s="213">
        <v>5</v>
      </c>
      <c r="C4522" s="158" t="s">
        <v>143</v>
      </c>
      <c r="D4522" s="160" t="s">
        <v>1181</v>
      </c>
      <c r="E4522" s="149">
        <v>531</v>
      </c>
      <c r="F4522" s="148" t="s">
        <v>1182</v>
      </c>
      <c r="G4522" s="127" t="s">
        <v>84</v>
      </c>
      <c r="H4522" s="143" t="s">
        <v>11</v>
      </c>
      <c r="I4522" s="267"/>
    </row>
    <row r="4523" spans="1:9" x14ac:dyDescent="0.2">
      <c r="A4523" s="132" t="s">
        <v>34</v>
      </c>
      <c r="B4523" s="213">
        <v>5</v>
      </c>
      <c r="C4523" s="158" t="s">
        <v>143</v>
      </c>
      <c r="D4523" s="160" t="s">
        <v>1181</v>
      </c>
      <c r="E4523" s="149">
        <v>531</v>
      </c>
      <c r="F4523" s="148" t="s">
        <v>1182</v>
      </c>
      <c r="G4523" s="127" t="s">
        <v>84</v>
      </c>
      <c r="H4523" s="143" t="s">
        <v>11</v>
      </c>
      <c r="I4523" s="267"/>
    </row>
    <row r="4524" spans="1:9" x14ac:dyDescent="0.2">
      <c r="A4524" s="132" t="s">
        <v>37</v>
      </c>
      <c r="B4524" s="213">
        <v>5</v>
      </c>
      <c r="C4524" s="148" t="s">
        <v>143</v>
      </c>
      <c r="D4524" s="151" t="s">
        <v>1181</v>
      </c>
      <c r="E4524" s="149">
        <v>531</v>
      </c>
      <c r="F4524" s="148" t="s">
        <v>1182</v>
      </c>
      <c r="G4524" s="127" t="s">
        <v>84</v>
      </c>
      <c r="H4524" s="143" t="s">
        <v>11</v>
      </c>
      <c r="I4524" s="267"/>
    </row>
    <row r="4525" spans="1:9" x14ac:dyDescent="0.2">
      <c r="A4525" s="132" t="s">
        <v>39</v>
      </c>
      <c r="B4525" s="213">
        <v>5</v>
      </c>
      <c r="C4525" s="148" t="s">
        <v>143</v>
      </c>
      <c r="D4525" s="151" t="s">
        <v>1181</v>
      </c>
      <c r="E4525" s="149">
        <v>531</v>
      </c>
      <c r="F4525" s="148" t="s">
        <v>1182</v>
      </c>
      <c r="G4525" s="127" t="s">
        <v>84</v>
      </c>
      <c r="H4525" s="143" t="s">
        <v>11</v>
      </c>
      <c r="I4525" s="267"/>
    </row>
    <row r="4526" spans="1:9" x14ac:dyDescent="0.2">
      <c r="A4526" s="132" t="s">
        <v>40</v>
      </c>
      <c r="B4526" s="213">
        <v>5</v>
      </c>
      <c r="C4526" s="148" t="s">
        <v>143</v>
      </c>
      <c r="D4526" s="151" t="s">
        <v>1181</v>
      </c>
      <c r="E4526" s="149">
        <v>531</v>
      </c>
      <c r="F4526" s="148" t="s">
        <v>1182</v>
      </c>
      <c r="G4526" s="127" t="s">
        <v>84</v>
      </c>
      <c r="H4526" s="143" t="s">
        <v>11</v>
      </c>
      <c r="I4526" s="267"/>
    </row>
    <row r="4527" spans="1:9" x14ac:dyDescent="0.2">
      <c r="A4527" s="132" t="s">
        <v>44</v>
      </c>
      <c r="B4527" s="213">
        <v>5</v>
      </c>
      <c r="C4527" s="148" t="s">
        <v>143</v>
      </c>
      <c r="D4527" s="151" t="s">
        <v>1181</v>
      </c>
      <c r="E4527" s="149">
        <v>531</v>
      </c>
      <c r="F4527" s="148" t="s">
        <v>1182</v>
      </c>
      <c r="G4527" s="127" t="s">
        <v>84</v>
      </c>
      <c r="H4527" s="143" t="s">
        <v>11</v>
      </c>
      <c r="I4527" s="267"/>
    </row>
    <row r="4528" spans="1:9" x14ac:dyDescent="0.2">
      <c r="A4528" s="132" t="s">
        <v>45</v>
      </c>
      <c r="B4528" s="213">
        <v>5</v>
      </c>
      <c r="C4528" s="148" t="s">
        <v>143</v>
      </c>
      <c r="D4528" s="151" t="s">
        <v>1181</v>
      </c>
      <c r="E4528" s="149">
        <v>531</v>
      </c>
      <c r="F4528" s="148" t="s">
        <v>1182</v>
      </c>
      <c r="G4528" s="127" t="s">
        <v>84</v>
      </c>
      <c r="H4528" s="143" t="s">
        <v>11</v>
      </c>
      <c r="I4528" s="267"/>
    </row>
    <row r="4529" spans="1:9" x14ac:dyDescent="0.2">
      <c r="A4529" s="132" t="s">
        <v>46</v>
      </c>
      <c r="B4529" s="213">
        <v>5</v>
      </c>
      <c r="C4529" s="148" t="s">
        <v>143</v>
      </c>
      <c r="D4529" s="151" t="s">
        <v>1181</v>
      </c>
      <c r="E4529" s="149">
        <v>531</v>
      </c>
      <c r="F4529" s="148" t="s">
        <v>1182</v>
      </c>
      <c r="G4529" s="127" t="s">
        <v>84</v>
      </c>
      <c r="H4529" s="143" t="s">
        <v>11</v>
      </c>
      <c r="I4529" s="267"/>
    </row>
    <row r="4530" spans="1:9" x14ac:dyDescent="0.2">
      <c r="A4530" s="132" t="s">
        <v>47</v>
      </c>
      <c r="B4530" s="213">
        <v>5</v>
      </c>
      <c r="C4530" s="148" t="s">
        <v>143</v>
      </c>
      <c r="D4530" s="151" t="s">
        <v>1181</v>
      </c>
      <c r="E4530" s="149">
        <v>531</v>
      </c>
      <c r="F4530" s="148" t="s">
        <v>1182</v>
      </c>
      <c r="G4530" s="127" t="s">
        <v>84</v>
      </c>
      <c r="H4530" s="143" t="s">
        <v>11</v>
      </c>
      <c r="I4530" s="267"/>
    </row>
    <row r="4531" spans="1:9" x14ac:dyDescent="0.2">
      <c r="A4531" s="132" t="s">
        <v>55</v>
      </c>
      <c r="B4531" s="213">
        <v>5</v>
      </c>
      <c r="C4531" s="148" t="s">
        <v>143</v>
      </c>
      <c r="D4531" s="151" t="s">
        <v>1181</v>
      </c>
      <c r="E4531" s="149">
        <v>531</v>
      </c>
      <c r="F4531" s="148" t="s">
        <v>1182</v>
      </c>
      <c r="G4531" s="127" t="s">
        <v>84</v>
      </c>
      <c r="H4531" s="143" t="s">
        <v>11</v>
      </c>
      <c r="I4531" s="267"/>
    </row>
    <row r="4532" spans="1:9" x14ac:dyDescent="0.2">
      <c r="A4532" s="132" t="s">
        <v>56</v>
      </c>
      <c r="B4532" s="213">
        <v>5</v>
      </c>
      <c r="C4532" s="148" t="s">
        <v>143</v>
      </c>
      <c r="D4532" s="151" t="s">
        <v>1181</v>
      </c>
      <c r="E4532" s="149">
        <v>531</v>
      </c>
      <c r="F4532" s="148" t="s">
        <v>1182</v>
      </c>
      <c r="G4532" s="127" t="s">
        <v>84</v>
      </c>
      <c r="H4532" s="143" t="s">
        <v>11</v>
      </c>
      <c r="I4532" s="267"/>
    </row>
    <row r="4533" spans="1:9" x14ac:dyDescent="0.2">
      <c r="A4533" s="132" t="s">
        <v>64</v>
      </c>
      <c r="B4533" s="213">
        <v>5</v>
      </c>
      <c r="C4533" s="148" t="s">
        <v>143</v>
      </c>
      <c r="D4533" s="151" t="s">
        <v>1181</v>
      </c>
      <c r="E4533" s="149">
        <v>531</v>
      </c>
      <c r="F4533" s="148" t="s">
        <v>1182</v>
      </c>
      <c r="G4533" s="127" t="s">
        <v>84</v>
      </c>
      <c r="H4533" s="143" t="s">
        <v>11</v>
      </c>
      <c r="I4533" s="267"/>
    </row>
    <row r="4534" spans="1:9" x14ac:dyDescent="0.2">
      <c r="A4534" s="132" t="s">
        <v>65</v>
      </c>
      <c r="B4534" s="213">
        <v>5</v>
      </c>
      <c r="C4534" s="148" t="s">
        <v>143</v>
      </c>
      <c r="D4534" s="151" t="s">
        <v>1181</v>
      </c>
      <c r="E4534" s="149">
        <v>531</v>
      </c>
      <c r="F4534" s="148" t="s">
        <v>1182</v>
      </c>
      <c r="G4534" s="127" t="s">
        <v>84</v>
      </c>
      <c r="H4534" s="143" t="s">
        <v>11</v>
      </c>
      <c r="I4534" s="267"/>
    </row>
    <row r="4535" spans="1:9" x14ac:dyDescent="0.2">
      <c r="A4535" s="132" t="s">
        <v>78</v>
      </c>
      <c r="B4535" s="213">
        <v>5</v>
      </c>
      <c r="C4535" s="148" t="s">
        <v>143</v>
      </c>
      <c r="D4535" s="151" t="s">
        <v>1181</v>
      </c>
      <c r="E4535" s="149">
        <v>531</v>
      </c>
      <c r="F4535" s="148" t="s">
        <v>1182</v>
      </c>
      <c r="G4535" s="127" t="s">
        <v>84</v>
      </c>
      <c r="H4535" s="143" t="s">
        <v>11</v>
      </c>
      <c r="I4535" s="267"/>
    </row>
    <row r="4536" spans="1:9" x14ac:dyDescent="0.2">
      <c r="A4536" s="132" t="s">
        <v>79</v>
      </c>
      <c r="B4536" s="213">
        <v>5</v>
      </c>
      <c r="C4536" s="148" t="s">
        <v>143</v>
      </c>
      <c r="D4536" s="151" t="s">
        <v>1181</v>
      </c>
      <c r="E4536" s="149">
        <v>531</v>
      </c>
      <c r="F4536" s="148" t="s">
        <v>1182</v>
      </c>
      <c r="G4536" s="127" t="s">
        <v>84</v>
      </c>
      <c r="H4536" s="143" t="s">
        <v>11</v>
      </c>
      <c r="I4536" s="267"/>
    </row>
    <row r="4537" spans="1:9" x14ac:dyDescent="0.2">
      <c r="A4537" s="132" t="s">
        <v>81</v>
      </c>
      <c r="B4537" s="213">
        <v>5</v>
      </c>
      <c r="C4537" s="148" t="s">
        <v>143</v>
      </c>
      <c r="D4537" s="151" t="s">
        <v>1181</v>
      </c>
      <c r="E4537" s="149">
        <v>531</v>
      </c>
      <c r="F4537" s="148" t="s">
        <v>1182</v>
      </c>
      <c r="G4537" s="127" t="s">
        <v>84</v>
      </c>
      <c r="H4537" s="127">
        <v>401.4</v>
      </c>
      <c r="I4537" s="267"/>
    </row>
    <row r="4538" spans="1:9" x14ac:dyDescent="0.2">
      <c r="A4538" s="132" t="s">
        <v>82</v>
      </c>
      <c r="B4538" s="213">
        <v>5</v>
      </c>
      <c r="C4538" s="148" t="s">
        <v>143</v>
      </c>
      <c r="D4538" s="151" t="s">
        <v>1181</v>
      </c>
      <c r="E4538" s="149">
        <v>531</v>
      </c>
      <c r="F4538" s="148" t="s">
        <v>1182</v>
      </c>
      <c r="G4538" s="127" t="s">
        <v>84</v>
      </c>
      <c r="H4538" s="127">
        <v>161.4</v>
      </c>
      <c r="I4538" s="267"/>
    </row>
    <row r="4539" spans="1:9" x14ac:dyDescent="0.2">
      <c r="A4539" s="132" t="s">
        <v>87</v>
      </c>
      <c r="B4539" s="213">
        <v>5</v>
      </c>
      <c r="C4539" s="148" t="s">
        <v>143</v>
      </c>
      <c r="D4539" s="151" t="s">
        <v>1181</v>
      </c>
      <c r="E4539" s="149">
        <v>531</v>
      </c>
      <c r="F4539" s="148" t="s">
        <v>1182</v>
      </c>
      <c r="G4539" s="127" t="s">
        <v>84</v>
      </c>
      <c r="H4539" s="127">
        <v>246.7</v>
      </c>
      <c r="I4539" s="267"/>
    </row>
    <row r="4540" spans="1:9" x14ac:dyDescent="0.2">
      <c r="A4540" s="132" t="s">
        <v>88</v>
      </c>
      <c r="B4540" s="213">
        <v>5</v>
      </c>
      <c r="C4540" s="148" t="s">
        <v>143</v>
      </c>
      <c r="D4540" s="151" t="s">
        <v>1181</v>
      </c>
      <c r="E4540" s="149">
        <v>531</v>
      </c>
      <c r="F4540" s="148" t="s">
        <v>1182</v>
      </c>
      <c r="G4540" s="127" t="s">
        <v>84</v>
      </c>
      <c r="H4540" s="127">
        <v>246.7</v>
      </c>
      <c r="I4540" s="267"/>
    </row>
    <row r="4541" spans="1:9" x14ac:dyDescent="0.2">
      <c r="A4541" s="132" t="s">
        <v>148</v>
      </c>
      <c r="B4541" s="213">
        <v>5</v>
      </c>
      <c r="C4541" s="148" t="s">
        <v>143</v>
      </c>
      <c r="D4541" s="151" t="s">
        <v>1181</v>
      </c>
      <c r="E4541" s="149">
        <v>531</v>
      </c>
      <c r="F4541" s="148" t="s">
        <v>1182</v>
      </c>
      <c r="G4541" s="127" t="s">
        <v>84</v>
      </c>
      <c r="H4541" s="58">
        <v>161.4</v>
      </c>
      <c r="I4541" s="267"/>
    </row>
    <row r="4542" spans="1:9" x14ac:dyDescent="0.2">
      <c r="A4542" s="132" t="s">
        <v>527</v>
      </c>
      <c r="B4542" s="213">
        <v>5</v>
      </c>
      <c r="C4542" s="148" t="s">
        <v>143</v>
      </c>
      <c r="D4542" s="151" t="s">
        <v>1181</v>
      </c>
      <c r="E4542" s="149">
        <v>531</v>
      </c>
      <c r="F4542" s="148" t="s">
        <v>1182</v>
      </c>
      <c r="G4542" s="127" t="s">
        <v>84</v>
      </c>
      <c r="H4542" s="58">
        <v>161.4</v>
      </c>
      <c r="I4542" s="267"/>
    </row>
    <row r="4543" spans="1:9" s="53" customFormat="1" x14ac:dyDescent="0.2">
      <c r="A4543" s="132" t="s">
        <v>588</v>
      </c>
      <c r="B4543" s="213">
        <v>5</v>
      </c>
      <c r="C4543" s="148" t="s">
        <v>143</v>
      </c>
      <c r="D4543" s="151" t="s">
        <v>1181</v>
      </c>
      <c r="E4543" s="149">
        <v>531</v>
      </c>
      <c r="F4543" s="148" t="s">
        <v>1182</v>
      </c>
      <c r="G4543" s="127" t="s">
        <v>84</v>
      </c>
      <c r="H4543" s="58">
        <v>161.4</v>
      </c>
      <c r="I4543" s="267"/>
    </row>
    <row r="4544" spans="1:9" s="53" customFormat="1" x14ac:dyDescent="0.2">
      <c r="A4544" s="132" t="s">
        <v>1069</v>
      </c>
      <c r="B4544" s="213">
        <v>5</v>
      </c>
      <c r="C4544" s="148" t="s">
        <v>143</v>
      </c>
      <c r="D4544" s="151" t="s">
        <v>1181</v>
      </c>
      <c r="E4544" s="149">
        <v>531</v>
      </c>
      <c r="F4544" s="148" t="s">
        <v>1182</v>
      </c>
      <c r="G4544" s="127" t="s">
        <v>84</v>
      </c>
      <c r="H4544" s="58">
        <v>161.4</v>
      </c>
      <c r="I4544" s="267"/>
    </row>
    <row r="4545" spans="1:9" x14ac:dyDescent="0.2">
      <c r="A4545" s="48" t="s">
        <v>5</v>
      </c>
      <c r="B4545" s="213">
        <v>5</v>
      </c>
      <c r="C4545" s="148" t="s">
        <v>143</v>
      </c>
      <c r="D4545" s="151" t="s">
        <v>1181</v>
      </c>
      <c r="E4545" s="159">
        <v>534</v>
      </c>
      <c r="F4545" s="158" t="s">
        <v>1183</v>
      </c>
      <c r="G4545" s="148" t="s">
        <v>84</v>
      </c>
      <c r="H4545" s="12" t="s">
        <v>11</v>
      </c>
      <c r="I4545" s="267"/>
    </row>
    <row r="4546" spans="1:9" x14ac:dyDescent="0.2">
      <c r="A4546" s="132" t="s">
        <v>6</v>
      </c>
      <c r="B4546" s="213">
        <v>5</v>
      </c>
      <c r="C4546" s="148" t="s">
        <v>143</v>
      </c>
      <c r="D4546" s="151" t="s">
        <v>1181</v>
      </c>
      <c r="E4546" s="159">
        <v>534</v>
      </c>
      <c r="F4546" s="158" t="s">
        <v>1183</v>
      </c>
      <c r="G4546" s="148" t="s">
        <v>84</v>
      </c>
      <c r="H4546" s="12" t="s">
        <v>11</v>
      </c>
      <c r="I4546" s="267"/>
    </row>
    <row r="4547" spans="1:9" x14ac:dyDescent="0.2">
      <c r="A4547" s="132" t="s">
        <v>7</v>
      </c>
      <c r="B4547" s="213">
        <v>5</v>
      </c>
      <c r="C4547" s="148" t="s">
        <v>143</v>
      </c>
      <c r="D4547" s="151" t="s">
        <v>1181</v>
      </c>
      <c r="E4547" s="159">
        <v>534</v>
      </c>
      <c r="F4547" s="158" t="s">
        <v>1183</v>
      </c>
      <c r="G4547" s="148" t="s">
        <v>84</v>
      </c>
      <c r="H4547" s="139" t="s">
        <v>11</v>
      </c>
      <c r="I4547" s="267"/>
    </row>
    <row r="4548" spans="1:9" x14ac:dyDescent="0.2">
      <c r="A4548" s="132" t="s">
        <v>8</v>
      </c>
      <c r="B4548" s="213">
        <v>5</v>
      </c>
      <c r="C4548" s="127" t="s">
        <v>143</v>
      </c>
      <c r="D4548" s="141" t="s">
        <v>1181</v>
      </c>
      <c r="E4548" s="159">
        <v>534</v>
      </c>
      <c r="F4548" s="158" t="s">
        <v>1183</v>
      </c>
      <c r="G4548" s="148" t="s">
        <v>84</v>
      </c>
      <c r="H4548" s="216" t="s">
        <v>11</v>
      </c>
      <c r="I4548" s="267"/>
    </row>
    <row r="4549" spans="1:9" x14ac:dyDescent="0.2">
      <c r="A4549" s="132" t="s">
        <v>34</v>
      </c>
      <c r="B4549" s="213">
        <v>5</v>
      </c>
      <c r="C4549" s="148" t="s">
        <v>143</v>
      </c>
      <c r="D4549" s="151" t="s">
        <v>1181</v>
      </c>
      <c r="E4549" s="142">
        <v>534</v>
      </c>
      <c r="F4549" s="158" t="s">
        <v>1183</v>
      </c>
      <c r="G4549" s="148" t="s">
        <v>84</v>
      </c>
      <c r="H4549" s="12" t="s">
        <v>11</v>
      </c>
      <c r="I4549" s="267"/>
    </row>
    <row r="4550" spans="1:9" x14ac:dyDescent="0.2">
      <c r="A4550" s="132" t="s">
        <v>37</v>
      </c>
      <c r="B4550" s="213">
        <v>5</v>
      </c>
      <c r="C4550" s="148" t="s">
        <v>143</v>
      </c>
      <c r="D4550" s="151" t="s">
        <v>1181</v>
      </c>
      <c r="E4550" s="142">
        <v>534</v>
      </c>
      <c r="F4550" s="158" t="s">
        <v>1183</v>
      </c>
      <c r="G4550" s="148" t="s">
        <v>84</v>
      </c>
      <c r="H4550" s="12" t="s">
        <v>11</v>
      </c>
      <c r="I4550" s="267"/>
    </row>
    <row r="4551" spans="1:9" x14ac:dyDescent="0.2">
      <c r="A4551" s="132" t="s">
        <v>39</v>
      </c>
      <c r="B4551" s="213">
        <v>5</v>
      </c>
      <c r="C4551" s="148" t="s">
        <v>143</v>
      </c>
      <c r="D4551" s="151" t="s">
        <v>1181</v>
      </c>
      <c r="E4551" s="142">
        <v>534</v>
      </c>
      <c r="F4551" s="158" t="s">
        <v>1183</v>
      </c>
      <c r="G4551" s="148" t="s">
        <v>84</v>
      </c>
      <c r="H4551" s="12" t="s">
        <v>11</v>
      </c>
      <c r="I4551" s="267"/>
    </row>
    <row r="4552" spans="1:9" x14ac:dyDescent="0.2">
      <c r="A4552" s="132" t="s">
        <v>40</v>
      </c>
      <c r="B4552" s="213">
        <v>5</v>
      </c>
      <c r="C4552" s="148" t="s">
        <v>143</v>
      </c>
      <c r="D4552" s="151" t="s">
        <v>1181</v>
      </c>
      <c r="E4552" s="142">
        <v>534</v>
      </c>
      <c r="F4552" s="158" t="s">
        <v>1183</v>
      </c>
      <c r="G4552" s="148" t="s">
        <v>84</v>
      </c>
      <c r="H4552" s="12" t="s">
        <v>11</v>
      </c>
      <c r="I4552" s="267"/>
    </row>
    <row r="4553" spans="1:9" x14ac:dyDescent="0.2">
      <c r="A4553" s="132" t="s">
        <v>44</v>
      </c>
      <c r="B4553" s="213">
        <v>5</v>
      </c>
      <c r="C4553" s="148" t="s">
        <v>143</v>
      </c>
      <c r="D4553" s="151" t="s">
        <v>1181</v>
      </c>
      <c r="E4553" s="142">
        <v>534</v>
      </c>
      <c r="F4553" s="158" t="s">
        <v>1183</v>
      </c>
      <c r="G4553" s="148" t="s">
        <v>84</v>
      </c>
      <c r="H4553" s="12" t="s">
        <v>11</v>
      </c>
      <c r="I4553" s="267"/>
    </row>
    <row r="4554" spans="1:9" x14ac:dyDescent="0.2">
      <c r="A4554" s="132" t="s">
        <v>45</v>
      </c>
      <c r="B4554" s="213">
        <v>5</v>
      </c>
      <c r="C4554" s="148" t="s">
        <v>143</v>
      </c>
      <c r="D4554" s="151" t="s">
        <v>1181</v>
      </c>
      <c r="E4554" s="142">
        <v>534</v>
      </c>
      <c r="F4554" s="158" t="s">
        <v>1183</v>
      </c>
      <c r="G4554" s="148" t="s">
        <v>84</v>
      </c>
      <c r="H4554" s="12" t="s">
        <v>11</v>
      </c>
      <c r="I4554" s="267"/>
    </row>
    <row r="4555" spans="1:9" x14ac:dyDescent="0.2">
      <c r="A4555" s="132" t="s">
        <v>46</v>
      </c>
      <c r="B4555" s="213">
        <v>5</v>
      </c>
      <c r="C4555" s="148" t="s">
        <v>143</v>
      </c>
      <c r="D4555" s="151" t="s">
        <v>1181</v>
      </c>
      <c r="E4555" s="142">
        <v>534</v>
      </c>
      <c r="F4555" s="158" t="s">
        <v>1183</v>
      </c>
      <c r="G4555" s="148" t="s">
        <v>84</v>
      </c>
      <c r="H4555" s="12" t="s">
        <v>11</v>
      </c>
      <c r="I4555" s="267"/>
    </row>
    <row r="4556" spans="1:9" x14ac:dyDescent="0.2">
      <c r="A4556" s="132" t="s">
        <v>47</v>
      </c>
      <c r="B4556" s="213">
        <v>5</v>
      </c>
      <c r="C4556" s="148" t="s">
        <v>143</v>
      </c>
      <c r="D4556" s="151" t="s">
        <v>1181</v>
      </c>
      <c r="E4556" s="142">
        <v>534</v>
      </c>
      <c r="F4556" s="158" t="s">
        <v>1183</v>
      </c>
      <c r="G4556" s="148" t="s">
        <v>84</v>
      </c>
      <c r="H4556" s="12" t="s">
        <v>11</v>
      </c>
      <c r="I4556" s="267"/>
    </row>
    <row r="4557" spans="1:9" x14ac:dyDescent="0.2">
      <c r="A4557" s="132" t="s">
        <v>55</v>
      </c>
      <c r="B4557" s="213">
        <v>5</v>
      </c>
      <c r="C4557" s="148" t="s">
        <v>143</v>
      </c>
      <c r="D4557" s="151" t="s">
        <v>1181</v>
      </c>
      <c r="E4557" s="142">
        <v>534</v>
      </c>
      <c r="F4557" s="158" t="s">
        <v>1183</v>
      </c>
      <c r="G4557" s="148" t="s">
        <v>84</v>
      </c>
      <c r="H4557" s="12" t="s">
        <v>11</v>
      </c>
      <c r="I4557" s="267"/>
    </row>
    <row r="4558" spans="1:9" x14ac:dyDescent="0.2">
      <c r="A4558" s="132" t="s">
        <v>56</v>
      </c>
      <c r="B4558" s="213">
        <v>5</v>
      </c>
      <c r="C4558" s="148" t="s">
        <v>143</v>
      </c>
      <c r="D4558" s="151" t="s">
        <v>1181</v>
      </c>
      <c r="E4558" s="142">
        <v>534</v>
      </c>
      <c r="F4558" s="158" t="s">
        <v>1183</v>
      </c>
      <c r="G4558" s="148" t="s">
        <v>84</v>
      </c>
      <c r="H4558" s="12" t="s">
        <v>11</v>
      </c>
      <c r="I4558" s="267"/>
    </row>
    <row r="4559" spans="1:9" x14ac:dyDescent="0.2">
      <c r="A4559" s="132" t="s">
        <v>64</v>
      </c>
      <c r="B4559" s="213">
        <v>5</v>
      </c>
      <c r="C4559" s="148" t="s">
        <v>143</v>
      </c>
      <c r="D4559" s="151" t="s">
        <v>1181</v>
      </c>
      <c r="E4559" s="142">
        <v>534</v>
      </c>
      <c r="F4559" s="158" t="s">
        <v>1183</v>
      </c>
      <c r="G4559" s="148" t="s">
        <v>84</v>
      </c>
      <c r="H4559" s="12" t="s">
        <v>11</v>
      </c>
      <c r="I4559" s="267"/>
    </row>
    <row r="4560" spans="1:9" x14ac:dyDescent="0.2">
      <c r="A4560" s="132" t="s">
        <v>65</v>
      </c>
      <c r="B4560" s="213">
        <v>5</v>
      </c>
      <c r="C4560" s="148" t="s">
        <v>143</v>
      </c>
      <c r="D4560" s="151" t="s">
        <v>1181</v>
      </c>
      <c r="E4560" s="142">
        <v>534</v>
      </c>
      <c r="F4560" s="158" t="s">
        <v>1183</v>
      </c>
      <c r="G4560" s="148" t="s">
        <v>84</v>
      </c>
      <c r="H4560" s="12" t="s">
        <v>11</v>
      </c>
      <c r="I4560" s="267"/>
    </row>
    <row r="4561" spans="1:9" x14ac:dyDescent="0.2">
      <c r="A4561" s="132" t="s">
        <v>78</v>
      </c>
      <c r="B4561" s="213">
        <v>5</v>
      </c>
      <c r="C4561" s="148" t="s">
        <v>143</v>
      </c>
      <c r="D4561" s="151" t="s">
        <v>1181</v>
      </c>
      <c r="E4561" s="142">
        <v>534</v>
      </c>
      <c r="F4561" s="158" t="s">
        <v>1183</v>
      </c>
      <c r="G4561" s="148" t="s">
        <v>84</v>
      </c>
      <c r="H4561" s="12" t="s">
        <v>11</v>
      </c>
      <c r="I4561" s="267"/>
    </row>
    <row r="4562" spans="1:9" x14ac:dyDescent="0.2">
      <c r="A4562" s="132" t="s">
        <v>79</v>
      </c>
      <c r="B4562" s="213">
        <v>5</v>
      </c>
      <c r="C4562" s="148" t="s">
        <v>143</v>
      </c>
      <c r="D4562" s="151" t="s">
        <v>1181</v>
      </c>
      <c r="E4562" s="142">
        <v>534</v>
      </c>
      <c r="F4562" s="158" t="s">
        <v>1183</v>
      </c>
      <c r="G4562" s="148" t="s">
        <v>84</v>
      </c>
      <c r="H4562" s="12" t="s">
        <v>11</v>
      </c>
      <c r="I4562" s="267"/>
    </row>
    <row r="4563" spans="1:9" x14ac:dyDescent="0.2">
      <c r="A4563" s="132" t="s">
        <v>81</v>
      </c>
      <c r="B4563" s="213">
        <v>5</v>
      </c>
      <c r="C4563" s="148" t="s">
        <v>143</v>
      </c>
      <c r="D4563" s="151" t="s">
        <v>1181</v>
      </c>
      <c r="E4563" s="142">
        <v>534</v>
      </c>
      <c r="F4563" s="158" t="s">
        <v>1183</v>
      </c>
      <c r="G4563" s="148" t="s">
        <v>84</v>
      </c>
      <c r="H4563" s="58">
        <v>7</v>
      </c>
      <c r="I4563" s="267"/>
    </row>
    <row r="4564" spans="1:9" x14ac:dyDescent="0.2">
      <c r="A4564" s="132" t="s">
        <v>82</v>
      </c>
      <c r="B4564" s="213">
        <v>5</v>
      </c>
      <c r="C4564" s="148" t="s">
        <v>143</v>
      </c>
      <c r="D4564" s="151" t="s">
        <v>1181</v>
      </c>
      <c r="E4564" s="142">
        <v>534</v>
      </c>
      <c r="F4564" s="158" t="s">
        <v>1183</v>
      </c>
      <c r="G4564" s="148" t="s">
        <v>84</v>
      </c>
      <c r="H4564" s="58">
        <v>7</v>
      </c>
      <c r="I4564" s="267"/>
    </row>
    <row r="4565" spans="1:9" x14ac:dyDescent="0.2">
      <c r="A4565" s="132" t="s">
        <v>87</v>
      </c>
      <c r="B4565" s="213">
        <v>5</v>
      </c>
      <c r="C4565" s="148" t="s">
        <v>143</v>
      </c>
      <c r="D4565" s="151" t="s">
        <v>1181</v>
      </c>
      <c r="E4565" s="142">
        <v>534</v>
      </c>
      <c r="F4565" s="158" t="s">
        <v>1183</v>
      </c>
      <c r="G4565" s="148" t="s">
        <v>84</v>
      </c>
      <c r="H4565" s="58">
        <v>7</v>
      </c>
      <c r="I4565" s="267"/>
    </row>
    <row r="4566" spans="1:9" x14ac:dyDescent="0.2">
      <c r="A4566" s="132" t="s">
        <v>88</v>
      </c>
      <c r="B4566" s="213">
        <v>5</v>
      </c>
      <c r="C4566" s="148" t="s">
        <v>143</v>
      </c>
      <c r="D4566" s="151" t="s">
        <v>1181</v>
      </c>
      <c r="E4566" s="142">
        <v>534</v>
      </c>
      <c r="F4566" s="158" t="s">
        <v>1183</v>
      </c>
      <c r="G4566" s="148" t="s">
        <v>84</v>
      </c>
      <c r="H4566" s="58">
        <v>7</v>
      </c>
      <c r="I4566" s="267"/>
    </row>
    <row r="4567" spans="1:9" x14ac:dyDescent="0.2">
      <c r="A4567" s="132" t="s">
        <v>148</v>
      </c>
      <c r="B4567" s="213">
        <v>5</v>
      </c>
      <c r="C4567" s="148" t="s">
        <v>143</v>
      </c>
      <c r="D4567" s="151" t="s">
        <v>1181</v>
      </c>
      <c r="E4567" s="142">
        <v>534</v>
      </c>
      <c r="F4567" s="158" t="s">
        <v>1183</v>
      </c>
      <c r="G4567" s="148" t="s">
        <v>84</v>
      </c>
      <c r="H4567" s="58">
        <v>7</v>
      </c>
      <c r="I4567" s="267"/>
    </row>
    <row r="4568" spans="1:9" x14ac:dyDescent="0.2">
      <c r="A4568" s="132" t="s">
        <v>527</v>
      </c>
      <c r="B4568" s="213">
        <v>5</v>
      </c>
      <c r="C4568" s="148" t="s">
        <v>143</v>
      </c>
      <c r="D4568" s="151" t="s">
        <v>1181</v>
      </c>
      <c r="E4568" s="142">
        <v>534</v>
      </c>
      <c r="F4568" s="158" t="s">
        <v>1183</v>
      </c>
      <c r="G4568" s="148" t="s">
        <v>84</v>
      </c>
      <c r="H4568" s="58">
        <v>7</v>
      </c>
      <c r="I4568" s="267"/>
    </row>
    <row r="4569" spans="1:9" s="53" customFormat="1" x14ac:dyDescent="0.2">
      <c r="A4569" s="132" t="s">
        <v>588</v>
      </c>
      <c r="B4569" s="213">
        <v>5</v>
      </c>
      <c r="C4569" s="148" t="s">
        <v>143</v>
      </c>
      <c r="D4569" s="151" t="s">
        <v>1181</v>
      </c>
      <c r="E4569" s="142">
        <v>534</v>
      </c>
      <c r="F4569" s="158" t="s">
        <v>1183</v>
      </c>
      <c r="G4569" s="148" t="s">
        <v>84</v>
      </c>
      <c r="H4569" s="58">
        <v>7</v>
      </c>
      <c r="I4569" s="267"/>
    </row>
    <row r="4570" spans="1:9" s="53" customFormat="1" x14ac:dyDescent="0.2">
      <c r="A4570" s="132" t="s">
        <v>1069</v>
      </c>
      <c r="B4570" s="213">
        <v>5</v>
      </c>
      <c r="C4570" s="148" t="s">
        <v>143</v>
      </c>
      <c r="D4570" s="151" t="s">
        <v>1181</v>
      </c>
      <c r="E4570" s="142">
        <v>534</v>
      </c>
      <c r="F4570" s="158" t="s">
        <v>1183</v>
      </c>
      <c r="G4570" s="148" t="s">
        <v>84</v>
      </c>
      <c r="H4570" s="58">
        <v>7</v>
      </c>
      <c r="I4570" s="267"/>
    </row>
    <row r="4571" spans="1:9" x14ac:dyDescent="0.2">
      <c r="A4571" s="48" t="s">
        <v>5</v>
      </c>
      <c r="B4571" s="213">
        <v>5</v>
      </c>
      <c r="C4571" s="148" t="s">
        <v>143</v>
      </c>
      <c r="D4571" s="151" t="s">
        <v>1181</v>
      </c>
      <c r="E4571" s="142">
        <v>535</v>
      </c>
      <c r="F4571" s="148" t="s">
        <v>1184</v>
      </c>
      <c r="G4571" s="148" t="s">
        <v>84</v>
      </c>
      <c r="H4571" s="12" t="s">
        <v>11</v>
      </c>
      <c r="I4571" s="267"/>
    </row>
    <row r="4572" spans="1:9" x14ac:dyDescent="0.2">
      <c r="A4572" s="132" t="s">
        <v>6</v>
      </c>
      <c r="B4572" s="213">
        <v>5</v>
      </c>
      <c r="C4572" s="158" t="s">
        <v>143</v>
      </c>
      <c r="D4572" s="160" t="s">
        <v>1181</v>
      </c>
      <c r="E4572" s="142">
        <v>535</v>
      </c>
      <c r="F4572" s="148" t="s">
        <v>1184</v>
      </c>
      <c r="G4572" s="148" t="s">
        <v>84</v>
      </c>
      <c r="H4572" s="12" t="s">
        <v>11</v>
      </c>
      <c r="I4572" s="267"/>
    </row>
    <row r="4573" spans="1:9" x14ac:dyDescent="0.2">
      <c r="A4573" s="132" t="s">
        <v>7</v>
      </c>
      <c r="B4573" s="213">
        <v>5</v>
      </c>
      <c r="C4573" s="127" t="s">
        <v>143</v>
      </c>
      <c r="D4573" s="141" t="s">
        <v>1181</v>
      </c>
      <c r="E4573" s="142">
        <v>535</v>
      </c>
      <c r="F4573" s="148" t="s">
        <v>1184</v>
      </c>
      <c r="G4573" s="148" t="s">
        <v>84</v>
      </c>
      <c r="H4573" s="12" t="s">
        <v>11</v>
      </c>
      <c r="I4573" s="267"/>
    </row>
    <row r="4574" spans="1:9" x14ac:dyDescent="0.2">
      <c r="A4574" s="132" t="s">
        <v>8</v>
      </c>
      <c r="B4574" s="213">
        <v>5</v>
      </c>
      <c r="C4574" s="127" t="s">
        <v>143</v>
      </c>
      <c r="D4574" s="141" t="s">
        <v>1181</v>
      </c>
      <c r="E4574" s="142">
        <v>535</v>
      </c>
      <c r="F4574" s="148" t="s">
        <v>1184</v>
      </c>
      <c r="G4574" s="148" t="s">
        <v>84</v>
      </c>
      <c r="H4574" s="12" t="s">
        <v>11</v>
      </c>
      <c r="I4574" s="267"/>
    </row>
    <row r="4575" spans="1:9" x14ac:dyDescent="0.2">
      <c r="A4575" s="132" t="s">
        <v>34</v>
      </c>
      <c r="B4575" s="213">
        <v>5</v>
      </c>
      <c r="C4575" s="127" t="s">
        <v>143</v>
      </c>
      <c r="D4575" s="141" t="s">
        <v>1181</v>
      </c>
      <c r="E4575" s="142">
        <v>535</v>
      </c>
      <c r="F4575" s="148" t="s">
        <v>1184</v>
      </c>
      <c r="G4575" s="148" t="s">
        <v>84</v>
      </c>
      <c r="H4575" s="12" t="s">
        <v>11</v>
      </c>
      <c r="I4575" s="267"/>
    </row>
    <row r="4576" spans="1:9" x14ac:dyDescent="0.2">
      <c r="A4576" s="132" t="s">
        <v>37</v>
      </c>
      <c r="B4576" s="213">
        <v>5</v>
      </c>
      <c r="C4576" s="127" t="s">
        <v>143</v>
      </c>
      <c r="D4576" s="141" t="s">
        <v>1181</v>
      </c>
      <c r="E4576" s="142">
        <v>535</v>
      </c>
      <c r="F4576" s="148" t="s">
        <v>1184</v>
      </c>
      <c r="G4576" s="148" t="s">
        <v>84</v>
      </c>
      <c r="H4576" s="12" t="s">
        <v>11</v>
      </c>
      <c r="I4576" s="267"/>
    </row>
    <row r="4577" spans="1:9" x14ac:dyDescent="0.2">
      <c r="A4577" s="132" t="s">
        <v>39</v>
      </c>
      <c r="B4577" s="213">
        <v>5</v>
      </c>
      <c r="C4577" s="127" t="s">
        <v>143</v>
      </c>
      <c r="D4577" s="141" t="s">
        <v>1181</v>
      </c>
      <c r="E4577" s="142">
        <v>535</v>
      </c>
      <c r="F4577" s="148" t="s">
        <v>1184</v>
      </c>
      <c r="G4577" s="148" t="s">
        <v>84</v>
      </c>
      <c r="H4577" s="12" t="s">
        <v>11</v>
      </c>
      <c r="I4577" s="267"/>
    </row>
    <row r="4578" spans="1:9" x14ac:dyDescent="0.2">
      <c r="A4578" s="132" t="s">
        <v>40</v>
      </c>
      <c r="B4578" s="213">
        <v>5</v>
      </c>
      <c r="C4578" s="127" t="s">
        <v>143</v>
      </c>
      <c r="D4578" s="141" t="s">
        <v>1181</v>
      </c>
      <c r="E4578" s="142">
        <v>535</v>
      </c>
      <c r="F4578" s="148" t="s">
        <v>1184</v>
      </c>
      <c r="G4578" s="148" t="s">
        <v>84</v>
      </c>
      <c r="H4578" s="12" t="s">
        <v>11</v>
      </c>
      <c r="I4578" s="267"/>
    </row>
    <row r="4579" spans="1:9" x14ac:dyDescent="0.2">
      <c r="A4579" s="132" t="s">
        <v>44</v>
      </c>
      <c r="B4579" s="213">
        <v>5</v>
      </c>
      <c r="C4579" s="127" t="s">
        <v>143</v>
      </c>
      <c r="D4579" s="141" t="s">
        <v>1181</v>
      </c>
      <c r="E4579" s="142">
        <v>535</v>
      </c>
      <c r="F4579" s="148" t="s">
        <v>1184</v>
      </c>
      <c r="G4579" s="148" t="s">
        <v>84</v>
      </c>
      <c r="H4579" s="12" t="s">
        <v>11</v>
      </c>
      <c r="I4579" s="267"/>
    </row>
    <row r="4580" spans="1:9" x14ac:dyDescent="0.2">
      <c r="A4580" s="132" t="s">
        <v>45</v>
      </c>
      <c r="B4580" s="213">
        <v>5</v>
      </c>
      <c r="C4580" s="127" t="s">
        <v>143</v>
      </c>
      <c r="D4580" s="141" t="s">
        <v>1181</v>
      </c>
      <c r="E4580" s="142">
        <v>535</v>
      </c>
      <c r="F4580" s="148" t="s">
        <v>1184</v>
      </c>
      <c r="G4580" s="148" t="s">
        <v>84</v>
      </c>
      <c r="H4580" s="12" t="s">
        <v>11</v>
      </c>
      <c r="I4580" s="267"/>
    </row>
    <row r="4581" spans="1:9" x14ac:dyDescent="0.2">
      <c r="A4581" s="132" t="s">
        <v>46</v>
      </c>
      <c r="B4581" s="213">
        <v>5</v>
      </c>
      <c r="C4581" s="127" t="s">
        <v>143</v>
      </c>
      <c r="D4581" s="141" t="s">
        <v>1181</v>
      </c>
      <c r="E4581" s="142">
        <v>535</v>
      </c>
      <c r="F4581" s="148" t="s">
        <v>1184</v>
      </c>
      <c r="G4581" s="148" t="s">
        <v>84</v>
      </c>
      <c r="H4581" s="12" t="s">
        <v>11</v>
      </c>
      <c r="I4581" s="267"/>
    </row>
    <row r="4582" spans="1:9" x14ac:dyDescent="0.2">
      <c r="A4582" s="132" t="s">
        <v>47</v>
      </c>
      <c r="B4582" s="213">
        <v>5</v>
      </c>
      <c r="C4582" s="127" t="s">
        <v>143</v>
      </c>
      <c r="D4582" s="141" t="s">
        <v>1181</v>
      </c>
      <c r="E4582" s="142">
        <v>535</v>
      </c>
      <c r="F4582" s="148" t="s">
        <v>1184</v>
      </c>
      <c r="G4582" s="148" t="s">
        <v>84</v>
      </c>
      <c r="H4582" s="12" t="s">
        <v>11</v>
      </c>
      <c r="I4582" s="267"/>
    </row>
    <row r="4583" spans="1:9" x14ac:dyDescent="0.2">
      <c r="A4583" s="132" t="s">
        <v>55</v>
      </c>
      <c r="B4583" s="213">
        <v>5</v>
      </c>
      <c r="C4583" s="127" t="s">
        <v>143</v>
      </c>
      <c r="D4583" s="141" t="s">
        <v>1181</v>
      </c>
      <c r="E4583" s="142">
        <v>535</v>
      </c>
      <c r="F4583" s="148" t="s">
        <v>1184</v>
      </c>
      <c r="G4583" s="148" t="s">
        <v>84</v>
      </c>
      <c r="H4583" s="12" t="s">
        <v>11</v>
      </c>
      <c r="I4583" s="267"/>
    </row>
    <row r="4584" spans="1:9" x14ac:dyDescent="0.2">
      <c r="A4584" s="132" t="s">
        <v>56</v>
      </c>
      <c r="B4584" s="213">
        <v>5</v>
      </c>
      <c r="C4584" s="127" t="s">
        <v>143</v>
      </c>
      <c r="D4584" s="141" t="s">
        <v>1181</v>
      </c>
      <c r="E4584" s="142">
        <v>535</v>
      </c>
      <c r="F4584" s="148" t="s">
        <v>1184</v>
      </c>
      <c r="G4584" s="148" t="s">
        <v>84</v>
      </c>
      <c r="H4584" s="12" t="s">
        <v>11</v>
      </c>
      <c r="I4584" s="267"/>
    </row>
    <row r="4585" spans="1:9" x14ac:dyDescent="0.2">
      <c r="A4585" s="132" t="s">
        <v>64</v>
      </c>
      <c r="B4585" s="213">
        <v>5</v>
      </c>
      <c r="C4585" s="127" t="s">
        <v>143</v>
      </c>
      <c r="D4585" s="141" t="s">
        <v>1181</v>
      </c>
      <c r="E4585" s="142">
        <v>535</v>
      </c>
      <c r="F4585" s="148" t="s">
        <v>1184</v>
      </c>
      <c r="G4585" s="148" t="s">
        <v>84</v>
      </c>
      <c r="H4585" s="12" t="s">
        <v>11</v>
      </c>
      <c r="I4585" s="267"/>
    </row>
    <row r="4586" spans="1:9" x14ac:dyDescent="0.2">
      <c r="A4586" s="132" t="s">
        <v>65</v>
      </c>
      <c r="B4586" s="213">
        <v>5</v>
      </c>
      <c r="C4586" s="127" t="s">
        <v>143</v>
      </c>
      <c r="D4586" s="141" t="s">
        <v>1181</v>
      </c>
      <c r="E4586" s="142">
        <v>535</v>
      </c>
      <c r="F4586" s="148" t="s">
        <v>1184</v>
      </c>
      <c r="G4586" s="148" t="s">
        <v>84</v>
      </c>
      <c r="H4586" s="12" t="s">
        <v>11</v>
      </c>
      <c r="I4586" s="267"/>
    </row>
    <row r="4587" spans="1:9" x14ac:dyDescent="0.2">
      <c r="A4587" s="132" t="s">
        <v>78</v>
      </c>
      <c r="B4587" s="213">
        <v>5</v>
      </c>
      <c r="C4587" s="127" t="s">
        <v>143</v>
      </c>
      <c r="D4587" s="141" t="s">
        <v>1181</v>
      </c>
      <c r="E4587" s="142">
        <v>535</v>
      </c>
      <c r="F4587" s="148" t="s">
        <v>1184</v>
      </c>
      <c r="G4587" s="148" t="s">
        <v>84</v>
      </c>
      <c r="H4587" s="12" t="s">
        <v>11</v>
      </c>
      <c r="I4587" s="267"/>
    </row>
    <row r="4588" spans="1:9" x14ac:dyDescent="0.2">
      <c r="A4588" s="132" t="s">
        <v>79</v>
      </c>
      <c r="B4588" s="213">
        <v>5</v>
      </c>
      <c r="C4588" s="127" t="s">
        <v>143</v>
      </c>
      <c r="D4588" s="141" t="s">
        <v>1181</v>
      </c>
      <c r="E4588" s="142">
        <v>535</v>
      </c>
      <c r="F4588" s="148" t="s">
        <v>1184</v>
      </c>
      <c r="G4588" s="148" t="s">
        <v>84</v>
      </c>
      <c r="H4588" s="12" t="s">
        <v>11</v>
      </c>
      <c r="I4588" s="267"/>
    </row>
    <row r="4589" spans="1:9" x14ac:dyDescent="0.2">
      <c r="A4589" s="132" t="s">
        <v>81</v>
      </c>
      <c r="B4589" s="213">
        <v>5</v>
      </c>
      <c r="C4589" s="127" t="s">
        <v>143</v>
      </c>
      <c r="D4589" s="141" t="s">
        <v>1181</v>
      </c>
      <c r="E4589" s="142">
        <v>535</v>
      </c>
      <c r="F4589" s="148" t="s">
        <v>1184</v>
      </c>
      <c r="G4589" s="148" t="s">
        <v>84</v>
      </c>
      <c r="H4589" s="58">
        <v>38.299999999999997</v>
      </c>
      <c r="I4589" s="267"/>
    </row>
    <row r="4590" spans="1:9" x14ac:dyDescent="0.2">
      <c r="A4590" s="132" t="s">
        <v>82</v>
      </c>
      <c r="B4590" s="213">
        <v>5</v>
      </c>
      <c r="C4590" s="127" t="s">
        <v>143</v>
      </c>
      <c r="D4590" s="141" t="s">
        <v>1181</v>
      </c>
      <c r="E4590" s="142">
        <v>535</v>
      </c>
      <c r="F4590" s="148" t="s">
        <v>1184</v>
      </c>
      <c r="G4590" s="148" t="s">
        <v>84</v>
      </c>
      <c r="H4590" s="58">
        <v>38.299999999999997</v>
      </c>
      <c r="I4590" s="267"/>
    </row>
    <row r="4591" spans="1:9" x14ac:dyDescent="0.2">
      <c r="A4591" s="132" t="s">
        <v>87</v>
      </c>
      <c r="B4591" s="213">
        <v>5</v>
      </c>
      <c r="C4591" s="127" t="s">
        <v>143</v>
      </c>
      <c r="D4591" s="141" t="s">
        <v>1181</v>
      </c>
      <c r="E4591" s="142">
        <v>535</v>
      </c>
      <c r="F4591" s="148" t="s">
        <v>1184</v>
      </c>
      <c r="G4591" s="148" t="s">
        <v>84</v>
      </c>
      <c r="H4591" s="58">
        <v>38.299999999999997</v>
      </c>
      <c r="I4591" s="267"/>
    </row>
    <row r="4592" spans="1:9" x14ac:dyDescent="0.2">
      <c r="A4592" s="132" t="s">
        <v>88</v>
      </c>
      <c r="B4592" s="213">
        <v>5</v>
      </c>
      <c r="C4592" s="127" t="s">
        <v>143</v>
      </c>
      <c r="D4592" s="141" t="s">
        <v>1181</v>
      </c>
      <c r="E4592" s="142">
        <v>535</v>
      </c>
      <c r="F4592" s="148" t="s">
        <v>1184</v>
      </c>
      <c r="G4592" s="148" t="s">
        <v>84</v>
      </c>
      <c r="H4592" s="58">
        <v>38.299999999999997</v>
      </c>
      <c r="I4592" s="267"/>
    </row>
    <row r="4593" spans="1:9" x14ac:dyDescent="0.2">
      <c r="A4593" s="132" t="s">
        <v>148</v>
      </c>
      <c r="B4593" s="213">
        <v>5</v>
      </c>
      <c r="C4593" s="127" t="s">
        <v>143</v>
      </c>
      <c r="D4593" s="141" t="s">
        <v>1181</v>
      </c>
      <c r="E4593" s="142">
        <v>535</v>
      </c>
      <c r="F4593" s="148" t="s">
        <v>1184</v>
      </c>
      <c r="G4593" s="148" t="s">
        <v>84</v>
      </c>
      <c r="H4593" s="58">
        <v>38.299999999999997</v>
      </c>
      <c r="I4593" s="267"/>
    </row>
    <row r="4594" spans="1:9" x14ac:dyDescent="0.2">
      <c r="A4594" s="132" t="s">
        <v>527</v>
      </c>
      <c r="B4594" s="213">
        <v>5</v>
      </c>
      <c r="C4594" s="127" t="s">
        <v>143</v>
      </c>
      <c r="D4594" s="141" t="s">
        <v>1181</v>
      </c>
      <c r="E4594" s="142">
        <v>535</v>
      </c>
      <c r="F4594" s="148" t="s">
        <v>1184</v>
      </c>
      <c r="G4594" s="148" t="s">
        <v>84</v>
      </c>
      <c r="H4594" s="58">
        <v>38.299999999999997</v>
      </c>
      <c r="I4594" s="267"/>
    </row>
    <row r="4595" spans="1:9" s="53" customFormat="1" x14ac:dyDescent="0.2">
      <c r="A4595" s="132" t="s">
        <v>588</v>
      </c>
      <c r="B4595" s="213">
        <v>5</v>
      </c>
      <c r="C4595" s="127" t="s">
        <v>143</v>
      </c>
      <c r="D4595" s="141" t="s">
        <v>1181</v>
      </c>
      <c r="E4595" s="142">
        <v>535</v>
      </c>
      <c r="F4595" s="148" t="s">
        <v>1184</v>
      </c>
      <c r="G4595" s="148" t="s">
        <v>84</v>
      </c>
      <c r="H4595" s="58">
        <v>38.299999999999997</v>
      </c>
      <c r="I4595" s="267"/>
    </row>
    <row r="4596" spans="1:9" s="53" customFormat="1" x14ac:dyDescent="0.2">
      <c r="A4596" s="132" t="s">
        <v>1069</v>
      </c>
      <c r="B4596" s="213">
        <v>5</v>
      </c>
      <c r="C4596" s="127" t="s">
        <v>143</v>
      </c>
      <c r="D4596" s="141" t="s">
        <v>1181</v>
      </c>
      <c r="E4596" s="142">
        <v>535</v>
      </c>
      <c r="F4596" s="148" t="s">
        <v>1184</v>
      </c>
      <c r="G4596" s="148" t="s">
        <v>84</v>
      </c>
      <c r="H4596" s="58">
        <v>38.299999999999997</v>
      </c>
      <c r="I4596" s="267"/>
    </row>
    <row r="4597" spans="1:9" x14ac:dyDescent="0.2">
      <c r="A4597" s="48" t="s">
        <v>5</v>
      </c>
      <c r="B4597" s="213">
        <v>5</v>
      </c>
      <c r="C4597" s="127" t="s">
        <v>143</v>
      </c>
      <c r="D4597" s="141" t="s">
        <v>1181</v>
      </c>
      <c r="E4597" s="142">
        <v>536</v>
      </c>
      <c r="F4597" s="127" t="s">
        <v>1185</v>
      </c>
      <c r="G4597" s="127" t="s">
        <v>84</v>
      </c>
      <c r="H4597" s="281" t="s">
        <v>11</v>
      </c>
      <c r="I4597" s="267"/>
    </row>
    <row r="4598" spans="1:9" x14ac:dyDescent="0.2">
      <c r="A4598" s="132" t="s">
        <v>6</v>
      </c>
      <c r="B4598" s="213">
        <v>5</v>
      </c>
      <c r="C4598" s="127" t="s">
        <v>143</v>
      </c>
      <c r="D4598" s="141" t="s">
        <v>1181</v>
      </c>
      <c r="E4598" s="142">
        <v>536</v>
      </c>
      <c r="F4598" s="127" t="s">
        <v>1185</v>
      </c>
      <c r="G4598" s="127" t="s">
        <v>84</v>
      </c>
      <c r="H4598" s="281" t="s">
        <v>11</v>
      </c>
      <c r="I4598" s="267"/>
    </row>
    <row r="4599" spans="1:9" x14ac:dyDescent="0.2">
      <c r="A4599" s="132" t="s">
        <v>7</v>
      </c>
      <c r="B4599" s="213">
        <v>5</v>
      </c>
      <c r="C4599" s="158" t="s">
        <v>143</v>
      </c>
      <c r="D4599" s="160" t="s">
        <v>1181</v>
      </c>
      <c r="E4599" s="159">
        <v>536</v>
      </c>
      <c r="F4599" s="127" t="s">
        <v>1185</v>
      </c>
      <c r="G4599" s="127" t="s">
        <v>84</v>
      </c>
      <c r="H4599" s="12" t="s">
        <v>11</v>
      </c>
      <c r="I4599" s="267"/>
    </row>
    <row r="4600" spans="1:9" x14ac:dyDescent="0.2">
      <c r="A4600" s="132" t="s">
        <v>8</v>
      </c>
      <c r="B4600" s="213">
        <v>5</v>
      </c>
      <c r="C4600" s="158" t="s">
        <v>143</v>
      </c>
      <c r="D4600" s="160" t="s">
        <v>1181</v>
      </c>
      <c r="E4600" s="159">
        <v>536</v>
      </c>
      <c r="F4600" s="127" t="s">
        <v>1185</v>
      </c>
      <c r="G4600" s="127" t="s">
        <v>84</v>
      </c>
      <c r="H4600" s="12" t="s">
        <v>11</v>
      </c>
      <c r="I4600" s="267"/>
    </row>
    <row r="4601" spans="1:9" x14ac:dyDescent="0.2">
      <c r="A4601" s="132" t="s">
        <v>34</v>
      </c>
      <c r="B4601" s="213">
        <v>5</v>
      </c>
      <c r="C4601" s="158" t="s">
        <v>143</v>
      </c>
      <c r="D4601" s="160" t="s">
        <v>1181</v>
      </c>
      <c r="E4601" s="159">
        <v>536</v>
      </c>
      <c r="F4601" s="127" t="s">
        <v>1185</v>
      </c>
      <c r="G4601" s="127" t="s">
        <v>84</v>
      </c>
      <c r="H4601" s="12" t="s">
        <v>11</v>
      </c>
      <c r="I4601" s="267"/>
    </row>
    <row r="4602" spans="1:9" x14ac:dyDescent="0.2">
      <c r="A4602" s="132" t="s">
        <v>37</v>
      </c>
      <c r="B4602" s="213">
        <v>5</v>
      </c>
      <c r="C4602" s="158" t="s">
        <v>143</v>
      </c>
      <c r="D4602" s="160" t="s">
        <v>1181</v>
      </c>
      <c r="E4602" s="159">
        <v>536</v>
      </c>
      <c r="F4602" s="127" t="s">
        <v>1185</v>
      </c>
      <c r="G4602" s="127" t="s">
        <v>84</v>
      </c>
      <c r="H4602" s="12" t="s">
        <v>11</v>
      </c>
      <c r="I4602" s="267"/>
    </row>
    <row r="4603" spans="1:9" x14ac:dyDescent="0.2">
      <c r="A4603" s="132" t="s">
        <v>39</v>
      </c>
      <c r="B4603" s="213">
        <v>5</v>
      </c>
      <c r="C4603" s="158" t="s">
        <v>143</v>
      </c>
      <c r="D4603" s="160" t="s">
        <v>1181</v>
      </c>
      <c r="E4603" s="159">
        <v>536</v>
      </c>
      <c r="F4603" s="127" t="s">
        <v>1185</v>
      </c>
      <c r="G4603" s="127" t="s">
        <v>84</v>
      </c>
      <c r="H4603" s="12" t="s">
        <v>11</v>
      </c>
      <c r="I4603" s="267"/>
    </row>
    <row r="4604" spans="1:9" x14ac:dyDescent="0.2">
      <c r="A4604" s="132" t="s">
        <v>40</v>
      </c>
      <c r="B4604" s="213">
        <v>5</v>
      </c>
      <c r="C4604" s="158" t="s">
        <v>143</v>
      </c>
      <c r="D4604" s="160" t="s">
        <v>1181</v>
      </c>
      <c r="E4604" s="159">
        <v>536</v>
      </c>
      <c r="F4604" s="127" t="s">
        <v>1185</v>
      </c>
      <c r="G4604" s="127" t="s">
        <v>84</v>
      </c>
      <c r="H4604" s="12" t="s">
        <v>11</v>
      </c>
      <c r="I4604" s="267"/>
    </row>
    <row r="4605" spans="1:9" x14ac:dyDescent="0.2">
      <c r="A4605" s="132" t="s">
        <v>44</v>
      </c>
      <c r="B4605" s="213">
        <v>5</v>
      </c>
      <c r="C4605" s="158" t="s">
        <v>143</v>
      </c>
      <c r="D4605" s="160" t="s">
        <v>1181</v>
      </c>
      <c r="E4605" s="159">
        <v>536</v>
      </c>
      <c r="F4605" s="127" t="s">
        <v>1185</v>
      </c>
      <c r="G4605" s="127" t="s">
        <v>84</v>
      </c>
      <c r="H4605" s="12" t="s">
        <v>11</v>
      </c>
      <c r="I4605" s="267"/>
    </row>
    <row r="4606" spans="1:9" x14ac:dyDescent="0.2">
      <c r="A4606" s="132" t="s">
        <v>45</v>
      </c>
      <c r="B4606" s="213">
        <v>5</v>
      </c>
      <c r="C4606" s="158" t="s">
        <v>143</v>
      </c>
      <c r="D4606" s="160" t="s">
        <v>1181</v>
      </c>
      <c r="E4606" s="159">
        <v>536</v>
      </c>
      <c r="F4606" s="127" t="s">
        <v>1185</v>
      </c>
      <c r="G4606" s="127" t="s">
        <v>84</v>
      </c>
      <c r="H4606" s="12" t="s">
        <v>11</v>
      </c>
      <c r="I4606" s="267"/>
    </row>
    <row r="4607" spans="1:9" x14ac:dyDescent="0.2">
      <c r="A4607" s="132" t="s">
        <v>46</v>
      </c>
      <c r="B4607" s="213">
        <v>5</v>
      </c>
      <c r="C4607" s="158" t="s">
        <v>143</v>
      </c>
      <c r="D4607" s="160" t="s">
        <v>1181</v>
      </c>
      <c r="E4607" s="159">
        <v>536</v>
      </c>
      <c r="F4607" s="127" t="s">
        <v>1185</v>
      </c>
      <c r="G4607" s="127" t="s">
        <v>84</v>
      </c>
      <c r="H4607" s="12" t="s">
        <v>11</v>
      </c>
      <c r="I4607" s="267"/>
    </row>
    <row r="4608" spans="1:9" x14ac:dyDescent="0.2">
      <c r="A4608" s="132" t="s">
        <v>47</v>
      </c>
      <c r="B4608" s="213">
        <v>5</v>
      </c>
      <c r="C4608" s="158" t="s">
        <v>143</v>
      </c>
      <c r="D4608" s="160" t="s">
        <v>1181</v>
      </c>
      <c r="E4608" s="159">
        <v>536</v>
      </c>
      <c r="F4608" s="127" t="s">
        <v>1185</v>
      </c>
      <c r="G4608" s="127" t="s">
        <v>84</v>
      </c>
      <c r="H4608" s="12" t="s">
        <v>11</v>
      </c>
      <c r="I4608" s="267"/>
    </row>
    <row r="4609" spans="1:9" x14ac:dyDescent="0.2">
      <c r="A4609" s="132" t="s">
        <v>55</v>
      </c>
      <c r="B4609" s="213">
        <v>5</v>
      </c>
      <c r="C4609" s="158" t="s">
        <v>143</v>
      </c>
      <c r="D4609" s="160" t="s">
        <v>1181</v>
      </c>
      <c r="E4609" s="159">
        <v>536</v>
      </c>
      <c r="F4609" s="127" t="s">
        <v>1185</v>
      </c>
      <c r="G4609" s="127" t="s">
        <v>84</v>
      </c>
      <c r="H4609" s="12" t="s">
        <v>11</v>
      </c>
      <c r="I4609" s="267"/>
    </row>
    <row r="4610" spans="1:9" x14ac:dyDescent="0.2">
      <c r="A4610" s="132" t="s">
        <v>56</v>
      </c>
      <c r="B4610" s="213">
        <v>5</v>
      </c>
      <c r="C4610" s="158" t="s">
        <v>143</v>
      </c>
      <c r="D4610" s="160" t="s">
        <v>1181</v>
      </c>
      <c r="E4610" s="159">
        <v>536</v>
      </c>
      <c r="F4610" s="127" t="s">
        <v>1185</v>
      </c>
      <c r="G4610" s="127" t="s">
        <v>84</v>
      </c>
      <c r="H4610" s="12" t="s">
        <v>11</v>
      </c>
      <c r="I4610" s="267"/>
    </row>
    <row r="4611" spans="1:9" x14ac:dyDescent="0.2">
      <c r="A4611" s="132" t="s">
        <v>64</v>
      </c>
      <c r="B4611" s="213">
        <v>5</v>
      </c>
      <c r="C4611" s="158" t="s">
        <v>143</v>
      </c>
      <c r="D4611" s="160" t="s">
        <v>1181</v>
      </c>
      <c r="E4611" s="159">
        <v>536</v>
      </c>
      <c r="F4611" s="127" t="s">
        <v>1185</v>
      </c>
      <c r="G4611" s="127" t="s">
        <v>84</v>
      </c>
      <c r="H4611" s="12" t="s">
        <v>11</v>
      </c>
      <c r="I4611" s="267"/>
    </row>
    <row r="4612" spans="1:9" x14ac:dyDescent="0.2">
      <c r="A4612" s="132" t="s">
        <v>65</v>
      </c>
      <c r="B4612" s="213">
        <v>5</v>
      </c>
      <c r="C4612" s="158" t="s">
        <v>143</v>
      </c>
      <c r="D4612" s="160" t="s">
        <v>1181</v>
      </c>
      <c r="E4612" s="159">
        <v>536</v>
      </c>
      <c r="F4612" s="127" t="s">
        <v>1185</v>
      </c>
      <c r="G4612" s="127" t="s">
        <v>84</v>
      </c>
      <c r="H4612" s="12" t="s">
        <v>11</v>
      </c>
      <c r="I4612" s="267"/>
    </row>
    <row r="4613" spans="1:9" x14ac:dyDescent="0.2">
      <c r="A4613" s="132" t="s">
        <v>78</v>
      </c>
      <c r="B4613" s="213">
        <v>5</v>
      </c>
      <c r="C4613" s="158" t="s">
        <v>143</v>
      </c>
      <c r="D4613" s="160" t="s">
        <v>1181</v>
      </c>
      <c r="E4613" s="159">
        <v>536</v>
      </c>
      <c r="F4613" s="127" t="s">
        <v>1185</v>
      </c>
      <c r="G4613" s="127" t="s">
        <v>84</v>
      </c>
      <c r="H4613" s="12" t="s">
        <v>11</v>
      </c>
      <c r="I4613" s="267"/>
    </row>
    <row r="4614" spans="1:9" x14ac:dyDescent="0.2">
      <c r="A4614" s="132" t="s">
        <v>79</v>
      </c>
      <c r="B4614" s="213">
        <v>5</v>
      </c>
      <c r="C4614" s="158" t="s">
        <v>143</v>
      </c>
      <c r="D4614" s="160" t="s">
        <v>1181</v>
      </c>
      <c r="E4614" s="159">
        <v>536</v>
      </c>
      <c r="F4614" s="127" t="s">
        <v>1185</v>
      </c>
      <c r="G4614" s="127" t="s">
        <v>84</v>
      </c>
      <c r="H4614" s="12" t="s">
        <v>11</v>
      </c>
      <c r="I4614" s="267"/>
    </row>
    <row r="4615" spans="1:9" x14ac:dyDescent="0.2">
      <c r="A4615" s="132" t="s">
        <v>81</v>
      </c>
      <c r="B4615" s="213">
        <v>5</v>
      </c>
      <c r="C4615" s="158" t="s">
        <v>143</v>
      </c>
      <c r="D4615" s="160" t="s">
        <v>1181</v>
      </c>
      <c r="E4615" s="159">
        <v>536</v>
      </c>
      <c r="F4615" s="127" t="s">
        <v>1185</v>
      </c>
      <c r="G4615" s="127" t="s">
        <v>84</v>
      </c>
      <c r="H4615" s="58">
        <v>5</v>
      </c>
      <c r="I4615" s="267"/>
    </row>
    <row r="4616" spans="1:9" x14ac:dyDescent="0.2">
      <c r="A4616" s="132" t="s">
        <v>82</v>
      </c>
      <c r="B4616" s="213">
        <v>5</v>
      </c>
      <c r="C4616" s="158" t="s">
        <v>143</v>
      </c>
      <c r="D4616" s="160" t="s">
        <v>1181</v>
      </c>
      <c r="E4616" s="159">
        <v>536</v>
      </c>
      <c r="F4616" s="127" t="s">
        <v>1185</v>
      </c>
      <c r="G4616" s="127" t="s">
        <v>84</v>
      </c>
      <c r="H4616" s="58">
        <v>5</v>
      </c>
      <c r="I4616" s="267"/>
    </row>
    <row r="4617" spans="1:9" x14ac:dyDescent="0.2">
      <c r="A4617" s="132" t="s">
        <v>87</v>
      </c>
      <c r="B4617" s="213">
        <v>5</v>
      </c>
      <c r="C4617" s="158" t="s">
        <v>143</v>
      </c>
      <c r="D4617" s="160" t="s">
        <v>1181</v>
      </c>
      <c r="E4617" s="159">
        <v>536</v>
      </c>
      <c r="F4617" s="127" t="s">
        <v>1185</v>
      </c>
      <c r="G4617" s="127" t="s">
        <v>84</v>
      </c>
      <c r="H4617" s="58">
        <v>5</v>
      </c>
      <c r="I4617" s="267"/>
    </row>
    <row r="4618" spans="1:9" x14ac:dyDescent="0.2">
      <c r="A4618" s="132" t="s">
        <v>88</v>
      </c>
      <c r="B4618" s="213">
        <v>5</v>
      </c>
      <c r="C4618" s="158" t="s">
        <v>143</v>
      </c>
      <c r="D4618" s="160" t="s">
        <v>1181</v>
      </c>
      <c r="E4618" s="159">
        <v>536</v>
      </c>
      <c r="F4618" s="127" t="s">
        <v>1185</v>
      </c>
      <c r="G4618" s="127" t="s">
        <v>84</v>
      </c>
      <c r="H4618" s="58">
        <v>5</v>
      </c>
      <c r="I4618" s="267"/>
    </row>
    <row r="4619" spans="1:9" x14ac:dyDescent="0.2">
      <c r="A4619" s="132" t="s">
        <v>148</v>
      </c>
      <c r="B4619" s="213">
        <v>5</v>
      </c>
      <c r="C4619" s="158" t="s">
        <v>143</v>
      </c>
      <c r="D4619" s="160" t="s">
        <v>1181</v>
      </c>
      <c r="E4619" s="159">
        <v>536</v>
      </c>
      <c r="F4619" s="127" t="s">
        <v>1185</v>
      </c>
      <c r="G4619" s="127" t="s">
        <v>84</v>
      </c>
      <c r="H4619" s="58">
        <v>5</v>
      </c>
      <c r="I4619" s="267"/>
    </row>
    <row r="4620" spans="1:9" x14ac:dyDescent="0.2">
      <c r="A4620" s="132" t="s">
        <v>527</v>
      </c>
      <c r="B4620" s="213">
        <v>5</v>
      </c>
      <c r="C4620" s="158" t="s">
        <v>143</v>
      </c>
      <c r="D4620" s="160" t="s">
        <v>1181</v>
      </c>
      <c r="E4620" s="159">
        <v>536</v>
      </c>
      <c r="F4620" s="127" t="s">
        <v>1185</v>
      </c>
      <c r="G4620" s="127" t="s">
        <v>84</v>
      </c>
      <c r="H4620" s="58">
        <v>5</v>
      </c>
      <c r="I4620" s="267"/>
    </row>
    <row r="4621" spans="1:9" s="53" customFormat="1" x14ac:dyDescent="0.2">
      <c r="A4621" s="132" t="s">
        <v>588</v>
      </c>
      <c r="B4621" s="213">
        <v>5</v>
      </c>
      <c r="C4621" s="158" t="s">
        <v>143</v>
      </c>
      <c r="D4621" s="160" t="s">
        <v>1181</v>
      </c>
      <c r="E4621" s="159">
        <v>536</v>
      </c>
      <c r="F4621" s="127" t="s">
        <v>1185</v>
      </c>
      <c r="G4621" s="127" t="s">
        <v>84</v>
      </c>
      <c r="H4621" s="58">
        <v>5</v>
      </c>
      <c r="I4621" s="267"/>
    </row>
    <row r="4622" spans="1:9" s="53" customFormat="1" x14ac:dyDescent="0.2">
      <c r="A4622" s="132" t="s">
        <v>1069</v>
      </c>
      <c r="B4622" s="213">
        <v>5</v>
      </c>
      <c r="C4622" s="158" t="s">
        <v>143</v>
      </c>
      <c r="D4622" s="160" t="s">
        <v>1181</v>
      </c>
      <c r="E4622" s="159">
        <v>536</v>
      </c>
      <c r="F4622" s="127" t="s">
        <v>1185</v>
      </c>
      <c r="G4622" s="127" t="s">
        <v>84</v>
      </c>
      <c r="H4622" s="58">
        <v>5</v>
      </c>
      <c r="I4622" s="267"/>
    </row>
    <row r="4623" spans="1:9" x14ac:dyDescent="0.2">
      <c r="A4623" s="274" t="s">
        <v>5</v>
      </c>
      <c r="B4623" s="283">
        <v>5</v>
      </c>
      <c r="C4623" s="264" t="s">
        <v>143</v>
      </c>
      <c r="D4623" s="296" t="s">
        <v>1181</v>
      </c>
      <c r="E4623" s="297">
        <v>537</v>
      </c>
      <c r="F4623" s="286" t="s">
        <v>1199</v>
      </c>
      <c r="G4623" s="286" t="s">
        <v>84</v>
      </c>
      <c r="H4623" s="288" t="s">
        <v>11</v>
      </c>
      <c r="I4623" s="267" t="s">
        <v>1387</v>
      </c>
    </row>
    <row r="4624" spans="1:9" x14ac:dyDescent="0.2">
      <c r="A4624" s="262" t="s">
        <v>6</v>
      </c>
      <c r="B4624" s="283">
        <v>5</v>
      </c>
      <c r="C4624" s="264" t="s">
        <v>143</v>
      </c>
      <c r="D4624" s="296" t="s">
        <v>1181</v>
      </c>
      <c r="E4624" s="297">
        <v>537</v>
      </c>
      <c r="F4624" s="286" t="s">
        <v>1199</v>
      </c>
      <c r="G4624" s="286" t="s">
        <v>84</v>
      </c>
      <c r="H4624" s="288" t="s">
        <v>11</v>
      </c>
      <c r="I4624" s="267" t="s">
        <v>1387</v>
      </c>
    </row>
    <row r="4625" spans="1:9" x14ac:dyDescent="0.2">
      <c r="A4625" s="262" t="s">
        <v>7</v>
      </c>
      <c r="B4625" s="283">
        <v>5</v>
      </c>
      <c r="C4625" s="264" t="s">
        <v>143</v>
      </c>
      <c r="D4625" s="296" t="s">
        <v>1181</v>
      </c>
      <c r="E4625" s="297">
        <v>537</v>
      </c>
      <c r="F4625" s="286" t="s">
        <v>1199</v>
      </c>
      <c r="G4625" s="286" t="s">
        <v>84</v>
      </c>
      <c r="H4625" s="288" t="s">
        <v>11</v>
      </c>
      <c r="I4625" s="267" t="s">
        <v>1387</v>
      </c>
    </row>
    <row r="4626" spans="1:9" x14ac:dyDescent="0.2">
      <c r="A4626" s="262" t="s">
        <v>8</v>
      </c>
      <c r="B4626" s="283">
        <v>5</v>
      </c>
      <c r="C4626" s="264" t="s">
        <v>143</v>
      </c>
      <c r="D4626" s="296" t="s">
        <v>1181</v>
      </c>
      <c r="E4626" s="297">
        <v>537</v>
      </c>
      <c r="F4626" s="286" t="s">
        <v>1199</v>
      </c>
      <c r="G4626" s="286" t="s">
        <v>84</v>
      </c>
      <c r="H4626" s="288" t="s">
        <v>11</v>
      </c>
      <c r="I4626" s="267" t="s">
        <v>1387</v>
      </c>
    </row>
    <row r="4627" spans="1:9" x14ac:dyDescent="0.2">
      <c r="A4627" s="262" t="s">
        <v>34</v>
      </c>
      <c r="B4627" s="283">
        <v>5</v>
      </c>
      <c r="C4627" s="264" t="s">
        <v>143</v>
      </c>
      <c r="D4627" s="296" t="s">
        <v>1181</v>
      </c>
      <c r="E4627" s="297">
        <v>537</v>
      </c>
      <c r="F4627" s="286" t="s">
        <v>1199</v>
      </c>
      <c r="G4627" s="286" t="s">
        <v>84</v>
      </c>
      <c r="H4627" s="288" t="s">
        <v>11</v>
      </c>
      <c r="I4627" s="267" t="s">
        <v>1387</v>
      </c>
    </row>
    <row r="4628" spans="1:9" x14ac:dyDescent="0.2">
      <c r="A4628" s="262" t="s">
        <v>37</v>
      </c>
      <c r="B4628" s="283">
        <v>5</v>
      </c>
      <c r="C4628" s="264" t="s">
        <v>143</v>
      </c>
      <c r="D4628" s="296" t="s">
        <v>1181</v>
      </c>
      <c r="E4628" s="297">
        <v>537</v>
      </c>
      <c r="F4628" s="286" t="s">
        <v>1199</v>
      </c>
      <c r="G4628" s="286" t="s">
        <v>84</v>
      </c>
      <c r="H4628" s="288" t="s">
        <v>11</v>
      </c>
      <c r="I4628" s="267" t="s">
        <v>1387</v>
      </c>
    </row>
    <row r="4629" spans="1:9" x14ac:dyDescent="0.2">
      <c r="A4629" s="262" t="s">
        <v>39</v>
      </c>
      <c r="B4629" s="283">
        <v>5</v>
      </c>
      <c r="C4629" s="264" t="s">
        <v>143</v>
      </c>
      <c r="D4629" s="296" t="s">
        <v>1181</v>
      </c>
      <c r="E4629" s="297">
        <v>537</v>
      </c>
      <c r="F4629" s="286" t="s">
        <v>1199</v>
      </c>
      <c r="G4629" s="286" t="s">
        <v>84</v>
      </c>
      <c r="H4629" s="288" t="s">
        <v>11</v>
      </c>
      <c r="I4629" s="267" t="s">
        <v>1387</v>
      </c>
    </row>
    <row r="4630" spans="1:9" x14ac:dyDescent="0.2">
      <c r="A4630" s="262" t="s">
        <v>40</v>
      </c>
      <c r="B4630" s="283">
        <v>5</v>
      </c>
      <c r="C4630" s="264" t="s">
        <v>143</v>
      </c>
      <c r="D4630" s="296" t="s">
        <v>1181</v>
      </c>
      <c r="E4630" s="297">
        <v>537</v>
      </c>
      <c r="F4630" s="286" t="s">
        <v>1199</v>
      </c>
      <c r="G4630" s="286" t="s">
        <v>84</v>
      </c>
      <c r="H4630" s="288" t="s">
        <v>11</v>
      </c>
      <c r="I4630" s="267" t="s">
        <v>1387</v>
      </c>
    </row>
    <row r="4631" spans="1:9" x14ac:dyDescent="0.2">
      <c r="A4631" s="262" t="s">
        <v>44</v>
      </c>
      <c r="B4631" s="283">
        <v>5</v>
      </c>
      <c r="C4631" s="264" t="s">
        <v>143</v>
      </c>
      <c r="D4631" s="296" t="s">
        <v>1181</v>
      </c>
      <c r="E4631" s="297">
        <v>537</v>
      </c>
      <c r="F4631" s="286" t="s">
        <v>1199</v>
      </c>
      <c r="G4631" s="286" t="s">
        <v>84</v>
      </c>
      <c r="H4631" s="288" t="s">
        <v>11</v>
      </c>
      <c r="I4631" s="267" t="s">
        <v>1387</v>
      </c>
    </row>
    <row r="4632" spans="1:9" x14ac:dyDescent="0.2">
      <c r="A4632" s="262" t="s">
        <v>45</v>
      </c>
      <c r="B4632" s="283">
        <v>5</v>
      </c>
      <c r="C4632" s="264" t="s">
        <v>143</v>
      </c>
      <c r="D4632" s="296" t="s">
        <v>1181</v>
      </c>
      <c r="E4632" s="297">
        <v>537</v>
      </c>
      <c r="F4632" s="286" t="s">
        <v>1199</v>
      </c>
      <c r="G4632" s="286" t="s">
        <v>84</v>
      </c>
      <c r="H4632" s="288" t="s">
        <v>11</v>
      </c>
      <c r="I4632" s="267" t="s">
        <v>1387</v>
      </c>
    </row>
    <row r="4633" spans="1:9" x14ac:dyDescent="0.2">
      <c r="A4633" s="262" t="s">
        <v>46</v>
      </c>
      <c r="B4633" s="283">
        <v>5</v>
      </c>
      <c r="C4633" s="264" t="s">
        <v>143</v>
      </c>
      <c r="D4633" s="296" t="s">
        <v>1181</v>
      </c>
      <c r="E4633" s="297">
        <v>537</v>
      </c>
      <c r="F4633" s="286" t="s">
        <v>1199</v>
      </c>
      <c r="G4633" s="286" t="s">
        <v>84</v>
      </c>
      <c r="H4633" s="288" t="s">
        <v>11</v>
      </c>
      <c r="I4633" s="267" t="s">
        <v>1387</v>
      </c>
    </row>
    <row r="4634" spans="1:9" x14ac:dyDescent="0.2">
      <c r="A4634" s="262" t="s">
        <v>47</v>
      </c>
      <c r="B4634" s="283">
        <v>5</v>
      </c>
      <c r="C4634" s="264" t="s">
        <v>143</v>
      </c>
      <c r="D4634" s="296" t="s">
        <v>1181</v>
      </c>
      <c r="E4634" s="297">
        <v>537</v>
      </c>
      <c r="F4634" s="286" t="s">
        <v>1199</v>
      </c>
      <c r="G4634" s="286" t="s">
        <v>84</v>
      </c>
      <c r="H4634" s="288" t="s">
        <v>11</v>
      </c>
      <c r="I4634" s="267" t="s">
        <v>1387</v>
      </c>
    </row>
    <row r="4635" spans="1:9" x14ac:dyDescent="0.2">
      <c r="A4635" s="262" t="s">
        <v>55</v>
      </c>
      <c r="B4635" s="283">
        <v>5</v>
      </c>
      <c r="C4635" s="264" t="s">
        <v>143</v>
      </c>
      <c r="D4635" s="296" t="s">
        <v>1181</v>
      </c>
      <c r="E4635" s="297">
        <v>537</v>
      </c>
      <c r="F4635" s="286" t="s">
        <v>1199</v>
      </c>
      <c r="G4635" s="286" t="s">
        <v>84</v>
      </c>
      <c r="H4635" s="288" t="s">
        <v>11</v>
      </c>
      <c r="I4635" s="267" t="s">
        <v>1387</v>
      </c>
    </row>
    <row r="4636" spans="1:9" x14ac:dyDescent="0.2">
      <c r="A4636" s="262" t="s">
        <v>56</v>
      </c>
      <c r="B4636" s="283">
        <v>5</v>
      </c>
      <c r="C4636" s="264" t="s">
        <v>143</v>
      </c>
      <c r="D4636" s="296" t="s">
        <v>1181</v>
      </c>
      <c r="E4636" s="297">
        <v>537</v>
      </c>
      <c r="F4636" s="286" t="s">
        <v>1199</v>
      </c>
      <c r="G4636" s="286" t="s">
        <v>84</v>
      </c>
      <c r="H4636" s="288" t="s">
        <v>11</v>
      </c>
      <c r="I4636" s="267" t="s">
        <v>1387</v>
      </c>
    </row>
    <row r="4637" spans="1:9" x14ac:dyDescent="0.2">
      <c r="A4637" s="262" t="s">
        <v>64</v>
      </c>
      <c r="B4637" s="283">
        <v>5</v>
      </c>
      <c r="C4637" s="264" t="s">
        <v>143</v>
      </c>
      <c r="D4637" s="296" t="s">
        <v>1181</v>
      </c>
      <c r="E4637" s="297">
        <v>537</v>
      </c>
      <c r="F4637" s="286" t="s">
        <v>1199</v>
      </c>
      <c r="G4637" s="286" t="s">
        <v>84</v>
      </c>
      <c r="H4637" s="288" t="s">
        <v>11</v>
      </c>
      <c r="I4637" s="267" t="s">
        <v>1387</v>
      </c>
    </row>
    <row r="4638" spans="1:9" x14ac:dyDescent="0.2">
      <c r="A4638" s="262" t="s">
        <v>65</v>
      </c>
      <c r="B4638" s="283">
        <v>5</v>
      </c>
      <c r="C4638" s="264" t="s">
        <v>143</v>
      </c>
      <c r="D4638" s="296" t="s">
        <v>1181</v>
      </c>
      <c r="E4638" s="297">
        <v>537</v>
      </c>
      <c r="F4638" s="286" t="s">
        <v>1199</v>
      </c>
      <c r="G4638" s="286" t="s">
        <v>84</v>
      </c>
      <c r="H4638" s="288" t="s">
        <v>11</v>
      </c>
      <c r="I4638" s="267" t="s">
        <v>1387</v>
      </c>
    </row>
    <row r="4639" spans="1:9" x14ac:dyDescent="0.2">
      <c r="A4639" s="262" t="s">
        <v>78</v>
      </c>
      <c r="B4639" s="283">
        <v>5</v>
      </c>
      <c r="C4639" s="264" t="s">
        <v>143</v>
      </c>
      <c r="D4639" s="296" t="s">
        <v>1181</v>
      </c>
      <c r="E4639" s="297">
        <v>537</v>
      </c>
      <c r="F4639" s="286" t="s">
        <v>1199</v>
      </c>
      <c r="G4639" s="286" t="s">
        <v>84</v>
      </c>
      <c r="H4639" s="288" t="s">
        <v>11</v>
      </c>
      <c r="I4639" s="267" t="s">
        <v>1387</v>
      </c>
    </row>
    <row r="4640" spans="1:9" x14ac:dyDescent="0.2">
      <c r="A4640" s="262" t="s">
        <v>79</v>
      </c>
      <c r="B4640" s="283">
        <v>5</v>
      </c>
      <c r="C4640" s="264" t="s">
        <v>143</v>
      </c>
      <c r="D4640" s="296" t="s">
        <v>1181</v>
      </c>
      <c r="E4640" s="297">
        <v>537</v>
      </c>
      <c r="F4640" s="286" t="s">
        <v>1199</v>
      </c>
      <c r="G4640" s="286" t="s">
        <v>84</v>
      </c>
      <c r="H4640" s="288" t="s">
        <v>11</v>
      </c>
      <c r="I4640" s="267" t="s">
        <v>1387</v>
      </c>
    </row>
    <row r="4641" spans="1:9" x14ac:dyDescent="0.2">
      <c r="A4641" s="262" t="s">
        <v>81</v>
      </c>
      <c r="B4641" s="283">
        <v>5</v>
      </c>
      <c r="C4641" s="264" t="s">
        <v>143</v>
      </c>
      <c r="D4641" s="296" t="s">
        <v>1181</v>
      </c>
      <c r="E4641" s="297">
        <v>537</v>
      </c>
      <c r="F4641" s="286" t="s">
        <v>1199</v>
      </c>
      <c r="G4641" s="286" t="s">
        <v>84</v>
      </c>
      <c r="H4641" s="276">
        <v>5</v>
      </c>
      <c r="I4641" s="267" t="s">
        <v>1387</v>
      </c>
    </row>
    <row r="4642" spans="1:9" x14ac:dyDescent="0.2">
      <c r="A4642" s="262" t="s">
        <v>82</v>
      </c>
      <c r="B4642" s="283">
        <v>5</v>
      </c>
      <c r="C4642" s="264" t="s">
        <v>143</v>
      </c>
      <c r="D4642" s="296" t="s">
        <v>1181</v>
      </c>
      <c r="E4642" s="297">
        <v>537</v>
      </c>
      <c r="F4642" s="286" t="s">
        <v>1199</v>
      </c>
      <c r="G4642" s="286" t="s">
        <v>84</v>
      </c>
      <c r="H4642" s="276">
        <v>5</v>
      </c>
      <c r="I4642" s="267" t="s">
        <v>1387</v>
      </c>
    </row>
    <row r="4643" spans="1:9" x14ac:dyDescent="0.2">
      <c r="A4643" s="262" t="s">
        <v>87</v>
      </c>
      <c r="B4643" s="283">
        <v>5</v>
      </c>
      <c r="C4643" s="264" t="s">
        <v>143</v>
      </c>
      <c r="D4643" s="296" t="s">
        <v>1181</v>
      </c>
      <c r="E4643" s="297">
        <v>537</v>
      </c>
      <c r="F4643" s="286" t="s">
        <v>1199</v>
      </c>
      <c r="G4643" s="286" t="s">
        <v>84</v>
      </c>
      <c r="H4643" s="276">
        <v>5</v>
      </c>
      <c r="I4643" s="267" t="s">
        <v>1387</v>
      </c>
    </row>
    <row r="4644" spans="1:9" x14ac:dyDescent="0.2">
      <c r="A4644" s="262" t="s">
        <v>88</v>
      </c>
      <c r="B4644" s="283">
        <v>5</v>
      </c>
      <c r="C4644" s="264" t="s">
        <v>143</v>
      </c>
      <c r="D4644" s="296" t="s">
        <v>1181</v>
      </c>
      <c r="E4644" s="297">
        <v>537</v>
      </c>
      <c r="F4644" s="286" t="s">
        <v>1199</v>
      </c>
      <c r="G4644" s="286" t="s">
        <v>84</v>
      </c>
      <c r="H4644" s="276">
        <v>5</v>
      </c>
      <c r="I4644" s="267" t="s">
        <v>1387</v>
      </c>
    </row>
    <row r="4645" spans="1:9" x14ac:dyDescent="0.2">
      <c r="A4645" s="262" t="s">
        <v>148</v>
      </c>
      <c r="B4645" s="283">
        <v>5</v>
      </c>
      <c r="C4645" s="264" t="s">
        <v>143</v>
      </c>
      <c r="D4645" s="296" t="s">
        <v>1181</v>
      </c>
      <c r="E4645" s="297">
        <v>537</v>
      </c>
      <c r="F4645" s="286" t="s">
        <v>1199</v>
      </c>
      <c r="G4645" s="286" t="s">
        <v>84</v>
      </c>
      <c r="H4645" s="271" t="s">
        <v>11</v>
      </c>
      <c r="I4645" s="267" t="s">
        <v>1387</v>
      </c>
    </row>
    <row r="4646" spans="1:9" x14ac:dyDescent="0.2">
      <c r="A4646" s="274" t="s">
        <v>527</v>
      </c>
      <c r="B4646" s="284">
        <v>5</v>
      </c>
      <c r="C4646" s="264" t="s">
        <v>143</v>
      </c>
      <c r="D4646" s="296" t="s">
        <v>1181</v>
      </c>
      <c r="E4646" s="297">
        <v>537</v>
      </c>
      <c r="F4646" s="286" t="s">
        <v>1199</v>
      </c>
      <c r="G4646" s="286" t="s">
        <v>84</v>
      </c>
      <c r="H4646" s="271" t="s">
        <v>11</v>
      </c>
      <c r="I4646" s="267" t="s">
        <v>1387</v>
      </c>
    </row>
    <row r="4647" spans="1:9" s="53" customFormat="1" x14ac:dyDescent="0.2">
      <c r="A4647" s="262" t="s">
        <v>588</v>
      </c>
      <c r="B4647" s="283">
        <v>5</v>
      </c>
      <c r="C4647" s="264" t="s">
        <v>143</v>
      </c>
      <c r="D4647" s="296" t="s">
        <v>1181</v>
      </c>
      <c r="E4647" s="297">
        <v>537</v>
      </c>
      <c r="F4647" s="286" t="s">
        <v>1199</v>
      </c>
      <c r="G4647" s="286" t="s">
        <v>84</v>
      </c>
      <c r="H4647" s="288" t="s">
        <v>11</v>
      </c>
      <c r="I4647" s="267" t="s">
        <v>1387</v>
      </c>
    </row>
    <row r="4648" spans="1:9" s="53" customFormat="1" x14ac:dyDescent="0.2">
      <c r="A4648" s="262" t="s">
        <v>1069</v>
      </c>
      <c r="B4648" s="283">
        <v>5</v>
      </c>
      <c r="C4648" s="264" t="s">
        <v>143</v>
      </c>
      <c r="D4648" s="296" t="s">
        <v>1181</v>
      </c>
      <c r="E4648" s="297">
        <v>537</v>
      </c>
      <c r="F4648" s="286" t="s">
        <v>1199</v>
      </c>
      <c r="G4648" s="286" t="s">
        <v>84</v>
      </c>
      <c r="H4648" s="288" t="s">
        <v>11</v>
      </c>
      <c r="I4648" s="267" t="s">
        <v>1387</v>
      </c>
    </row>
    <row r="4649" spans="1:9" x14ac:dyDescent="0.2">
      <c r="A4649" s="48" t="s">
        <v>5</v>
      </c>
      <c r="B4649" s="213">
        <v>5</v>
      </c>
      <c r="C4649" s="127" t="s">
        <v>143</v>
      </c>
      <c r="D4649" s="160" t="s">
        <v>1181</v>
      </c>
      <c r="E4649" s="159">
        <v>538</v>
      </c>
      <c r="F4649" s="158" t="s">
        <v>1186</v>
      </c>
      <c r="G4649" s="158" t="s">
        <v>84</v>
      </c>
      <c r="H4649" s="12" t="s">
        <v>11</v>
      </c>
      <c r="I4649" s="267"/>
    </row>
    <row r="4650" spans="1:9" x14ac:dyDescent="0.2">
      <c r="A4650" s="132" t="s">
        <v>6</v>
      </c>
      <c r="B4650" s="213">
        <v>5</v>
      </c>
      <c r="C4650" s="127" t="s">
        <v>143</v>
      </c>
      <c r="D4650" s="160" t="s">
        <v>1181</v>
      </c>
      <c r="E4650" s="159">
        <v>538</v>
      </c>
      <c r="F4650" s="158" t="s">
        <v>1186</v>
      </c>
      <c r="G4650" s="158" t="s">
        <v>84</v>
      </c>
      <c r="H4650" s="12" t="s">
        <v>11</v>
      </c>
      <c r="I4650" s="267"/>
    </row>
    <row r="4651" spans="1:9" x14ac:dyDescent="0.2">
      <c r="A4651" s="132" t="s">
        <v>7</v>
      </c>
      <c r="B4651" s="213">
        <v>5</v>
      </c>
      <c r="C4651" s="127" t="s">
        <v>143</v>
      </c>
      <c r="D4651" s="160" t="s">
        <v>1181</v>
      </c>
      <c r="E4651" s="159">
        <v>538</v>
      </c>
      <c r="F4651" s="158" t="s">
        <v>1186</v>
      </c>
      <c r="G4651" s="158" t="s">
        <v>84</v>
      </c>
      <c r="H4651" s="12" t="s">
        <v>11</v>
      </c>
      <c r="I4651" s="267"/>
    </row>
    <row r="4652" spans="1:9" x14ac:dyDescent="0.2">
      <c r="A4652" s="132" t="s">
        <v>8</v>
      </c>
      <c r="B4652" s="213">
        <v>5</v>
      </c>
      <c r="C4652" s="127" t="s">
        <v>143</v>
      </c>
      <c r="D4652" s="160" t="s">
        <v>1181</v>
      </c>
      <c r="E4652" s="159">
        <v>538</v>
      </c>
      <c r="F4652" s="158" t="s">
        <v>1186</v>
      </c>
      <c r="G4652" s="158" t="s">
        <v>84</v>
      </c>
      <c r="H4652" s="12" t="s">
        <v>11</v>
      </c>
      <c r="I4652" s="267"/>
    </row>
    <row r="4653" spans="1:9" x14ac:dyDescent="0.2">
      <c r="A4653" s="132" t="s">
        <v>34</v>
      </c>
      <c r="B4653" s="213">
        <v>5</v>
      </c>
      <c r="C4653" s="127" t="s">
        <v>143</v>
      </c>
      <c r="D4653" s="160" t="s">
        <v>1181</v>
      </c>
      <c r="E4653" s="159">
        <v>538</v>
      </c>
      <c r="F4653" s="158" t="s">
        <v>1186</v>
      </c>
      <c r="G4653" s="158" t="s">
        <v>84</v>
      </c>
      <c r="H4653" s="12" t="s">
        <v>11</v>
      </c>
      <c r="I4653" s="267"/>
    </row>
    <row r="4654" spans="1:9" x14ac:dyDescent="0.2">
      <c r="A4654" s="132" t="s">
        <v>37</v>
      </c>
      <c r="B4654" s="213">
        <v>5</v>
      </c>
      <c r="C4654" s="127" t="s">
        <v>143</v>
      </c>
      <c r="D4654" s="160" t="s">
        <v>1181</v>
      </c>
      <c r="E4654" s="159">
        <v>538</v>
      </c>
      <c r="F4654" s="158" t="s">
        <v>1186</v>
      </c>
      <c r="G4654" s="158" t="s">
        <v>84</v>
      </c>
      <c r="H4654" s="12" t="s">
        <v>11</v>
      </c>
      <c r="I4654" s="267"/>
    </row>
    <row r="4655" spans="1:9" x14ac:dyDescent="0.2">
      <c r="A4655" s="132" t="s">
        <v>39</v>
      </c>
      <c r="B4655" s="213">
        <v>5</v>
      </c>
      <c r="C4655" s="127" t="s">
        <v>143</v>
      </c>
      <c r="D4655" s="160" t="s">
        <v>1181</v>
      </c>
      <c r="E4655" s="159">
        <v>538</v>
      </c>
      <c r="F4655" s="158" t="s">
        <v>1186</v>
      </c>
      <c r="G4655" s="158" t="s">
        <v>84</v>
      </c>
      <c r="H4655" s="12" t="s">
        <v>11</v>
      </c>
      <c r="I4655" s="267"/>
    </row>
    <row r="4656" spans="1:9" x14ac:dyDescent="0.2">
      <c r="A4656" s="132" t="s">
        <v>40</v>
      </c>
      <c r="B4656" s="213">
        <v>5</v>
      </c>
      <c r="C4656" s="127" t="s">
        <v>143</v>
      </c>
      <c r="D4656" s="160" t="s">
        <v>1181</v>
      </c>
      <c r="E4656" s="159">
        <v>538</v>
      </c>
      <c r="F4656" s="158" t="s">
        <v>1186</v>
      </c>
      <c r="G4656" s="158" t="s">
        <v>84</v>
      </c>
      <c r="H4656" s="12" t="s">
        <v>11</v>
      </c>
      <c r="I4656" s="267"/>
    </row>
    <row r="4657" spans="1:9" x14ac:dyDescent="0.2">
      <c r="A4657" s="132" t="s">
        <v>44</v>
      </c>
      <c r="B4657" s="213">
        <v>5</v>
      </c>
      <c r="C4657" s="127" t="s">
        <v>143</v>
      </c>
      <c r="D4657" s="160" t="s">
        <v>1181</v>
      </c>
      <c r="E4657" s="159">
        <v>538</v>
      </c>
      <c r="F4657" s="158" t="s">
        <v>1186</v>
      </c>
      <c r="G4657" s="158" t="s">
        <v>84</v>
      </c>
      <c r="H4657" s="12" t="s">
        <v>11</v>
      </c>
      <c r="I4657" s="267"/>
    </row>
    <row r="4658" spans="1:9" x14ac:dyDescent="0.2">
      <c r="A4658" s="132" t="s">
        <v>45</v>
      </c>
      <c r="B4658" s="213">
        <v>5</v>
      </c>
      <c r="C4658" s="127" t="s">
        <v>143</v>
      </c>
      <c r="D4658" s="160" t="s">
        <v>1181</v>
      </c>
      <c r="E4658" s="159">
        <v>538</v>
      </c>
      <c r="F4658" s="158" t="s">
        <v>1186</v>
      </c>
      <c r="G4658" s="158" t="s">
        <v>84</v>
      </c>
      <c r="H4658" s="12" t="s">
        <v>11</v>
      </c>
      <c r="I4658" s="267"/>
    </row>
    <row r="4659" spans="1:9" x14ac:dyDescent="0.2">
      <c r="A4659" s="132" t="s">
        <v>46</v>
      </c>
      <c r="B4659" s="213">
        <v>5</v>
      </c>
      <c r="C4659" s="127" t="s">
        <v>143</v>
      </c>
      <c r="D4659" s="160" t="s">
        <v>1181</v>
      </c>
      <c r="E4659" s="159">
        <v>538</v>
      </c>
      <c r="F4659" s="158" t="s">
        <v>1186</v>
      </c>
      <c r="G4659" s="158" t="s">
        <v>84</v>
      </c>
      <c r="H4659" s="12" t="s">
        <v>11</v>
      </c>
      <c r="I4659" s="267"/>
    </row>
    <row r="4660" spans="1:9" x14ac:dyDescent="0.2">
      <c r="A4660" s="132" t="s">
        <v>47</v>
      </c>
      <c r="B4660" s="213">
        <v>5</v>
      </c>
      <c r="C4660" s="127" t="s">
        <v>143</v>
      </c>
      <c r="D4660" s="160" t="s">
        <v>1181</v>
      </c>
      <c r="E4660" s="159">
        <v>538</v>
      </c>
      <c r="F4660" s="158" t="s">
        <v>1186</v>
      </c>
      <c r="G4660" s="158" t="s">
        <v>84</v>
      </c>
      <c r="H4660" s="12" t="s">
        <v>11</v>
      </c>
      <c r="I4660" s="267"/>
    </row>
    <row r="4661" spans="1:9" x14ac:dyDescent="0.2">
      <c r="A4661" s="132" t="s">
        <v>55</v>
      </c>
      <c r="B4661" s="213">
        <v>5</v>
      </c>
      <c r="C4661" s="127" t="s">
        <v>143</v>
      </c>
      <c r="D4661" s="160" t="s">
        <v>1181</v>
      </c>
      <c r="E4661" s="159">
        <v>538</v>
      </c>
      <c r="F4661" s="158" t="s">
        <v>1186</v>
      </c>
      <c r="G4661" s="158" t="s">
        <v>84</v>
      </c>
      <c r="H4661" s="12" t="s">
        <v>11</v>
      </c>
      <c r="I4661" s="267"/>
    </row>
    <row r="4662" spans="1:9" x14ac:dyDescent="0.2">
      <c r="A4662" s="132" t="s">
        <v>56</v>
      </c>
      <c r="B4662" s="213">
        <v>5</v>
      </c>
      <c r="C4662" s="127" t="s">
        <v>143</v>
      </c>
      <c r="D4662" s="160" t="s">
        <v>1181</v>
      </c>
      <c r="E4662" s="159">
        <v>538</v>
      </c>
      <c r="F4662" s="158" t="s">
        <v>1186</v>
      </c>
      <c r="G4662" s="158" t="s">
        <v>84</v>
      </c>
      <c r="H4662" s="12" t="s">
        <v>11</v>
      </c>
      <c r="I4662" s="267"/>
    </row>
    <row r="4663" spans="1:9" x14ac:dyDescent="0.2">
      <c r="A4663" s="132" t="s">
        <v>64</v>
      </c>
      <c r="B4663" s="213">
        <v>5</v>
      </c>
      <c r="C4663" s="127" t="s">
        <v>143</v>
      </c>
      <c r="D4663" s="160" t="s">
        <v>1181</v>
      </c>
      <c r="E4663" s="159">
        <v>538</v>
      </c>
      <c r="F4663" s="158" t="s">
        <v>1186</v>
      </c>
      <c r="G4663" s="158" t="s">
        <v>84</v>
      </c>
      <c r="H4663" s="12" t="s">
        <v>11</v>
      </c>
      <c r="I4663" s="267"/>
    </row>
    <row r="4664" spans="1:9" x14ac:dyDescent="0.2">
      <c r="A4664" s="132" t="s">
        <v>65</v>
      </c>
      <c r="B4664" s="213">
        <v>5</v>
      </c>
      <c r="C4664" s="127" t="s">
        <v>143</v>
      </c>
      <c r="D4664" s="160" t="s">
        <v>1181</v>
      </c>
      <c r="E4664" s="159">
        <v>538</v>
      </c>
      <c r="F4664" s="158" t="s">
        <v>1186</v>
      </c>
      <c r="G4664" s="158" t="s">
        <v>84</v>
      </c>
      <c r="H4664" s="12" t="s">
        <v>11</v>
      </c>
      <c r="I4664" s="267"/>
    </row>
    <row r="4665" spans="1:9" x14ac:dyDescent="0.2">
      <c r="A4665" s="132" t="s">
        <v>78</v>
      </c>
      <c r="B4665" s="213">
        <v>5</v>
      </c>
      <c r="C4665" s="127" t="s">
        <v>143</v>
      </c>
      <c r="D4665" s="160" t="s">
        <v>1181</v>
      </c>
      <c r="E4665" s="159">
        <v>538</v>
      </c>
      <c r="F4665" s="158" t="s">
        <v>1186</v>
      </c>
      <c r="G4665" s="158" t="s">
        <v>84</v>
      </c>
      <c r="H4665" s="12" t="s">
        <v>11</v>
      </c>
      <c r="I4665" s="267"/>
    </row>
    <row r="4666" spans="1:9" x14ac:dyDescent="0.2">
      <c r="A4666" s="132" t="s">
        <v>79</v>
      </c>
      <c r="B4666" s="213">
        <v>5</v>
      </c>
      <c r="C4666" s="127" t="s">
        <v>143</v>
      </c>
      <c r="D4666" s="160" t="s">
        <v>1181</v>
      </c>
      <c r="E4666" s="159">
        <v>538</v>
      </c>
      <c r="F4666" s="158" t="s">
        <v>1186</v>
      </c>
      <c r="G4666" s="158" t="s">
        <v>84</v>
      </c>
      <c r="H4666" s="12" t="s">
        <v>11</v>
      </c>
      <c r="I4666" s="267"/>
    </row>
    <row r="4667" spans="1:9" x14ac:dyDescent="0.2">
      <c r="A4667" s="132" t="s">
        <v>81</v>
      </c>
      <c r="B4667" s="213">
        <v>5</v>
      </c>
      <c r="C4667" s="127" t="s">
        <v>143</v>
      </c>
      <c r="D4667" s="160" t="s">
        <v>1181</v>
      </c>
      <c r="E4667" s="159">
        <v>538</v>
      </c>
      <c r="F4667" s="158" t="s">
        <v>1186</v>
      </c>
      <c r="G4667" s="158" t="s">
        <v>84</v>
      </c>
      <c r="H4667" s="58">
        <v>5</v>
      </c>
      <c r="I4667" s="267"/>
    </row>
    <row r="4668" spans="1:9" x14ac:dyDescent="0.2">
      <c r="A4668" s="132" t="s">
        <v>82</v>
      </c>
      <c r="B4668" s="213">
        <v>5</v>
      </c>
      <c r="C4668" s="127" t="s">
        <v>143</v>
      </c>
      <c r="D4668" s="160" t="s">
        <v>1181</v>
      </c>
      <c r="E4668" s="159">
        <v>538</v>
      </c>
      <c r="F4668" s="158" t="s">
        <v>1186</v>
      </c>
      <c r="G4668" s="158" t="s">
        <v>84</v>
      </c>
      <c r="H4668" s="58">
        <v>5</v>
      </c>
      <c r="I4668" s="267"/>
    </row>
    <row r="4669" spans="1:9" x14ac:dyDescent="0.2">
      <c r="A4669" s="132" t="s">
        <v>87</v>
      </c>
      <c r="B4669" s="213">
        <v>5</v>
      </c>
      <c r="C4669" s="127" t="s">
        <v>143</v>
      </c>
      <c r="D4669" s="160" t="s">
        <v>1181</v>
      </c>
      <c r="E4669" s="159">
        <v>538</v>
      </c>
      <c r="F4669" s="158" t="s">
        <v>1186</v>
      </c>
      <c r="G4669" s="158" t="s">
        <v>84</v>
      </c>
      <c r="H4669" s="58">
        <v>5</v>
      </c>
      <c r="I4669" s="267"/>
    </row>
    <row r="4670" spans="1:9" x14ac:dyDescent="0.2">
      <c r="A4670" s="132" t="s">
        <v>88</v>
      </c>
      <c r="B4670" s="213">
        <v>5</v>
      </c>
      <c r="C4670" s="127" t="s">
        <v>143</v>
      </c>
      <c r="D4670" s="160" t="s">
        <v>1181</v>
      </c>
      <c r="E4670" s="159">
        <v>538</v>
      </c>
      <c r="F4670" s="158" t="s">
        <v>1186</v>
      </c>
      <c r="G4670" s="158" t="s">
        <v>84</v>
      </c>
      <c r="H4670" s="58">
        <v>5</v>
      </c>
      <c r="I4670" s="267"/>
    </row>
    <row r="4671" spans="1:9" x14ac:dyDescent="0.2">
      <c r="A4671" s="132" t="s">
        <v>148</v>
      </c>
      <c r="B4671" s="213">
        <v>5</v>
      </c>
      <c r="C4671" s="127" t="s">
        <v>143</v>
      </c>
      <c r="D4671" s="160" t="s">
        <v>1181</v>
      </c>
      <c r="E4671" s="159">
        <v>538</v>
      </c>
      <c r="F4671" s="158" t="s">
        <v>1186</v>
      </c>
      <c r="G4671" s="158" t="s">
        <v>84</v>
      </c>
      <c r="H4671" s="137">
        <v>5</v>
      </c>
      <c r="I4671" s="267"/>
    </row>
    <row r="4672" spans="1:9" x14ac:dyDescent="0.2">
      <c r="A4672" s="132" t="s">
        <v>527</v>
      </c>
      <c r="B4672" s="213">
        <v>5</v>
      </c>
      <c r="C4672" s="127" t="s">
        <v>143</v>
      </c>
      <c r="D4672" s="160" t="s">
        <v>1181</v>
      </c>
      <c r="E4672" s="159">
        <v>538</v>
      </c>
      <c r="F4672" s="158" t="s">
        <v>1186</v>
      </c>
      <c r="G4672" s="158" t="s">
        <v>84</v>
      </c>
      <c r="H4672" s="137">
        <v>5</v>
      </c>
      <c r="I4672" s="267"/>
    </row>
    <row r="4673" spans="1:9" s="53" customFormat="1" x14ac:dyDescent="0.2">
      <c r="A4673" s="132" t="s">
        <v>588</v>
      </c>
      <c r="B4673" s="213">
        <v>5</v>
      </c>
      <c r="C4673" s="127" t="s">
        <v>143</v>
      </c>
      <c r="D4673" s="160" t="s">
        <v>1181</v>
      </c>
      <c r="E4673" s="159">
        <v>538</v>
      </c>
      <c r="F4673" s="158" t="s">
        <v>1186</v>
      </c>
      <c r="G4673" s="158" t="s">
        <v>84</v>
      </c>
      <c r="H4673" s="137">
        <v>5</v>
      </c>
      <c r="I4673" s="267"/>
    </row>
    <row r="4674" spans="1:9" s="53" customFormat="1" x14ac:dyDescent="0.2">
      <c r="A4674" s="132" t="s">
        <v>1069</v>
      </c>
      <c r="B4674" s="213">
        <v>5</v>
      </c>
      <c r="C4674" s="127" t="s">
        <v>143</v>
      </c>
      <c r="D4674" s="160" t="s">
        <v>1181</v>
      </c>
      <c r="E4674" s="159">
        <v>538</v>
      </c>
      <c r="F4674" s="158" t="s">
        <v>1186</v>
      </c>
      <c r="G4674" s="158" t="s">
        <v>84</v>
      </c>
      <c r="H4674" s="137">
        <v>5</v>
      </c>
      <c r="I4674" s="267"/>
    </row>
    <row r="4675" spans="1:9" x14ac:dyDescent="0.2">
      <c r="A4675" s="48" t="s">
        <v>5</v>
      </c>
      <c r="B4675" s="213">
        <v>5</v>
      </c>
      <c r="C4675" s="127" t="s">
        <v>143</v>
      </c>
      <c r="D4675" s="141" t="s">
        <v>1181</v>
      </c>
      <c r="E4675" s="142">
        <v>539</v>
      </c>
      <c r="F4675" s="127" t="s">
        <v>1187</v>
      </c>
      <c r="G4675" s="127" t="s">
        <v>84</v>
      </c>
      <c r="H4675" s="12" t="s">
        <v>11</v>
      </c>
      <c r="I4675" s="267"/>
    </row>
    <row r="4676" spans="1:9" x14ac:dyDescent="0.2">
      <c r="A4676" s="132" t="s">
        <v>6</v>
      </c>
      <c r="B4676" s="213">
        <v>5</v>
      </c>
      <c r="C4676" s="127" t="s">
        <v>143</v>
      </c>
      <c r="D4676" s="141" t="s">
        <v>1181</v>
      </c>
      <c r="E4676" s="142">
        <v>539</v>
      </c>
      <c r="F4676" s="127" t="s">
        <v>1187</v>
      </c>
      <c r="G4676" s="127" t="s">
        <v>84</v>
      </c>
      <c r="H4676" s="12" t="s">
        <v>11</v>
      </c>
      <c r="I4676" s="267"/>
    </row>
    <row r="4677" spans="1:9" x14ac:dyDescent="0.2">
      <c r="A4677" s="132" t="s">
        <v>7</v>
      </c>
      <c r="B4677" s="213">
        <v>5</v>
      </c>
      <c r="C4677" s="127" t="s">
        <v>143</v>
      </c>
      <c r="D4677" s="141" t="s">
        <v>1181</v>
      </c>
      <c r="E4677" s="142">
        <v>539</v>
      </c>
      <c r="F4677" s="127" t="s">
        <v>1187</v>
      </c>
      <c r="G4677" s="127" t="s">
        <v>84</v>
      </c>
      <c r="H4677" s="12" t="s">
        <v>11</v>
      </c>
      <c r="I4677" s="267"/>
    </row>
    <row r="4678" spans="1:9" x14ac:dyDescent="0.2">
      <c r="A4678" s="132" t="s">
        <v>8</v>
      </c>
      <c r="B4678" s="213">
        <v>5</v>
      </c>
      <c r="C4678" s="127" t="s">
        <v>143</v>
      </c>
      <c r="D4678" s="141" t="s">
        <v>1181</v>
      </c>
      <c r="E4678" s="142">
        <v>539</v>
      </c>
      <c r="F4678" s="127" t="s">
        <v>1187</v>
      </c>
      <c r="G4678" s="127" t="s">
        <v>84</v>
      </c>
      <c r="H4678" s="12" t="s">
        <v>11</v>
      </c>
      <c r="I4678" s="267"/>
    </row>
    <row r="4679" spans="1:9" x14ac:dyDescent="0.2">
      <c r="A4679" s="132" t="s">
        <v>34</v>
      </c>
      <c r="B4679" s="213">
        <v>5</v>
      </c>
      <c r="C4679" s="127" t="s">
        <v>143</v>
      </c>
      <c r="D4679" s="141" t="s">
        <v>1181</v>
      </c>
      <c r="E4679" s="142">
        <v>539</v>
      </c>
      <c r="F4679" s="127" t="s">
        <v>1187</v>
      </c>
      <c r="G4679" s="127" t="s">
        <v>84</v>
      </c>
      <c r="H4679" s="12" t="s">
        <v>11</v>
      </c>
      <c r="I4679" s="267"/>
    </row>
    <row r="4680" spans="1:9" x14ac:dyDescent="0.2">
      <c r="A4680" s="132" t="s">
        <v>37</v>
      </c>
      <c r="B4680" s="213">
        <v>5</v>
      </c>
      <c r="C4680" s="127" t="s">
        <v>143</v>
      </c>
      <c r="D4680" s="141" t="s">
        <v>1181</v>
      </c>
      <c r="E4680" s="142">
        <v>539</v>
      </c>
      <c r="F4680" s="127" t="s">
        <v>1187</v>
      </c>
      <c r="G4680" s="127" t="s">
        <v>84</v>
      </c>
      <c r="H4680" s="12" t="s">
        <v>11</v>
      </c>
      <c r="I4680" s="267"/>
    </row>
    <row r="4681" spans="1:9" x14ac:dyDescent="0.2">
      <c r="A4681" s="132" t="s">
        <v>39</v>
      </c>
      <c r="B4681" s="213">
        <v>5</v>
      </c>
      <c r="C4681" s="127" t="s">
        <v>143</v>
      </c>
      <c r="D4681" s="141" t="s">
        <v>1181</v>
      </c>
      <c r="E4681" s="142">
        <v>539</v>
      </c>
      <c r="F4681" s="127" t="s">
        <v>1187</v>
      </c>
      <c r="G4681" s="127" t="s">
        <v>84</v>
      </c>
      <c r="H4681" s="12" t="s">
        <v>11</v>
      </c>
      <c r="I4681" s="267"/>
    </row>
    <row r="4682" spans="1:9" x14ac:dyDescent="0.2">
      <c r="A4682" s="132" t="s">
        <v>40</v>
      </c>
      <c r="B4682" s="213">
        <v>5</v>
      </c>
      <c r="C4682" s="127" t="s">
        <v>143</v>
      </c>
      <c r="D4682" s="141" t="s">
        <v>1181</v>
      </c>
      <c r="E4682" s="142">
        <v>539</v>
      </c>
      <c r="F4682" s="127" t="s">
        <v>1187</v>
      </c>
      <c r="G4682" s="127" t="s">
        <v>84</v>
      </c>
      <c r="H4682" s="12" t="s">
        <v>11</v>
      </c>
      <c r="I4682" s="267"/>
    </row>
    <row r="4683" spans="1:9" x14ac:dyDescent="0.2">
      <c r="A4683" s="132" t="s">
        <v>44</v>
      </c>
      <c r="B4683" s="213">
        <v>5</v>
      </c>
      <c r="C4683" s="127" t="s">
        <v>143</v>
      </c>
      <c r="D4683" s="141" t="s">
        <v>1181</v>
      </c>
      <c r="E4683" s="142">
        <v>539</v>
      </c>
      <c r="F4683" s="127" t="s">
        <v>1187</v>
      </c>
      <c r="G4683" s="127" t="s">
        <v>84</v>
      </c>
      <c r="H4683" s="12" t="s">
        <v>11</v>
      </c>
      <c r="I4683" s="267"/>
    </row>
    <row r="4684" spans="1:9" x14ac:dyDescent="0.2">
      <c r="A4684" s="132" t="s">
        <v>45</v>
      </c>
      <c r="B4684" s="213">
        <v>5</v>
      </c>
      <c r="C4684" s="127" t="s">
        <v>143</v>
      </c>
      <c r="D4684" s="141" t="s">
        <v>1181</v>
      </c>
      <c r="E4684" s="142">
        <v>539</v>
      </c>
      <c r="F4684" s="127" t="s">
        <v>1187</v>
      </c>
      <c r="G4684" s="127" t="s">
        <v>84</v>
      </c>
      <c r="H4684" s="12" t="s">
        <v>11</v>
      </c>
      <c r="I4684" s="267"/>
    </row>
    <row r="4685" spans="1:9" x14ac:dyDescent="0.2">
      <c r="A4685" s="132" t="s">
        <v>46</v>
      </c>
      <c r="B4685" s="213">
        <v>5</v>
      </c>
      <c r="C4685" s="127" t="s">
        <v>143</v>
      </c>
      <c r="D4685" s="141" t="s">
        <v>1181</v>
      </c>
      <c r="E4685" s="142">
        <v>539</v>
      </c>
      <c r="F4685" s="127" t="s">
        <v>1187</v>
      </c>
      <c r="G4685" s="127" t="s">
        <v>84</v>
      </c>
      <c r="H4685" s="12" t="s">
        <v>11</v>
      </c>
      <c r="I4685" s="267"/>
    </row>
    <row r="4686" spans="1:9" x14ac:dyDescent="0.2">
      <c r="A4686" s="132" t="s">
        <v>47</v>
      </c>
      <c r="B4686" s="213">
        <v>5</v>
      </c>
      <c r="C4686" s="127" t="s">
        <v>143</v>
      </c>
      <c r="D4686" s="141" t="s">
        <v>1181</v>
      </c>
      <c r="E4686" s="142">
        <v>539</v>
      </c>
      <c r="F4686" s="127" t="s">
        <v>1187</v>
      </c>
      <c r="G4686" s="127" t="s">
        <v>84</v>
      </c>
      <c r="H4686" s="12" t="s">
        <v>11</v>
      </c>
      <c r="I4686" s="267"/>
    </row>
    <row r="4687" spans="1:9" x14ac:dyDescent="0.2">
      <c r="A4687" s="132" t="s">
        <v>55</v>
      </c>
      <c r="B4687" s="213">
        <v>5</v>
      </c>
      <c r="C4687" s="127" t="s">
        <v>143</v>
      </c>
      <c r="D4687" s="141" t="s">
        <v>1181</v>
      </c>
      <c r="E4687" s="142">
        <v>539</v>
      </c>
      <c r="F4687" s="127" t="s">
        <v>1187</v>
      </c>
      <c r="G4687" s="127" t="s">
        <v>84</v>
      </c>
      <c r="H4687" s="12" t="s">
        <v>11</v>
      </c>
      <c r="I4687" s="267"/>
    </row>
    <row r="4688" spans="1:9" x14ac:dyDescent="0.2">
      <c r="A4688" s="132" t="s">
        <v>56</v>
      </c>
      <c r="B4688" s="213">
        <v>5</v>
      </c>
      <c r="C4688" s="127" t="s">
        <v>143</v>
      </c>
      <c r="D4688" s="141" t="s">
        <v>1181</v>
      </c>
      <c r="E4688" s="142">
        <v>539</v>
      </c>
      <c r="F4688" s="127" t="s">
        <v>1187</v>
      </c>
      <c r="G4688" s="127" t="s">
        <v>84</v>
      </c>
      <c r="H4688" s="12" t="s">
        <v>11</v>
      </c>
      <c r="I4688" s="267"/>
    </row>
    <row r="4689" spans="1:9" x14ac:dyDescent="0.2">
      <c r="A4689" s="132" t="s">
        <v>64</v>
      </c>
      <c r="B4689" s="213">
        <v>5</v>
      </c>
      <c r="C4689" s="127" t="s">
        <v>143</v>
      </c>
      <c r="D4689" s="141" t="s">
        <v>1181</v>
      </c>
      <c r="E4689" s="142">
        <v>539</v>
      </c>
      <c r="F4689" s="127" t="s">
        <v>1187</v>
      </c>
      <c r="G4689" s="127" t="s">
        <v>84</v>
      </c>
      <c r="H4689" s="12" t="s">
        <v>11</v>
      </c>
      <c r="I4689" s="267"/>
    </row>
    <row r="4690" spans="1:9" x14ac:dyDescent="0.2">
      <c r="A4690" s="132" t="s">
        <v>65</v>
      </c>
      <c r="B4690" s="213">
        <v>5</v>
      </c>
      <c r="C4690" s="127" t="s">
        <v>143</v>
      </c>
      <c r="D4690" s="141" t="s">
        <v>1181</v>
      </c>
      <c r="E4690" s="142">
        <v>539</v>
      </c>
      <c r="F4690" s="127" t="s">
        <v>1187</v>
      </c>
      <c r="G4690" s="127" t="s">
        <v>84</v>
      </c>
      <c r="H4690" s="12" t="s">
        <v>11</v>
      </c>
      <c r="I4690" s="267"/>
    </row>
    <row r="4691" spans="1:9" x14ac:dyDescent="0.2">
      <c r="A4691" s="132" t="s">
        <v>78</v>
      </c>
      <c r="B4691" s="213">
        <v>5</v>
      </c>
      <c r="C4691" s="127" t="s">
        <v>143</v>
      </c>
      <c r="D4691" s="141" t="s">
        <v>1181</v>
      </c>
      <c r="E4691" s="142">
        <v>539</v>
      </c>
      <c r="F4691" s="127" t="s">
        <v>1187</v>
      </c>
      <c r="G4691" s="127" t="s">
        <v>84</v>
      </c>
      <c r="H4691" s="12" t="s">
        <v>11</v>
      </c>
      <c r="I4691" s="267"/>
    </row>
    <row r="4692" spans="1:9" x14ac:dyDescent="0.2">
      <c r="A4692" s="132" t="s">
        <v>79</v>
      </c>
      <c r="B4692" s="213">
        <v>5</v>
      </c>
      <c r="C4692" s="127" t="s">
        <v>143</v>
      </c>
      <c r="D4692" s="141" t="s">
        <v>1181</v>
      </c>
      <c r="E4692" s="142">
        <v>539</v>
      </c>
      <c r="F4692" s="127" t="s">
        <v>1187</v>
      </c>
      <c r="G4692" s="127" t="s">
        <v>84</v>
      </c>
      <c r="H4692" s="12" t="s">
        <v>11</v>
      </c>
      <c r="I4692" s="267"/>
    </row>
    <row r="4693" spans="1:9" x14ac:dyDescent="0.2">
      <c r="A4693" s="132" t="s">
        <v>81</v>
      </c>
      <c r="B4693" s="213">
        <v>5</v>
      </c>
      <c r="C4693" s="127" t="s">
        <v>143</v>
      </c>
      <c r="D4693" s="141" t="s">
        <v>1181</v>
      </c>
      <c r="E4693" s="142">
        <v>539</v>
      </c>
      <c r="F4693" s="127" t="s">
        <v>1187</v>
      </c>
      <c r="G4693" s="127" t="s">
        <v>84</v>
      </c>
      <c r="H4693" s="58">
        <v>5</v>
      </c>
      <c r="I4693" s="267"/>
    </row>
    <row r="4694" spans="1:9" x14ac:dyDescent="0.2">
      <c r="A4694" s="132" t="s">
        <v>82</v>
      </c>
      <c r="B4694" s="213">
        <v>5</v>
      </c>
      <c r="C4694" s="127" t="s">
        <v>143</v>
      </c>
      <c r="D4694" s="141" t="s">
        <v>1181</v>
      </c>
      <c r="E4694" s="142">
        <v>539</v>
      </c>
      <c r="F4694" s="127" t="s">
        <v>1187</v>
      </c>
      <c r="G4694" s="127" t="s">
        <v>84</v>
      </c>
      <c r="H4694" s="58">
        <v>5</v>
      </c>
      <c r="I4694" s="267"/>
    </row>
    <row r="4695" spans="1:9" x14ac:dyDescent="0.2">
      <c r="A4695" s="132" t="s">
        <v>87</v>
      </c>
      <c r="B4695" s="213">
        <v>5</v>
      </c>
      <c r="C4695" s="127" t="s">
        <v>143</v>
      </c>
      <c r="D4695" s="141" t="s">
        <v>1181</v>
      </c>
      <c r="E4695" s="142">
        <v>539</v>
      </c>
      <c r="F4695" s="127" t="s">
        <v>1187</v>
      </c>
      <c r="G4695" s="127" t="s">
        <v>84</v>
      </c>
      <c r="H4695" s="58">
        <v>5</v>
      </c>
      <c r="I4695" s="267"/>
    </row>
    <row r="4696" spans="1:9" x14ac:dyDescent="0.2">
      <c r="A4696" s="132" t="s">
        <v>88</v>
      </c>
      <c r="B4696" s="213">
        <v>5</v>
      </c>
      <c r="C4696" s="127" t="s">
        <v>143</v>
      </c>
      <c r="D4696" s="141" t="s">
        <v>1181</v>
      </c>
      <c r="E4696" s="142">
        <v>539</v>
      </c>
      <c r="F4696" s="127" t="s">
        <v>1187</v>
      </c>
      <c r="G4696" s="127" t="s">
        <v>84</v>
      </c>
      <c r="H4696" s="58">
        <v>5</v>
      </c>
      <c r="I4696" s="267"/>
    </row>
    <row r="4697" spans="1:9" x14ac:dyDescent="0.2">
      <c r="A4697" s="132" t="s">
        <v>148</v>
      </c>
      <c r="B4697" s="213">
        <v>5</v>
      </c>
      <c r="C4697" s="127" t="s">
        <v>143</v>
      </c>
      <c r="D4697" s="141" t="s">
        <v>1181</v>
      </c>
      <c r="E4697" s="142">
        <v>539</v>
      </c>
      <c r="F4697" s="127" t="s">
        <v>1187</v>
      </c>
      <c r="G4697" s="127" t="s">
        <v>84</v>
      </c>
      <c r="H4697" s="137">
        <v>5</v>
      </c>
      <c r="I4697" s="267"/>
    </row>
    <row r="4698" spans="1:9" x14ac:dyDescent="0.2">
      <c r="A4698" s="132" t="s">
        <v>527</v>
      </c>
      <c r="B4698" s="213">
        <v>5</v>
      </c>
      <c r="C4698" s="127" t="s">
        <v>143</v>
      </c>
      <c r="D4698" s="141" t="s">
        <v>1181</v>
      </c>
      <c r="E4698" s="142">
        <v>539</v>
      </c>
      <c r="F4698" s="127" t="s">
        <v>1187</v>
      </c>
      <c r="G4698" s="127" t="s">
        <v>84</v>
      </c>
      <c r="H4698" s="137">
        <v>5</v>
      </c>
      <c r="I4698" s="267"/>
    </row>
    <row r="4699" spans="1:9" s="53" customFormat="1" x14ac:dyDescent="0.2">
      <c r="A4699" s="132" t="s">
        <v>588</v>
      </c>
      <c r="B4699" s="213">
        <v>5</v>
      </c>
      <c r="C4699" s="127" t="s">
        <v>143</v>
      </c>
      <c r="D4699" s="141" t="s">
        <v>1181</v>
      </c>
      <c r="E4699" s="142">
        <v>539</v>
      </c>
      <c r="F4699" s="127" t="s">
        <v>1187</v>
      </c>
      <c r="G4699" s="127" t="s">
        <v>84</v>
      </c>
      <c r="H4699" s="137">
        <v>5</v>
      </c>
      <c r="I4699" s="267"/>
    </row>
    <row r="4700" spans="1:9" s="53" customFormat="1" x14ac:dyDescent="0.2">
      <c r="A4700" s="132" t="s">
        <v>1069</v>
      </c>
      <c r="B4700" s="213">
        <v>5</v>
      </c>
      <c r="C4700" s="127" t="s">
        <v>143</v>
      </c>
      <c r="D4700" s="141" t="s">
        <v>1181</v>
      </c>
      <c r="E4700" s="142">
        <v>539</v>
      </c>
      <c r="F4700" s="127" t="s">
        <v>1187</v>
      </c>
      <c r="G4700" s="127" t="s">
        <v>84</v>
      </c>
      <c r="H4700" s="137">
        <v>5</v>
      </c>
      <c r="I4700" s="267"/>
    </row>
    <row r="4701" spans="1:9" x14ac:dyDescent="0.2">
      <c r="A4701" s="48" t="s">
        <v>5</v>
      </c>
      <c r="B4701" s="213">
        <v>5</v>
      </c>
      <c r="C4701" s="127" t="s">
        <v>143</v>
      </c>
      <c r="D4701" s="141" t="s">
        <v>1181</v>
      </c>
      <c r="E4701" s="142">
        <v>540</v>
      </c>
      <c r="F4701" s="127" t="s">
        <v>1188</v>
      </c>
      <c r="G4701" s="127" t="s">
        <v>84</v>
      </c>
      <c r="H4701" s="12" t="s">
        <v>11</v>
      </c>
      <c r="I4701" s="267"/>
    </row>
    <row r="4702" spans="1:9" x14ac:dyDescent="0.2">
      <c r="A4702" s="132" t="s">
        <v>6</v>
      </c>
      <c r="B4702" s="213">
        <v>5</v>
      </c>
      <c r="C4702" s="127" t="s">
        <v>143</v>
      </c>
      <c r="D4702" s="141" t="s">
        <v>1181</v>
      </c>
      <c r="E4702" s="142">
        <v>540</v>
      </c>
      <c r="F4702" s="127" t="s">
        <v>1188</v>
      </c>
      <c r="G4702" s="127" t="s">
        <v>84</v>
      </c>
      <c r="H4702" s="12" t="s">
        <v>11</v>
      </c>
      <c r="I4702" s="267"/>
    </row>
    <row r="4703" spans="1:9" x14ac:dyDescent="0.2">
      <c r="A4703" s="132" t="s">
        <v>7</v>
      </c>
      <c r="B4703" s="213">
        <v>5</v>
      </c>
      <c r="C4703" s="127" t="s">
        <v>143</v>
      </c>
      <c r="D4703" s="141" t="s">
        <v>1181</v>
      </c>
      <c r="E4703" s="142">
        <v>540</v>
      </c>
      <c r="F4703" s="127" t="s">
        <v>1188</v>
      </c>
      <c r="G4703" s="127" t="s">
        <v>84</v>
      </c>
      <c r="H4703" s="12" t="s">
        <v>11</v>
      </c>
      <c r="I4703" s="267"/>
    </row>
    <row r="4704" spans="1:9" x14ac:dyDescent="0.2">
      <c r="A4704" s="132" t="s">
        <v>8</v>
      </c>
      <c r="B4704" s="213">
        <v>5</v>
      </c>
      <c r="C4704" s="127" t="s">
        <v>143</v>
      </c>
      <c r="D4704" s="141" t="s">
        <v>1181</v>
      </c>
      <c r="E4704" s="142">
        <v>540</v>
      </c>
      <c r="F4704" s="127" t="s">
        <v>1188</v>
      </c>
      <c r="G4704" s="127" t="s">
        <v>84</v>
      </c>
      <c r="H4704" s="12" t="s">
        <v>11</v>
      </c>
      <c r="I4704" s="267"/>
    </row>
    <row r="4705" spans="1:9" x14ac:dyDescent="0.2">
      <c r="A4705" s="132" t="s">
        <v>34</v>
      </c>
      <c r="B4705" s="213">
        <v>5</v>
      </c>
      <c r="C4705" s="127" t="s">
        <v>143</v>
      </c>
      <c r="D4705" s="141" t="s">
        <v>1181</v>
      </c>
      <c r="E4705" s="142">
        <v>540</v>
      </c>
      <c r="F4705" s="127" t="s">
        <v>1188</v>
      </c>
      <c r="G4705" s="127" t="s">
        <v>84</v>
      </c>
      <c r="H4705" s="12" t="s">
        <v>11</v>
      </c>
      <c r="I4705" s="267"/>
    </row>
    <row r="4706" spans="1:9" x14ac:dyDescent="0.2">
      <c r="A4706" s="132" t="s">
        <v>37</v>
      </c>
      <c r="B4706" s="213">
        <v>5</v>
      </c>
      <c r="C4706" s="127" t="s">
        <v>143</v>
      </c>
      <c r="D4706" s="141" t="s">
        <v>1181</v>
      </c>
      <c r="E4706" s="142">
        <v>540</v>
      </c>
      <c r="F4706" s="127" t="s">
        <v>1188</v>
      </c>
      <c r="G4706" s="127" t="s">
        <v>84</v>
      </c>
      <c r="H4706" s="12" t="s">
        <v>11</v>
      </c>
      <c r="I4706" s="267"/>
    </row>
    <row r="4707" spans="1:9" x14ac:dyDescent="0.2">
      <c r="A4707" s="132" t="s">
        <v>39</v>
      </c>
      <c r="B4707" s="213">
        <v>5</v>
      </c>
      <c r="C4707" s="127" t="s">
        <v>143</v>
      </c>
      <c r="D4707" s="141" t="s">
        <v>1181</v>
      </c>
      <c r="E4707" s="142">
        <v>540</v>
      </c>
      <c r="F4707" s="127" t="s">
        <v>1188</v>
      </c>
      <c r="G4707" s="127" t="s">
        <v>84</v>
      </c>
      <c r="H4707" s="12" t="s">
        <v>11</v>
      </c>
      <c r="I4707" s="267"/>
    </row>
    <row r="4708" spans="1:9" x14ac:dyDescent="0.2">
      <c r="A4708" s="132" t="s">
        <v>40</v>
      </c>
      <c r="B4708" s="213">
        <v>5</v>
      </c>
      <c r="C4708" s="127" t="s">
        <v>143</v>
      </c>
      <c r="D4708" s="141" t="s">
        <v>1181</v>
      </c>
      <c r="E4708" s="142">
        <v>540</v>
      </c>
      <c r="F4708" s="127" t="s">
        <v>1188</v>
      </c>
      <c r="G4708" s="127" t="s">
        <v>84</v>
      </c>
      <c r="H4708" s="12" t="s">
        <v>11</v>
      </c>
      <c r="I4708" s="267"/>
    </row>
    <row r="4709" spans="1:9" x14ac:dyDescent="0.2">
      <c r="A4709" s="132" t="s">
        <v>44</v>
      </c>
      <c r="B4709" s="213">
        <v>5</v>
      </c>
      <c r="C4709" s="127" t="s">
        <v>143</v>
      </c>
      <c r="D4709" s="141" t="s">
        <v>1181</v>
      </c>
      <c r="E4709" s="142">
        <v>540</v>
      </c>
      <c r="F4709" s="127" t="s">
        <v>1188</v>
      </c>
      <c r="G4709" s="127" t="s">
        <v>84</v>
      </c>
      <c r="H4709" s="12" t="s">
        <v>11</v>
      </c>
      <c r="I4709" s="267"/>
    </row>
    <row r="4710" spans="1:9" x14ac:dyDescent="0.2">
      <c r="A4710" s="132" t="s">
        <v>45</v>
      </c>
      <c r="B4710" s="213">
        <v>5</v>
      </c>
      <c r="C4710" s="127" t="s">
        <v>143</v>
      </c>
      <c r="D4710" s="141" t="s">
        <v>1181</v>
      </c>
      <c r="E4710" s="142">
        <v>540</v>
      </c>
      <c r="F4710" s="127" t="s">
        <v>1188</v>
      </c>
      <c r="G4710" s="127" t="s">
        <v>84</v>
      </c>
      <c r="H4710" s="12" t="s">
        <v>11</v>
      </c>
      <c r="I4710" s="267"/>
    </row>
    <row r="4711" spans="1:9" x14ac:dyDescent="0.2">
      <c r="A4711" s="132" t="s">
        <v>46</v>
      </c>
      <c r="B4711" s="213">
        <v>5</v>
      </c>
      <c r="C4711" s="127" t="s">
        <v>143</v>
      </c>
      <c r="D4711" s="141" t="s">
        <v>1181</v>
      </c>
      <c r="E4711" s="142">
        <v>540</v>
      </c>
      <c r="F4711" s="127" t="s">
        <v>1188</v>
      </c>
      <c r="G4711" s="127" t="s">
        <v>84</v>
      </c>
      <c r="H4711" s="12" t="s">
        <v>11</v>
      </c>
      <c r="I4711" s="267"/>
    </row>
    <row r="4712" spans="1:9" x14ac:dyDescent="0.2">
      <c r="A4712" s="132" t="s">
        <v>47</v>
      </c>
      <c r="B4712" s="213">
        <v>5</v>
      </c>
      <c r="C4712" s="127" t="s">
        <v>143</v>
      </c>
      <c r="D4712" s="141" t="s">
        <v>1181</v>
      </c>
      <c r="E4712" s="142">
        <v>540</v>
      </c>
      <c r="F4712" s="127" t="s">
        <v>1188</v>
      </c>
      <c r="G4712" s="127" t="s">
        <v>84</v>
      </c>
      <c r="H4712" s="12" t="s">
        <v>11</v>
      </c>
      <c r="I4712" s="267"/>
    </row>
    <row r="4713" spans="1:9" x14ac:dyDescent="0.2">
      <c r="A4713" s="132" t="s">
        <v>55</v>
      </c>
      <c r="B4713" s="213">
        <v>5</v>
      </c>
      <c r="C4713" s="127" t="s">
        <v>143</v>
      </c>
      <c r="D4713" s="141" t="s">
        <v>1181</v>
      </c>
      <c r="E4713" s="142">
        <v>540</v>
      </c>
      <c r="F4713" s="127" t="s">
        <v>1188</v>
      </c>
      <c r="G4713" s="127" t="s">
        <v>84</v>
      </c>
      <c r="H4713" s="12" t="s">
        <v>11</v>
      </c>
      <c r="I4713" s="267"/>
    </row>
    <row r="4714" spans="1:9" x14ac:dyDescent="0.2">
      <c r="A4714" s="132" t="s">
        <v>56</v>
      </c>
      <c r="B4714" s="213">
        <v>5</v>
      </c>
      <c r="C4714" s="127" t="s">
        <v>143</v>
      </c>
      <c r="D4714" s="141" t="s">
        <v>1181</v>
      </c>
      <c r="E4714" s="142">
        <v>540</v>
      </c>
      <c r="F4714" s="127" t="s">
        <v>1188</v>
      </c>
      <c r="G4714" s="127" t="s">
        <v>84</v>
      </c>
      <c r="H4714" s="12" t="s">
        <v>11</v>
      </c>
      <c r="I4714" s="267"/>
    </row>
    <row r="4715" spans="1:9" x14ac:dyDescent="0.2">
      <c r="A4715" s="132" t="s">
        <v>64</v>
      </c>
      <c r="B4715" s="213">
        <v>5</v>
      </c>
      <c r="C4715" s="127" t="s">
        <v>143</v>
      </c>
      <c r="D4715" s="141" t="s">
        <v>1181</v>
      </c>
      <c r="E4715" s="142">
        <v>540</v>
      </c>
      <c r="F4715" s="127" t="s">
        <v>1188</v>
      </c>
      <c r="G4715" s="127" t="s">
        <v>84</v>
      </c>
      <c r="H4715" s="12" t="s">
        <v>11</v>
      </c>
      <c r="I4715" s="267"/>
    </row>
    <row r="4716" spans="1:9" x14ac:dyDescent="0.2">
      <c r="A4716" s="132" t="s">
        <v>65</v>
      </c>
      <c r="B4716" s="213">
        <v>5</v>
      </c>
      <c r="C4716" s="127" t="s">
        <v>143</v>
      </c>
      <c r="D4716" s="141" t="s">
        <v>1181</v>
      </c>
      <c r="E4716" s="142">
        <v>540</v>
      </c>
      <c r="F4716" s="127" t="s">
        <v>1188</v>
      </c>
      <c r="G4716" s="127" t="s">
        <v>84</v>
      </c>
      <c r="H4716" s="12" t="s">
        <v>11</v>
      </c>
      <c r="I4716" s="267"/>
    </row>
    <row r="4717" spans="1:9" x14ac:dyDescent="0.2">
      <c r="A4717" s="132" t="s">
        <v>78</v>
      </c>
      <c r="B4717" s="213">
        <v>5</v>
      </c>
      <c r="C4717" s="127" t="s">
        <v>143</v>
      </c>
      <c r="D4717" s="141" t="s">
        <v>1181</v>
      </c>
      <c r="E4717" s="142">
        <v>540</v>
      </c>
      <c r="F4717" s="127" t="s">
        <v>1188</v>
      </c>
      <c r="G4717" s="127" t="s">
        <v>84</v>
      </c>
      <c r="H4717" s="12" t="s">
        <v>11</v>
      </c>
      <c r="I4717" s="267"/>
    </row>
    <row r="4718" spans="1:9" x14ac:dyDescent="0.2">
      <c r="A4718" s="132" t="s">
        <v>79</v>
      </c>
      <c r="B4718" s="213">
        <v>5</v>
      </c>
      <c r="C4718" s="127" t="s">
        <v>143</v>
      </c>
      <c r="D4718" s="141" t="s">
        <v>1181</v>
      </c>
      <c r="E4718" s="142">
        <v>540</v>
      </c>
      <c r="F4718" s="127" t="s">
        <v>1188</v>
      </c>
      <c r="G4718" s="127" t="s">
        <v>84</v>
      </c>
      <c r="H4718" s="12" t="s">
        <v>11</v>
      </c>
      <c r="I4718" s="267"/>
    </row>
    <row r="4719" spans="1:9" x14ac:dyDescent="0.2">
      <c r="A4719" s="132" t="s">
        <v>81</v>
      </c>
      <c r="B4719" s="213">
        <v>5</v>
      </c>
      <c r="C4719" s="127" t="s">
        <v>143</v>
      </c>
      <c r="D4719" s="141" t="s">
        <v>1181</v>
      </c>
      <c r="E4719" s="142">
        <v>540</v>
      </c>
      <c r="F4719" s="127" t="s">
        <v>1188</v>
      </c>
      <c r="G4719" s="127" t="s">
        <v>84</v>
      </c>
      <c r="H4719" s="58">
        <v>5</v>
      </c>
      <c r="I4719" s="267"/>
    </row>
    <row r="4720" spans="1:9" x14ac:dyDescent="0.2">
      <c r="A4720" s="132" t="s">
        <v>82</v>
      </c>
      <c r="B4720" s="213">
        <v>5</v>
      </c>
      <c r="C4720" s="127" t="s">
        <v>143</v>
      </c>
      <c r="D4720" s="141" t="s">
        <v>1181</v>
      </c>
      <c r="E4720" s="142">
        <v>540</v>
      </c>
      <c r="F4720" s="127" t="s">
        <v>1188</v>
      </c>
      <c r="G4720" s="127" t="s">
        <v>84</v>
      </c>
      <c r="H4720" s="58">
        <v>5</v>
      </c>
      <c r="I4720" s="267"/>
    </row>
    <row r="4721" spans="1:9" x14ac:dyDescent="0.2">
      <c r="A4721" s="132" t="s">
        <v>87</v>
      </c>
      <c r="B4721" s="213">
        <v>5</v>
      </c>
      <c r="C4721" s="127" t="s">
        <v>143</v>
      </c>
      <c r="D4721" s="141" t="s">
        <v>1181</v>
      </c>
      <c r="E4721" s="142">
        <v>540</v>
      </c>
      <c r="F4721" s="127" t="s">
        <v>1188</v>
      </c>
      <c r="G4721" s="127" t="s">
        <v>84</v>
      </c>
      <c r="H4721" s="58">
        <v>5</v>
      </c>
      <c r="I4721" s="267"/>
    </row>
    <row r="4722" spans="1:9" x14ac:dyDescent="0.2">
      <c r="A4722" s="132" t="s">
        <v>88</v>
      </c>
      <c r="B4722" s="213">
        <v>5</v>
      </c>
      <c r="C4722" s="127" t="s">
        <v>143</v>
      </c>
      <c r="D4722" s="141" t="s">
        <v>1181</v>
      </c>
      <c r="E4722" s="142">
        <v>540</v>
      </c>
      <c r="F4722" s="127" t="s">
        <v>1188</v>
      </c>
      <c r="G4722" s="127" t="s">
        <v>84</v>
      </c>
      <c r="H4722" s="58">
        <v>5</v>
      </c>
      <c r="I4722" s="267"/>
    </row>
    <row r="4723" spans="1:9" x14ac:dyDescent="0.2">
      <c r="A4723" s="132" t="s">
        <v>148</v>
      </c>
      <c r="B4723" s="213">
        <v>5</v>
      </c>
      <c r="C4723" s="127" t="s">
        <v>143</v>
      </c>
      <c r="D4723" s="141" t="s">
        <v>1181</v>
      </c>
      <c r="E4723" s="142">
        <v>540</v>
      </c>
      <c r="F4723" s="127" t="s">
        <v>1188</v>
      </c>
      <c r="G4723" s="127" t="s">
        <v>84</v>
      </c>
      <c r="H4723" s="137">
        <v>5</v>
      </c>
      <c r="I4723" s="267"/>
    </row>
    <row r="4724" spans="1:9" x14ac:dyDescent="0.2">
      <c r="A4724" s="132" t="s">
        <v>527</v>
      </c>
      <c r="B4724" s="213">
        <v>5</v>
      </c>
      <c r="C4724" s="127" t="s">
        <v>143</v>
      </c>
      <c r="D4724" s="141" t="s">
        <v>1181</v>
      </c>
      <c r="E4724" s="142">
        <v>540</v>
      </c>
      <c r="F4724" s="127" t="s">
        <v>1188</v>
      </c>
      <c r="G4724" s="127" t="s">
        <v>84</v>
      </c>
      <c r="H4724" s="137">
        <v>5</v>
      </c>
      <c r="I4724" s="267"/>
    </row>
    <row r="4725" spans="1:9" s="53" customFormat="1" x14ac:dyDescent="0.2">
      <c r="A4725" s="132" t="s">
        <v>588</v>
      </c>
      <c r="B4725" s="213">
        <v>5</v>
      </c>
      <c r="C4725" s="127" t="s">
        <v>143</v>
      </c>
      <c r="D4725" s="141" t="s">
        <v>1181</v>
      </c>
      <c r="E4725" s="142">
        <v>540</v>
      </c>
      <c r="F4725" s="127" t="s">
        <v>1188</v>
      </c>
      <c r="G4725" s="127" t="s">
        <v>84</v>
      </c>
      <c r="H4725" s="58">
        <v>5</v>
      </c>
      <c r="I4725" s="267"/>
    </row>
    <row r="4726" spans="1:9" s="53" customFormat="1" x14ac:dyDescent="0.2">
      <c r="A4726" s="132" t="s">
        <v>1069</v>
      </c>
      <c r="B4726" s="213">
        <v>5</v>
      </c>
      <c r="C4726" s="127" t="s">
        <v>143</v>
      </c>
      <c r="D4726" s="141" t="s">
        <v>1181</v>
      </c>
      <c r="E4726" s="142">
        <v>540</v>
      </c>
      <c r="F4726" s="127" t="s">
        <v>1188</v>
      </c>
      <c r="G4726" s="127" t="s">
        <v>84</v>
      </c>
      <c r="H4726" s="137">
        <v>5</v>
      </c>
      <c r="I4726" s="267"/>
    </row>
    <row r="4727" spans="1:9" x14ac:dyDescent="0.2">
      <c r="A4727" s="48" t="s">
        <v>5</v>
      </c>
      <c r="B4727" s="213">
        <v>5</v>
      </c>
      <c r="C4727" s="127" t="s">
        <v>143</v>
      </c>
      <c r="D4727" s="141" t="s">
        <v>1181</v>
      </c>
      <c r="E4727" s="142">
        <v>541</v>
      </c>
      <c r="F4727" s="127" t="s">
        <v>1189</v>
      </c>
      <c r="G4727" s="127" t="s">
        <v>84</v>
      </c>
      <c r="H4727" s="12" t="s">
        <v>11</v>
      </c>
      <c r="I4727" s="267"/>
    </row>
    <row r="4728" spans="1:9" x14ac:dyDescent="0.2">
      <c r="A4728" s="132" t="s">
        <v>6</v>
      </c>
      <c r="B4728" s="213">
        <v>5</v>
      </c>
      <c r="C4728" s="127" t="s">
        <v>143</v>
      </c>
      <c r="D4728" s="141" t="s">
        <v>1181</v>
      </c>
      <c r="E4728" s="142">
        <v>541</v>
      </c>
      <c r="F4728" s="127" t="s">
        <v>1189</v>
      </c>
      <c r="G4728" s="127" t="s">
        <v>84</v>
      </c>
      <c r="H4728" s="12" t="s">
        <v>11</v>
      </c>
      <c r="I4728" s="267"/>
    </row>
    <row r="4729" spans="1:9" x14ac:dyDescent="0.2">
      <c r="A4729" s="132" t="s">
        <v>7</v>
      </c>
      <c r="B4729" s="213">
        <v>5</v>
      </c>
      <c r="C4729" s="127" t="s">
        <v>143</v>
      </c>
      <c r="D4729" s="141" t="s">
        <v>1181</v>
      </c>
      <c r="E4729" s="142">
        <v>541</v>
      </c>
      <c r="F4729" s="127" t="s">
        <v>1189</v>
      </c>
      <c r="G4729" s="127" t="s">
        <v>84</v>
      </c>
      <c r="H4729" s="12" t="s">
        <v>11</v>
      </c>
      <c r="I4729" s="267"/>
    </row>
    <row r="4730" spans="1:9" x14ac:dyDescent="0.2">
      <c r="A4730" s="132" t="s">
        <v>8</v>
      </c>
      <c r="B4730" s="213">
        <v>5</v>
      </c>
      <c r="C4730" s="127" t="s">
        <v>143</v>
      </c>
      <c r="D4730" s="141" t="s">
        <v>1181</v>
      </c>
      <c r="E4730" s="142">
        <v>541</v>
      </c>
      <c r="F4730" s="127" t="s">
        <v>1189</v>
      </c>
      <c r="G4730" s="127" t="s">
        <v>84</v>
      </c>
      <c r="H4730" s="12" t="s">
        <v>11</v>
      </c>
      <c r="I4730" s="267"/>
    </row>
    <row r="4731" spans="1:9" x14ac:dyDescent="0.2">
      <c r="A4731" s="132" t="s">
        <v>34</v>
      </c>
      <c r="B4731" s="213">
        <v>5</v>
      </c>
      <c r="C4731" s="127" t="s">
        <v>143</v>
      </c>
      <c r="D4731" s="141" t="s">
        <v>1181</v>
      </c>
      <c r="E4731" s="142">
        <v>541</v>
      </c>
      <c r="F4731" s="127" t="s">
        <v>1189</v>
      </c>
      <c r="G4731" s="127" t="s">
        <v>84</v>
      </c>
      <c r="H4731" s="12" t="s">
        <v>11</v>
      </c>
      <c r="I4731" s="267"/>
    </row>
    <row r="4732" spans="1:9" x14ac:dyDescent="0.2">
      <c r="A4732" s="132" t="s">
        <v>37</v>
      </c>
      <c r="B4732" s="213">
        <v>5</v>
      </c>
      <c r="C4732" s="127" t="s">
        <v>143</v>
      </c>
      <c r="D4732" s="141" t="s">
        <v>1181</v>
      </c>
      <c r="E4732" s="142">
        <v>541</v>
      </c>
      <c r="F4732" s="127" t="s">
        <v>1189</v>
      </c>
      <c r="G4732" s="127" t="s">
        <v>84</v>
      </c>
      <c r="H4732" s="12" t="s">
        <v>11</v>
      </c>
      <c r="I4732" s="267"/>
    </row>
    <row r="4733" spans="1:9" x14ac:dyDescent="0.2">
      <c r="A4733" s="132" t="s">
        <v>39</v>
      </c>
      <c r="B4733" s="213">
        <v>5</v>
      </c>
      <c r="C4733" s="127" t="s">
        <v>143</v>
      </c>
      <c r="D4733" s="141" t="s">
        <v>1181</v>
      </c>
      <c r="E4733" s="142">
        <v>541</v>
      </c>
      <c r="F4733" s="127" t="s">
        <v>1189</v>
      </c>
      <c r="G4733" s="127" t="s">
        <v>84</v>
      </c>
      <c r="H4733" s="12" t="s">
        <v>11</v>
      </c>
      <c r="I4733" s="267"/>
    </row>
    <row r="4734" spans="1:9" x14ac:dyDescent="0.2">
      <c r="A4734" s="132" t="s">
        <v>40</v>
      </c>
      <c r="B4734" s="213">
        <v>5</v>
      </c>
      <c r="C4734" s="127" t="s">
        <v>143</v>
      </c>
      <c r="D4734" s="141" t="s">
        <v>1181</v>
      </c>
      <c r="E4734" s="142">
        <v>541</v>
      </c>
      <c r="F4734" s="127" t="s">
        <v>1189</v>
      </c>
      <c r="G4734" s="127" t="s">
        <v>84</v>
      </c>
      <c r="H4734" s="12" t="s">
        <v>11</v>
      </c>
      <c r="I4734" s="267"/>
    </row>
    <row r="4735" spans="1:9" x14ac:dyDescent="0.2">
      <c r="A4735" s="132" t="s">
        <v>44</v>
      </c>
      <c r="B4735" s="213">
        <v>5</v>
      </c>
      <c r="C4735" s="127" t="s">
        <v>143</v>
      </c>
      <c r="D4735" s="141" t="s">
        <v>1181</v>
      </c>
      <c r="E4735" s="142">
        <v>541</v>
      </c>
      <c r="F4735" s="127" t="s">
        <v>1189</v>
      </c>
      <c r="G4735" s="127" t="s">
        <v>84</v>
      </c>
      <c r="H4735" s="12" t="s">
        <v>11</v>
      </c>
      <c r="I4735" s="267"/>
    </row>
    <row r="4736" spans="1:9" x14ac:dyDescent="0.2">
      <c r="A4736" s="132" t="s">
        <v>45</v>
      </c>
      <c r="B4736" s="213">
        <v>5</v>
      </c>
      <c r="C4736" s="127" t="s">
        <v>143</v>
      </c>
      <c r="D4736" s="141" t="s">
        <v>1181</v>
      </c>
      <c r="E4736" s="142">
        <v>541</v>
      </c>
      <c r="F4736" s="127" t="s">
        <v>1189</v>
      </c>
      <c r="G4736" s="127" t="s">
        <v>84</v>
      </c>
      <c r="H4736" s="12" t="s">
        <v>11</v>
      </c>
      <c r="I4736" s="267"/>
    </row>
    <row r="4737" spans="1:9" x14ac:dyDescent="0.2">
      <c r="A4737" s="132" t="s">
        <v>46</v>
      </c>
      <c r="B4737" s="213">
        <v>5</v>
      </c>
      <c r="C4737" s="127" t="s">
        <v>143</v>
      </c>
      <c r="D4737" s="141" t="s">
        <v>1181</v>
      </c>
      <c r="E4737" s="142">
        <v>541</v>
      </c>
      <c r="F4737" s="127" t="s">
        <v>1189</v>
      </c>
      <c r="G4737" s="127" t="s">
        <v>84</v>
      </c>
      <c r="H4737" s="12" t="s">
        <v>11</v>
      </c>
      <c r="I4737" s="267"/>
    </row>
    <row r="4738" spans="1:9" x14ac:dyDescent="0.2">
      <c r="A4738" s="132" t="s">
        <v>47</v>
      </c>
      <c r="B4738" s="213">
        <v>5</v>
      </c>
      <c r="C4738" s="127" t="s">
        <v>143</v>
      </c>
      <c r="D4738" s="141" t="s">
        <v>1181</v>
      </c>
      <c r="E4738" s="142">
        <v>541</v>
      </c>
      <c r="F4738" s="127" t="s">
        <v>1189</v>
      </c>
      <c r="G4738" s="127" t="s">
        <v>84</v>
      </c>
      <c r="H4738" s="12" t="s">
        <v>11</v>
      </c>
      <c r="I4738" s="267"/>
    </row>
    <row r="4739" spans="1:9" x14ac:dyDescent="0.2">
      <c r="A4739" s="132" t="s">
        <v>55</v>
      </c>
      <c r="B4739" s="213">
        <v>5</v>
      </c>
      <c r="C4739" s="127" t="s">
        <v>143</v>
      </c>
      <c r="D4739" s="141" t="s">
        <v>1181</v>
      </c>
      <c r="E4739" s="142">
        <v>541</v>
      </c>
      <c r="F4739" s="127" t="s">
        <v>1189</v>
      </c>
      <c r="G4739" s="127" t="s">
        <v>84</v>
      </c>
      <c r="H4739" s="12" t="s">
        <v>11</v>
      </c>
      <c r="I4739" s="267"/>
    </row>
    <row r="4740" spans="1:9" x14ac:dyDescent="0.2">
      <c r="A4740" s="132" t="s">
        <v>56</v>
      </c>
      <c r="B4740" s="213">
        <v>5</v>
      </c>
      <c r="C4740" s="127" t="s">
        <v>143</v>
      </c>
      <c r="D4740" s="141" t="s">
        <v>1181</v>
      </c>
      <c r="E4740" s="142">
        <v>541</v>
      </c>
      <c r="F4740" s="127" t="s">
        <v>1189</v>
      </c>
      <c r="G4740" s="127" t="s">
        <v>84</v>
      </c>
      <c r="H4740" s="12" t="s">
        <v>11</v>
      </c>
      <c r="I4740" s="267"/>
    </row>
    <row r="4741" spans="1:9" x14ac:dyDescent="0.2">
      <c r="A4741" s="132" t="s">
        <v>64</v>
      </c>
      <c r="B4741" s="213">
        <v>5</v>
      </c>
      <c r="C4741" s="127" t="s">
        <v>143</v>
      </c>
      <c r="D4741" s="141" t="s">
        <v>1181</v>
      </c>
      <c r="E4741" s="142">
        <v>541</v>
      </c>
      <c r="F4741" s="127" t="s">
        <v>1189</v>
      </c>
      <c r="G4741" s="127" t="s">
        <v>84</v>
      </c>
      <c r="H4741" s="12" t="s">
        <v>11</v>
      </c>
      <c r="I4741" s="267"/>
    </row>
    <row r="4742" spans="1:9" x14ac:dyDescent="0.2">
      <c r="A4742" s="132" t="s">
        <v>65</v>
      </c>
      <c r="B4742" s="213">
        <v>5</v>
      </c>
      <c r="C4742" s="127" t="s">
        <v>143</v>
      </c>
      <c r="D4742" s="141" t="s">
        <v>1181</v>
      </c>
      <c r="E4742" s="142">
        <v>541</v>
      </c>
      <c r="F4742" s="127" t="s">
        <v>1189</v>
      </c>
      <c r="G4742" s="127" t="s">
        <v>84</v>
      </c>
      <c r="H4742" s="12" t="s">
        <v>11</v>
      </c>
      <c r="I4742" s="267"/>
    </row>
    <row r="4743" spans="1:9" x14ac:dyDescent="0.2">
      <c r="A4743" s="132" t="s">
        <v>78</v>
      </c>
      <c r="B4743" s="213">
        <v>5</v>
      </c>
      <c r="C4743" s="127" t="s">
        <v>143</v>
      </c>
      <c r="D4743" s="141" t="s">
        <v>1181</v>
      </c>
      <c r="E4743" s="142">
        <v>541</v>
      </c>
      <c r="F4743" s="127" t="s">
        <v>1189</v>
      </c>
      <c r="G4743" s="127" t="s">
        <v>84</v>
      </c>
      <c r="H4743" s="12" t="s">
        <v>11</v>
      </c>
      <c r="I4743" s="267"/>
    </row>
    <row r="4744" spans="1:9" x14ac:dyDescent="0.2">
      <c r="A4744" s="132" t="s">
        <v>79</v>
      </c>
      <c r="B4744" s="213">
        <v>5</v>
      </c>
      <c r="C4744" s="127" t="s">
        <v>143</v>
      </c>
      <c r="D4744" s="141" t="s">
        <v>1181</v>
      </c>
      <c r="E4744" s="142">
        <v>541</v>
      </c>
      <c r="F4744" s="127" t="s">
        <v>1189</v>
      </c>
      <c r="G4744" s="127" t="s">
        <v>84</v>
      </c>
      <c r="H4744" s="12" t="s">
        <v>11</v>
      </c>
      <c r="I4744" s="267"/>
    </row>
    <row r="4745" spans="1:9" x14ac:dyDescent="0.2">
      <c r="A4745" s="132" t="s">
        <v>81</v>
      </c>
      <c r="B4745" s="213">
        <v>5</v>
      </c>
      <c r="C4745" s="127" t="s">
        <v>143</v>
      </c>
      <c r="D4745" s="141" t="s">
        <v>1181</v>
      </c>
      <c r="E4745" s="142">
        <v>541</v>
      </c>
      <c r="F4745" s="127" t="s">
        <v>1189</v>
      </c>
      <c r="G4745" s="127" t="s">
        <v>84</v>
      </c>
      <c r="H4745" s="58">
        <v>5</v>
      </c>
      <c r="I4745" s="267"/>
    </row>
    <row r="4746" spans="1:9" x14ac:dyDescent="0.2">
      <c r="A4746" s="132" t="s">
        <v>82</v>
      </c>
      <c r="B4746" s="213">
        <v>5</v>
      </c>
      <c r="C4746" s="127" t="s">
        <v>143</v>
      </c>
      <c r="D4746" s="141" t="s">
        <v>1181</v>
      </c>
      <c r="E4746" s="142">
        <v>541</v>
      </c>
      <c r="F4746" s="127" t="s">
        <v>1189</v>
      </c>
      <c r="G4746" s="127" t="s">
        <v>84</v>
      </c>
      <c r="H4746" s="58">
        <v>5</v>
      </c>
      <c r="I4746" s="267"/>
    </row>
    <row r="4747" spans="1:9" x14ac:dyDescent="0.2">
      <c r="A4747" s="132" t="s">
        <v>87</v>
      </c>
      <c r="B4747" s="213">
        <v>5</v>
      </c>
      <c r="C4747" s="127" t="s">
        <v>143</v>
      </c>
      <c r="D4747" s="141" t="s">
        <v>1181</v>
      </c>
      <c r="E4747" s="142">
        <v>541</v>
      </c>
      <c r="F4747" s="127" t="s">
        <v>1189</v>
      </c>
      <c r="G4747" s="127" t="s">
        <v>84</v>
      </c>
      <c r="H4747" s="58">
        <v>5</v>
      </c>
      <c r="I4747" s="267"/>
    </row>
    <row r="4748" spans="1:9" x14ac:dyDescent="0.2">
      <c r="A4748" s="132" t="s">
        <v>88</v>
      </c>
      <c r="B4748" s="213">
        <v>5</v>
      </c>
      <c r="C4748" s="127" t="s">
        <v>143</v>
      </c>
      <c r="D4748" s="141" t="s">
        <v>1181</v>
      </c>
      <c r="E4748" s="142">
        <v>541</v>
      </c>
      <c r="F4748" s="127" t="s">
        <v>1189</v>
      </c>
      <c r="G4748" s="127" t="s">
        <v>84</v>
      </c>
      <c r="H4748" s="58">
        <v>5</v>
      </c>
      <c r="I4748" s="267"/>
    </row>
    <row r="4749" spans="1:9" x14ac:dyDescent="0.2">
      <c r="A4749" s="132" t="s">
        <v>148</v>
      </c>
      <c r="B4749" s="213">
        <v>5</v>
      </c>
      <c r="C4749" s="127" t="s">
        <v>143</v>
      </c>
      <c r="D4749" s="141" t="s">
        <v>1181</v>
      </c>
      <c r="E4749" s="142">
        <v>541</v>
      </c>
      <c r="F4749" s="127" t="s">
        <v>1189</v>
      </c>
      <c r="G4749" s="127" t="s">
        <v>84</v>
      </c>
      <c r="H4749" s="137">
        <v>5</v>
      </c>
      <c r="I4749" s="267"/>
    </row>
    <row r="4750" spans="1:9" x14ac:dyDescent="0.2">
      <c r="A4750" s="132" t="s">
        <v>527</v>
      </c>
      <c r="B4750" s="213">
        <v>5</v>
      </c>
      <c r="C4750" s="127" t="s">
        <v>143</v>
      </c>
      <c r="D4750" s="141" t="s">
        <v>1181</v>
      </c>
      <c r="E4750" s="142">
        <v>541</v>
      </c>
      <c r="F4750" s="127" t="s">
        <v>1189</v>
      </c>
      <c r="G4750" s="127" t="s">
        <v>84</v>
      </c>
      <c r="H4750" s="137">
        <v>5</v>
      </c>
      <c r="I4750" s="267"/>
    </row>
    <row r="4751" spans="1:9" s="53" customFormat="1" x14ac:dyDescent="0.2">
      <c r="A4751" s="132" t="s">
        <v>588</v>
      </c>
      <c r="B4751" s="213">
        <v>5</v>
      </c>
      <c r="C4751" s="127" t="s">
        <v>143</v>
      </c>
      <c r="D4751" s="141" t="s">
        <v>1181</v>
      </c>
      <c r="E4751" s="142">
        <v>541</v>
      </c>
      <c r="F4751" s="127" t="s">
        <v>1189</v>
      </c>
      <c r="G4751" s="127" t="s">
        <v>84</v>
      </c>
      <c r="H4751" s="58">
        <v>5</v>
      </c>
      <c r="I4751" s="267"/>
    </row>
    <row r="4752" spans="1:9" s="53" customFormat="1" x14ac:dyDescent="0.2">
      <c r="A4752" s="132" t="s">
        <v>1069</v>
      </c>
      <c r="B4752" s="213">
        <v>5</v>
      </c>
      <c r="C4752" s="127" t="s">
        <v>143</v>
      </c>
      <c r="D4752" s="141" t="s">
        <v>1181</v>
      </c>
      <c r="E4752" s="142">
        <v>541</v>
      </c>
      <c r="F4752" s="127" t="s">
        <v>1189</v>
      </c>
      <c r="G4752" s="127" t="s">
        <v>84</v>
      </c>
      <c r="H4752" s="137">
        <v>5</v>
      </c>
      <c r="I4752" s="267"/>
    </row>
    <row r="4753" spans="1:9" x14ac:dyDescent="0.2">
      <c r="A4753" s="48" t="s">
        <v>5</v>
      </c>
      <c r="B4753" s="213">
        <v>5</v>
      </c>
      <c r="C4753" s="127" t="s">
        <v>143</v>
      </c>
      <c r="D4753" s="141" t="s">
        <v>1181</v>
      </c>
      <c r="E4753" s="142">
        <v>542</v>
      </c>
      <c r="F4753" s="127" t="s">
        <v>1190</v>
      </c>
      <c r="G4753" s="127" t="s">
        <v>84</v>
      </c>
      <c r="H4753" s="12" t="s">
        <v>11</v>
      </c>
      <c r="I4753" s="267"/>
    </row>
    <row r="4754" spans="1:9" x14ac:dyDescent="0.2">
      <c r="A4754" s="132" t="s">
        <v>6</v>
      </c>
      <c r="B4754" s="213">
        <v>5</v>
      </c>
      <c r="C4754" s="127" t="s">
        <v>143</v>
      </c>
      <c r="D4754" s="141" t="s">
        <v>1181</v>
      </c>
      <c r="E4754" s="142">
        <v>542</v>
      </c>
      <c r="F4754" s="127" t="s">
        <v>1190</v>
      </c>
      <c r="G4754" s="127" t="s">
        <v>84</v>
      </c>
      <c r="H4754" s="12" t="s">
        <v>11</v>
      </c>
      <c r="I4754" s="267"/>
    </row>
    <row r="4755" spans="1:9" x14ac:dyDescent="0.2">
      <c r="A4755" s="132" t="s">
        <v>7</v>
      </c>
      <c r="B4755" s="213">
        <v>5</v>
      </c>
      <c r="C4755" s="127" t="s">
        <v>143</v>
      </c>
      <c r="D4755" s="141" t="s">
        <v>1181</v>
      </c>
      <c r="E4755" s="142">
        <v>542</v>
      </c>
      <c r="F4755" s="127" t="s">
        <v>1190</v>
      </c>
      <c r="G4755" s="127" t="s">
        <v>84</v>
      </c>
      <c r="H4755" s="12" t="s">
        <v>11</v>
      </c>
      <c r="I4755" s="267"/>
    </row>
    <row r="4756" spans="1:9" x14ac:dyDescent="0.2">
      <c r="A4756" s="132" t="s">
        <v>8</v>
      </c>
      <c r="B4756" s="213">
        <v>5</v>
      </c>
      <c r="C4756" s="127" t="s">
        <v>143</v>
      </c>
      <c r="D4756" s="141" t="s">
        <v>1181</v>
      </c>
      <c r="E4756" s="142">
        <v>542</v>
      </c>
      <c r="F4756" s="127" t="s">
        <v>1190</v>
      </c>
      <c r="G4756" s="127" t="s">
        <v>84</v>
      </c>
      <c r="H4756" s="12" t="s">
        <v>11</v>
      </c>
      <c r="I4756" s="267"/>
    </row>
    <row r="4757" spans="1:9" x14ac:dyDescent="0.2">
      <c r="A4757" s="132" t="s">
        <v>34</v>
      </c>
      <c r="B4757" s="213">
        <v>5</v>
      </c>
      <c r="C4757" s="127" t="s">
        <v>143</v>
      </c>
      <c r="D4757" s="141" t="s">
        <v>1181</v>
      </c>
      <c r="E4757" s="142">
        <v>542</v>
      </c>
      <c r="F4757" s="127" t="s">
        <v>1190</v>
      </c>
      <c r="G4757" s="127" t="s">
        <v>84</v>
      </c>
      <c r="H4757" s="12" t="s">
        <v>11</v>
      </c>
      <c r="I4757" s="267"/>
    </row>
    <row r="4758" spans="1:9" x14ac:dyDescent="0.2">
      <c r="A4758" s="132" t="s">
        <v>37</v>
      </c>
      <c r="B4758" s="213">
        <v>5</v>
      </c>
      <c r="C4758" s="127" t="s">
        <v>143</v>
      </c>
      <c r="D4758" s="141" t="s">
        <v>1181</v>
      </c>
      <c r="E4758" s="142">
        <v>542</v>
      </c>
      <c r="F4758" s="127" t="s">
        <v>1190</v>
      </c>
      <c r="G4758" s="127" t="s">
        <v>84</v>
      </c>
      <c r="H4758" s="12" t="s">
        <v>11</v>
      </c>
      <c r="I4758" s="267"/>
    </row>
    <row r="4759" spans="1:9" x14ac:dyDescent="0.2">
      <c r="A4759" s="132" t="s">
        <v>39</v>
      </c>
      <c r="B4759" s="213">
        <v>5</v>
      </c>
      <c r="C4759" s="127" t="s">
        <v>143</v>
      </c>
      <c r="D4759" s="141" t="s">
        <v>1181</v>
      </c>
      <c r="E4759" s="142">
        <v>542</v>
      </c>
      <c r="F4759" s="127" t="s">
        <v>1190</v>
      </c>
      <c r="G4759" s="127" t="s">
        <v>84</v>
      </c>
      <c r="H4759" s="12" t="s">
        <v>11</v>
      </c>
      <c r="I4759" s="267"/>
    </row>
    <row r="4760" spans="1:9" x14ac:dyDescent="0.2">
      <c r="A4760" s="132" t="s">
        <v>40</v>
      </c>
      <c r="B4760" s="213">
        <v>5</v>
      </c>
      <c r="C4760" s="127" t="s">
        <v>143</v>
      </c>
      <c r="D4760" s="141" t="s">
        <v>1181</v>
      </c>
      <c r="E4760" s="142">
        <v>542</v>
      </c>
      <c r="F4760" s="127" t="s">
        <v>1190</v>
      </c>
      <c r="G4760" s="127" t="s">
        <v>84</v>
      </c>
      <c r="H4760" s="12" t="s">
        <v>11</v>
      </c>
      <c r="I4760" s="267"/>
    </row>
    <row r="4761" spans="1:9" x14ac:dyDescent="0.2">
      <c r="A4761" s="132" t="s">
        <v>44</v>
      </c>
      <c r="B4761" s="213">
        <v>5</v>
      </c>
      <c r="C4761" s="127" t="s">
        <v>143</v>
      </c>
      <c r="D4761" s="141" t="s">
        <v>1181</v>
      </c>
      <c r="E4761" s="142">
        <v>542</v>
      </c>
      <c r="F4761" s="127" t="s">
        <v>1190</v>
      </c>
      <c r="G4761" s="127" t="s">
        <v>84</v>
      </c>
      <c r="H4761" s="12" t="s">
        <v>11</v>
      </c>
      <c r="I4761" s="267"/>
    </row>
    <row r="4762" spans="1:9" x14ac:dyDescent="0.2">
      <c r="A4762" s="132" t="s">
        <v>45</v>
      </c>
      <c r="B4762" s="213">
        <v>5</v>
      </c>
      <c r="C4762" s="127" t="s">
        <v>143</v>
      </c>
      <c r="D4762" s="141" t="s">
        <v>1181</v>
      </c>
      <c r="E4762" s="142">
        <v>542</v>
      </c>
      <c r="F4762" s="127" t="s">
        <v>1190</v>
      </c>
      <c r="G4762" s="127" t="s">
        <v>84</v>
      </c>
      <c r="H4762" s="12" t="s">
        <v>11</v>
      </c>
      <c r="I4762" s="267"/>
    </row>
    <row r="4763" spans="1:9" x14ac:dyDescent="0.2">
      <c r="A4763" s="132" t="s">
        <v>46</v>
      </c>
      <c r="B4763" s="213">
        <v>5</v>
      </c>
      <c r="C4763" s="127" t="s">
        <v>143</v>
      </c>
      <c r="D4763" s="141" t="s">
        <v>1181</v>
      </c>
      <c r="E4763" s="142">
        <v>542</v>
      </c>
      <c r="F4763" s="127" t="s">
        <v>1190</v>
      </c>
      <c r="G4763" s="127" t="s">
        <v>84</v>
      </c>
      <c r="H4763" s="12" t="s">
        <v>11</v>
      </c>
      <c r="I4763" s="267"/>
    </row>
    <row r="4764" spans="1:9" x14ac:dyDescent="0.2">
      <c r="A4764" s="132" t="s">
        <v>47</v>
      </c>
      <c r="B4764" s="213">
        <v>5</v>
      </c>
      <c r="C4764" s="127" t="s">
        <v>143</v>
      </c>
      <c r="D4764" s="141" t="s">
        <v>1181</v>
      </c>
      <c r="E4764" s="142">
        <v>542</v>
      </c>
      <c r="F4764" s="127" t="s">
        <v>1190</v>
      </c>
      <c r="G4764" s="127" t="s">
        <v>84</v>
      </c>
      <c r="H4764" s="12" t="s">
        <v>11</v>
      </c>
      <c r="I4764" s="267"/>
    </row>
    <row r="4765" spans="1:9" x14ac:dyDescent="0.2">
      <c r="A4765" s="132" t="s">
        <v>55</v>
      </c>
      <c r="B4765" s="213">
        <v>5</v>
      </c>
      <c r="C4765" s="127" t="s">
        <v>143</v>
      </c>
      <c r="D4765" s="141" t="s">
        <v>1181</v>
      </c>
      <c r="E4765" s="142">
        <v>542</v>
      </c>
      <c r="F4765" s="127" t="s">
        <v>1190</v>
      </c>
      <c r="G4765" s="127" t="s">
        <v>84</v>
      </c>
      <c r="H4765" s="12" t="s">
        <v>11</v>
      </c>
      <c r="I4765" s="267"/>
    </row>
    <row r="4766" spans="1:9" x14ac:dyDescent="0.2">
      <c r="A4766" s="132" t="s">
        <v>56</v>
      </c>
      <c r="B4766" s="213">
        <v>5</v>
      </c>
      <c r="C4766" s="127" t="s">
        <v>143</v>
      </c>
      <c r="D4766" s="141" t="s">
        <v>1181</v>
      </c>
      <c r="E4766" s="142">
        <v>542</v>
      </c>
      <c r="F4766" s="127" t="s">
        <v>1190</v>
      </c>
      <c r="G4766" s="127" t="s">
        <v>84</v>
      </c>
      <c r="H4766" s="12" t="s">
        <v>11</v>
      </c>
      <c r="I4766" s="267"/>
    </row>
    <row r="4767" spans="1:9" x14ac:dyDescent="0.2">
      <c r="A4767" s="132" t="s">
        <v>64</v>
      </c>
      <c r="B4767" s="213">
        <v>5</v>
      </c>
      <c r="C4767" s="127" t="s">
        <v>143</v>
      </c>
      <c r="D4767" s="141" t="s">
        <v>1181</v>
      </c>
      <c r="E4767" s="142">
        <v>542</v>
      </c>
      <c r="F4767" s="127" t="s">
        <v>1190</v>
      </c>
      <c r="G4767" s="127" t="s">
        <v>84</v>
      </c>
      <c r="H4767" s="12" t="s">
        <v>11</v>
      </c>
      <c r="I4767" s="267"/>
    </row>
    <row r="4768" spans="1:9" x14ac:dyDescent="0.2">
      <c r="A4768" s="132" t="s">
        <v>65</v>
      </c>
      <c r="B4768" s="213">
        <v>5</v>
      </c>
      <c r="C4768" s="127" t="s">
        <v>143</v>
      </c>
      <c r="D4768" s="141" t="s">
        <v>1181</v>
      </c>
      <c r="E4768" s="142">
        <v>542</v>
      </c>
      <c r="F4768" s="127" t="s">
        <v>1190</v>
      </c>
      <c r="G4768" s="127" t="s">
        <v>84</v>
      </c>
      <c r="H4768" s="12" t="s">
        <v>11</v>
      </c>
      <c r="I4768" s="267"/>
    </row>
    <row r="4769" spans="1:9" x14ac:dyDescent="0.2">
      <c r="A4769" s="132" t="s">
        <v>78</v>
      </c>
      <c r="B4769" s="213">
        <v>5</v>
      </c>
      <c r="C4769" s="127" t="s">
        <v>143</v>
      </c>
      <c r="D4769" s="141" t="s">
        <v>1181</v>
      </c>
      <c r="E4769" s="142">
        <v>542</v>
      </c>
      <c r="F4769" s="127" t="s">
        <v>1190</v>
      </c>
      <c r="G4769" s="127" t="s">
        <v>84</v>
      </c>
      <c r="H4769" s="12" t="s">
        <v>11</v>
      </c>
      <c r="I4769" s="267"/>
    </row>
    <row r="4770" spans="1:9" x14ac:dyDescent="0.2">
      <c r="A4770" s="132" t="s">
        <v>79</v>
      </c>
      <c r="B4770" s="213">
        <v>5</v>
      </c>
      <c r="C4770" s="127" t="s">
        <v>143</v>
      </c>
      <c r="D4770" s="141" t="s">
        <v>1181</v>
      </c>
      <c r="E4770" s="142">
        <v>542</v>
      </c>
      <c r="F4770" s="127" t="s">
        <v>1190</v>
      </c>
      <c r="G4770" s="127" t="s">
        <v>84</v>
      </c>
      <c r="H4770" s="12" t="s">
        <v>11</v>
      </c>
      <c r="I4770" s="267"/>
    </row>
    <row r="4771" spans="1:9" x14ac:dyDescent="0.2">
      <c r="A4771" s="132" t="s">
        <v>81</v>
      </c>
      <c r="B4771" s="213">
        <v>5</v>
      </c>
      <c r="C4771" s="127" t="s">
        <v>143</v>
      </c>
      <c r="D4771" s="141" t="s">
        <v>1181</v>
      </c>
      <c r="E4771" s="142">
        <v>542</v>
      </c>
      <c r="F4771" s="127" t="s">
        <v>1190</v>
      </c>
      <c r="G4771" s="127" t="s">
        <v>84</v>
      </c>
      <c r="H4771" s="58">
        <v>5</v>
      </c>
      <c r="I4771" s="267"/>
    </row>
    <row r="4772" spans="1:9" x14ac:dyDescent="0.2">
      <c r="A4772" s="132" t="s">
        <v>82</v>
      </c>
      <c r="B4772" s="213">
        <v>5</v>
      </c>
      <c r="C4772" s="127" t="s">
        <v>143</v>
      </c>
      <c r="D4772" s="141" t="s">
        <v>1181</v>
      </c>
      <c r="E4772" s="142">
        <v>542</v>
      </c>
      <c r="F4772" s="127" t="s">
        <v>1190</v>
      </c>
      <c r="G4772" s="127" t="s">
        <v>84</v>
      </c>
      <c r="H4772" s="58">
        <v>5</v>
      </c>
      <c r="I4772" s="267"/>
    </row>
    <row r="4773" spans="1:9" x14ac:dyDescent="0.2">
      <c r="A4773" s="132" t="s">
        <v>87</v>
      </c>
      <c r="B4773" s="213">
        <v>5</v>
      </c>
      <c r="C4773" s="127" t="s">
        <v>143</v>
      </c>
      <c r="D4773" s="141" t="s">
        <v>1181</v>
      </c>
      <c r="E4773" s="142">
        <v>542</v>
      </c>
      <c r="F4773" s="127" t="s">
        <v>1190</v>
      </c>
      <c r="G4773" s="127" t="s">
        <v>84</v>
      </c>
      <c r="H4773" s="58">
        <v>5</v>
      </c>
      <c r="I4773" s="267"/>
    </row>
    <row r="4774" spans="1:9" x14ac:dyDescent="0.2">
      <c r="A4774" s="132" t="s">
        <v>88</v>
      </c>
      <c r="B4774" s="213">
        <v>5</v>
      </c>
      <c r="C4774" s="127" t="s">
        <v>143</v>
      </c>
      <c r="D4774" s="141" t="s">
        <v>1181</v>
      </c>
      <c r="E4774" s="142">
        <v>542</v>
      </c>
      <c r="F4774" s="127" t="s">
        <v>1190</v>
      </c>
      <c r="G4774" s="127" t="s">
        <v>84</v>
      </c>
      <c r="H4774" s="58">
        <v>5</v>
      </c>
      <c r="I4774" s="267"/>
    </row>
    <row r="4775" spans="1:9" x14ac:dyDescent="0.2">
      <c r="A4775" s="132" t="s">
        <v>148</v>
      </c>
      <c r="B4775" s="213">
        <v>5</v>
      </c>
      <c r="C4775" s="127" t="s">
        <v>143</v>
      </c>
      <c r="D4775" s="141" t="s">
        <v>1181</v>
      </c>
      <c r="E4775" s="142">
        <v>542</v>
      </c>
      <c r="F4775" s="127" t="s">
        <v>1190</v>
      </c>
      <c r="G4775" s="127" t="s">
        <v>84</v>
      </c>
      <c r="H4775" s="137">
        <v>5</v>
      </c>
      <c r="I4775" s="267"/>
    </row>
    <row r="4776" spans="1:9" x14ac:dyDescent="0.2">
      <c r="A4776" s="132" t="s">
        <v>527</v>
      </c>
      <c r="B4776" s="213">
        <v>5</v>
      </c>
      <c r="C4776" s="127" t="s">
        <v>143</v>
      </c>
      <c r="D4776" s="141" t="s">
        <v>1181</v>
      </c>
      <c r="E4776" s="142">
        <v>542</v>
      </c>
      <c r="F4776" s="127" t="s">
        <v>1190</v>
      </c>
      <c r="G4776" s="127" t="s">
        <v>84</v>
      </c>
      <c r="H4776" s="140">
        <v>5</v>
      </c>
      <c r="I4776" s="267"/>
    </row>
    <row r="4777" spans="1:9" s="53" customFormat="1" x14ac:dyDescent="0.2">
      <c r="A4777" s="132" t="s">
        <v>588</v>
      </c>
      <c r="B4777" s="213">
        <v>5</v>
      </c>
      <c r="C4777" s="127" t="s">
        <v>143</v>
      </c>
      <c r="D4777" s="141" t="s">
        <v>1181</v>
      </c>
      <c r="E4777" s="142">
        <v>542</v>
      </c>
      <c r="F4777" s="127" t="s">
        <v>1190</v>
      </c>
      <c r="G4777" s="127" t="s">
        <v>84</v>
      </c>
      <c r="H4777" s="58">
        <v>5</v>
      </c>
      <c r="I4777" s="267"/>
    </row>
    <row r="4778" spans="1:9" s="53" customFormat="1" x14ac:dyDescent="0.2">
      <c r="A4778" s="132" t="s">
        <v>1069</v>
      </c>
      <c r="B4778" s="213">
        <v>5</v>
      </c>
      <c r="C4778" s="127" t="s">
        <v>143</v>
      </c>
      <c r="D4778" s="141" t="s">
        <v>1181</v>
      </c>
      <c r="E4778" s="142">
        <v>542</v>
      </c>
      <c r="F4778" s="127" t="s">
        <v>1190</v>
      </c>
      <c r="G4778" s="127" t="s">
        <v>84</v>
      </c>
      <c r="H4778" s="137">
        <v>5</v>
      </c>
      <c r="I4778" s="267"/>
    </row>
    <row r="4779" spans="1:9" x14ac:dyDescent="0.2">
      <c r="A4779" s="48" t="s">
        <v>5</v>
      </c>
      <c r="B4779" s="213">
        <v>5</v>
      </c>
      <c r="C4779" s="127" t="s">
        <v>143</v>
      </c>
      <c r="D4779" s="141" t="s">
        <v>1181</v>
      </c>
      <c r="E4779" s="142">
        <v>543</v>
      </c>
      <c r="F4779" s="127" t="s">
        <v>1191</v>
      </c>
      <c r="G4779" s="127" t="s">
        <v>84</v>
      </c>
      <c r="H4779" s="12" t="s">
        <v>11</v>
      </c>
      <c r="I4779" s="267"/>
    </row>
    <row r="4780" spans="1:9" x14ac:dyDescent="0.2">
      <c r="A4780" s="132" t="s">
        <v>6</v>
      </c>
      <c r="B4780" s="213">
        <v>5</v>
      </c>
      <c r="C4780" s="127" t="s">
        <v>143</v>
      </c>
      <c r="D4780" s="141" t="s">
        <v>1181</v>
      </c>
      <c r="E4780" s="142">
        <v>543</v>
      </c>
      <c r="F4780" s="127" t="s">
        <v>1191</v>
      </c>
      <c r="G4780" s="127" t="s">
        <v>84</v>
      </c>
      <c r="H4780" s="12" t="s">
        <v>11</v>
      </c>
      <c r="I4780" s="267"/>
    </row>
    <row r="4781" spans="1:9" x14ac:dyDescent="0.2">
      <c r="A4781" s="132" t="s">
        <v>7</v>
      </c>
      <c r="B4781" s="213">
        <v>5</v>
      </c>
      <c r="C4781" s="127" t="s">
        <v>143</v>
      </c>
      <c r="D4781" s="141" t="s">
        <v>1181</v>
      </c>
      <c r="E4781" s="142">
        <v>543</v>
      </c>
      <c r="F4781" s="127" t="s">
        <v>1191</v>
      </c>
      <c r="G4781" s="127" t="s">
        <v>84</v>
      </c>
      <c r="H4781" s="12" t="s">
        <v>11</v>
      </c>
      <c r="I4781" s="267"/>
    </row>
    <row r="4782" spans="1:9" x14ac:dyDescent="0.2">
      <c r="A4782" s="132" t="s">
        <v>8</v>
      </c>
      <c r="B4782" s="213">
        <v>5</v>
      </c>
      <c r="C4782" s="127" t="s">
        <v>143</v>
      </c>
      <c r="D4782" s="141" t="s">
        <v>1181</v>
      </c>
      <c r="E4782" s="142">
        <v>543</v>
      </c>
      <c r="F4782" s="127" t="s">
        <v>1191</v>
      </c>
      <c r="G4782" s="127" t="s">
        <v>84</v>
      </c>
      <c r="H4782" s="12" t="s">
        <v>11</v>
      </c>
      <c r="I4782" s="267"/>
    </row>
    <row r="4783" spans="1:9" x14ac:dyDescent="0.2">
      <c r="A4783" s="132" t="s">
        <v>34</v>
      </c>
      <c r="B4783" s="213">
        <v>5</v>
      </c>
      <c r="C4783" s="127" t="s">
        <v>143</v>
      </c>
      <c r="D4783" s="141" t="s">
        <v>1181</v>
      </c>
      <c r="E4783" s="142">
        <v>543</v>
      </c>
      <c r="F4783" s="127" t="s">
        <v>1191</v>
      </c>
      <c r="G4783" s="127" t="s">
        <v>84</v>
      </c>
      <c r="H4783" s="12" t="s">
        <v>11</v>
      </c>
      <c r="I4783" s="267"/>
    </row>
    <row r="4784" spans="1:9" x14ac:dyDescent="0.2">
      <c r="A4784" s="132" t="s">
        <v>37</v>
      </c>
      <c r="B4784" s="213">
        <v>5</v>
      </c>
      <c r="C4784" s="127" t="s">
        <v>143</v>
      </c>
      <c r="D4784" s="141" t="s">
        <v>1181</v>
      </c>
      <c r="E4784" s="142">
        <v>543</v>
      </c>
      <c r="F4784" s="127" t="s">
        <v>1191</v>
      </c>
      <c r="G4784" s="127" t="s">
        <v>84</v>
      </c>
      <c r="H4784" s="12" t="s">
        <v>11</v>
      </c>
      <c r="I4784" s="267"/>
    </row>
    <row r="4785" spans="1:9" x14ac:dyDescent="0.2">
      <c r="A4785" s="132" t="s">
        <v>39</v>
      </c>
      <c r="B4785" s="213">
        <v>5</v>
      </c>
      <c r="C4785" s="127" t="s">
        <v>143</v>
      </c>
      <c r="D4785" s="141" t="s">
        <v>1181</v>
      </c>
      <c r="E4785" s="142">
        <v>543</v>
      </c>
      <c r="F4785" s="127" t="s">
        <v>1191</v>
      </c>
      <c r="G4785" s="127" t="s">
        <v>84</v>
      </c>
      <c r="H4785" s="12" t="s">
        <v>11</v>
      </c>
      <c r="I4785" s="267"/>
    </row>
    <row r="4786" spans="1:9" x14ac:dyDescent="0.2">
      <c r="A4786" s="132" t="s">
        <v>40</v>
      </c>
      <c r="B4786" s="213">
        <v>5</v>
      </c>
      <c r="C4786" s="127" t="s">
        <v>143</v>
      </c>
      <c r="D4786" s="141" t="s">
        <v>1181</v>
      </c>
      <c r="E4786" s="142">
        <v>543</v>
      </c>
      <c r="F4786" s="127" t="s">
        <v>1191</v>
      </c>
      <c r="G4786" s="127" t="s">
        <v>84</v>
      </c>
      <c r="H4786" s="12" t="s">
        <v>11</v>
      </c>
      <c r="I4786" s="267"/>
    </row>
    <row r="4787" spans="1:9" x14ac:dyDescent="0.2">
      <c r="A4787" s="132" t="s">
        <v>44</v>
      </c>
      <c r="B4787" s="213">
        <v>5</v>
      </c>
      <c r="C4787" s="127" t="s">
        <v>143</v>
      </c>
      <c r="D4787" s="141" t="s">
        <v>1181</v>
      </c>
      <c r="E4787" s="142">
        <v>543</v>
      </c>
      <c r="F4787" s="127" t="s">
        <v>1191</v>
      </c>
      <c r="G4787" s="127" t="s">
        <v>84</v>
      </c>
      <c r="H4787" s="12" t="s">
        <v>11</v>
      </c>
      <c r="I4787" s="267"/>
    </row>
    <row r="4788" spans="1:9" x14ac:dyDescent="0.2">
      <c r="A4788" s="132" t="s">
        <v>45</v>
      </c>
      <c r="B4788" s="213">
        <v>5</v>
      </c>
      <c r="C4788" s="127" t="s">
        <v>143</v>
      </c>
      <c r="D4788" s="141" t="s">
        <v>1181</v>
      </c>
      <c r="E4788" s="142">
        <v>543</v>
      </c>
      <c r="F4788" s="127" t="s">
        <v>1191</v>
      </c>
      <c r="G4788" s="127" t="s">
        <v>84</v>
      </c>
      <c r="H4788" s="12" t="s">
        <v>11</v>
      </c>
      <c r="I4788" s="267"/>
    </row>
    <row r="4789" spans="1:9" x14ac:dyDescent="0.2">
      <c r="A4789" s="132" t="s">
        <v>46</v>
      </c>
      <c r="B4789" s="213">
        <v>5</v>
      </c>
      <c r="C4789" s="127" t="s">
        <v>143</v>
      </c>
      <c r="D4789" s="141" t="s">
        <v>1181</v>
      </c>
      <c r="E4789" s="142">
        <v>543</v>
      </c>
      <c r="F4789" s="127" t="s">
        <v>1191</v>
      </c>
      <c r="G4789" s="127" t="s">
        <v>84</v>
      </c>
      <c r="H4789" s="12" t="s">
        <v>11</v>
      </c>
      <c r="I4789" s="267"/>
    </row>
    <row r="4790" spans="1:9" x14ac:dyDescent="0.2">
      <c r="A4790" s="132" t="s">
        <v>47</v>
      </c>
      <c r="B4790" s="213">
        <v>5</v>
      </c>
      <c r="C4790" s="127" t="s">
        <v>143</v>
      </c>
      <c r="D4790" s="141" t="s">
        <v>1181</v>
      </c>
      <c r="E4790" s="142">
        <v>543</v>
      </c>
      <c r="F4790" s="127" t="s">
        <v>1191</v>
      </c>
      <c r="G4790" s="127" t="s">
        <v>84</v>
      </c>
      <c r="H4790" s="12" t="s">
        <v>11</v>
      </c>
      <c r="I4790" s="267"/>
    </row>
    <row r="4791" spans="1:9" x14ac:dyDescent="0.2">
      <c r="A4791" s="132" t="s">
        <v>55</v>
      </c>
      <c r="B4791" s="213">
        <v>5</v>
      </c>
      <c r="C4791" s="127" t="s">
        <v>143</v>
      </c>
      <c r="D4791" s="141" t="s">
        <v>1181</v>
      </c>
      <c r="E4791" s="142">
        <v>543</v>
      </c>
      <c r="F4791" s="127" t="s">
        <v>1191</v>
      </c>
      <c r="G4791" s="127" t="s">
        <v>84</v>
      </c>
      <c r="H4791" s="12" t="s">
        <v>11</v>
      </c>
      <c r="I4791" s="267"/>
    </row>
    <row r="4792" spans="1:9" x14ac:dyDescent="0.2">
      <c r="A4792" s="132" t="s">
        <v>56</v>
      </c>
      <c r="B4792" s="213">
        <v>5</v>
      </c>
      <c r="C4792" s="127" t="s">
        <v>143</v>
      </c>
      <c r="D4792" s="141" t="s">
        <v>1181</v>
      </c>
      <c r="E4792" s="142">
        <v>543</v>
      </c>
      <c r="F4792" s="127" t="s">
        <v>1191</v>
      </c>
      <c r="G4792" s="127" t="s">
        <v>84</v>
      </c>
      <c r="H4792" s="12" t="s">
        <v>11</v>
      </c>
      <c r="I4792" s="267"/>
    </row>
    <row r="4793" spans="1:9" x14ac:dyDescent="0.2">
      <c r="A4793" s="132" t="s">
        <v>64</v>
      </c>
      <c r="B4793" s="213">
        <v>5</v>
      </c>
      <c r="C4793" s="127" t="s">
        <v>143</v>
      </c>
      <c r="D4793" s="141" t="s">
        <v>1181</v>
      </c>
      <c r="E4793" s="142">
        <v>543</v>
      </c>
      <c r="F4793" s="127" t="s">
        <v>1191</v>
      </c>
      <c r="G4793" s="127" t="s">
        <v>84</v>
      </c>
      <c r="H4793" s="12" t="s">
        <v>11</v>
      </c>
      <c r="I4793" s="267"/>
    </row>
    <row r="4794" spans="1:9" x14ac:dyDescent="0.2">
      <c r="A4794" s="132" t="s">
        <v>65</v>
      </c>
      <c r="B4794" s="213">
        <v>5</v>
      </c>
      <c r="C4794" s="127" t="s">
        <v>143</v>
      </c>
      <c r="D4794" s="141" t="s">
        <v>1181</v>
      </c>
      <c r="E4794" s="142">
        <v>543</v>
      </c>
      <c r="F4794" s="127" t="s">
        <v>1191</v>
      </c>
      <c r="G4794" s="127" t="s">
        <v>84</v>
      </c>
      <c r="H4794" s="12" t="s">
        <v>11</v>
      </c>
      <c r="I4794" s="267"/>
    </row>
    <row r="4795" spans="1:9" x14ac:dyDescent="0.2">
      <c r="A4795" s="132" t="s">
        <v>78</v>
      </c>
      <c r="B4795" s="213">
        <v>5</v>
      </c>
      <c r="C4795" s="127" t="s">
        <v>143</v>
      </c>
      <c r="D4795" s="141" t="s">
        <v>1181</v>
      </c>
      <c r="E4795" s="142">
        <v>543</v>
      </c>
      <c r="F4795" s="127" t="s">
        <v>1191</v>
      </c>
      <c r="G4795" s="127" t="s">
        <v>84</v>
      </c>
      <c r="H4795" s="12" t="s">
        <v>11</v>
      </c>
      <c r="I4795" s="267"/>
    </row>
    <row r="4796" spans="1:9" x14ac:dyDescent="0.2">
      <c r="A4796" s="132" t="s">
        <v>79</v>
      </c>
      <c r="B4796" s="213">
        <v>5</v>
      </c>
      <c r="C4796" s="127" t="s">
        <v>143</v>
      </c>
      <c r="D4796" s="141" t="s">
        <v>1181</v>
      </c>
      <c r="E4796" s="142">
        <v>543</v>
      </c>
      <c r="F4796" s="127" t="s">
        <v>1191</v>
      </c>
      <c r="G4796" s="127" t="s">
        <v>84</v>
      </c>
      <c r="H4796" s="12" t="s">
        <v>11</v>
      </c>
      <c r="I4796" s="267"/>
    </row>
    <row r="4797" spans="1:9" x14ac:dyDescent="0.2">
      <c r="A4797" s="132" t="s">
        <v>81</v>
      </c>
      <c r="B4797" s="213">
        <v>5</v>
      </c>
      <c r="C4797" s="127" t="s">
        <v>143</v>
      </c>
      <c r="D4797" s="141" t="s">
        <v>1181</v>
      </c>
      <c r="E4797" s="142">
        <v>543</v>
      </c>
      <c r="F4797" s="127" t="s">
        <v>1191</v>
      </c>
      <c r="G4797" s="127" t="s">
        <v>84</v>
      </c>
      <c r="H4797" s="58">
        <v>5</v>
      </c>
      <c r="I4797" s="267"/>
    </row>
    <row r="4798" spans="1:9" x14ac:dyDescent="0.2">
      <c r="A4798" s="132" t="s">
        <v>82</v>
      </c>
      <c r="B4798" s="213">
        <v>5</v>
      </c>
      <c r="C4798" s="127" t="s">
        <v>143</v>
      </c>
      <c r="D4798" s="141" t="s">
        <v>1181</v>
      </c>
      <c r="E4798" s="142">
        <v>543</v>
      </c>
      <c r="F4798" s="127" t="s">
        <v>1191</v>
      </c>
      <c r="G4798" s="127" t="s">
        <v>84</v>
      </c>
      <c r="H4798" s="58">
        <v>5</v>
      </c>
      <c r="I4798" s="267"/>
    </row>
    <row r="4799" spans="1:9" x14ac:dyDescent="0.2">
      <c r="A4799" s="132" t="s">
        <v>87</v>
      </c>
      <c r="B4799" s="213">
        <v>5</v>
      </c>
      <c r="C4799" s="127" t="s">
        <v>143</v>
      </c>
      <c r="D4799" s="141" t="s">
        <v>1181</v>
      </c>
      <c r="E4799" s="142">
        <v>543</v>
      </c>
      <c r="F4799" s="127" t="s">
        <v>1191</v>
      </c>
      <c r="G4799" s="127" t="s">
        <v>84</v>
      </c>
      <c r="H4799" s="58">
        <v>5</v>
      </c>
      <c r="I4799" s="267"/>
    </row>
    <row r="4800" spans="1:9" x14ac:dyDescent="0.2">
      <c r="A4800" s="132" t="s">
        <v>88</v>
      </c>
      <c r="B4800" s="213">
        <v>5</v>
      </c>
      <c r="C4800" s="127" t="s">
        <v>143</v>
      </c>
      <c r="D4800" s="141" t="s">
        <v>1181</v>
      </c>
      <c r="E4800" s="142">
        <v>543</v>
      </c>
      <c r="F4800" s="127" t="s">
        <v>1191</v>
      </c>
      <c r="G4800" s="127" t="s">
        <v>84</v>
      </c>
      <c r="H4800" s="58">
        <v>5</v>
      </c>
      <c r="I4800" s="267"/>
    </row>
    <row r="4801" spans="1:9" x14ac:dyDescent="0.2">
      <c r="A4801" s="132" t="s">
        <v>148</v>
      </c>
      <c r="B4801" s="213">
        <v>5</v>
      </c>
      <c r="C4801" s="127" t="s">
        <v>143</v>
      </c>
      <c r="D4801" s="141" t="s">
        <v>1181</v>
      </c>
      <c r="E4801" s="142">
        <v>543</v>
      </c>
      <c r="F4801" s="127" t="s">
        <v>1191</v>
      </c>
      <c r="G4801" s="127" t="s">
        <v>84</v>
      </c>
      <c r="H4801" s="137">
        <v>5</v>
      </c>
      <c r="I4801" s="267"/>
    </row>
    <row r="4802" spans="1:9" x14ac:dyDescent="0.2">
      <c r="A4802" s="132" t="s">
        <v>527</v>
      </c>
      <c r="B4802" s="213">
        <v>5</v>
      </c>
      <c r="C4802" s="127" t="s">
        <v>143</v>
      </c>
      <c r="D4802" s="141" t="s">
        <v>1181</v>
      </c>
      <c r="E4802" s="142">
        <v>543</v>
      </c>
      <c r="F4802" s="127" t="s">
        <v>1191</v>
      </c>
      <c r="G4802" s="127" t="s">
        <v>84</v>
      </c>
      <c r="H4802" s="140">
        <v>5</v>
      </c>
      <c r="I4802" s="267"/>
    </row>
    <row r="4803" spans="1:9" s="53" customFormat="1" x14ac:dyDescent="0.2">
      <c r="A4803" s="132" t="s">
        <v>588</v>
      </c>
      <c r="B4803" s="213">
        <v>5</v>
      </c>
      <c r="C4803" s="127" t="s">
        <v>143</v>
      </c>
      <c r="D4803" s="141" t="s">
        <v>1181</v>
      </c>
      <c r="E4803" s="142">
        <v>543</v>
      </c>
      <c r="F4803" s="127" t="s">
        <v>1191</v>
      </c>
      <c r="G4803" s="127" t="s">
        <v>84</v>
      </c>
      <c r="H4803" s="58">
        <v>5</v>
      </c>
      <c r="I4803" s="267"/>
    </row>
    <row r="4804" spans="1:9" s="53" customFormat="1" x14ac:dyDescent="0.2">
      <c r="A4804" s="132" t="s">
        <v>1069</v>
      </c>
      <c r="B4804" s="213">
        <v>5</v>
      </c>
      <c r="C4804" s="127" t="s">
        <v>143</v>
      </c>
      <c r="D4804" s="141" t="s">
        <v>1181</v>
      </c>
      <c r="E4804" s="142">
        <v>543</v>
      </c>
      <c r="F4804" s="127" t="s">
        <v>1191</v>
      </c>
      <c r="G4804" s="127" t="s">
        <v>84</v>
      </c>
      <c r="H4804" s="137">
        <v>5</v>
      </c>
      <c r="I4804" s="267"/>
    </row>
    <row r="4805" spans="1:9" x14ac:dyDescent="0.2">
      <c r="A4805" s="48" t="s">
        <v>5</v>
      </c>
      <c r="B4805" s="213">
        <v>5</v>
      </c>
      <c r="C4805" s="127" t="s">
        <v>143</v>
      </c>
      <c r="D4805" s="141" t="s">
        <v>1181</v>
      </c>
      <c r="E4805" s="142">
        <v>544</v>
      </c>
      <c r="F4805" s="127" t="s">
        <v>1192</v>
      </c>
      <c r="G4805" s="127" t="s">
        <v>84</v>
      </c>
      <c r="H4805" s="12" t="s">
        <v>11</v>
      </c>
      <c r="I4805" s="267"/>
    </row>
    <row r="4806" spans="1:9" x14ac:dyDescent="0.2">
      <c r="A4806" s="132" t="s">
        <v>6</v>
      </c>
      <c r="B4806" s="213">
        <v>5</v>
      </c>
      <c r="C4806" s="127" t="s">
        <v>143</v>
      </c>
      <c r="D4806" s="141" t="s">
        <v>1181</v>
      </c>
      <c r="E4806" s="142">
        <v>544</v>
      </c>
      <c r="F4806" s="127" t="s">
        <v>1192</v>
      </c>
      <c r="G4806" s="127" t="s">
        <v>84</v>
      </c>
      <c r="H4806" s="12" t="s">
        <v>11</v>
      </c>
      <c r="I4806" s="267"/>
    </row>
    <row r="4807" spans="1:9" x14ac:dyDescent="0.2">
      <c r="A4807" s="132" t="s">
        <v>7</v>
      </c>
      <c r="B4807" s="213">
        <v>5</v>
      </c>
      <c r="C4807" s="127" t="s">
        <v>143</v>
      </c>
      <c r="D4807" s="141" t="s">
        <v>1181</v>
      </c>
      <c r="E4807" s="142">
        <v>544</v>
      </c>
      <c r="F4807" s="127" t="s">
        <v>1192</v>
      </c>
      <c r="G4807" s="127" t="s">
        <v>84</v>
      </c>
      <c r="H4807" s="12" t="s">
        <v>11</v>
      </c>
      <c r="I4807" s="267"/>
    </row>
    <row r="4808" spans="1:9" x14ac:dyDescent="0.2">
      <c r="A4808" s="132" t="s">
        <v>8</v>
      </c>
      <c r="B4808" s="213">
        <v>5</v>
      </c>
      <c r="C4808" s="127" t="s">
        <v>143</v>
      </c>
      <c r="D4808" s="141" t="s">
        <v>1181</v>
      </c>
      <c r="E4808" s="142">
        <v>544</v>
      </c>
      <c r="F4808" s="127" t="s">
        <v>1192</v>
      </c>
      <c r="G4808" s="127" t="s">
        <v>84</v>
      </c>
      <c r="H4808" s="12" t="s">
        <v>11</v>
      </c>
      <c r="I4808" s="267"/>
    </row>
    <row r="4809" spans="1:9" x14ac:dyDescent="0.2">
      <c r="A4809" s="132" t="s">
        <v>34</v>
      </c>
      <c r="B4809" s="213">
        <v>5</v>
      </c>
      <c r="C4809" s="127" t="s">
        <v>143</v>
      </c>
      <c r="D4809" s="141" t="s">
        <v>1181</v>
      </c>
      <c r="E4809" s="142">
        <v>544</v>
      </c>
      <c r="F4809" s="127" t="s">
        <v>1192</v>
      </c>
      <c r="G4809" s="127" t="s">
        <v>84</v>
      </c>
      <c r="H4809" s="12" t="s">
        <v>11</v>
      </c>
      <c r="I4809" s="267"/>
    </row>
    <row r="4810" spans="1:9" x14ac:dyDescent="0.2">
      <c r="A4810" s="132" t="s">
        <v>37</v>
      </c>
      <c r="B4810" s="213">
        <v>5</v>
      </c>
      <c r="C4810" s="127" t="s">
        <v>143</v>
      </c>
      <c r="D4810" s="141" t="s">
        <v>1181</v>
      </c>
      <c r="E4810" s="142">
        <v>544</v>
      </c>
      <c r="F4810" s="127" t="s">
        <v>1192</v>
      </c>
      <c r="G4810" s="127" t="s">
        <v>84</v>
      </c>
      <c r="H4810" s="12" t="s">
        <v>11</v>
      </c>
      <c r="I4810" s="267"/>
    </row>
    <row r="4811" spans="1:9" x14ac:dyDescent="0.2">
      <c r="A4811" s="132" t="s">
        <v>39</v>
      </c>
      <c r="B4811" s="213">
        <v>5</v>
      </c>
      <c r="C4811" s="127" t="s">
        <v>143</v>
      </c>
      <c r="D4811" s="141" t="s">
        <v>1181</v>
      </c>
      <c r="E4811" s="142">
        <v>544</v>
      </c>
      <c r="F4811" s="127" t="s">
        <v>1192</v>
      </c>
      <c r="G4811" s="127" t="s">
        <v>84</v>
      </c>
      <c r="H4811" s="12" t="s">
        <v>11</v>
      </c>
      <c r="I4811" s="267"/>
    </row>
    <row r="4812" spans="1:9" x14ac:dyDescent="0.2">
      <c r="A4812" s="132" t="s">
        <v>40</v>
      </c>
      <c r="B4812" s="213">
        <v>5</v>
      </c>
      <c r="C4812" s="127" t="s">
        <v>143</v>
      </c>
      <c r="D4812" s="141" t="s">
        <v>1181</v>
      </c>
      <c r="E4812" s="142">
        <v>544</v>
      </c>
      <c r="F4812" s="127" t="s">
        <v>1192</v>
      </c>
      <c r="G4812" s="127" t="s">
        <v>84</v>
      </c>
      <c r="H4812" s="12" t="s">
        <v>11</v>
      </c>
      <c r="I4812" s="267"/>
    </row>
    <row r="4813" spans="1:9" x14ac:dyDescent="0.2">
      <c r="A4813" s="132" t="s">
        <v>44</v>
      </c>
      <c r="B4813" s="213">
        <v>5</v>
      </c>
      <c r="C4813" s="127" t="s">
        <v>143</v>
      </c>
      <c r="D4813" s="141" t="s">
        <v>1181</v>
      </c>
      <c r="E4813" s="142">
        <v>544</v>
      </c>
      <c r="F4813" s="127" t="s">
        <v>1192</v>
      </c>
      <c r="G4813" s="127" t="s">
        <v>84</v>
      </c>
      <c r="H4813" s="12" t="s">
        <v>11</v>
      </c>
      <c r="I4813" s="267"/>
    </row>
    <row r="4814" spans="1:9" x14ac:dyDescent="0.2">
      <c r="A4814" s="132" t="s">
        <v>45</v>
      </c>
      <c r="B4814" s="213">
        <v>5</v>
      </c>
      <c r="C4814" s="127" t="s">
        <v>143</v>
      </c>
      <c r="D4814" s="141" t="s">
        <v>1181</v>
      </c>
      <c r="E4814" s="142">
        <v>544</v>
      </c>
      <c r="F4814" s="127" t="s">
        <v>1192</v>
      </c>
      <c r="G4814" s="127" t="s">
        <v>84</v>
      </c>
      <c r="H4814" s="12" t="s">
        <v>11</v>
      </c>
      <c r="I4814" s="267"/>
    </row>
    <row r="4815" spans="1:9" x14ac:dyDescent="0.2">
      <c r="A4815" s="132" t="s">
        <v>46</v>
      </c>
      <c r="B4815" s="213">
        <v>5</v>
      </c>
      <c r="C4815" s="127" t="s">
        <v>143</v>
      </c>
      <c r="D4815" s="141" t="s">
        <v>1181</v>
      </c>
      <c r="E4815" s="142">
        <v>544</v>
      </c>
      <c r="F4815" s="127" t="s">
        <v>1192</v>
      </c>
      <c r="G4815" s="127" t="s">
        <v>84</v>
      </c>
      <c r="H4815" s="12" t="s">
        <v>11</v>
      </c>
      <c r="I4815" s="267"/>
    </row>
    <row r="4816" spans="1:9" x14ac:dyDescent="0.2">
      <c r="A4816" s="132" t="s">
        <v>47</v>
      </c>
      <c r="B4816" s="213">
        <v>5</v>
      </c>
      <c r="C4816" s="127" t="s">
        <v>143</v>
      </c>
      <c r="D4816" s="141" t="s">
        <v>1181</v>
      </c>
      <c r="E4816" s="142">
        <v>544</v>
      </c>
      <c r="F4816" s="127" t="s">
        <v>1192</v>
      </c>
      <c r="G4816" s="127" t="s">
        <v>84</v>
      </c>
      <c r="H4816" s="12" t="s">
        <v>11</v>
      </c>
      <c r="I4816" s="267"/>
    </row>
    <row r="4817" spans="1:9" x14ac:dyDescent="0.2">
      <c r="A4817" s="132" t="s">
        <v>55</v>
      </c>
      <c r="B4817" s="213">
        <v>5</v>
      </c>
      <c r="C4817" s="127" t="s">
        <v>143</v>
      </c>
      <c r="D4817" s="141" t="s">
        <v>1181</v>
      </c>
      <c r="E4817" s="142">
        <v>544</v>
      </c>
      <c r="F4817" s="127" t="s">
        <v>1192</v>
      </c>
      <c r="G4817" s="127" t="s">
        <v>84</v>
      </c>
      <c r="H4817" s="12" t="s">
        <v>11</v>
      </c>
      <c r="I4817" s="267"/>
    </row>
    <row r="4818" spans="1:9" x14ac:dyDescent="0.2">
      <c r="A4818" s="132" t="s">
        <v>56</v>
      </c>
      <c r="B4818" s="213">
        <v>5</v>
      </c>
      <c r="C4818" s="127" t="s">
        <v>143</v>
      </c>
      <c r="D4818" s="141" t="s">
        <v>1181</v>
      </c>
      <c r="E4818" s="142">
        <v>544</v>
      </c>
      <c r="F4818" s="127" t="s">
        <v>1192</v>
      </c>
      <c r="G4818" s="127" t="s">
        <v>84</v>
      </c>
      <c r="H4818" s="12" t="s">
        <v>11</v>
      </c>
      <c r="I4818" s="267"/>
    </row>
    <row r="4819" spans="1:9" x14ac:dyDescent="0.2">
      <c r="A4819" s="132" t="s">
        <v>64</v>
      </c>
      <c r="B4819" s="213">
        <v>5</v>
      </c>
      <c r="C4819" s="127" t="s">
        <v>143</v>
      </c>
      <c r="D4819" s="141" t="s">
        <v>1181</v>
      </c>
      <c r="E4819" s="142">
        <v>544</v>
      </c>
      <c r="F4819" s="127" t="s">
        <v>1192</v>
      </c>
      <c r="G4819" s="127" t="s">
        <v>84</v>
      </c>
      <c r="H4819" s="12" t="s">
        <v>11</v>
      </c>
      <c r="I4819" s="267"/>
    </row>
    <row r="4820" spans="1:9" x14ac:dyDescent="0.2">
      <c r="A4820" s="132" t="s">
        <v>65</v>
      </c>
      <c r="B4820" s="213">
        <v>5</v>
      </c>
      <c r="C4820" s="127" t="s">
        <v>143</v>
      </c>
      <c r="D4820" s="141" t="s">
        <v>1181</v>
      </c>
      <c r="E4820" s="142">
        <v>544</v>
      </c>
      <c r="F4820" s="127" t="s">
        <v>1192</v>
      </c>
      <c r="G4820" s="127" t="s">
        <v>84</v>
      </c>
      <c r="H4820" s="12" t="s">
        <v>11</v>
      </c>
      <c r="I4820" s="267"/>
    </row>
    <row r="4821" spans="1:9" x14ac:dyDescent="0.2">
      <c r="A4821" s="132" t="s">
        <v>78</v>
      </c>
      <c r="B4821" s="213">
        <v>5</v>
      </c>
      <c r="C4821" s="127" t="s">
        <v>143</v>
      </c>
      <c r="D4821" s="141" t="s">
        <v>1181</v>
      </c>
      <c r="E4821" s="142">
        <v>544</v>
      </c>
      <c r="F4821" s="127" t="s">
        <v>1192</v>
      </c>
      <c r="G4821" s="127" t="s">
        <v>84</v>
      </c>
      <c r="H4821" s="12" t="s">
        <v>11</v>
      </c>
      <c r="I4821" s="267"/>
    </row>
    <row r="4822" spans="1:9" x14ac:dyDescent="0.2">
      <c r="A4822" s="132" t="s">
        <v>79</v>
      </c>
      <c r="B4822" s="213">
        <v>5</v>
      </c>
      <c r="C4822" s="127" t="s">
        <v>143</v>
      </c>
      <c r="D4822" s="141" t="s">
        <v>1181</v>
      </c>
      <c r="E4822" s="142">
        <v>544</v>
      </c>
      <c r="F4822" s="127" t="s">
        <v>1192</v>
      </c>
      <c r="G4822" s="127" t="s">
        <v>84</v>
      </c>
      <c r="H4822" s="12" t="s">
        <v>11</v>
      </c>
      <c r="I4822" s="267"/>
    </row>
    <row r="4823" spans="1:9" x14ac:dyDescent="0.2">
      <c r="A4823" s="132" t="s">
        <v>81</v>
      </c>
      <c r="B4823" s="213">
        <v>5</v>
      </c>
      <c r="C4823" s="127" t="s">
        <v>143</v>
      </c>
      <c r="D4823" s="141" t="s">
        <v>1181</v>
      </c>
      <c r="E4823" s="142">
        <v>544</v>
      </c>
      <c r="F4823" s="127" t="s">
        <v>1192</v>
      </c>
      <c r="G4823" s="127" t="s">
        <v>84</v>
      </c>
      <c r="H4823" s="58">
        <v>5</v>
      </c>
      <c r="I4823" s="267"/>
    </row>
    <row r="4824" spans="1:9" x14ac:dyDescent="0.2">
      <c r="A4824" s="132" t="s">
        <v>82</v>
      </c>
      <c r="B4824" s="213">
        <v>5</v>
      </c>
      <c r="C4824" s="127" t="s">
        <v>143</v>
      </c>
      <c r="D4824" s="141" t="s">
        <v>1181</v>
      </c>
      <c r="E4824" s="142">
        <v>544</v>
      </c>
      <c r="F4824" s="127" t="s">
        <v>1192</v>
      </c>
      <c r="G4824" s="127" t="s">
        <v>84</v>
      </c>
      <c r="H4824" s="58">
        <v>5</v>
      </c>
      <c r="I4824" s="267"/>
    </row>
    <row r="4825" spans="1:9" x14ac:dyDescent="0.2">
      <c r="A4825" s="132" t="s">
        <v>87</v>
      </c>
      <c r="B4825" s="213">
        <v>5</v>
      </c>
      <c r="C4825" s="127" t="s">
        <v>143</v>
      </c>
      <c r="D4825" s="141" t="s">
        <v>1181</v>
      </c>
      <c r="E4825" s="142">
        <v>544</v>
      </c>
      <c r="F4825" s="127" t="s">
        <v>1192</v>
      </c>
      <c r="G4825" s="127" t="s">
        <v>84</v>
      </c>
      <c r="H4825" s="58">
        <v>5</v>
      </c>
      <c r="I4825" s="267"/>
    </row>
    <row r="4826" spans="1:9" x14ac:dyDescent="0.2">
      <c r="A4826" s="132" t="s">
        <v>88</v>
      </c>
      <c r="B4826" s="213">
        <v>5</v>
      </c>
      <c r="C4826" s="127" t="s">
        <v>143</v>
      </c>
      <c r="D4826" s="141" t="s">
        <v>1181</v>
      </c>
      <c r="E4826" s="142">
        <v>544</v>
      </c>
      <c r="F4826" s="127" t="s">
        <v>1192</v>
      </c>
      <c r="G4826" s="127" t="s">
        <v>84</v>
      </c>
      <c r="H4826" s="58">
        <v>5</v>
      </c>
      <c r="I4826" s="267"/>
    </row>
    <row r="4827" spans="1:9" x14ac:dyDescent="0.2">
      <c r="A4827" s="132" t="s">
        <v>148</v>
      </c>
      <c r="B4827" s="213">
        <v>5</v>
      </c>
      <c r="C4827" s="127" t="s">
        <v>143</v>
      </c>
      <c r="D4827" s="141" t="s">
        <v>1181</v>
      </c>
      <c r="E4827" s="142">
        <v>544</v>
      </c>
      <c r="F4827" s="127" t="s">
        <v>1192</v>
      </c>
      <c r="G4827" s="127" t="s">
        <v>84</v>
      </c>
      <c r="H4827" s="137">
        <v>5</v>
      </c>
      <c r="I4827" s="267"/>
    </row>
    <row r="4828" spans="1:9" x14ac:dyDescent="0.2">
      <c r="A4828" s="132" t="s">
        <v>527</v>
      </c>
      <c r="B4828" s="213">
        <v>5</v>
      </c>
      <c r="C4828" s="127" t="s">
        <v>143</v>
      </c>
      <c r="D4828" s="141" t="s">
        <v>1181</v>
      </c>
      <c r="E4828" s="142">
        <v>544</v>
      </c>
      <c r="F4828" s="127" t="s">
        <v>1192</v>
      </c>
      <c r="G4828" s="127" t="s">
        <v>84</v>
      </c>
      <c r="H4828" s="140">
        <v>5</v>
      </c>
      <c r="I4828" s="267"/>
    </row>
    <row r="4829" spans="1:9" s="53" customFormat="1" x14ac:dyDescent="0.2">
      <c r="A4829" s="132" t="s">
        <v>588</v>
      </c>
      <c r="B4829" s="213">
        <v>5</v>
      </c>
      <c r="C4829" s="127" t="s">
        <v>143</v>
      </c>
      <c r="D4829" s="141" t="s">
        <v>1181</v>
      </c>
      <c r="E4829" s="142">
        <v>544</v>
      </c>
      <c r="F4829" s="127" t="s">
        <v>1192</v>
      </c>
      <c r="G4829" s="127" t="s">
        <v>84</v>
      </c>
      <c r="H4829" s="137">
        <v>5</v>
      </c>
      <c r="I4829" s="267"/>
    </row>
    <row r="4830" spans="1:9" s="53" customFormat="1" x14ac:dyDescent="0.2">
      <c r="A4830" s="132" t="s">
        <v>1069</v>
      </c>
      <c r="B4830" s="213">
        <v>5</v>
      </c>
      <c r="C4830" s="127" t="s">
        <v>143</v>
      </c>
      <c r="D4830" s="141" t="s">
        <v>1181</v>
      </c>
      <c r="E4830" s="142">
        <v>544</v>
      </c>
      <c r="F4830" s="127" t="s">
        <v>1192</v>
      </c>
      <c r="G4830" s="127" t="s">
        <v>84</v>
      </c>
      <c r="H4830" s="140">
        <v>5</v>
      </c>
      <c r="I4830" s="267"/>
    </row>
    <row r="4831" spans="1:9" x14ac:dyDescent="0.2">
      <c r="A4831" s="132" t="s">
        <v>5</v>
      </c>
      <c r="B4831" s="217">
        <v>5</v>
      </c>
      <c r="C4831" s="9" t="s">
        <v>143</v>
      </c>
      <c r="D4831" s="141" t="s">
        <v>1181</v>
      </c>
      <c r="E4831" s="44">
        <v>545</v>
      </c>
      <c r="F4831" s="58" t="s">
        <v>1247</v>
      </c>
      <c r="G4831" s="58" t="s">
        <v>84</v>
      </c>
      <c r="H4831" s="298" t="s">
        <v>11</v>
      </c>
      <c r="I4831" s="267"/>
    </row>
    <row r="4832" spans="1:9" x14ac:dyDescent="0.2">
      <c r="A4832" s="132" t="s">
        <v>6</v>
      </c>
      <c r="B4832" s="217">
        <v>5</v>
      </c>
      <c r="C4832" s="9" t="s">
        <v>143</v>
      </c>
      <c r="D4832" s="141" t="s">
        <v>1181</v>
      </c>
      <c r="E4832" s="44">
        <v>545</v>
      </c>
      <c r="F4832" s="58" t="s">
        <v>1247</v>
      </c>
      <c r="G4832" s="58" t="s">
        <v>84</v>
      </c>
      <c r="H4832" s="298" t="s">
        <v>11</v>
      </c>
      <c r="I4832" s="267"/>
    </row>
    <row r="4833" spans="1:9" x14ac:dyDescent="0.2">
      <c r="A4833" s="132" t="s">
        <v>7</v>
      </c>
      <c r="B4833" s="217">
        <v>5</v>
      </c>
      <c r="C4833" s="9" t="s">
        <v>143</v>
      </c>
      <c r="D4833" s="141" t="s">
        <v>1181</v>
      </c>
      <c r="E4833" s="44">
        <v>545</v>
      </c>
      <c r="F4833" s="58" t="s">
        <v>1247</v>
      </c>
      <c r="G4833" s="58" t="s">
        <v>84</v>
      </c>
      <c r="H4833" s="12" t="s">
        <v>11</v>
      </c>
      <c r="I4833" s="267"/>
    </row>
    <row r="4834" spans="1:9" x14ac:dyDescent="0.2">
      <c r="A4834" s="132" t="s">
        <v>8</v>
      </c>
      <c r="B4834" s="217">
        <v>5</v>
      </c>
      <c r="C4834" s="9" t="s">
        <v>143</v>
      </c>
      <c r="D4834" s="141" t="s">
        <v>1181</v>
      </c>
      <c r="E4834" s="44">
        <v>545</v>
      </c>
      <c r="F4834" s="58" t="s">
        <v>1247</v>
      </c>
      <c r="G4834" s="58" t="s">
        <v>84</v>
      </c>
      <c r="H4834" s="12" t="s">
        <v>11</v>
      </c>
      <c r="I4834" s="267"/>
    </row>
    <row r="4835" spans="1:9" x14ac:dyDescent="0.2">
      <c r="A4835" s="132" t="s">
        <v>34</v>
      </c>
      <c r="B4835" s="217">
        <v>5</v>
      </c>
      <c r="C4835" s="9" t="s">
        <v>143</v>
      </c>
      <c r="D4835" s="141" t="s">
        <v>1181</v>
      </c>
      <c r="E4835" s="44">
        <v>545</v>
      </c>
      <c r="F4835" s="58" t="s">
        <v>1247</v>
      </c>
      <c r="G4835" s="58" t="s">
        <v>84</v>
      </c>
      <c r="H4835" s="298" t="s">
        <v>11</v>
      </c>
      <c r="I4835" s="267"/>
    </row>
    <row r="4836" spans="1:9" x14ac:dyDescent="0.2">
      <c r="A4836" s="132" t="s">
        <v>37</v>
      </c>
      <c r="B4836" s="217">
        <v>5</v>
      </c>
      <c r="C4836" s="9" t="s">
        <v>143</v>
      </c>
      <c r="D4836" s="141" t="s">
        <v>1181</v>
      </c>
      <c r="E4836" s="44">
        <v>545</v>
      </c>
      <c r="F4836" s="58" t="s">
        <v>1247</v>
      </c>
      <c r="G4836" s="58" t="s">
        <v>84</v>
      </c>
      <c r="H4836" s="298" t="s">
        <v>11</v>
      </c>
      <c r="I4836" s="267"/>
    </row>
    <row r="4837" spans="1:9" x14ac:dyDescent="0.2">
      <c r="A4837" s="132" t="s">
        <v>39</v>
      </c>
      <c r="B4837" s="217">
        <v>5</v>
      </c>
      <c r="C4837" s="9" t="s">
        <v>143</v>
      </c>
      <c r="D4837" s="141" t="s">
        <v>1181</v>
      </c>
      <c r="E4837" s="44">
        <v>545</v>
      </c>
      <c r="F4837" s="58" t="s">
        <v>1247</v>
      </c>
      <c r="G4837" s="58" t="s">
        <v>84</v>
      </c>
      <c r="H4837" s="298" t="s">
        <v>11</v>
      </c>
      <c r="I4837" s="267"/>
    </row>
    <row r="4838" spans="1:9" x14ac:dyDescent="0.2">
      <c r="A4838" s="132" t="s">
        <v>40</v>
      </c>
      <c r="B4838" s="217">
        <v>5</v>
      </c>
      <c r="C4838" s="9" t="s">
        <v>143</v>
      </c>
      <c r="D4838" s="141" t="s">
        <v>1181</v>
      </c>
      <c r="E4838" s="44">
        <v>545</v>
      </c>
      <c r="F4838" s="58" t="s">
        <v>1247</v>
      </c>
      <c r="G4838" s="58" t="s">
        <v>84</v>
      </c>
      <c r="H4838" s="298" t="s">
        <v>11</v>
      </c>
      <c r="I4838" s="267"/>
    </row>
    <row r="4839" spans="1:9" x14ac:dyDescent="0.2">
      <c r="A4839" s="132" t="s">
        <v>44</v>
      </c>
      <c r="B4839" s="217">
        <v>5</v>
      </c>
      <c r="C4839" s="9" t="s">
        <v>143</v>
      </c>
      <c r="D4839" s="141" t="s">
        <v>1181</v>
      </c>
      <c r="E4839" s="44">
        <v>545</v>
      </c>
      <c r="F4839" s="58" t="s">
        <v>1247</v>
      </c>
      <c r="G4839" s="58" t="s">
        <v>84</v>
      </c>
      <c r="H4839" s="298" t="s">
        <v>11</v>
      </c>
      <c r="I4839" s="267"/>
    </row>
    <row r="4840" spans="1:9" x14ac:dyDescent="0.2">
      <c r="A4840" s="132" t="s">
        <v>45</v>
      </c>
      <c r="B4840" s="217">
        <v>5</v>
      </c>
      <c r="C4840" s="9" t="s">
        <v>143</v>
      </c>
      <c r="D4840" s="141" t="s">
        <v>1181</v>
      </c>
      <c r="E4840" s="44">
        <v>545</v>
      </c>
      <c r="F4840" s="58" t="s">
        <v>1247</v>
      </c>
      <c r="G4840" s="58" t="s">
        <v>84</v>
      </c>
      <c r="H4840" s="298" t="s">
        <v>11</v>
      </c>
      <c r="I4840" s="267"/>
    </row>
    <row r="4841" spans="1:9" x14ac:dyDescent="0.2">
      <c r="A4841" s="132" t="s">
        <v>46</v>
      </c>
      <c r="B4841" s="217">
        <v>5</v>
      </c>
      <c r="C4841" s="9" t="s">
        <v>143</v>
      </c>
      <c r="D4841" s="141" t="s">
        <v>1181</v>
      </c>
      <c r="E4841" s="44">
        <v>545</v>
      </c>
      <c r="F4841" s="58" t="s">
        <v>1247</v>
      </c>
      <c r="G4841" s="58" t="s">
        <v>84</v>
      </c>
      <c r="H4841" s="298" t="s">
        <v>11</v>
      </c>
      <c r="I4841" s="267"/>
    </row>
    <row r="4842" spans="1:9" x14ac:dyDescent="0.2">
      <c r="A4842" s="132" t="s">
        <v>47</v>
      </c>
      <c r="B4842" s="217">
        <v>5</v>
      </c>
      <c r="C4842" s="9" t="s">
        <v>143</v>
      </c>
      <c r="D4842" s="141" t="s">
        <v>1181</v>
      </c>
      <c r="E4842" s="44">
        <v>545</v>
      </c>
      <c r="F4842" s="58" t="s">
        <v>1247</v>
      </c>
      <c r="G4842" s="58" t="s">
        <v>84</v>
      </c>
      <c r="H4842" s="298" t="s">
        <v>11</v>
      </c>
      <c r="I4842" s="267"/>
    </row>
    <row r="4843" spans="1:9" x14ac:dyDescent="0.2">
      <c r="A4843" s="132" t="s">
        <v>55</v>
      </c>
      <c r="B4843" s="217">
        <v>5</v>
      </c>
      <c r="C4843" s="9" t="s">
        <v>143</v>
      </c>
      <c r="D4843" s="141" t="s">
        <v>1181</v>
      </c>
      <c r="E4843" s="44">
        <v>545</v>
      </c>
      <c r="F4843" s="58" t="s">
        <v>1247</v>
      </c>
      <c r="G4843" s="58" t="s">
        <v>84</v>
      </c>
      <c r="H4843" s="298" t="s">
        <v>11</v>
      </c>
      <c r="I4843" s="267"/>
    </row>
    <row r="4844" spans="1:9" x14ac:dyDescent="0.2">
      <c r="A4844" s="132" t="s">
        <v>56</v>
      </c>
      <c r="B4844" s="217">
        <v>5</v>
      </c>
      <c r="C4844" s="9" t="s">
        <v>143</v>
      </c>
      <c r="D4844" s="141" t="s">
        <v>1181</v>
      </c>
      <c r="E4844" s="44">
        <v>545</v>
      </c>
      <c r="F4844" s="58" t="s">
        <v>1247</v>
      </c>
      <c r="G4844" s="58" t="s">
        <v>84</v>
      </c>
      <c r="H4844" s="298" t="s">
        <v>11</v>
      </c>
      <c r="I4844" s="267"/>
    </row>
    <row r="4845" spans="1:9" x14ac:dyDescent="0.2">
      <c r="A4845" s="132" t="s">
        <v>64</v>
      </c>
      <c r="B4845" s="217">
        <v>5</v>
      </c>
      <c r="C4845" s="9" t="s">
        <v>143</v>
      </c>
      <c r="D4845" s="141" t="s">
        <v>1181</v>
      </c>
      <c r="E4845" s="44">
        <v>545</v>
      </c>
      <c r="F4845" s="58" t="s">
        <v>1247</v>
      </c>
      <c r="G4845" s="58" t="s">
        <v>84</v>
      </c>
      <c r="H4845" s="298" t="s">
        <v>11</v>
      </c>
      <c r="I4845" s="267"/>
    </row>
    <row r="4846" spans="1:9" x14ac:dyDescent="0.2">
      <c r="A4846" s="132" t="s">
        <v>65</v>
      </c>
      <c r="B4846" s="217">
        <v>5</v>
      </c>
      <c r="C4846" s="9" t="s">
        <v>143</v>
      </c>
      <c r="D4846" s="141" t="s">
        <v>1181</v>
      </c>
      <c r="E4846" s="44">
        <v>545</v>
      </c>
      <c r="F4846" s="58" t="s">
        <v>1247</v>
      </c>
      <c r="G4846" s="58" t="s">
        <v>84</v>
      </c>
      <c r="H4846" s="298" t="s">
        <v>11</v>
      </c>
      <c r="I4846" s="267"/>
    </row>
    <row r="4847" spans="1:9" x14ac:dyDescent="0.2">
      <c r="A4847" s="132" t="s">
        <v>78</v>
      </c>
      <c r="B4847" s="217">
        <v>5</v>
      </c>
      <c r="C4847" s="9" t="s">
        <v>143</v>
      </c>
      <c r="D4847" s="141" t="s">
        <v>1181</v>
      </c>
      <c r="E4847" s="44">
        <v>545</v>
      </c>
      <c r="F4847" s="58" t="s">
        <v>1247</v>
      </c>
      <c r="G4847" s="58" t="s">
        <v>84</v>
      </c>
      <c r="H4847" s="298" t="s">
        <v>11</v>
      </c>
      <c r="I4847" s="267"/>
    </row>
    <row r="4848" spans="1:9" x14ac:dyDescent="0.2">
      <c r="A4848" s="132" t="s">
        <v>79</v>
      </c>
      <c r="B4848" s="217">
        <v>5</v>
      </c>
      <c r="C4848" s="9" t="s">
        <v>143</v>
      </c>
      <c r="D4848" s="141" t="s">
        <v>1181</v>
      </c>
      <c r="E4848" s="44">
        <v>545</v>
      </c>
      <c r="F4848" s="58" t="s">
        <v>1247</v>
      </c>
      <c r="G4848" s="58" t="s">
        <v>84</v>
      </c>
      <c r="H4848" s="298" t="s">
        <v>11</v>
      </c>
      <c r="I4848" s="267"/>
    </row>
    <row r="4849" spans="1:9" x14ac:dyDescent="0.2">
      <c r="A4849" s="132" t="s">
        <v>81</v>
      </c>
      <c r="B4849" s="217">
        <v>5</v>
      </c>
      <c r="C4849" s="9" t="s">
        <v>143</v>
      </c>
      <c r="D4849" s="141" t="s">
        <v>1181</v>
      </c>
      <c r="E4849" s="44">
        <v>545</v>
      </c>
      <c r="F4849" s="58" t="s">
        <v>1247</v>
      </c>
      <c r="G4849" s="58" t="s">
        <v>84</v>
      </c>
      <c r="H4849" s="298" t="s">
        <v>11</v>
      </c>
      <c r="I4849" s="267"/>
    </row>
    <row r="4850" spans="1:9" x14ac:dyDescent="0.2">
      <c r="A4850" s="132" t="s">
        <v>82</v>
      </c>
      <c r="B4850" s="217">
        <v>5</v>
      </c>
      <c r="C4850" s="9" t="s">
        <v>143</v>
      </c>
      <c r="D4850" s="141" t="s">
        <v>1181</v>
      </c>
      <c r="E4850" s="44">
        <v>545</v>
      </c>
      <c r="F4850" s="58" t="s">
        <v>1247</v>
      </c>
      <c r="G4850" s="58" t="s">
        <v>84</v>
      </c>
      <c r="H4850" s="298" t="s">
        <v>11</v>
      </c>
      <c r="I4850" s="267"/>
    </row>
    <row r="4851" spans="1:9" x14ac:dyDescent="0.2">
      <c r="A4851" s="132" t="s">
        <v>87</v>
      </c>
      <c r="B4851" s="217">
        <v>5</v>
      </c>
      <c r="C4851" s="9" t="s">
        <v>143</v>
      </c>
      <c r="D4851" s="141" t="s">
        <v>1181</v>
      </c>
      <c r="E4851" s="44">
        <v>545</v>
      </c>
      <c r="F4851" s="58" t="s">
        <v>1247</v>
      </c>
      <c r="G4851" s="58" t="s">
        <v>84</v>
      </c>
      <c r="H4851" s="298" t="s">
        <v>11</v>
      </c>
      <c r="I4851" s="267"/>
    </row>
    <row r="4852" spans="1:9" x14ac:dyDescent="0.2">
      <c r="A4852" s="132" t="s">
        <v>88</v>
      </c>
      <c r="B4852" s="217">
        <v>5</v>
      </c>
      <c r="C4852" s="9" t="s">
        <v>143</v>
      </c>
      <c r="D4852" s="141" t="s">
        <v>1181</v>
      </c>
      <c r="E4852" s="44">
        <v>545</v>
      </c>
      <c r="F4852" s="58" t="s">
        <v>1247</v>
      </c>
      <c r="G4852" s="58" t="s">
        <v>84</v>
      </c>
      <c r="H4852" s="298" t="s">
        <v>11</v>
      </c>
      <c r="I4852" s="267"/>
    </row>
    <row r="4853" spans="1:9" x14ac:dyDescent="0.2">
      <c r="A4853" s="132" t="s">
        <v>148</v>
      </c>
      <c r="B4853" s="217">
        <v>5</v>
      </c>
      <c r="C4853" s="9" t="s">
        <v>143</v>
      </c>
      <c r="D4853" s="141" t="s">
        <v>1181</v>
      </c>
      <c r="E4853" s="44">
        <v>545</v>
      </c>
      <c r="F4853" s="58" t="s">
        <v>1247</v>
      </c>
      <c r="G4853" s="58" t="s">
        <v>84</v>
      </c>
      <c r="H4853" s="139" t="s">
        <v>11</v>
      </c>
      <c r="I4853" s="267"/>
    </row>
    <row r="4854" spans="1:9" x14ac:dyDescent="0.2">
      <c r="A4854" s="48" t="s">
        <v>527</v>
      </c>
      <c r="B4854" s="218">
        <v>5</v>
      </c>
      <c r="C4854" s="9" t="s">
        <v>143</v>
      </c>
      <c r="D4854" s="141" t="s">
        <v>1181</v>
      </c>
      <c r="E4854" s="44">
        <v>545</v>
      </c>
      <c r="F4854" s="58" t="s">
        <v>1247</v>
      </c>
      <c r="G4854" s="58" t="s">
        <v>84</v>
      </c>
      <c r="H4854" s="216" t="s">
        <v>11</v>
      </c>
      <c r="I4854" s="267"/>
    </row>
    <row r="4855" spans="1:9" s="53" customFormat="1" x14ac:dyDescent="0.2">
      <c r="A4855" s="132" t="s">
        <v>588</v>
      </c>
      <c r="B4855" s="217">
        <v>5</v>
      </c>
      <c r="C4855" s="9" t="s">
        <v>143</v>
      </c>
      <c r="D4855" s="141" t="s">
        <v>1181</v>
      </c>
      <c r="E4855" s="44">
        <v>545</v>
      </c>
      <c r="F4855" s="58" t="s">
        <v>1247</v>
      </c>
      <c r="G4855" s="58" t="s">
        <v>84</v>
      </c>
      <c r="H4855" s="12" t="s">
        <v>11</v>
      </c>
      <c r="I4855" s="267"/>
    </row>
    <row r="4856" spans="1:9" s="53" customFormat="1" x14ac:dyDescent="0.2">
      <c r="A4856" s="132" t="s">
        <v>1069</v>
      </c>
      <c r="B4856" s="217">
        <v>5</v>
      </c>
      <c r="C4856" s="9" t="s">
        <v>143</v>
      </c>
      <c r="D4856" s="141" t="s">
        <v>1181</v>
      </c>
      <c r="E4856" s="44">
        <v>545</v>
      </c>
      <c r="F4856" s="58" t="s">
        <v>1247</v>
      </c>
      <c r="G4856" s="58" t="s">
        <v>84</v>
      </c>
      <c r="H4856" s="12" t="s">
        <v>11</v>
      </c>
      <c r="I4856" s="267"/>
    </row>
    <row r="4857" spans="1:9" x14ac:dyDescent="0.2">
      <c r="A4857" s="132" t="s">
        <v>5</v>
      </c>
      <c r="B4857" s="213">
        <v>5</v>
      </c>
      <c r="C4857" s="127" t="s">
        <v>143</v>
      </c>
      <c r="D4857" s="141" t="s">
        <v>1181</v>
      </c>
      <c r="E4857" s="142">
        <v>546</v>
      </c>
      <c r="F4857" s="127" t="s">
        <v>1246</v>
      </c>
      <c r="G4857" s="127" t="s">
        <v>84</v>
      </c>
      <c r="H4857" s="12" t="s">
        <v>11</v>
      </c>
      <c r="I4857" s="267"/>
    </row>
    <row r="4858" spans="1:9" x14ac:dyDescent="0.2">
      <c r="A4858" s="132" t="s">
        <v>6</v>
      </c>
      <c r="B4858" s="213">
        <v>5</v>
      </c>
      <c r="C4858" s="127" t="s">
        <v>143</v>
      </c>
      <c r="D4858" s="141" t="s">
        <v>1181</v>
      </c>
      <c r="E4858" s="142">
        <v>546</v>
      </c>
      <c r="F4858" s="127" t="s">
        <v>1246</v>
      </c>
      <c r="G4858" s="127" t="s">
        <v>84</v>
      </c>
      <c r="H4858" s="12" t="s">
        <v>11</v>
      </c>
      <c r="I4858" s="267"/>
    </row>
    <row r="4859" spans="1:9" x14ac:dyDescent="0.2">
      <c r="A4859" s="132" t="s">
        <v>7</v>
      </c>
      <c r="B4859" s="213">
        <v>5</v>
      </c>
      <c r="C4859" s="127" t="s">
        <v>143</v>
      </c>
      <c r="D4859" s="141" t="s">
        <v>1181</v>
      </c>
      <c r="E4859" s="142">
        <v>546</v>
      </c>
      <c r="F4859" s="127" t="s">
        <v>1246</v>
      </c>
      <c r="G4859" s="127" t="s">
        <v>84</v>
      </c>
      <c r="H4859" s="12" t="s">
        <v>11</v>
      </c>
      <c r="I4859" s="267"/>
    </row>
    <row r="4860" spans="1:9" x14ac:dyDescent="0.2">
      <c r="A4860" s="132" t="s">
        <v>8</v>
      </c>
      <c r="B4860" s="213">
        <v>5</v>
      </c>
      <c r="C4860" s="127" t="s">
        <v>143</v>
      </c>
      <c r="D4860" s="141" t="s">
        <v>1181</v>
      </c>
      <c r="E4860" s="142">
        <v>546</v>
      </c>
      <c r="F4860" s="127" t="s">
        <v>1246</v>
      </c>
      <c r="G4860" s="127" t="s">
        <v>84</v>
      </c>
      <c r="H4860" s="12" t="s">
        <v>11</v>
      </c>
      <c r="I4860" s="267"/>
    </row>
    <row r="4861" spans="1:9" x14ac:dyDescent="0.2">
      <c r="A4861" s="132" t="s">
        <v>34</v>
      </c>
      <c r="B4861" s="213">
        <v>5</v>
      </c>
      <c r="C4861" s="127" t="s">
        <v>143</v>
      </c>
      <c r="D4861" s="141" t="s">
        <v>1181</v>
      </c>
      <c r="E4861" s="142">
        <v>546</v>
      </c>
      <c r="F4861" s="127" t="s">
        <v>1246</v>
      </c>
      <c r="G4861" s="127" t="s">
        <v>84</v>
      </c>
      <c r="H4861" s="12" t="s">
        <v>11</v>
      </c>
      <c r="I4861" s="267"/>
    </row>
    <row r="4862" spans="1:9" x14ac:dyDescent="0.2">
      <c r="A4862" s="132" t="s">
        <v>37</v>
      </c>
      <c r="B4862" s="213">
        <v>5</v>
      </c>
      <c r="C4862" s="127" t="s">
        <v>143</v>
      </c>
      <c r="D4862" s="141" t="s">
        <v>1181</v>
      </c>
      <c r="E4862" s="142">
        <v>546</v>
      </c>
      <c r="F4862" s="127" t="s">
        <v>1246</v>
      </c>
      <c r="G4862" s="127" t="s">
        <v>84</v>
      </c>
      <c r="H4862" s="12" t="s">
        <v>11</v>
      </c>
      <c r="I4862" s="267"/>
    </row>
    <row r="4863" spans="1:9" x14ac:dyDescent="0.2">
      <c r="A4863" s="132" t="s">
        <v>39</v>
      </c>
      <c r="B4863" s="213">
        <v>5</v>
      </c>
      <c r="C4863" s="127" t="s">
        <v>143</v>
      </c>
      <c r="D4863" s="141" t="s">
        <v>1181</v>
      </c>
      <c r="E4863" s="142">
        <v>546</v>
      </c>
      <c r="F4863" s="127" t="s">
        <v>1246</v>
      </c>
      <c r="G4863" s="127" t="s">
        <v>84</v>
      </c>
      <c r="H4863" s="12" t="s">
        <v>11</v>
      </c>
      <c r="I4863" s="267"/>
    </row>
    <row r="4864" spans="1:9" x14ac:dyDescent="0.2">
      <c r="A4864" s="132" t="s">
        <v>40</v>
      </c>
      <c r="B4864" s="213">
        <v>5</v>
      </c>
      <c r="C4864" s="127" t="s">
        <v>143</v>
      </c>
      <c r="D4864" s="141" t="s">
        <v>1181</v>
      </c>
      <c r="E4864" s="142">
        <v>546</v>
      </c>
      <c r="F4864" s="127" t="s">
        <v>1246</v>
      </c>
      <c r="G4864" s="127" t="s">
        <v>84</v>
      </c>
      <c r="H4864" s="12" t="s">
        <v>11</v>
      </c>
      <c r="I4864" s="267"/>
    </row>
    <row r="4865" spans="1:9" x14ac:dyDescent="0.2">
      <c r="A4865" s="132" t="s">
        <v>44</v>
      </c>
      <c r="B4865" s="213">
        <v>5</v>
      </c>
      <c r="C4865" s="127" t="s">
        <v>143</v>
      </c>
      <c r="D4865" s="141" t="s">
        <v>1181</v>
      </c>
      <c r="E4865" s="142">
        <v>546</v>
      </c>
      <c r="F4865" s="127" t="s">
        <v>1246</v>
      </c>
      <c r="G4865" s="127" t="s">
        <v>84</v>
      </c>
      <c r="H4865" s="12" t="s">
        <v>11</v>
      </c>
      <c r="I4865" s="267"/>
    </row>
    <row r="4866" spans="1:9" x14ac:dyDescent="0.2">
      <c r="A4866" s="132" t="s">
        <v>45</v>
      </c>
      <c r="B4866" s="213">
        <v>5</v>
      </c>
      <c r="C4866" s="127" t="s">
        <v>143</v>
      </c>
      <c r="D4866" s="141" t="s">
        <v>1181</v>
      </c>
      <c r="E4866" s="142">
        <v>546</v>
      </c>
      <c r="F4866" s="127" t="s">
        <v>1246</v>
      </c>
      <c r="G4866" s="127" t="s">
        <v>84</v>
      </c>
      <c r="H4866" s="12" t="s">
        <v>11</v>
      </c>
      <c r="I4866" s="267"/>
    </row>
    <row r="4867" spans="1:9" x14ac:dyDescent="0.2">
      <c r="A4867" s="132" t="s">
        <v>46</v>
      </c>
      <c r="B4867" s="213">
        <v>5</v>
      </c>
      <c r="C4867" s="127" t="s">
        <v>143</v>
      </c>
      <c r="D4867" s="141" t="s">
        <v>1181</v>
      </c>
      <c r="E4867" s="142">
        <v>546</v>
      </c>
      <c r="F4867" s="127" t="s">
        <v>1246</v>
      </c>
      <c r="G4867" s="127" t="s">
        <v>84</v>
      </c>
      <c r="H4867" s="12" t="s">
        <v>11</v>
      </c>
      <c r="I4867" s="267"/>
    </row>
    <row r="4868" spans="1:9" x14ac:dyDescent="0.2">
      <c r="A4868" s="132" t="s">
        <v>47</v>
      </c>
      <c r="B4868" s="213">
        <v>5</v>
      </c>
      <c r="C4868" s="127" t="s">
        <v>143</v>
      </c>
      <c r="D4868" s="141" t="s">
        <v>1181</v>
      </c>
      <c r="E4868" s="142">
        <v>546</v>
      </c>
      <c r="F4868" s="127" t="s">
        <v>1246</v>
      </c>
      <c r="G4868" s="127" t="s">
        <v>84</v>
      </c>
      <c r="H4868" s="12" t="s">
        <v>11</v>
      </c>
      <c r="I4868" s="267"/>
    </row>
    <row r="4869" spans="1:9" x14ac:dyDescent="0.2">
      <c r="A4869" s="132" t="s">
        <v>55</v>
      </c>
      <c r="B4869" s="213">
        <v>5</v>
      </c>
      <c r="C4869" s="127" t="s">
        <v>143</v>
      </c>
      <c r="D4869" s="141" t="s">
        <v>1181</v>
      </c>
      <c r="E4869" s="142">
        <v>546</v>
      </c>
      <c r="F4869" s="127" t="s">
        <v>1246</v>
      </c>
      <c r="G4869" s="127" t="s">
        <v>84</v>
      </c>
      <c r="H4869" s="12" t="s">
        <v>11</v>
      </c>
      <c r="I4869" s="267"/>
    </row>
    <row r="4870" spans="1:9" x14ac:dyDescent="0.2">
      <c r="A4870" s="132" t="s">
        <v>56</v>
      </c>
      <c r="B4870" s="213">
        <v>5</v>
      </c>
      <c r="C4870" s="127" t="s">
        <v>143</v>
      </c>
      <c r="D4870" s="141" t="s">
        <v>1181</v>
      </c>
      <c r="E4870" s="142">
        <v>546</v>
      </c>
      <c r="F4870" s="127" t="s">
        <v>1246</v>
      </c>
      <c r="G4870" s="127" t="s">
        <v>84</v>
      </c>
      <c r="H4870" s="12" t="s">
        <v>11</v>
      </c>
      <c r="I4870" s="267"/>
    </row>
    <row r="4871" spans="1:9" x14ac:dyDescent="0.2">
      <c r="A4871" s="132" t="s">
        <v>64</v>
      </c>
      <c r="B4871" s="213">
        <v>5</v>
      </c>
      <c r="C4871" s="127" t="s">
        <v>143</v>
      </c>
      <c r="D4871" s="141" t="s">
        <v>1181</v>
      </c>
      <c r="E4871" s="142">
        <v>546</v>
      </c>
      <c r="F4871" s="127" t="s">
        <v>1246</v>
      </c>
      <c r="G4871" s="127" t="s">
        <v>84</v>
      </c>
      <c r="H4871" s="12" t="s">
        <v>11</v>
      </c>
      <c r="I4871" s="267"/>
    </row>
    <row r="4872" spans="1:9" x14ac:dyDescent="0.2">
      <c r="A4872" s="132" t="s">
        <v>65</v>
      </c>
      <c r="B4872" s="213">
        <v>5</v>
      </c>
      <c r="C4872" s="127" t="s">
        <v>143</v>
      </c>
      <c r="D4872" s="141" t="s">
        <v>1181</v>
      </c>
      <c r="E4872" s="142">
        <v>546</v>
      </c>
      <c r="F4872" s="127" t="s">
        <v>1246</v>
      </c>
      <c r="G4872" s="127" t="s">
        <v>84</v>
      </c>
      <c r="H4872" s="12" t="s">
        <v>11</v>
      </c>
      <c r="I4872" s="267"/>
    </row>
    <row r="4873" spans="1:9" x14ac:dyDescent="0.2">
      <c r="A4873" s="132" t="s">
        <v>78</v>
      </c>
      <c r="B4873" s="213">
        <v>5</v>
      </c>
      <c r="C4873" s="127" t="s">
        <v>143</v>
      </c>
      <c r="D4873" s="141" t="s">
        <v>1181</v>
      </c>
      <c r="E4873" s="142">
        <v>546</v>
      </c>
      <c r="F4873" s="127" t="s">
        <v>1246</v>
      </c>
      <c r="G4873" s="127" t="s">
        <v>84</v>
      </c>
      <c r="H4873" s="12" t="s">
        <v>11</v>
      </c>
      <c r="I4873" s="267"/>
    </row>
    <row r="4874" spans="1:9" x14ac:dyDescent="0.2">
      <c r="A4874" s="132" t="s">
        <v>79</v>
      </c>
      <c r="B4874" s="213">
        <v>5</v>
      </c>
      <c r="C4874" s="127" t="s">
        <v>143</v>
      </c>
      <c r="D4874" s="141" t="s">
        <v>1181</v>
      </c>
      <c r="E4874" s="142">
        <v>546</v>
      </c>
      <c r="F4874" s="127" t="s">
        <v>1246</v>
      </c>
      <c r="G4874" s="127" t="s">
        <v>84</v>
      </c>
      <c r="H4874" s="12" t="s">
        <v>11</v>
      </c>
      <c r="I4874" s="267"/>
    </row>
    <row r="4875" spans="1:9" x14ac:dyDescent="0.2">
      <c r="A4875" s="132" t="s">
        <v>81</v>
      </c>
      <c r="B4875" s="213">
        <v>5</v>
      </c>
      <c r="C4875" s="127" t="s">
        <v>143</v>
      </c>
      <c r="D4875" s="141" t="s">
        <v>1181</v>
      </c>
      <c r="E4875" s="142">
        <v>546</v>
      </c>
      <c r="F4875" s="127" t="s">
        <v>1246</v>
      </c>
      <c r="G4875" s="127" t="s">
        <v>84</v>
      </c>
      <c r="H4875" s="12" t="s">
        <v>11</v>
      </c>
      <c r="I4875" s="267"/>
    </row>
    <row r="4876" spans="1:9" x14ac:dyDescent="0.2">
      <c r="A4876" s="132" t="s">
        <v>82</v>
      </c>
      <c r="B4876" s="213">
        <v>5</v>
      </c>
      <c r="C4876" s="127" t="s">
        <v>143</v>
      </c>
      <c r="D4876" s="141" t="s">
        <v>1181</v>
      </c>
      <c r="E4876" s="142">
        <v>546</v>
      </c>
      <c r="F4876" s="127" t="s">
        <v>1246</v>
      </c>
      <c r="G4876" s="127" t="s">
        <v>84</v>
      </c>
      <c r="H4876" s="12" t="s">
        <v>11</v>
      </c>
      <c r="I4876" s="267"/>
    </row>
    <row r="4877" spans="1:9" x14ac:dyDescent="0.2">
      <c r="A4877" s="132" t="s">
        <v>87</v>
      </c>
      <c r="B4877" s="213">
        <v>5</v>
      </c>
      <c r="C4877" s="127" t="s">
        <v>143</v>
      </c>
      <c r="D4877" s="141" t="s">
        <v>1181</v>
      </c>
      <c r="E4877" s="142">
        <v>546</v>
      </c>
      <c r="F4877" s="127" t="s">
        <v>1246</v>
      </c>
      <c r="G4877" s="127" t="s">
        <v>84</v>
      </c>
      <c r="H4877" s="12" t="s">
        <v>11</v>
      </c>
      <c r="I4877" s="267"/>
    </row>
    <row r="4878" spans="1:9" x14ac:dyDescent="0.2">
      <c r="A4878" s="132" t="s">
        <v>88</v>
      </c>
      <c r="B4878" s="213">
        <v>5</v>
      </c>
      <c r="C4878" s="127" t="s">
        <v>143</v>
      </c>
      <c r="D4878" s="141" t="s">
        <v>1181</v>
      </c>
      <c r="E4878" s="142">
        <v>546</v>
      </c>
      <c r="F4878" s="127" t="s">
        <v>1246</v>
      </c>
      <c r="G4878" s="127" t="s">
        <v>84</v>
      </c>
      <c r="H4878" s="12" t="s">
        <v>11</v>
      </c>
      <c r="I4878" s="267"/>
    </row>
    <row r="4879" spans="1:9" x14ac:dyDescent="0.2">
      <c r="A4879" s="132" t="s">
        <v>148</v>
      </c>
      <c r="B4879" s="213">
        <v>5</v>
      </c>
      <c r="C4879" s="127" t="s">
        <v>143</v>
      </c>
      <c r="D4879" s="141" t="s">
        <v>1181</v>
      </c>
      <c r="E4879" s="142">
        <v>546</v>
      </c>
      <c r="F4879" s="127" t="s">
        <v>1246</v>
      </c>
      <c r="G4879" s="127" t="s">
        <v>84</v>
      </c>
      <c r="H4879" s="12" t="s">
        <v>11</v>
      </c>
      <c r="I4879" s="267"/>
    </row>
    <row r="4880" spans="1:9" x14ac:dyDescent="0.2">
      <c r="A4880" s="132" t="s">
        <v>527</v>
      </c>
      <c r="B4880" s="213">
        <v>5</v>
      </c>
      <c r="C4880" s="127" t="s">
        <v>143</v>
      </c>
      <c r="D4880" s="141" t="s">
        <v>1181</v>
      </c>
      <c r="E4880" s="142">
        <v>546</v>
      </c>
      <c r="F4880" s="127" t="s">
        <v>1246</v>
      </c>
      <c r="G4880" s="127" t="s">
        <v>84</v>
      </c>
      <c r="H4880" s="12" t="s">
        <v>11</v>
      </c>
      <c r="I4880" s="267"/>
    </row>
    <row r="4881" spans="1:9" s="53" customFormat="1" x14ac:dyDescent="0.2">
      <c r="A4881" s="132" t="s">
        <v>588</v>
      </c>
      <c r="B4881" s="213">
        <v>5</v>
      </c>
      <c r="C4881" s="127" t="s">
        <v>143</v>
      </c>
      <c r="D4881" s="141" t="s">
        <v>1181</v>
      </c>
      <c r="E4881" s="142">
        <v>546</v>
      </c>
      <c r="F4881" s="127" t="s">
        <v>1246</v>
      </c>
      <c r="G4881" s="127" t="s">
        <v>84</v>
      </c>
      <c r="H4881" s="12" t="s">
        <v>11</v>
      </c>
      <c r="I4881" s="267"/>
    </row>
    <row r="4882" spans="1:9" s="53" customFormat="1" x14ac:dyDescent="0.2">
      <c r="A4882" s="132" t="s">
        <v>1069</v>
      </c>
      <c r="B4882" s="213">
        <v>5</v>
      </c>
      <c r="C4882" s="127" t="s">
        <v>143</v>
      </c>
      <c r="D4882" s="141" t="s">
        <v>1181</v>
      </c>
      <c r="E4882" s="142">
        <v>546</v>
      </c>
      <c r="F4882" s="127" t="s">
        <v>1246</v>
      </c>
      <c r="G4882" s="127" t="s">
        <v>84</v>
      </c>
      <c r="H4882" s="12" t="s">
        <v>11</v>
      </c>
      <c r="I4882" s="267"/>
    </row>
    <row r="4883" spans="1:9" x14ac:dyDescent="0.2">
      <c r="A4883" s="132" t="s">
        <v>5</v>
      </c>
      <c r="B4883" s="217">
        <v>5</v>
      </c>
      <c r="C4883" s="9" t="s">
        <v>143</v>
      </c>
      <c r="D4883" s="49" t="s">
        <v>1181</v>
      </c>
      <c r="E4883" s="44">
        <v>547</v>
      </c>
      <c r="F4883" s="58" t="s">
        <v>1216</v>
      </c>
      <c r="G4883" s="58" t="s">
        <v>84</v>
      </c>
      <c r="H4883" s="12" t="s">
        <v>11</v>
      </c>
      <c r="I4883" s="267"/>
    </row>
    <row r="4884" spans="1:9" x14ac:dyDescent="0.2">
      <c r="A4884" s="132" t="s">
        <v>6</v>
      </c>
      <c r="B4884" s="217">
        <v>5</v>
      </c>
      <c r="C4884" s="9" t="s">
        <v>143</v>
      </c>
      <c r="D4884" s="49" t="s">
        <v>1181</v>
      </c>
      <c r="E4884" s="44">
        <v>547</v>
      </c>
      <c r="F4884" s="58" t="s">
        <v>1216</v>
      </c>
      <c r="G4884" s="58" t="s">
        <v>84</v>
      </c>
      <c r="H4884" s="12" t="s">
        <v>11</v>
      </c>
      <c r="I4884" s="267"/>
    </row>
    <row r="4885" spans="1:9" x14ac:dyDescent="0.2">
      <c r="A4885" s="132" t="s">
        <v>7</v>
      </c>
      <c r="B4885" s="217">
        <v>5</v>
      </c>
      <c r="C4885" s="9" t="s">
        <v>143</v>
      </c>
      <c r="D4885" s="49" t="s">
        <v>1181</v>
      </c>
      <c r="E4885" s="44">
        <v>547</v>
      </c>
      <c r="F4885" s="58" t="s">
        <v>1216</v>
      </c>
      <c r="G4885" s="58" t="s">
        <v>84</v>
      </c>
      <c r="H4885" s="12" t="s">
        <v>11</v>
      </c>
      <c r="I4885" s="267"/>
    </row>
    <row r="4886" spans="1:9" x14ac:dyDescent="0.2">
      <c r="A4886" s="132" t="s">
        <v>8</v>
      </c>
      <c r="B4886" s="217">
        <v>5</v>
      </c>
      <c r="C4886" s="9" t="s">
        <v>143</v>
      </c>
      <c r="D4886" s="49" t="s">
        <v>1181</v>
      </c>
      <c r="E4886" s="44">
        <v>547</v>
      </c>
      <c r="F4886" s="58" t="s">
        <v>1216</v>
      </c>
      <c r="G4886" s="58" t="s">
        <v>84</v>
      </c>
      <c r="H4886" s="12" t="s">
        <v>11</v>
      </c>
      <c r="I4886" s="267"/>
    </row>
    <row r="4887" spans="1:9" x14ac:dyDescent="0.2">
      <c r="A4887" s="132" t="s">
        <v>34</v>
      </c>
      <c r="B4887" s="217">
        <v>5</v>
      </c>
      <c r="C4887" s="9" t="s">
        <v>143</v>
      </c>
      <c r="D4887" s="49" t="s">
        <v>1181</v>
      </c>
      <c r="E4887" s="44">
        <v>547</v>
      </c>
      <c r="F4887" s="58" t="s">
        <v>1216</v>
      </c>
      <c r="G4887" s="58" t="s">
        <v>84</v>
      </c>
      <c r="H4887" s="12" t="s">
        <v>11</v>
      </c>
      <c r="I4887" s="267"/>
    </row>
    <row r="4888" spans="1:9" x14ac:dyDescent="0.2">
      <c r="A4888" s="132" t="s">
        <v>37</v>
      </c>
      <c r="B4888" s="217">
        <v>5</v>
      </c>
      <c r="C4888" s="9" t="s">
        <v>143</v>
      </c>
      <c r="D4888" s="49" t="s">
        <v>1181</v>
      </c>
      <c r="E4888" s="44">
        <v>547</v>
      </c>
      <c r="F4888" s="58" t="s">
        <v>1216</v>
      </c>
      <c r="G4888" s="58" t="s">
        <v>84</v>
      </c>
      <c r="H4888" s="12" t="s">
        <v>11</v>
      </c>
      <c r="I4888" s="267"/>
    </row>
    <row r="4889" spans="1:9" x14ac:dyDescent="0.2">
      <c r="A4889" s="132" t="s">
        <v>39</v>
      </c>
      <c r="B4889" s="217">
        <v>5</v>
      </c>
      <c r="C4889" s="9" t="s">
        <v>143</v>
      </c>
      <c r="D4889" s="49" t="s">
        <v>1181</v>
      </c>
      <c r="E4889" s="44">
        <v>547</v>
      </c>
      <c r="F4889" s="58" t="s">
        <v>1216</v>
      </c>
      <c r="G4889" s="58" t="s">
        <v>84</v>
      </c>
      <c r="H4889" s="12" t="s">
        <v>11</v>
      </c>
      <c r="I4889" s="267"/>
    </row>
    <row r="4890" spans="1:9" x14ac:dyDescent="0.2">
      <c r="A4890" s="132" t="s">
        <v>40</v>
      </c>
      <c r="B4890" s="217">
        <v>5</v>
      </c>
      <c r="C4890" s="9" t="s">
        <v>143</v>
      </c>
      <c r="D4890" s="49" t="s">
        <v>1181</v>
      </c>
      <c r="E4890" s="44">
        <v>547</v>
      </c>
      <c r="F4890" s="58" t="s">
        <v>1216</v>
      </c>
      <c r="G4890" s="58" t="s">
        <v>84</v>
      </c>
      <c r="H4890" s="12" t="s">
        <v>11</v>
      </c>
      <c r="I4890" s="267"/>
    </row>
    <row r="4891" spans="1:9" x14ac:dyDescent="0.2">
      <c r="A4891" s="132" t="s">
        <v>44</v>
      </c>
      <c r="B4891" s="217">
        <v>5</v>
      </c>
      <c r="C4891" s="9" t="s">
        <v>143</v>
      </c>
      <c r="D4891" s="49" t="s">
        <v>1181</v>
      </c>
      <c r="E4891" s="44">
        <v>547</v>
      </c>
      <c r="F4891" s="58" t="s">
        <v>1216</v>
      </c>
      <c r="G4891" s="58" t="s">
        <v>84</v>
      </c>
      <c r="H4891" s="12" t="s">
        <v>11</v>
      </c>
      <c r="I4891" s="267"/>
    </row>
    <row r="4892" spans="1:9" x14ac:dyDescent="0.2">
      <c r="A4892" s="132" t="s">
        <v>45</v>
      </c>
      <c r="B4892" s="217">
        <v>5</v>
      </c>
      <c r="C4892" s="9" t="s">
        <v>143</v>
      </c>
      <c r="D4892" s="49" t="s">
        <v>1181</v>
      </c>
      <c r="E4892" s="44">
        <v>547</v>
      </c>
      <c r="F4892" s="58" t="s">
        <v>1216</v>
      </c>
      <c r="G4892" s="58" t="s">
        <v>84</v>
      </c>
      <c r="H4892" s="12" t="s">
        <v>11</v>
      </c>
      <c r="I4892" s="267"/>
    </row>
    <row r="4893" spans="1:9" x14ac:dyDescent="0.2">
      <c r="A4893" s="132" t="s">
        <v>46</v>
      </c>
      <c r="B4893" s="217">
        <v>5</v>
      </c>
      <c r="C4893" s="9" t="s">
        <v>143</v>
      </c>
      <c r="D4893" s="49" t="s">
        <v>1181</v>
      </c>
      <c r="E4893" s="44">
        <v>547</v>
      </c>
      <c r="F4893" s="58" t="s">
        <v>1216</v>
      </c>
      <c r="G4893" s="58" t="s">
        <v>84</v>
      </c>
      <c r="H4893" s="12" t="s">
        <v>11</v>
      </c>
      <c r="I4893" s="267"/>
    </row>
    <row r="4894" spans="1:9" x14ac:dyDescent="0.2">
      <c r="A4894" s="132" t="s">
        <v>47</v>
      </c>
      <c r="B4894" s="217">
        <v>5</v>
      </c>
      <c r="C4894" s="9" t="s">
        <v>143</v>
      </c>
      <c r="D4894" s="49" t="s">
        <v>1181</v>
      </c>
      <c r="E4894" s="44">
        <v>547</v>
      </c>
      <c r="F4894" s="58" t="s">
        <v>1216</v>
      </c>
      <c r="G4894" s="58" t="s">
        <v>84</v>
      </c>
      <c r="H4894" s="12" t="s">
        <v>11</v>
      </c>
      <c r="I4894" s="267"/>
    </row>
    <row r="4895" spans="1:9" x14ac:dyDescent="0.2">
      <c r="A4895" s="132" t="s">
        <v>55</v>
      </c>
      <c r="B4895" s="217">
        <v>5</v>
      </c>
      <c r="C4895" s="9" t="s">
        <v>143</v>
      </c>
      <c r="D4895" s="49" t="s">
        <v>1181</v>
      </c>
      <c r="E4895" s="44">
        <v>547</v>
      </c>
      <c r="F4895" s="58" t="s">
        <v>1216</v>
      </c>
      <c r="G4895" s="58" t="s">
        <v>84</v>
      </c>
      <c r="H4895" s="12" t="s">
        <v>11</v>
      </c>
      <c r="I4895" s="267"/>
    </row>
    <row r="4896" spans="1:9" x14ac:dyDescent="0.2">
      <c r="A4896" s="132" t="s">
        <v>56</v>
      </c>
      <c r="B4896" s="217">
        <v>5</v>
      </c>
      <c r="C4896" s="9" t="s">
        <v>143</v>
      </c>
      <c r="D4896" s="49" t="s">
        <v>1181</v>
      </c>
      <c r="E4896" s="44">
        <v>547</v>
      </c>
      <c r="F4896" s="58" t="s">
        <v>1216</v>
      </c>
      <c r="G4896" s="58" t="s">
        <v>84</v>
      </c>
      <c r="H4896" s="12" t="s">
        <v>11</v>
      </c>
      <c r="I4896" s="267"/>
    </row>
    <row r="4897" spans="1:9" x14ac:dyDescent="0.2">
      <c r="A4897" s="132" t="s">
        <v>64</v>
      </c>
      <c r="B4897" s="217">
        <v>5</v>
      </c>
      <c r="C4897" s="9" t="s">
        <v>143</v>
      </c>
      <c r="D4897" s="49" t="s">
        <v>1181</v>
      </c>
      <c r="E4897" s="44">
        <v>547</v>
      </c>
      <c r="F4897" s="58" t="s">
        <v>1216</v>
      </c>
      <c r="G4897" s="58" t="s">
        <v>84</v>
      </c>
      <c r="H4897" s="12" t="s">
        <v>11</v>
      </c>
      <c r="I4897" s="267"/>
    </row>
    <row r="4898" spans="1:9" x14ac:dyDescent="0.2">
      <c r="A4898" s="132" t="s">
        <v>65</v>
      </c>
      <c r="B4898" s="217">
        <v>5</v>
      </c>
      <c r="C4898" s="9" t="s">
        <v>143</v>
      </c>
      <c r="D4898" s="49" t="s">
        <v>1181</v>
      </c>
      <c r="E4898" s="44">
        <v>547</v>
      </c>
      <c r="F4898" s="58" t="s">
        <v>1216</v>
      </c>
      <c r="G4898" s="58" t="s">
        <v>84</v>
      </c>
      <c r="H4898" s="12" t="s">
        <v>11</v>
      </c>
      <c r="I4898" s="267"/>
    </row>
    <row r="4899" spans="1:9" x14ac:dyDescent="0.2">
      <c r="A4899" s="132" t="s">
        <v>78</v>
      </c>
      <c r="B4899" s="217">
        <v>5</v>
      </c>
      <c r="C4899" s="9" t="s">
        <v>143</v>
      </c>
      <c r="D4899" s="49" t="s">
        <v>1181</v>
      </c>
      <c r="E4899" s="44">
        <v>547</v>
      </c>
      <c r="F4899" s="58" t="s">
        <v>1216</v>
      </c>
      <c r="G4899" s="58" t="s">
        <v>84</v>
      </c>
      <c r="H4899" s="12" t="s">
        <v>11</v>
      </c>
      <c r="I4899" s="267"/>
    </row>
    <row r="4900" spans="1:9" x14ac:dyDescent="0.2">
      <c r="A4900" s="132" t="s">
        <v>79</v>
      </c>
      <c r="B4900" s="217">
        <v>5</v>
      </c>
      <c r="C4900" s="9" t="s">
        <v>143</v>
      </c>
      <c r="D4900" s="49" t="s">
        <v>1181</v>
      </c>
      <c r="E4900" s="44">
        <v>547</v>
      </c>
      <c r="F4900" s="58" t="s">
        <v>1216</v>
      </c>
      <c r="G4900" s="58" t="s">
        <v>84</v>
      </c>
      <c r="H4900" s="12" t="s">
        <v>11</v>
      </c>
      <c r="I4900" s="267"/>
    </row>
    <row r="4901" spans="1:9" x14ac:dyDescent="0.2">
      <c r="A4901" s="132" t="s">
        <v>81</v>
      </c>
      <c r="B4901" s="217">
        <v>5</v>
      </c>
      <c r="C4901" s="9" t="s">
        <v>143</v>
      </c>
      <c r="D4901" s="49" t="s">
        <v>1181</v>
      </c>
      <c r="E4901" s="44">
        <v>547</v>
      </c>
      <c r="F4901" s="58" t="s">
        <v>1216</v>
      </c>
      <c r="G4901" s="58" t="s">
        <v>84</v>
      </c>
      <c r="H4901" s="12" t="s">
        <v>11</v>
      </c>
      <c r="I4901" s="267"/>
    </row>
    <row r="4902" spans="1:9" x14ac:dyDescent="0.2">
      <c r="A4902" s="132" t="s">
        <v>82</v>
      </c>
      <c r="B4902" s="217">
        <v>5</v>
      </c>
      <c r="C4902" s="9" t="s">
        <v>143</v>
      </c>
      <c r="D4902" s="49" t="s">
        <v>1181</v>
      </c>
      <c r="E4902" s="44">
        <v>547</v>
      </c>
      <c r="F4902" s="58" t="s">
        <v>1216</v>
      </c>
      <c r="G4902" s="58" t="s">
        <v>84</v>
      </c>
      <c r="H4902" s="12" t="s">
        <v>11</v>
      </c>
      <c r="I4902" s="267"/>
    </row>
    <row r="4903" spans="1:9" x14ac:dyDescent="0.2">
      <c r="A4903" s="132" t="s">
        <v>87</v>
      </c>
      <c r="B4903" s="217">
        <v>5</v>
      </c>
      <c r="C4903" s="9" t="s">
        <v>143</v>
      </c>
      <c r="D4903" s="49" t="s">
        <v>1181</v>
      </c>
      <c r="E4903" s="44">
        <v>547</v>
      </c>
      <c r="F4903" s="58" t="s">
        <v>1216</v>
      </c>
      <c r="G4903" s="58" t="s">
        <v>84</v>
      </c>
      <c r="H4903" s="12" t="s">
        <v>11</v>
      </c>
      <c r="I4903" s="267"/>
    </row>
    <row r="4904" spans="1:9" x14ac:dyDescent="0.2">
      <c r="A4904" s="132" t="s">
        <v>88</v>
      </c>
      <c r="B4904" s="217">
        <v>5</v>
      </c>
      <c r="C4904" s="9" t="s">
        <v>143</v>
      </c>
      <c r="D4904" s="49" t="s">
        <v>1181</v>
      </c>
      <c r="E4904" s="44">
        <v>547</v>
      </c>
      <c r="F4904" s="58" t="s">
        <v>1216</v>
      </c>
      <c r="G4904" s="58" t="s">
        <v>84</v>
      </c>
      <c r="H4904" s="12" t="s">
        <v>11</v>
      </c>
      <c r="I4904" s="267"/>
    </row>
    <row r="4905" spans="1:9" x14ac:dyDescent="0.2">
      <c r="A4905" s="132" t="s">
        <v>148</v>
      </c>
      <c r="B4905" s="217">
        <v>5</v>
      </c>
      <c r="C4905" s="9" t="s">
        <v>143</v>
      </c>
      <c r="D4905" s="49" t="s">
        <v>1181</v>
      </c>
      <c r="E4905" s="44">
        <v>547</v>
      </c>
      <c r="F4905" s="58" t="s">
        <v>1216</v>
      </c>
      <c r="G4905" s="58" t="s">
        <v>84</v>
      </c>
      <c r="H4905" s="12" t="s">
        <v>11</v>
      </c>
      <c r="I4905" s="267"/>
    </row>
    <row r="4906" spans="1:9" x14ac:dyDescent="0.2">
      <c r="A4906" s="48" t="s">
        <v>527</v>
      </c>
      <c r="B4906" s="218">
        <v>5</v>
      </c>
      <c r="C4906" s="9" t="s">
        <v>143</v>
      </c>
      <c r="D4906" s="49" t="s">
        <v>1181</v>
      </c>
      <c r="E4906" s="44">
        <v>547</v>
      </c>
      <c r="F4906" s="58" t="s">
        <v>1216</v>
      </c>
      <c r="G4906" s="58" t="s">
        <v>84</v>
      </c>
      <c r="H4906" s="12" t="s">
        <v>11</v>
      </c>
      <c r="I4906" s="267"/>
    </row>
    <row r="4907" spans="1:9" s="53" customFormat="1" x14ac:dyDescent="0.2">
      <c r="A4907" s="132" t="s">
        <v>588</v>
      </c>
      <c r="B4907" s="217">
        <v>5</v>
      </c>
      <c r="C4907" s="9" t="s">
        <v>143</v>
      </c>
      <c r="D4907" s="49" t="s">
        <v>1181</v>
      </c>
      <c r="E4907" s="44">
        <v>547</v>
      </c>
      <c r="F4907" s="58" t="s">
        <v>1216</v>
      </c>
      <c r="G4907" s="58" t="s">
        <v>84</v>
      </c>
      <c r="H4907" s="12" t="s">
        <v>11</v>
      </c>
      <c r="I4907" s="267"/>
    </row>
    <row r="4908" spans="1:9" s="53" customFormat="1" x14ac:dyDescent="0.2">
      <c r="A4908" s="132" t="s">
        <v>1069</v>
      </c>
      <c r="B4908" s="217">
        <v>5</v>
      </c>
      <c r="C4908" s="9" t="s">
        <v>143</v>
      </c>
      <c r="D4908" s="49" t="s">
        <v>1181</v>
      </c>
      <c r="E4908" s="44">
        <v>547</v>
      </c>
      <c r="F4908" s="58" t="s">
        <v>1216</v>
      </c>
      <c r="G4908" s="58" t="s">
        <v>84</v>
      </c>
      <c r="H4908" s="12" t="s">
        <v>11</v>
      </c>
      <c r="I4908" s="267"/>
    </row>
    <row r="4909" spans="1:9" x14ac:dyDescent="0.2">
      <c r="A4909" s="132" t="s">
        <v>5</v>
      </c>
      <c r="B4909" s="217">
        <v>5</v>
      </c>
      <c r="C4909" s="9" t="s">
        <v>143</v>
      </c>
      <c r="D4909" s="49" t="s">
        <v>1181</v>
      </c>
      <c r="E4909" s="44">
        <v>548</v>
      </c>
      <c r="F4909" s="58" t="s">
        <v>1217</v>
      </c>
      <c r="G4909" s="58" t="s">
        <v>84</v>
      </c>
      <c r="H4909" s="12" t="s">
        <v>11</v>
      </c>
      <c r="I4909" s="267"/>
    </row>
    <row r="4910" spans="1:9" x14ac:dyDescent="0.2">
      <c r="A4910" s="132" t="s">
        <v>6</v>
      </c>
      <c r="B4910" s="217">
        <v>5</v>
      </c>
      <c r="C4910" s="9" t="s">
        <v>143</v>
      </c>
      <c r="D4910" s="49" t="s">
        <v>1181</v>
      </c>
      <c r="E4910" s="44">
        <v>548</v>
      </c>
      <c r="F4910" s="58" t="s">
        <v>1217</v>
      </c>
      <c r="G4910" s="58" t="s">
        <v>84</v>
      </c>
      <c r="H4910" s="12" t="s">
        <v>11</v>
      </c>
      <c r="I4910" s="267"/>
    </row>
    <row r="4911" spans="1:9" x14ac:dyDescent="0.2">
      <c r="A4911" s="132" t="s">
        <v>7</v>
      </c>
      <c r="B4911" s="217">
        <v>5</v>
      </c>
      <c r="C4911" s="9" t="s">
        <v>143</v>
      </c>
      <c r="D4911" s="49" t="s">
        <v>1181</v>
      </c>
      <c r="E4911" s="44">
        <v>548</v>
      </c>
      <c r="F4911" s="58" t="s">
        <v>1217</v>
      </c>
      <c r="G4911" s="58" t="s">
        <v>84</v>
      </c>
      <c r="H4911" s="12" t="s">
        <v>11</v>
      </c>
      <c r="I4911" s="267"/>
    </row>
    <row r="4912" spans="1:9" x14ac:dyDescent="0.2">
      <c r="A4912" s="132" t="s">
        <v>8</v>
      </c>
      <c r="B4912" s="217">
        <v>5</v>
      </c>
      <c r="C4912" s="9" t="s">
        <v>143</v>
      </c>
      <c r="D4912" s="49" t="s">
        <v>1181</v>
      </c>
      <c r="E4912" s="44">
        <v>548</v>
      </c>
      <c r="F4912" s="58" t="s">
        <v>1217</v>
      </c>
      <c r="G4912" s="58" t="s">
        <v>84</v>
      </c>
      <c r="H4912" s="12" t="s">
        <v>11</v>
      </c>
      <c r="I4912" s="267"/>
    </row>
    <row r="4913" spans="1:9" x14ac:dyDescent="0.2">
      <c r="A4913" s="132" t="s">
        <v>34</v>
      </c>
      <c r="B4913" s="217">
        <v>5</v>
      </c>
      <c r="C4913" s="9" t="s">
        <v>143</v>
      </c>
      <c r="D4913" s="49" t="s">
        <v>1181</v>
      </c>
      <c r="E4913" s="44">
        <v>548</v>
      </c>
      <c r="F4913" s="58" t="s">
        <v>1217</v>
      </c>
      <c r="G4913" s="58" t="s">
        <v>84</v>
      </c>
      <c r="H4913" s="12" t="s">
        <v>11</v>
      </c>
      <c r="I4913" s="267"/>
    </row>
    <row r="4914" spans="1:9" x14ac:dyDescent="0.2">
      <c r="A4914" s="132" t="s">
        <v>37</v>
      </c>
      <c r="B4914" s="217">
        <v>5</v>
      </c>
      <c r="C4914" s="9" t="s">
        <v>143</v>
      </c>
      <c r="D4914" s="49" t="s">
        <v>1181</v>
      </c>
      <c r="E4914" s="44">
        <v>548</v>
      </c>
      <c r="F4914" s="58" t="s">
        <v>1217</v>
      </c>
      <c r="G4914" s="58" t="s">
        <v>84</v>
      </c>
      <c r="H4914" s="12" t="s">
        <v>11</v>
      </c>
      <c r="I4914" s="267"/>
    </row>
    <row r="4915" spans="1:9" x14ac:dyDescent="0.2">
      <c r="A4915" s="132" t="s">
        <v>39</v>
      </c>
      <c r="B4915" s="217">
        <v>5</v>
      </c>
      <c r="C4915" s="9" t="s">
        <v>143</v>
      </c>
      <c r="D4915" s="49" t="s">
        <v>1181</v>
      </c>
      <c r="E4915" s="44">
        <v>548</v>
      </c>
      <c r="F4915" s="58" t="s">
        <v>1217</v>
      </c>
      <c r="G4915" s="58" t="s">
        <v>84</v>
      </c>
      <c r="H4915" s="12" t="s">
        <v>11</v>
      </c>
      <c r="I4915" s="267"/>
    </row>
    <row r="4916" spans="1:9" x14ac:dyDescent="0.2">
      <c r="A4916" s="132" t="s">
        <v>40</v>
      </c>
      <c r="B4916" s="217">
        <v>5</v>
      </c>
      <c r="C4916" s="9" t="s">
        <v>143</v>
      </c>
      <c r="D4916" s="49" t="s">
        <v>1181</v>
      </c>
      <c r="E4916" s="44">
        <v>548</v>
      </c>
      <c r="F4916" s="58" t="s">
        <v>1217</v>
      </c>
      <c r="G4916" s="58" t="s">
        <v>84</v>
      </c>
      <c r="H4916" s="12" t="s">
        <v>11</v>
      </c>
      <c r="I4916" s="267"/>
    </row>
    <row r="4917" spans="1:9" x14ac:dyDescent="0.2">
      <c r="A4917" s="132" t="s">
        <v>44</v>
      </c>
      <c r="B4917" s="217">
        <v>5</v>
      </c>
      <c r="C4917" s="9" t="s">
        <v>143</v>
      </c>
      <c r="D4917" s="49" t="s">
        <v>1181</v>
      </c>
      <c r="E4917" s="44">
        <v>548</v>
      </c>
      <c r="F4917" s="58" t="s">
        <v>1217</v>
      </c>
      <c r="G4917" s="58" t="s">
        <v>84</v>
      </c>
      <c r="H4917" s="12" t="s">
        <v>11</v>
      </c>
      <c r="I4917" s="267"/>
    </row>
    <row r="4918" spans="1:9" x14ac:dyDescent="0.2">
      <c r="A4918" s="132" t="s">
        <v>45</v>
      </c>
      <c r="B4918" s="217">
        <v>5</v>
      </c>
      <c r="C4918" s="9" t="s">
        <v>143</v>
      </c>
      <c r="D4918" s="49" t="s">
        <v>1181</v>
      </c>
      <c r="E4918" s="44">
        <v>548</v>
      </c>
      <c r="F4918" s="58" t="s">
        <v>1217</v>
      </c>
      <c r="G4918" s="58" t="s">
        <v>84</v>
      </c>
      <c r="H4918" s="12" t="s">
        <v>11</v>
      </c>
      <c r="I4918" s="267"/>
    </row>
    <row r="4919" spans="1:9" x14ac:dyDescent="0.2">
      <c r="A4919" s="132" t="s">
        <v>46</v>
      </c>
      <c r="B4919" s="217">
        <v>5</v>
      </c>
      <c r="C4919" s="9" t="s">
        <v>143</v>
      </c>
      <c r="D4919" s="49" t="s">
        <v>1181</v>
      </c>
      <c r="E4919" s="44">
        <v>548</v>
      </c>
      <c r="F4919" s="58" t="s">
        <v>1217</v>
      </c>
      <c r="G4919" s="58" t="s">
        <v>84</v>
      </c>
      <c r="H4919" s="12" t="s">
        <v>11</v>
      </c>
      <c r="I4919" s="267"/>
    </row>
    <row r="4920" spans="1:9" x14ac:dyDescent="0.2">
      <c r="A4920" s="132" t="s">
        <v>47</v>
      </c>
      <c r="B4920" s="217">
        <v>5</v>
      </c>
      <c r="C4920" s="9" t="s">
        <v>143</v>
      </c>
      <c r="D4920" s="49" t="s">
        <v>1181</v>
      </c>
      <c r="E4920" s="44">
        <v>548</v>
      </c>
      <c r="F4920" s="58" t="s">
        <v>1217</v>
      </c>
      <c r="G4920" s="58" t="s">
        <v>84</v>
      </c>
      <c r="H4920" s="12" t="s">
        <v>11</v>
      </c>
      <c r="I4920" s="267"/>
    </row>
    <row r="4921" spans="1:9" x14ac:dyDescent="0.2">
      <c r="A4921" s="132" t="s">
        <v>55</v>
      </c>
      <c r="B4921" s="217">
        <v>5</v>
      </c>
      <c r="C4921" s="9" t="s">
        <v>143</v>
      </c>
      <c r="D4921" s="49" t="s">
        <v>1181</v>
      </c>
      <c r="E4921" s="44">
        <v>548</v>
      </c>
      <c r="F4921" s="58" t="s">
        <v>1217</v>
      </c>
      <c r="G4921" s="58" t="s">
        <v>84</v>
      </c>
      <c r="H4921" s="12" t="s">
        <v>11</v>
      </c>
      <c r="I4921" s="267"/>
    </row>
    <row r="4922" spans="1:9" x14ac:dyDescent="0.2">
      <c r="A4922" s="132" t="s">
        <v>56</v>
      </c>
      <c r="B4922" s="217">
        <v>5</v>
      </c>
      <c r="C4922" s="9" t="s">
        <v>143</v>
      </c>
      <c r="D4922" s="49" t="s">
        <v>1181</v>
      </c>
      <c r="E4922" s="44">
        <v>548</v>
      </c>
      <c r="F4922" s="58" t="s">
        <v>1217</v>
      </c>
      <c r="G4922" s="58" t="s">
        <v>84</v>
      </c>
      <c r="H4922" s="12" t="s">
        <v>11</v>
      </c>
      <c r="I4922" s="267"/>
    </row>
    <row r="4923" spans="1:9" x14ac:dyDescent="0.2">
      <c r="A4923" s="132" t="s">
        <v>64</v>
      </c>
      <c r="B4923" s="217">
        <v>5</v>
      </c>
      <c r="C4923" s="9" t="s">
        <v>143</v>
      </c>
      <c r="D4923" s="49" t="s">
        <v>1181</v>
      </c>
      <c r="E4923" s="44">
        <v>548</v>
      </c>
      <c r="F4923" s="58" t="s">
        <v>1217</v>
      </c>
      <c r="G4923" s="58" t="s">
        <v>84</v>
      </c>
      <c r="H4923" s="12" t="s">
        <v>11</v>
      </c>
      <c r="I4923" s="267"/>
    </row>
    <row r="4924" spans="1:9" x14ac:dyDescent="0.2">
      <c r="A4924" s="132" t="s">
        <v>65</v>
      </c>
      <c r="B4924" s="217">
        <v>5</v>
      </c>
      <c r="C4924" s="9" t="s">
        <v>143</v>
      </c>
      <c r="D4924" s="49" t="s">
        <v>1181</v>
      </c>
      <c r="E4924" s="44">
        <v>548</v>
      </c>
      <c r="F4924" s="58" t="s">
        <v>1217</v>
      </c>
      <c r="G4924" s="58" t="s">
        <v>84</v>
      </c>
      <c r="H4924" s="12" t="s">
        <v>11</v>
      </c>
      <c r="I4924" s="267"/>
    </row>
    <row r="4925" spans="1:9" x14ac:dyDescent="0.2">
      <c r="A4925" s="132" t="s">
        <v>78</v>
      </c>
      <c r="B4925" s="217">
        <v>5</v>
      </c>
      <c r="C4925" s="9" t="s">
        <v>143</v>
      </c>
      <c r="D4925" s="49" t="s">
        <v>1181</v>
      </c>
      <c r="E4925" s="44">
        <v>548</v>
      </c>
      <c r="F4925" s="58" t="s">
        <v>1217</v>
      </c>
      <c r="G4925" s="58" t="s">
        <v>84</v>
      </c>
      <c r="H4925" s="12" t="s">
        <v>11</v>
      </c>
      <c r="I4925" s="267"/>
    </row>
    <row r="4926" spans="1:9" x14ac:dyDescent="0.2">
      <c r="A4926" s="132" t="s">
        <v>79</v>
      </c>
      <c r="B4926" s="217">
        <v>5</v>
      </c>
      <c r="C4926" s="9" t="s">
        <v>143</v>
      </c>
      <c r="D4926" s="49" t="s">
        <v>1181</v>
      </c>
      <c r="E4926" s="44">
        <v>548</v>
      </c>
      <c r="F4926" s="58" t="s">
        <v>1217</v>
      </c>
      <c r="G4926" s="58" t="s">
        <v>84</v>
      </c>
      <c r="H4926" s="12" t="s">
        <v>11</v>
      </c>
      <c r="I4926" s="267"/>
    </row>
    <row r="4927" spans="1:9" x14ac:dyDescent="0.2">
      <c r="A4927" s="132" t="s">
        <v>81</v>
      </c>
      <c r="B4927" s="217">
        <v>5</v>
      </c>
      <c r="C4927" s="9" t="s">
        <v>143</v>
      </c>
      <c r="D4927" s="49" t="s">
        <v>1181</v>
      </c>
      <c r="E4927" s="44">
        <v>548</v>
      </c>
      <c r="F4927" s="58" t="s">
        <v>1217</v>
      </c>
      <c r="G4927" s="58" t="s">
        <v>84</v>
      </c>
      <c r="H4927" s="12" t="s">
        <v>11</v>
      </c>
      <c r="I4927" s="267"/>
    </row>
    <row r="4928" spans="1:9" x14ac:dyDescent="0.2">
      <c r="A4928" s="132" t="s">
        <v>82</v>
      </c>
      <c r="B4928" s="217">
        <v>5</v>
      </c>
      <c r="C4928" s="9" t="s">
        <v>143</v>
      </c>
      <c r="D4928" s="49" t="s">
        <v>1181</v>
      </c>
      <c r="E4928" s="44">
        <v>548</v>
      </c>
      <c r="F4928" s="58" t="s">
        <v>1217</v>
      </c>
      <c r="G4928" s="58" t="s">
        <v>84</v>
      </c>
      <c r="H4928" s="12" t="s">
        <v>11</v>
      </c>
      <c r="I4928" s="267"/>
    </row>
    <row r="4929" spans="1:9" x14ac:dyDescent="0.2">
      <c r="A4929" s="132" t="s">
        <v>87</v>
      </c>
      <c r="B4929" s="217">
        <v>5</v>
      </c>
      <c r="C4929" s="9" t="s">
        <v>143</v>
      </c>
      <c r="D4929" s="49" t="s">
        <v>1181</v>
      </c>
      <c r="E4929" s="44">
        <v>548</v>
      </c>
      <c r="F4929" s="58" t="s">
        <v>1217</v>
      </c>
      <c r="G4929" s="58" t="s">
        <v>84</v>
      </c>
      <c r="H4929" s="12" t="s">
        <v>11</v>
      </c>
      <c r="I4929" s="267"/>
    </row>
    <row r="4930" spans="1:9" x14ac:dyDescent="0.2">
      <c r="A4930" s="132" t="s">
        <v>88</v>
      </c>
      <c r="B4930" s="217">
        <v>5</v>
      </c>
      <c r="C4930" s="9" t="s">
        <v>143</v>
      </c>
      <c r="D4930" s="49" t="s">
        <v>1181</v>
      </c>
      <c r="E4930" s="44">
        <v>548</v>
      </c>
      <c r="F4930" s="58" t="s">
        <v>1217</v>
      </c>
      <c r="G4930" s="58" t="s">
        <v>84</v>
      </c>
      <c r="H4930" s="12" t="s">
        <v>11</v>
      </c>
      <c r="I4930" s="267"/>
    </row>
    <row r="4931" spans="1:9" x14ac:dyDescent="0.2">
      <c r="A4931" s="132" t="s">
        <v>148</v>
      </c>
      <c r="B4931" s="217">
        <v>5</v>
      </c>
      <c r="C4931" s="9" t="s">
        <v>143</v>
      </c>
      <c r="D4931" s="49" t="s">
        <v>1181</v>
      </c>
      <c r="E4931" s="44">
        <v>548</v>
      </c>
      <c r="F4931" s="58" t="s">
        <v>1217</v>
      </c>
      <c r="G4931" s="58" t="s">
        <v>84</v>
      </c>
      <c r="H4931" s="12" t="s">
        <v>11</v>
      </c>
      <c r="I4931" s="267"/>
    </row>
    <row r="4932" spans="1:9" x14ac:dyDescent="0.2">
      <c r="A4932" s="48" t="s">
        <v>527</v>
      </c>
      <c r="B4932" s="218">
        <v>5</v>
      </c>
      <c r="C4932" s="9" t="s">
        <v>143</v>
      </c>
      <c r="D4932" s="49" t="s">
        <v>1181</v>
      </c>
      <c r="E4932" s="44">
        <v>548</v>
      </c>
      <c r="F4932" s="58" t="s">
        <v>1217</v>
      </c>
      <c r="G4932" s="58" t="s">
        <v>84</v>
      </c>
      <c r="H4932" s="12" t="s">
        <v>11</v>
      </c>
      <c r="I4932" s="267"/>
    </row>
    <row r="4933" spans="1:9" s="53" customFormat="1" x14ac:dyDescent="0.2">
      <c r="A4933" s="132" t="s">
        <v>588</v>
      </c>
      <c r="B4933" s="217">
        <v>5</v>
      </c>
      <c r="C4933" s="9" t="s">
        <v>143</v>
      </c>
      <c r="D4933" s="49" t="s">
        <v>1181</v>
      </c>
      <c r="E4933" s="44">
        <v>548</v>
      </c>
      <c r="F4933" s="58" t="s">
        <v>1217</v>
      </c>
      <c r="G4933" s="58" t="s">
        <v>84</v>
      </c>
      <c r="H4933" s="12" t="s">
        <v>11</v>
      </c>
      <c r="I4933" s="267"/>
    </row>
    <row r="4934" spans="1:9" s="53" customFormat="1" x14ac:dyDescent="0.2">
      <c r="A4934" s="132" t="s">
        <v>1069</v>
      </c>
      <c r="B4934" s="217">
        <v>5</v>
      </c>
      <c r="C4934" s="9" t="s">
        <v>143</v>
      </c>
      <c r="D4934" s="49" t="s">
        <v>1181</v>
      </c>
      <c r="E4934" s="44">
        <v>548</v>
      </c>
      <c r="F4934" s="58" t="s">
        <v>1217</v>
      </c>
      <c r="G4934" s="58" t="s">
        <v>84</v>
      </c>
      <c r="H4934" s="12" t="s">
        <v>11</v>
      </c>
      <c r="I4934" s="267"/>
    </row>
    <row r="4935" spans="1:9" x14ac:dyDescent="0.2">
      <c r="A4935" s="132" t="s">
        <v>5</v>
      </c>
      <c r="B4935" s="217">
        <v>5</v>
      </c>
      <c r="C4935" s="78" t="s">
        <v>143</v>
      </c>
      <c r="D4935" s="49" t="s">
        <v>1181</v>
      </c>
      <c r="E4935" s="44">
        <v>549</v>
      </c>
      <c r="F4935" s="58" t="s">
        <v>1218</v>
      </c>
      <c r="G4935" s="58" t="s">
        <v>84</v>
      </c>
      <c r="H4935" s="12" t="s">
        <v>11</v>
      </c>
      <c r="I4935" s="267"/>
    </row>
    <row r="4936" spans="1:9" x14ac:dyDescent="0.2">
      <c r="A4936" s="132" t="s">
        <v>6</v>
      </c>
      <c r="B4936" s="217">
        <v>5</v>
      </c>
      <c r="C4936" s="78" t="s">
        <v>143</v>
      </c>
      <c r="D4936" s="49" t="s">
        <v>1181</v>
      </c>
      <c r="E4936" s="44">
        <v>549</v>
      </c>
      <c r="F4936" s="58" t="s">
        <v>1218</v>
      </c>
      <c r="G4936" s="58" t="s">
        <v>84</v>
      </c>
      <c r="H4936" s="12" t="s">
        <v>11</v>
      </c>
      <c r="I4936" s="267"/>
    </row>
    <row r="4937" spans="1:9" x14ac:dyDescent="0.2">
      <c r="A4937" s="132" t="s">
        <v>7</v>
      </c>
      <c r="B4937" s="217">
        <v>5</v>
      </c>
      <c r="C4937" s="78" t="s">
        <v>143</v>
      </c>
      <c r="D4937" s="49" t="s">
        <v>1181</v>
      </c>
      <c r="E4937" s="44">
        <v>549</v>
      </c>
      <c r="F4937" s="58" t="s">
        <v>1218</v>
      </c>
      <c r="G4937" s="58" t="s">
        <v>84</v>
      </c>
      <c r="H4937" s="12" t="s">
        <v>11</v>
      </c>
      <c r="I4937" s="267"/>
    </row>
    <row r="4938" spans="1:9" x14ac:dyDescent="0.2">
      <c r="A4938" s="132" t="s">
        <v>8</v>
      </c>
      <c r="B4938" s="217">
        <v>5</v>
      </c>
      <c r="C4938" s="78" t="s">
        <v>143</v>
      </c>
      <c r="D4938" s="49" t="s">
        <v>1181</v>
      </c>
      <c r="E4938" s="44">
        <v>549</v>
      </c>
      <c r="F4938" s="58" t="s">
        <v>1218</v>
      </c>
      <c r="G4938" s="58" t="s">
        <v>84</v>
      </c>
      <c r="H4938" s="12" t="s">
        <v>11</v>
      </c>
      <c r="I4938" s="267"/>
    </row>
    <row r="4939" spans="1:9" x14ac:dyDescent="0.2">
      <c r="A4939" s="132" t="s">
        <v>34</v>
      </c>
      <c r="B4939" s="217">
        <v>5</v>
      </c>
      <c r="C4939" s="78" t="s">
        <v>143</v>
      </c>
      <c r="D4939" s="49" t="s">
        <v>1181</v>
      </c>
      <c r="E4939" s="44">
        <v>549</v>
      </c>
      <c r="F4939" s="58" t="s">
        <v>1218</v>
      </c>
      <c r="G4939" s="58" t="s">
        <v>84</v>
      </c>
      <c r="H4939" s="12" t="s">
        <v>11</v>
      </c>
      <c r="I4939" s="267"/>
    </row>
    <row r="4940" spans="1:9" x14ac:dyDescent="0.2">
      <c r="A4940" s="132" t="s">
        <v>37</v>
      </c>
      <c r="B4940" s="217">
        <v>5</v>
      </c>
      <c r="C4940" s="78" t="s">
        <v>143</v>
      </c>
      <c r="D4940" s="49" t="s">
        <v>1181</v>
      </c>
      <c r="E4940" s="44">
        <v>549</v>
      </c>
      <c r="F4940" s="58" t="s">
        <v>1218</v>
      </c>
      <c r="G4940" s="58" t="s">
        <v>84</v>
      </c>
      <c r="H4940" s="12" t="s">
        <v>11</v>
      </c>
      <c r="I4940" s="267"/>
    </row>
    <row r="4941" spans="1:9" x14ac:dyDescent="0.2">
      <c r="A4941" s="132" t="s">
        <v>39</v>
      </c>
      <c r="B4941" s="217">
        <v>5</v>
      </c>
      <c r="C4941" s="78" t="s">
        <v>143</v>
      </c>
      <c r="D4941" s="49" t="s">
        <v>1181</v>
      </c>
      <c r="E4941" s="44">
        <v>549</v>
      </c>
      <c r="F4941" s="58" t="s">
        <v>1218</v>
      </c>
      <c r="G4941" s="58" t="s">
        <v>84</v>
      </c>
      <c r="H4941" s="12" t="s">
        <v>11</v>
      </c>
      <c r="I4941" s="267"/>
    </row>
    <row r="4942" spans="1:9" x14ac:dyDescent="0.2">
      <c r="A4942" s="132" t="s">
        <v>40</v>
      </c>
      <c r="B4942" s="217">
        <v>5</v>
      </c>
      <c r="C4942" s="78" t="s">
        <v>143</v>
      </c>
      <c r="D4942" s="49" t="s">
        <v>1181</v>
      </c>
      <c r="E4942" s="44">
        <v>549</v>
      </c>
      <c r="F4942" s="58" t="s">
        <v>1218</v>
      </c>
      <c r="G4942" s="58" t="s">
        <v>84</v>
      </c>
      <c r="H4942" s="12" t="s">
        <v>11</v>
      </c>
      <c r="I4942" s="267"/>
    </row>
    <row r="4943" spans="1:9" x14ac:dyDescent="0.2">
      <c r="A4943" s="132" t="s">
        <v>44</v>
      </c>
      <c r="B4943" s="217">
        <v>5</v>
      </c>
      <c r="C4943" s="78" t="s">
        <v>143</v>
      </c>
      <c r="D4943" s="49" t="s">
        <v>1181</v>
      </c>
      <c r="E4943" s="44">
        <v>549</v>
      </c>
      <c r="F4943" s="58" t="s">
        <v>1218</v>
      </c>
      <c r="G4943" s="58" t="s">
        <v>84</v>
      </c>
      <c r="H4943" s="12" t="s">
        <v>11</v>
      </c>
      <c r="I4943" s="267"/>
    </row>
    <row r="4944" spans="1:9" x14ac:dyDescent="0.2">
      <c r="A4944" s="132" t="s">
        <v>45</v>
      </c>
      <c r="B4944" s="217">
        <v>5</v>
      </c>
      <c r="C4944" s="78" t="s">
        <v>143</v>
      </c>
      <c r="D4944" s="49" t="s">
        <v>1181</v>
      </c>
      <c r="E4944" s="44">
        <v>549</v>
      </c>
      <c r="F4944" s="58" t="s">
        <v>1218</v>
      </c>
      <c r="G4944" s="58" t="s">
        <v>84</v>
      </c>
      <c r="H4944" s="12" t="s">
        <v>11</v>
      </c>
      <c r="I4944" s="267"/>
    </row>
    <row r="4945" spans="1:9" x14ac:dyDescent="0.2">
      <c r="A4945" s="132" t="s">
        <v>46</v>
      </c>
      <c r="B4945" s="217">
        <v>5</v>
      </c>
      <c r="C4945" s="78" t="s">
        <v>143</v>
      </c>
      <c r="D4945" s="49" t="s">
        <v>1181</v>
      </c>
      <c r="E4945" s="44">
        <v>549</v>
      </c>
      <c r="F4945" s="58" t="s">
        <v>1218</v>
      </c>
      <c r="G4945" s="58" t="s">
        <v>84</v>
      </c>
      <c r="H4945" s="12" t="s">
        <v>11</v>
      </c>
      <c r="I4945" s="267"/>
    </row>
    <row r="4946" spans="1:9" x14ac:dyDescent="0.2">
      <c r="A4946" s="132" t="s">
        <v>47</v>
      </c>
      <c r="B4946" s="217">
        <v>5</v>
      </c>
      <c r="C4946" s="78" t="s">
        <v>143</v>
      </c>
      <c r="D4946" s="49" t="s">
        <v>1181</v>
      </c>
      <c r="E4946" s="44">
        <v>549</v>
      </c>
      <c r="F4946" s="58" t="s">
        <v>1218</v>
      </c>
      <c r="G4946" s="58" t="s">
        <v>84</v>
      </c>
      <c r="H4946" s="12" t="s">
        <v>11</v>
      </c>
      <c r="I4946" s="267"/>
    </row>
    <row r="4947" spans="1:9" x14ac:dyDescent="0.2">
      <c r="A4947" s="132" t="s">
        <v>55</v>
      </c>
      <c r="B4947" s="217">
        <v>5</v>
      </c>
      <c r="C4947" s="78" t="s">
        <v>143</v>
      </c>
      <c r="D4947" s="49" t="s">
        <v>1181</v>
      </c>
      <c r="E4947" s="44">
        <v>549</v>
      </c>
      <c r="F4947" s="58" t="s">
        <v>1218</v>
      </c>
      <c r="G4947" s="58" t="s">
        <v>84</v>
      </c>
      <c r="H4947" s="12" t="s">
        <v>11</v>
      </c>
      <c r="I4947" s="267"/>
    </row>
    <row r="4948" spans="1:9" x14ac:dyDescent="0.2">
      <c r="A4948" s="132" t="s">
        <v>56</v>
      </c>
      <c r="B4948" s="217">
        <v>5</v>
      </c>
      <c r="C4948" s="78" t="s">
        <v>143</v>
      </c>
      <c r="D4948" s="49" t="s">
        <v>1181</v>
      </c>
      <c r="E4948" s="44">
        <v>549</v>
      </c>
      <c r="F4948" s="58" t="s">
        <v>1218</v>
      </c>
      <c r="G4948" s="58" t="s">
        <v>84</v>
      </c>
      <c r="H4948" s="12" t="s">
        <v>11</v>
      </c>
      <c r="I4948" s="267"/>
    </row>
    <row r="4949" spans="1:9" x14ac:dyDescent="0.2">
      <c r="A4949" s="132" t="s">
        <v>64</v>
      </c>
      <c r="B4949" s="217">
        <v>5</v>
      </c>
      <c r="C4949" s="78" t="s">
        <v>143</v>
      </c>
      <c r="D4949" s="49" t="s">
        <v>1181</v>
      </c>
      <c r="E4949" s="44">
        <v>549</v>
      </c>
      <c r="F4949" s="58" t="s">
        <v>1218</v>
      </c>
      <c r="G4949" s="58" t="s">
        <v>84</v>
      </c>
      <c r="H4949" s="12" t="s">
        <v>11</v>
      </c>
      <c r="I4949" s="267"/>
    </row>
    <row r="4950" spans="1:9" x14ac:dyDescent="0.2">
      <c r="A4950" s="132" t="s">
        <v>65</v>
      </c>
      <c r="B4950" s="217">
        <v>5</v>
      </c>
      <c r="C4950" s="78" t="s">
        <v>143</v>
      </c>
      <c r="D4950" s="49" t="s">
        <v>1181</v>
      </c>
      <c r="E4950" s="44">
        <v>549</v>
      </c>
      <c r="F4950" s="58" t="s">
        <v>1218</v>
      </c>
      <c r="G4950" s="58" t="s">
        <v>84</v>
      </c>
      <c r="H4950" s="12" t="s">
        <v>11</v>
      </c>
      <c r="I4950" s="267"/>
    </row>
    <row r="4951" spans="1:9" x14ac:dyDescent="0.2">
      <c r="A4951" s="132" t="s">
        <v>78</v>
      </c>
      <c r="B4951" s="217">
        <v>5</v>
      </c>
      <c r="C4951" s="78" t="s">
        <v>143</v>
      </c>
      <c r="D4951" s="49" t="s">
        <v>1181</v>
      </c>
      <c r="E4951" s="44">
        <v>549</v>
      </c>
      <c r="F4951" s="58" t="s">
        <v>1218</v>
      </c>
      <c r="G4951" s="58" t="s">
        <v>84</v>
      </c>
      <c r="H4951" s="12" t="s">
        <v>11</v>
      </c>
      <c r="I4951" s="267"/>
    </row>
    <row r="4952" spans="1:9" x14ac:dyDescent="0.2">
      <c r="A4952" s="132" t="s">
        <v>79</v>
      </c>
      <c r="B4952" s="217">
        <v>5</v>
      </c>
      <c r="C4952" s="78" t="s">
        <v>143</v>
      </c>
      <c r="D4952" s="49" t="s">
        <v>1181</v>
      </c>
      <c r="E4952" s="44">
        <v>549</v>
      </c>
      <c r="F4952" s="58" t="s">
        <v>1218</v>
      </c>
      <c r="G4952" s="58" t="s">
        <v>84</v>
      </c>
      <c r="H4952" s="12" t="s">
        <v>11</v>
      </c>
      <c r="I4952" s="267"/>
    </row>
    <row r="4953" spans="1:9" x14ac:dyDescent="0.2">
      <c r="A4953" s="132" t="s">
        <v>81</v>
      </c>
      <c r="B4953" s="217">
        <v>5</v>
      </c>
      <c r="C4953" s="78" t="s">
        <v>143</v>
      </c>
      <c r="D4953" s="49" t="s">
        <v>1181</v>
      </c>
      <c r="E4953" s="44">
        <v>549</v>
      </c>
      <c r="F4953" s="58" t="s">
        <v>1218</v>
      </c>
      <c r="G4953" s="58" t="s">
        <v>84</v>
      </c>
      <c r="H4953" s="12" t="s">
        <v>11</v>
      </c>
      <c r="I4953" s="267"/>
    </row>
    <row r="4954" spans="1:9" x14ac:dyDescent="0.2">
      <c r="A4954" s="132" t="s">
        <v>82</v>
      </c>
      <c r="B4954" s="217">
        <v>5</v>
      </c>
      <c r="C4954" s="78" t="s">
        <v>143</v>
      </c>
      <c r="D4954" s="49" t="s">
        <v>1181</v>
      </c>
      <c r="E4954" s="44">
        <v>549</v>
      </c>
      <c r="F4954" s="58" t="s">
        <v>1218</v>
      </c>
      <c r="G4954" s="58" t="s">
        <v>84</v>
      </c>
      <c r="H4954" s="12" t="s">
        <v>11</v>
      </c>
      <c r="I4954" s="267"/>
    </row>
    <row r="4955" spans="1:9" x14ac:dyDescent="0.2">
      <c r="A4955" s="132" t="s">
        <v>87</v>
      </c>
      <c r="B4955" s="217">
        <v>5</v>
      </c>
      <c r="C4955" s="78" t="s">
        <v>143</v>
      </c>
      <c r="D4955" s="49" t="s">
        <v>1181</v>
      </c>
      <c r="E4955" s="44">
        <v>549</v>
      </c>
      <c r="F4955" s="58" t="s">
        <v>1218</v>
      </c>
      <c r="G4955" s="58" t="s">
        <v>84</v>
      </c>
      <c r="H4955" s="12" t="s">
        <v>11</v>
      </c>
      <c r="I4955" s="267"/>
    </row>
    <row r="4956" spans="1:9" x14ac:dyDescent="0.2">
      <c r="A4956" s="132" t="s">
        <v>88</v>
      </c>
      <c r="B4956" s="217">
        <v>5</v>
      </c>
      <c r="C4956" s="78" t="s">
        <v>143</v>
      </c>
      <c r="D4956" s="49" t="s">
        <v>1181</v>
      </c>
      <c r="E4956" s="44">
        <v>549</v>
      </c>
      <c r="F4956" s="58" t="s">
        <v>1218</v>
      </c>
      <c r="G4956" s="58" t="s">
        <v>84</v>
      </c>
      <c r="H4956" s="12" t="s">
        <v>11</v>
      </c>
      <c r="I4956" s="267"/>
    </row>
    <row r="4957" spans="1:9" x14ac:dyDescent="0.2">
      <c r="A4957" s="132" t="s">
        <v>148</v>
      </c>
      <c r="B4957" s="217">
        <v>5</v>
      </c>
      <c r="C4957" s="78" t="s">
        <v>143</v>
      </c>
      <c r="D4957" s="49" t="s">
        <v>1181</v>
      </c>
      <c r="E4957" s="44">
        <v>549</v>
      </c>
      <c r="F4957" s="58" t="s">
        <v>1218</v>
      </c>
      <c r="G4957" s="58" t="s">
        <v>84</v>
      </c>
      <c r="H4957" s="12" t="s">
        <v>11</v>
      </c>
      <c r="I4957" s="267"/>
    </row>
    <row r="4958" spans="1:9" x14ac:dyDescent="0.2">
      <c r="A4958" s="48" t="s">
        <v>527</v>
      </c>
      <c r="B4958" s="218">
        <v>5</v>
      </c>
      <c r="C4958" s="78" t="s">
        <v>143</v>
      </c>
      <c r="D4958" s="49" t="s">
        <v>1181</v>
      </c>
      <c r="E4958" s="44">
        <v>549</v>
      </c>
      <c r="F4958" s="58" t="s">
        <v>1218</v>
      </c>
      <c r="G4958" s="58" t="s">
        <v>84</v>
      </c>
      <c r="H4958" s="12" t="s">
        <v>11</v>
      </c>
      <c r="I4958" s="267"/>
    </row>
    <row r="4959" spans="1:9" s="53" customFormat="1" x14ac:dyDescent="0.2">
      <c r="A4959" s="132" t="s">
        <v>588</v>
      </c>
      <c r="B4959" s="217">
        <v>5</v>
      </c>
      <c r="C4959" s="78" t="s">
        <v>143</v>
      </c>
      <c r="D4959" s="49" t="s">
        <v>1181</v>
      </c>
      <c r="E4959" s="44">
        <v>549</v>
      </c>
      <c r="F4959" s="58" t="s">
        <v>1218</v>
      </c>
      <c r="G4959" s="58" t="s">
        <v>84</v>
      </c>
      <c r="H4959" s="12" t="s">
        <v>11</v>
      </c>
      <c r="I4959" s="267"/>
    </row>
    <row r="4960" spans="1:9" s="53" customFormat="1" x14ac:dyDescent="0.2">
      <c r="A4960" s="132" t="s">
        <v>1069</v>
      </c>
      <c r="B4960" s="217">
        <v>5</v>
      </c>
      <c r="C4960" s="78" t="s">
        <v>143</v>
      </c>
      <c r="D4960" s="49" t="s">
        <v>1181</v>
      </c>
      <c r="E4960" s="44">
        <v>549</v>
      </c>
      <c r="F4960" s="58" t="s">
        <v>1218</v>
      </c>
      <c r="G4960" s="58" t="s">
        <v>84</v>
      </c>
      <c r="H4960" s="12" t="s">
        <v>11</v>
      </c>
      <c r="I4960" s="267"/>
    </row>
    <row r="4961" spans="1:9" x14ac:dyDescent="0.2">
      <c r="A4961" s="132" t="s">
        <v>5</v>
      </c>
      <c r="B4961" s="213">
        <v>5</v>
      </c>
      <c r="C4961" s="148" t="s">
        <v>143</v>
      </c>
      <c r="D4961" s="49" t="s">
        <v>1179</v>
      </c>
      <c r="E4961" s="44">
        <v>562</v>
      </c>
      <c r="F4961" s="58" t="s">
        <v>1205</v>
      </c>
      <c r="G4961" s="127" t="s">
        <v>14</v>
      </c>
      <c r="H4961" s="143" t="s">
        <v>4</v>
      </c>
      <c r="I4961" s="267"/>
    </row>
    <row r="4962" spans="1:9" x14ac:dyDescent="0.2">
      <c r="A4962" s="132" t="s">
        <v>6</v>
      </c>
      <c r="B4962" s="213">
        <v>5</v>
      </c>
      <c r="C4962" s="148" t="s">
        <v>143</v>
      </c>
      <c r="D4962" s="49" t="s">
        <v>1179</v>
      </c>
      <c r="E4962" s="44">
        <v>562</v>
      </c>
      <c r="F4962" s="58" t="s">
        <v>1205</v>
      </c>
      <c r="G4962" s="127" t="s">
        <v>14</v>
      </c>
      <c r="H4962" s="143" t="s">
        <v>4</v>
      </c>
      <c r="I4962" s="267"/>
    </row>
    <row r="4963" spans="1:9" x14ac:dyDescent="0.2">
      <c r="A4963" s="132" t="s">
        <v>7</v>
      </c>
      <c r="B4963" s="213">
        <v>5</v>
      </c>
      <c r="C4963" s="148" t="s">
        <v>143</v>
      </c>
      <c r="D4963" s="49" t="s">
        <v>1179</v>
      </c>
      <c r="E4963" s="44">
        <v>562</v>
      </c>
      <c r="F4963" s="58" t="s">
        <v>1205</v>
      </c>
      <c r="G4963" s="127" t="s">
        <v>14</v>
      </c>
      <c r="H4963" s="143" t="s">
        <v>4</v>
      </c>
      <c r="I4963" s="267"/>
    </row>
    <row r="4964" spans="1:9" x14ac:dyDescent="0.2">
      <c r="A4964" s="132" t="s">
        <v>8</v>
      </c>
      <c r="B4964" s="213">
        <v>5</v>
      </c>
      <c r="C4964" s="148" t="s">
        <v>143</v>
      </c>
      <c r="D4964" s="49" t="s">
        <v>1179</v>
      </c>
      <c r="E4964" s="44">
        <v>562</v>
      </c>
      <c r="F4964" s="58" t="s">
        <v>1205</v>
      </c>
      <c r="G4964" s="127" t="s">
        <v>14</v>
      </c>
      <c r="H4964" s="143" t="s">
        <v>4</v>
      </c>
      <c r="I4964" s="267"/>
    </row>
    <row r="4965" spans="1:9" x14ac:dyDescent="0.2">
      <c r="A4965" s="132" t="s">
        <v>34</v>
      </c>
      <c r="B4965" s="213">
        <v>5</v>
      </c>
      <c r="C4965" s="148" t="s">
        <v>143</v>
      </c>
      <c r="D4965" s="49" t="s">
        <v>1179</v>
      </c>
      <c r="E4965" s="44">
        <v>562</v>
      </c>
      <c r="F4965" s="58" t="s">
        <v>1205</v>
      </c>
      <c r="G4965" s="127" t="s">
        <v>14</v>
      </c>
      <c r="H4965" s="143" t="s">
        <v>4</v>
      </c>
      <c r="I4965" s="267"/>
    </row>
    <row r="4966" spans="1:9" x14ac:dyDescent="0.2">
      <c r="A4966" s="132" t="s">
        <v>37</v>
      </c>
      <c r="B4966" s="213">
        <v>5</v>
      </c>
      <c r="C4966" s="148" t="s">
        <v>143</v>
      </c>
      <c r="D4966" s="49" t="s">
        <v>1179</v>
      </c>
      <c r="E4966" s="44">
        <v>562</v>
      </c>
      <c r="F4966" s="58" t="s">
        <v>1205</v>
      </c>
      <c r="G4966" s="127" t="s">
        <v>14</v>
      </c>
      <c r="H4966" s="143" t="s">
        <v>4</v>
      </c>
      <c r="I4966" s="267"/>
    </row>
    <row r="4967" spans="1:9" x14ac:dyDescent="0.2">
      <c r="A4967" s="132" t="s">
        <v>39</v>
      </c>
      <c r="B4967" s="213">
        <v>5</v>
      </c>
      <c r="C4967" s="148" t="s">
        <v>143</v>
      </c>
      <c r="D4967" s="49" t="s">
        <v>1179</v>
      </c>
      <c r="E4967" s="44">
        <v>562</v>
      </c>
      <c r="F4967" s="58" t="s">
        <v>1205</v>
      </c>
      <c r="G4967" s="127" t="s">
        <v>14</v>
      </c>
      <c r="H4967" s="143">
        <v>1405.6</v>
      </c>
      <c r="I4967" s="267"/>
    </row>
    <row r="4968" spans="1:9" x14ac:dyDescent="0.2">
      <c r="A4968" s="132" t="s">
        <v>40</v>
      </c>
      <c r="B4968" s="213">
        <v>5</v>
      </c>
      <c r="C4968" s="148" t="s">
        <v>143</v>
      </c>
      <c r="D4968" s="49" t="s">
        <v>1179</v>
      </c>
      <c r="E4968" s="44">
        <v>562</v>
      </c>
      <c r="F4968" s="58" t="s">
        <v>1205</v>
      </c>
      <c r="G4968" s="127" t="s">
        <v>14</v>
      </c>
      <c r="H4968" s="143">
        <v>1405.6</v>
      </c>
      <c r="I4968" s="267"/>
    </row>
    <row r="4969" spans="1:9" x14ac:dyDescent="0.2">
      <c r="A4969" s="132" t="s">
        <v>44</v>
      </c>
      <c r="B4969" s="213">
        <v>5</v>
      </c>
      <c r="C4969" s="148" t="s">
        <v>143</v>
      </c>
      <c r="D4969" s="49" t="s">
        <v>1179</v>
      </c>
      <c r="E4969" s="44">
        <v>562</v>
      </c>
      <c r="F4969" s="58" t="s">
        <v>1205</v>
      </c>
      <c r="G4969" s="127" t="s">
        <v>14</v>
      </c>
      <c r="H4969" s="143">
        <v>1512.2</v>
      </c>
      <c r="I4969" s="267"/>
    </row>
    <row r="4970" spans="1:9" x14ac:dyDescent="0.2">
      <c r="A4970" s="132" t="s">
        <v>45</v>
      </c>
      <c r="B4970" s="213">
        <v>5</v>
      </c>
      <c r="C4970" s="148" t="s">
        <v>143</v>
      </c>
      <c r="D4970" s="49" t="s">
        <v>1179</v>
      </c>
      <c r="E4970" s="44">
        <v>562</v>
      </c>
      <c r="F4970" s="58" t="s">
        <v>1205</v>
      </c>
      <c r="G4970" s="127" t="s">
        <v>14</v>
      </c>
      <c r="H4970" s="143">
        <v>1512.2</v>
      </c>
      <c r="I4970" s="267"/>
    </row>
    <row r="4971" spans="1:9" x14ac:dyDescent="0.2">
      <c r="A4971" s="132" t="s">
        <v>46</v>
      </c>
      <c r="B4971" s="213">
        <v>5</v>
      </c>
      <c r="C4971" s="148" t="s">
        <v>143</v>
      </c>
      <c r="D4971" s="49" t="s">
        <v>1179</v>
      </c>
      <c r="E4971" s="44">
        <v>562</v>
      </c>
      <c r="F4971" s="58" t="s">
        <v>1205</v>
      </c>
      <c r="G4971" s="127" t="s">
        <v>14</v>
      </c>
      <c r="H4971" s="143">
        <v>1391.2</v>
      </c>
      <c r="I4971" s="267"/>
    </row>
    <row r="4972" spans="1:9" x14ac:dyDescent="0.2">
      <c r="A4972" s="132" t="s">
        <v>47</v>
      </c>
      <c r="B4972" s="213">
        <v>5</v>
      </c>
      <c r="C4972" s="148" t="s">
        <v>143</v>
      </c>
      <c r="D4972" s="49" t="s">
        <v>1179</v>
      </c>
      <c r="E4972" s="44">
        <v>562</v>
      </c>
      <c r="F4972" s="58" t="s">
        <v>1205</v>
      </c>
      <c r="G4972" s="127" t="s">
        <v>14</v>
      </c>
      <c r="H4972" s="143">
        <v>1211</v>
      </c>
      <c r="I4972" s="267"/>
    </row>
    <row r="4973" spans="1:9" x14ac:dyDescent="0.2">
      <c r="A4973" s="132" t="s">
        <v>55</v>
      </c>
      <c r="B4973" s="213">
        <v>5</v>
      </c>
      <c r="C4973" s="148" t="s">
        <v>143</v>
      </c>
      <c r="D4973" s="49" t="s">
        <v>1179</v>
      </c>
      <c r="E4973" s="44">
        <v>562</v>
      </c>
      <c r="F4973" s="58" t="s">
        <v>1205</v>
      </c>
      <c r="G4973" s="127" t="s">
        <v>14</v>
      </c>
      <c r="H4973" s="143">
        <v>1549.4</v>
      </c>
      <c r="I4973" s="267"/>
    </row>
    <row r="4974" spans="1:9" x14ac:dyDescent="0.2">
      <c r="A4974" s="132" t="s">
        <v>56</v>
      </c>
      <c r="B4974" s="213">
        <v>5</v>
      </c>
      <c r="C4974" s="148" t="s">
        <v>143</v>
      </c>
      <c r="D4974" s="49" t="s">
        <v>1179</v>
      </c>
      <c r="E4974" s="44">
        <v>562</v>
      </c>
      <c r="F4974" s="58" t="s">
        <v>1205</v>
      </c>
      <c r="G4974" s="127" t="s">
        <v>14</v>
      </c>
      <c r="H4974" s="143">
        <v>1533</v>
      </c>
      <c r="I4974" s="267"/>
    </row>
    <row r="4975" spans="1:9" x14ac:dyDescent="0.2">
      <c r="A4975" s="132" t="s">
        <v>64</v>
      </c>
      <c r="B4975" s="213">
        <v>5</v>
      </c>
      <c r="C4975" s="148" t="s">
        <v>143</v>
      </c>
      <c r="D4975" s="49" t="s">
        <v>1179</v>
      </c>
      <c r="E4975" s="44">
        <v>562</v>
      </c>
      <c r="F4975" s="58" t="s">
        <v>1205</v>
      </c>
      <c r="G4975" s="127" t="s">
        <v>14</v>
      </c>
      <c r="H4975" s="143">
        <v>1561.7</v>
      </c>
      <c r="I4975" s="267"/>
    </row>
    <row r="4976" spans="1:9" x14ac:dyDescent="0.2">
      <c r="A4976" s="132" t="s">
        <v>65</v>
      </c>
      <c r="B4976" s="213">
        <v>5</v>
      </c>
      <c r="C4976" s="148" t="s">
        <v>143</v>
      </c>
      <c r="D4976" s="49" t="s">
        <v>1179</v>
      </c>
      <c r="E4976" s="44">
        <v>562</v>
      </c>
      <c r="F4976" s="58" t="s">
        <v>1205</v>
      </c>
      <c r="G4976" s="127" t="s">
        <v>14</v>
      </c>
      <c r="H4976" s="143">
        <v>1553.1</v>
      </c>
      <c r="I4976" s="267"/>
    </row>
    <row r="4977" spans="1:9" x14ac:dyDescent="0.2">
      <c r="A4977" s="132" t="s">
        <v>78</v>
      </c>
      <c r="B4977" s="213">
        <v>5</v>
      </c>
      <c r="C4977" s="148" t="s">
        <v>143</v>
      </c>
      <c r="D4977" s="49" t="s">
        <v>1179</v>
      </c>
      <c r="E4977" s="44">
        <v>562</v>
      </c>
      <c r="F4977" s="58" t="s">
        <v>1205</v>
      </c>
      <c r="G4977" s="127" t="s">
        <v>14</v>
      </c>
      <c r="H4977" s="143">
        <v>1795.2</v>
      </c>
      <c r="I4977" s="267"/>
    </row>
    <row r="4978" spans="1:9" x14ac:dyDescent="0.2">
      <c r="A4978" s="132" t="s">
        <v>79</v>
      </c>
      <c r="B4978" s="213">
        <v>5</v>
      </c>
      <c r="C4978" s="148" t="s">
        <v>143</v>
      </c>
      <c r="D4978" s="49" t="s">
        <v>1179</v>
      </c>
      <c r="E4978" s="44">
        <v>562</v>
      </c>
      <c r="F4978" s="58" t="s">
        <v>1205</v>
      </c>
      <c r="G4978" s="127" t="s">
        <v>14</v>
      </c>
      <c r="H4978" s="143">
        <v>1795.2</v>
      </c>
      <c r="I4978" s="267"/>
    </row>
    <row r="4979" spans="1:9" x14ac:dyDescent="0.2">
      <c r="A4979" s="132" t="s">
        <v>81</v>
      </c>
      <c r="B4979" s="213">
        <v>5</v>
      </c>
      <c r="C4979" s="148" t="s">
        <v>143</v>
      </c>
      <c r="D4979" s="49" t="s">
        <v>1179</v>
      </c>
      <c r="E4979" s="44">
        <v>562</v>
      </c>
      <c r="F4979" s="58" t="s">
        <v>1205</v>
      </c>
      <c r="G4979" s="127" t="s">
        <v>14</v>
      </c>
      <c r="H4979" s="143">
        <v>1840.2</v>
      </c>
      <c r="I4979" s="267"/>
    </row>
    <row r="4980" spans="1:9" x14ac:dyDescent="0.2">
      <c r="A4980" s="132" t="s">
        <v>82</v>
      </c>
      <c r="B4980" s="213">
        <v>5</v>
      </c>
      <c r="C4980" s="148" t="s">
        <v>143</v>
      </c>
      <c r="D4980" s="49" t="s">
        <v>1179</v>
      </c>
      <c r="E4980" s="44">
        <v>562</v>
      </c>
      <c r="F4980" s="58" t="s">
        <v>1205</v>
      </c>
      <c r="G4980" s="127" t="s">
        <v>14</v>
      </c>
      <c r="H4980" s="143">
        <v>1840.2</v>
      </c>
      <c r="I4980" s="267"/>
    </row>
    <row r="4981" spans="1:9" x14ac:dyDescent="0.2">
      <c r="A4981" s="132" t="s">
        <v>87</v>
      </c>
      <c r="B4981" s="213">
        <v>5</v>
      </c>
      <c r="C4981" s="148" t="s">
        <v>143</v>
      </c>
      <c r="D4981" s="49" t="s">
        <v>1179</v>
      </c>
      <c r="E4981" s="44">
        <v>562</v>
      </c>
      <c r="F4981" s="58" t="s">
        <v>1205</v>
      </c>
      <c r="G4981" s="127" t="s">
        <v>14</v>
      </c>
      <c r="H4981" s="143">
        <v>1950.4</v>
      </c>
      <c r="I4981" s="267"/>
    </row>
    <row r="4982" spans="1:9" x14ac:dyDescent="0.2">
      <c r="A4982" s="132" t="s">
        <v>88</v>
      </c>
      <c r="B4982" s="213">
        <v>5</v>
      </c>
      <c r="C4982" s="148" t="s">
        <v>143</v>
      </c>
      <c r="D4982" s="49" t="s">
        <v>1179</v>
      </c>
      <c r="E4982" s="44">
        <v>562</v>
      </c>
      <c r="F4982" s="58" t="s">
        <v>1205</v>
      </c>
      <c r="G4982" s="127" t="s">
        <v>14</v>
      </c>
      <c r="H4982" s="143">
        <v>1950.4</v>
      </c>
      <c r="I4982" s="267"/>
    </row>
    <row r="4983" spans="1:9" x14ac:dyDescent="0.2">
      <c r="A4983" s="132" t="s">
        <v>148</v>
      </c>
      <c r="B4983" s="213">
        <v>5</v>
      </c>
      <c r="C4983" s="148" t="s">
        <v>143</v>
      </c>
      <c r="D4983" s="49" t="s">
        <v>1179</v>
      </c>
      <c r="E4983" s="44">
        <v>562</v>
      </c>
      <c r="F4983" s="58" t="s">
        <v>1205</v>
      </c>
      <c r="G4983" s="127" t="s">
        <v>14</v>
      </c>
      <c r="H4983" s="137">
        <v>2096.3000000000002</v>
      </c>
      <c r="I4983" s="267"/>
    </row>
    <row r="4984" spans="1:9" x14ac:dyDescent="0.2">
      <c r="A4984" s="132" t="s">
        <v>527</v>
      </c>
      <c r="B4984" s="213">
        <v>5</v>
      </c>
      <c r="C4984" s="148" t="s">
        <v>143</v>
      </c>
      <c r="D4984" s="49" t="s">
        <v>1179</v>
      </c>
      <c r="E4984" s="44">
        <v>562</v>
      </c>
      <c r="F4984" s="58" t="s">
        <v>1205</v>
      </c>
      <c r="G4984" s="127" t="s">
        <v>14</v>
      </c>
      <c r="H4984" s="140">
        <v>2096.3000000000002</v>
      </c>
      <c r="I4984" s="267"/>
    </row>
    <row r="4985" spans="1:9" s="53" customFormat="1" x14ac:dyDescent="0.2">
      <c r="A4985" s="132" t="s">
        <v>588</v>
      </c>
      <c r="B4985" s="213">
        <v>5</v>
      </c>
      <c r="C4985" s="148" t="s">
        <v>143</v>
      </c>
      <c r="D4985" s="49" t="s">
        <v>1179</v>
      </c>
      <c r="E4985" s="44">
        <v>562</v>
      </c>
      <c r="F4985" s="58" t="s">
        <v>1205</v>
      </c>
      <c r="G4985" s="127" t="s">
        <v>14</v>
      </c>
      <c r="H4985" s="58">
        <v>2084.1999999999998</v>
      </c>
      <c r="I4985" s="267"/>
    </row>
    <row r="4986" spans="1:9" s="53" customFormat="1" x14ac:dyDescent="0.2">
      <c r="A4986" s="132" t="s">
        <v>1069</v>
      </c>
      <c r="B4986" s="213">
        <v>5</v>
      </c>
      <c r="C4986" s="148" t="s">
        <v>143</v>
      </c>
      <c r="D4986" s="49" t="s">
        <v>1179</v>
      </c>
      <c r="E4986" s="44">
        <v>562</v>
      </c>
      <c r="F4986" s="58" t="s">
        <v>1205</v>
      </c>
      <c r="G4986" s="127" t="s">
        <v>14</v>
      </c>
      <c r="H4986" s="58">
        <v>2084.1999999999998</v>
      </c>
      <c r="I4986" s="267"/>
    </row>
    <row r="4987" spans="1:9" x14ac:dyDescent="0.2">
      <c r="A4987" s="132" t="s">
        <v>5</v>
      </c>
      <c r="B4987" s="213">
        <v>5</v>
      </c>
      <c r="C4987" s="148" t="s">
        <v>143</v>
      </c>
      <c r="D4987" s="151" t="s">
        <v>1194</v>
      </c>
      <c r="E4987" s="142">
        <v>563</v>
      </c>
      <c r="F4987" s="127" t="s">
        <v>1193</v>
      </c>
      <c r="G4987" s="127" t="s">
        <v>14</v>
      </c>
      <c r="H4987" s="127">
        <v>69236.100000000006</v>
      </c>
      <c r="I4987" s="267"/>
    </row>
    <row r="4988" spans="1:9" x14ac:dyDescent="0.2">
      <c r="A4988" s="132" t="s">
        <v>6</v>
      </c>
      <c r="B4988" s="213">
        <v>5</v>
      </c>
      <c r="C4988" s="148" t="s">
        <v>143</v>
      </c>
      <c r="D4988" s="151" t="s">
        <v>1194</v>
      </c>
      <c r="E4988" s="142">
        <v>563</v>
      </c>
      <c r="F4988" s="127" t="s">
        <v>1193</v>
      </c>
      <c r="G4988" s="127" t="s">
        <v>14</v>
      </c>
      <c r="H4988" s="127">
        <v>73252.800000000003</v>
      </c>
      <c r="I4988" s="267"/>
    </row>
    <row r="4989" spans="1:9" x14ac:dyDescent="0.2">
      <c r="A4989" s="132" t="s">
        <v>7</v>
      </c>
      <c r="B4989" s="213">
        <v>5</v>
      </c>
      <c r="C4989" s="148" t="s">
        <v>143</v>
      </c>
      <c r="D4989" s="151" t="s">
        <v>1194</v>
      </c>
      <c r="E4989" s="142">
        <v>563</v>
      </c>
      <c r="F4989" s="127" t="s">
        <v>1193</v>
      </c>
      <c r="G4989" s="127" t="s">
        <v>14</v>
      </c>
      <c r="H4989" s="127">
        <v>74941.899999999994</v>
      </c>
      <c r="I4989" s="267"/>
    </row>
    <row r="4990" spans="1:9" x14ac:dyDescent="0.2">
      <c r="A4990" s="132" t="s">
        <v>8</v>
      </c>
      <c r="B4990" s="213">
        <v>5</v>
      </c>
      <c r="C4990" s="148" t="s">
        <v>143</v>
      </c>
      <c r="D4990" s="151" t="s">
        <v>1194</v>
      </c>
      <c r="E4990" s="142">
        <v>563</v>
      </c>
      <c r="F4990" s="127" t="s">
        <v>1193</v>
      </c>
      <c r="G4990" s="127" t="s">
        <v>14</v>
      </c>
      <c r="H4990" s="127">
        <v>76387.600000000006</v>
      </c>
      <c r="I4990" s="267"/>
    </row>
    <row r="4991" spans="1:9" x14ac:dyDescent="0.2">
      <c r="A4991" s="132" t="s">
        <v>34</v>
      </c>
      <c r="B4991" s="213">
        <v>5</v>
      </c>
      <c r="C4991" s="148" t="s">
        <v>143</v>
      </c>
      <c r="D4991" s="151" t="s">
        <v>1194</v>
      </c>
      <c r="E4991" s="142">
        <v>563</v>
      </c>
      <c r="F4991" s="127" t="s">
        <v>1193</v>
      </c>
      <c r="G4991" s="127" t="s">
        <v>14</v>
      </c>
      <c r="H4991" s="127">
        <v>75243.899999999994</v>
      </c>
      <c r="I4991" s="267"/>
    </row>
    <row r="4992" spans="1:9" x14ac:dyDescent="0.2">
      <c r="A4992" s="132" t="s">
        <v>37</v>
      </c>
      <c r="B4992" s="213">
        <v>5</v>
      </c>
      <c r="C4992" s="148" t="s">
        <v>143</v>
      </c>
      <c r="D4992" s="151" t="s">
        <v>1194</v>
      </c>
      <c r="E4992" s="142">
        <v>563</v>
      </c>
      <c r="F4992" s="127" t="s">
        <v>1193</v>
      </c>
      <c r="G4992" s="127" t="s">
        <v>14</v>
      </c>
      <c r="H4992" s="127">
        <v>77543</v>
      </c>
      <c r="I4992" s="267"/>
    </row>
    <row r="4993" spans="1:9" x14ac:dyDescent="0.2">
      <c r="A4993" s="132" t="s">
        <v>39</v>
      </c>
      <c r="B4993" s="213">
        <v>5</v>
      </c>
      <c r="C4993" s="148" t="s">
        <v>143</v>
      </c>
      <c r="D4993" s="151" t="s">
        <v>1194</v>
      </c>
      <c r="E4993" s="142">
        <v>563</v>
      </c>
      <c r="F4993" s="127" t="s">
        <v>1193</v>
      </c>
      <c r="G4993" s="127" t="s">
        <v>14</v>
      </c>
      <c r="H4993" s="127">
        <v>71971.199999999997</v>
      </c>
      <c r="I4993" s="267"/>
    </row>
    <row r="4994" spans="1:9" x14ac:dyDescent="0.2">
      <c r="A4994" s="132" t="s">
        <v>40</v>
      </c>
      <c r="B4994" s="213">
        <v>5</v>
      </c>
      <c r="C4994" s="148" t="s">
        <v>143</v>
      </c>
      <c r="D4994" s="151" t="s">
        <v>1194</v>
      </c>
      <c r="E4994" s="142">
        <v>563</v>
      </c>
      <c r="F4994" s="127" t="s">
        <v>1193</v>
      </c>
      <c r="G4994" s="127" t="s">
        <v>14</v>
      </c>
      <c r="H4994" s="127">
        <v>73780.5</v>
      </c>
      <c r="I4994" s="267"/>
    </row>
    <row r="4995" spans="1:9" x14ac:dyDescent="0.2">
      <c r="A4995" s="132" t="s">
        <v>44</v>
      </c>
      <c r="B4995" s="213">
        <v>5</v>
      </c>
      <c r="C4995" s="148" t="s">
        <v>143</v>
      </c>
      <c r="D4995" s="151" t="s">
        <v>1194</v>
      </c>
      <c r="E4995" s="142">
        <v>563</v>
      </c>
      <c r="F4995" s="127" t="s">
        <v>1193</v>
      </c>
      <c r="G4995" s="127" t="s">
        <v>14</v>
      </c>
      <c r="H4995" s="127">
        <v>71905.900000000009</v>
      </c>
      <c r="I4995" s="267"/>
    </row>
    <row r="4996" spans="1:9" x14ac:dyDescent="0.2">
      <c r="A4996" s="132" t="s">
        <v>45</v>
      </c>
      <c r="B4996" s="213">
        <v>5</v>
      </c>
      <c r="C4996" s="148" t="s">
        <v>143</v>
      </c>
      <c r="D4996" s="151" t="s">
        <v>1194</v>
      </c>
      <c r="E4996" s="142">
        <v>563</v>
      </c>
      <c r="F4996" s="127" t="s">
        <v>1193</v>
      </c>
      <c r="G4996" s="127" t="s">
        <v>14</v>
      </c>
      <c r="H4996" s="127">
        <v>85230.599999999991</v>
      </c>
      <c r="I4996" s="267"/>
    </row>
    <row r="4997" spans="1:9" x14ac:dyDescent="0.2">
      <c r="A4997" s="132" t="s">
        <v>46</v>
      </c>
      <c r="B4997" s="213">
        <v>5</v>
      </c>
      <c r="C4997" s="148" t="s">
        <v>143</v>
      </c>
      <c r="D4997" s="151" t="s">
        <v>1194</v>
      </c>
      <c r="E4997" s="142">
        <v>563</v>
      </c>
      <c r="F4997" s="127" t="s">
        <v>1193</v>
      </c>
      <c r="G4997" s="127" t="s">
        <v>14</v>
      </c>
      <c r="H4997" s="127">
        <v>70992.3</v>
      </c>
      <c r="I4997" s="267"/>
    </row>
    <row r="4998" spans="1:9" x14ac:dyDescent="0.2">
      <c r="A4998" s="132" t="s">
        <v>47</v>
      </c>
      <c r="B4998" s="213">
        <v>5</v>
      </c>
      <c r="C4998" s="148" t="s">
        <v>143</v>
      </c>
      <c r="D4998" s="151" t="s">
        <v>1194</v>
      </c>
      <c r="E4998" s="142">
        <v>563</v>
      </c>
      <c r="F4998" s="127" t="s">
        <v>1193</v>
      </c>
      <c r="G4998" s="127" t="s">
        <v>14</v>
      </c>
      <c r="H4998" s="127">
        <v>67636.700000000012</v>
      </c>
      <c r="I4998" s="267"/>
    </row>
    <row r="4999" spans="1:9" x14ac:dyDescent="0.2">
      <c r="A4999" s="132" t="s">
        <v>55</v>
      </c>
      <c r="B4999" s="213">
        <v>5</v>
      </c>
      <c r="C4999" s="148" t="s">
        <v>143</v>
      </c>
      <c r="D4999" s="151" t="s">
        <v>1194</v>
      </c>
      <c r="E4999" s="142">
        <v>563</v>
      </c>
      <c r="F4999" s="127" t="s">
        <v>1193</v>
      </c>
      <c r="G4999" s="127" t="s">
        <v>14</v>
      </c>
      <c r="H4999" s="127">
        <v>74800.7</v>
      </c>
      <c r="I4999" s="267"/>
    </row>
    <row r="5000" spans="1:9" x14ac:dyDescent="0.2">
      <c r="A5000" s="132" t="s">
        <v>56</v>
      </c>
      <c r="B5000" s="213">
        <v>5</v>
      </c>
      <c r="C5000" s="148" t="s">
        <v>143</v>
      </c>
      <c r="D5000" s="151" t="s">
        <v>1194</v>
      </c>
      <c r="E5000" s="142">
        <v>563</v>
      </c>
      <c r="F5000" s="127" t="s">
        <v>1193</v>
      </c>
      <c r="G5000" s="127" t="s">
        <v>14</v>
      </c>
      <c r="H5000" s="127">
        <v>73875.3</v>
      </c>
      <c r="I5000" s="267"/>
    </row>
    <row r="5001" spans="1:9" x14ac:dyDescent="0.2">
      <c r="A5001" s="132" t="s">
        <v>64</v>
      </c>
      <c r="B5001" s="213">
        <v>5</v>
      </c>
      <c r="C5001" s="148" t="s">
        <v>143</v>
      </c>
      <c r="D5001" s="151" t="s">
        <v>1194</v>
      </c>
      <c r="E5001" s="142">
        <v>563</v>
      </c>
      <c r="F5001" s="127" t="s">
        <v>1193</v>
      </c>
      <c r="G5001" s="127" t="s">
        <v>14</v>
      </c>
      <c r="H5001" s="127">
        <v>73381.100000000006</v>
      </c>
      <c r="I5001" s="267"/>
    </row>
    <row r="5002" spans="1:9" x14ac:dyDescent="0.2">
      <c r="A5002" s="132" t="s">
        <v>65</v>
      </c>
      <c r="B5002" s="213">
        <v>5</v>
      </c>
      <c r="C5002" s="148" t="s">
        <v>143</v>
      </c>
      <c r="D5002" s="151" t="s">
        <v>1194</v>
      </c>
      <c r="E5002" s="142">
        <v>563</v>
      </c>
      <c r="F5002" s="127" t="s">
        <v>1193</v>
      </c>
      <c r="G5002" s="127" t="s">
        <v>14</v>
      </c>
      <c r="H5002" s="127">
        <v>73895.199999999997</v>
      </c>
      <c r="I5002" s="267"/>
    </row>
    <row r="5003" spans="1:9" x14ac:dyDescent="0.2">
      <c r="A5003" s="132" t="s">
        <v>78</v>
      </c>
      <c r="B5003" s="213">
        <v>5</v>
      </c>
      <c r="C5003" s="148" t="s">
        <v>143</v>
      </c>
      <c r="D5003" s="151" t="s">
        <v>1194</v>
      </c>
      <c r="E5003" s="142">
        <v>563</v>
      </c>
      <c r="F5003" s="127" t="s">
        <v>1193</v>
      </c>
      <c r="G5003" s="127" t="s">
        <v>14</v>
      </c>
      <c r="H5003" s="127">
        <v>72386.100000000006</v>
      </c>
      <c r="I5003" s="267"/>
    </row>
    <row r="5004" spans="1:9" x14ac:dyDescent="0.2">
      <c r="A5004" s="132" t="s">
        <v>79</v>
      </c>
      <c r="B5004" s="213">
        <v>5</v>
      </c>
      <c r="C5004" s="148" t="s">
        <v>143</v>
      </c>
      <c r="D5004" s="151" t="s">
        <v>1194</v>
      </c>
      <c r="E5004" s="142">
        <v>563</v>
      </c>
      <c r="F5004" s="127" t="s">
        <v>1193</v>
      </c>
      <c r="G5004" s="127" t="s">
        <v>14</v>
      </c>
      <c r="H5004" s="127">
        <v>72726.100000000006</v>
      </c>
      <c r="I5004" s="267"/>
    </row>
    <row r="5005" spans="1:9" x14ac:dyDescent="0.2">
      <c r="A5005" s="132" t="s">
        <v>81</v>
      </c>
      <c r="B5005" s="213">
        <v>5</v>
      </c>
      <c r="C5005" s="148" t="s">
        <v>143</v>
      </c>
      <c r="D5005" s="151" t="s">
        <v>1194</v>
      </c>
      <c r="E5005" s="142">
        <v>563</v>
      </c>
      <c r="F5005" s="127" t="s">
        <v>1193</v>
      </c>
      <c r="G5005" s="127" t="s">
        <v>14</v>
      </c>
      <c r="H5005" s="127">
        <v>72906.399999999994</v>
      </c>
      <c r="I5005" s="267"/>
    </row>
    <row r="5006" spans="1:9" x14ac:dyDescent="0.2">
      <c r="A5006" s="132" t="s">
        <v>82</v>
      </c>
      <c r="B5006" s="213">
        <v>5</v>
      </c>
      <c r="C5006" s="148" t="s">
        <v>143</v>
      </c>
      <c r="D5006" s="151" t="s">
        <v>1194</v>
      </c>
      <c r="E5006" s="142">
        <v>563</v>
      </c>
      <c r="F5006" s="127" t="s">
        <v>1193</v>
      </c>
      <c r="G5006" s="127" t="s">
        <v>14</v>
      </c>
      <c r="H5006" s="127">
        <v>73013.899999999994</v>
      </c>
      <c r="I5006" s="267"/>
    </row>
    <row r="5007" spans="1:9" x14ac:dyDescent="0.2">
      <c r="A5007" s="132" t="s">
        <v>87</v>
      </c>
      <c r="B5007" s="213">
        <v>5</v>
      </c>
      <c r="C5007" s="148" t="s">
        <v>143</v>
      </c>
      <c r="D5007" s="151" t="s">
        <v>1194</v>
      </c>
      <c r="E5007" s="142">
        <v>563</v>
      </c>
      <c r="F5007" s="127" t="s">
        <v>1193</v>
      </c>
      <c r="G5007" s="127" t="s">
        <v>14</v>
      </c>
      <c r="H5007" s="127">
        <v>74150.8</v>
      </c>
      <c r="I5007" s="267"/>
    </row>
    <row r="5008" spans="1:9" x14ac:dyDescent="0.2">
      <c r="A5008" s="132" t="s">
        <v>88</v>
      </c>
      <c r="B5008" s="213">
        <v>5</v>
      </c>
      <c r="C5008" s="148" t="s">
        <v>143</v>
      </c>
      <c r="D5008" s="151" t="s">
        <v>1194</v>
      </c>
      <c r="E5008" s="142">
        <v>563</v>
      </c>
      <c r="F5008" s="127" t="s">
        <v>1193</v>
      </c>
      <c r="G5008" s="127" t="s">
        <v>14</v>
      </c>
      <c r="H5008" s="127">
        <v>74150.8</v>
      </c>
      <c r="I5008" s="267"/>
    </row>
    <row r="5009" spans="1:9" x14ac:dyDescent="0.2">
      <c r="A5009" s="132" t="s">
        <v>148</v>
      </c>
      <c r="B5009" s="213">
        <v>5</v>
      </c>
      <c r="C5009" s="148" t="s">
        <v>143</v>
      </c>
      <c r="D5009" s="151" t="s">
        <v>1194</v>
      </c>
      <c r="E5009" s="142">
        <v>563</v>
      </c>
      <c r="F5009" s="127" t="s">
        <v>1193</v>
      </c>
      <c r="G5009" s="127" t="s">
        <v>14</v>
      </c>
      <c r="H5009" s="137">
        <v>77166.3</v>
      </c>
      <c r="I5009" s="267"/>
    </row>
    <row r="5010" spans="1:9" x14ac:dyDescent="0.2">
      <c r="A5010" s="132" t="s">
        <v>527</v>
      </c>
      <c r="B5010" s="213">
        <v>5</v>
      </c>
      <c r="C5010" s="148" t="s">
        <v>143</v>
      </c>
      <c r="D5010" s="151" t="s">
        <v>1194</v>
      </c>
      <c r="E5010" s="142">
        <v>563</v>
      </c>
      <c r="F5010" s="127" t="s">
        <v>1193</v>
      </c>
      <c r="G5010" s="127" t="s">
        <v>14</v>
      </c>
      <c r="H5010" s="137">
        <v>76955.600000000006</v>
      </c>
      <c r="I5010" s="267"/>
    </row>
    <row r="5011" spans="1:9" s="53" customFormat="1" x14ac:dyDescent="0.2">
      <c r="A5011" s="132" t="s">
        <v>588</v>
      </c>
      <c r="B5011" s="213">
        <v>5</v>
      </c>
      <c r="C5011" s="148" t="s">
        <v>143</v>
      </c>
      <c r="D5011" s="151" t="s">
        <v>1194</v>
      </c>
      <c r="E5011" s="142">
        <v>563</v>
      </c>
      <c r="F5011" s="127" t="s">
        <v>1193</v>
      </c>
      <c r="G5011" s="127" t="s">
        <v>14</v>
      </c>
      <c r="H5011" s="58">
        <v>85686.2</v>
      </c>
      <c r="I5011" s="267"/>
    </row>
    <row r="5012" spans="1:9" s="53" customFormat="1" x14ac:dyDescent="0.2">
      <c r="A5012" s="132" t="s">
        <v>1069</v>
      </c>
      <c r="B5012" s="213">
        <v>5</v>
      </c>
      <c r="C5012" s="148" t="s">
        <v>143</v>
      </c>
      <c r="D5012" s="151" t="s">
        <v>1194</v>
      </c>
      <c r="E5012" s="142">
        <v>563</v>
      </c>
      <c r="F5012" s="127" t="s">
        <v>1193</v>
      </c>
      <c r="G5012" s="127" t="s">
        <v>14</v>
      </c>
      <c r="H5012" s="58">
        <v>88682.92</v>
      </c>
      <c r="I5012" s="267"/>
    </row>
    <row r="5013" spans="1:9" x14ac:dyDescent="0.2">
      <c r="A5013" s="132" t="s">
        <v>5</v>
      </c>
      <c r="B5013" s="213">
        <v>5</v>
      </c>
      <c r="C5013" s="148" t="s">
        <v>143</v>
      </c>
      <c r="D5013" s="77" t="s">
        <v>1179</v>
      </c>
      <c r="E5013" s="44">
        <v>564</v>
      </c>
      <c r="F5013" s="58" t="s">
        <v>1204</v>
      </c>
      <c r="G5013" s="127" t="s">
        <v>14</v>
      </c>
      <c r="H5013" s="127">
        <v>43080.4</v>
      </c>
      <c r="I5013" s="267"/>
    </row>
    <row r="5014" spans="1:9" x14ac:dyDescent="0.2">
      <c r="A5014" s="132" t="s">
        <v>6</v>
      </c>
      <c r="B5014" s="213">
        <v>5</v>
      </c>
      <c r="C5014" s="148" t="s">
        <v>143</v>
      </c>
      <c r="D5014" s="77" t="s">
        <v>1179</v>
      </c>
      <c r="E5014" s="44">
        <v>564</v>
      </c>
      <c r="F5014" s="58" t="s">
        <v>1204</v>
      </c>
      <c r="G5014" s="127" t="s">
        <v>14</v>
      </c>
      <c r="H5014" s="127">
        <v>51925.3</v>
      </c>
      <c r="I5014" s="267"/>
    </row>
    <row r="5015" spans="1:9" x14ac:dyDescent="0.2">
      <c r="A5015" s="132" t="s">
        <v>7</v>
      </c>
      <c r="B5015" s="213">
        <v>5</v>
      </c>
      <c r="C5015" s="148" t="s">
        <v>143</v>
      </c>
      <c r="D5015" s="77" t="s">
        <v>1179</v>
      </c>
      <c r="E5015" s="44">
        <v>564</v>
      </c>
      <c r="F5015" s="58" t="s">
        <v>1204</v>
      </c>
      <c r="G5015" s="127" t="s">
        <v>14</v>
      </c>
      <c r="H5015" s="127">
        <v>52408.9</v>
      </c>
      <c r="I5015" s="267"/>
    </row>
    <row r="5016" spans="1:9" x14ac:dyDescent="0.2">
      <c r="A5016" s="132" t="s">
        <v>8</v>
      </c>
      <c r="B5016" s="213">
        <v>5</v>
      </c>
      <c r="C5016" s="148" t="s">
        <v>143</v>
      </c>
      <c r="D5016" s="77" t="s">
        <v>1179</v>
      </c>
      <c r="E5016" s="44">
        <v>564</v>
      </c>
      <c r="F5016" s="58" t="s">
        <v>1204</v>
      </c>
      <c r="G5016" s="127" t="s">
        <v>14</v>
      </c>
      <c r="H5016" s="127">
        <v>54843.199999999997</v>
      </c>
      <c r="I5016" s="267"/>
    </row>
    <row r="5017" spans="1:9" x14ac:dyDescent="0.2">
      <c r="A5017" s="132" t="s">
        <v>34</v>
      </c>
      <c r="B5017" s="213">
        <v>5</v>
      </c>
      <c r="C5017" s="148" t="s">
        <v>143</v>
      </c>
      <c r="D5017" s="77" t="s">
        <v>1179</v>
      </c>
      <c r="E5017" s="44">
        <v>564</v>
      </c>
      <c r="F5017" s="58" t="s">
        <v>1204</v>
      </c>
      <c r="G5017" s="127" t="s">
        <v>14</v>
      </c>
      <c r="H5017" s="127">
        <v>54465.2</v>
      </c>
      <c r="I5017" s="267"/>
    </row>
    <row r="5018" spans="1:9" x14ac:dyDescent="0.2">
      <c r="A5018" s="132" t="s">
        <v>37</v>
      </c>
      <c r="B5018" s="213">
        <v>5</v>
      </c>
      <c r="C5018" s="148" t="s">
        <v>143</v>
      </c>
      <c r="D5018" s="77" t="s">
        <v>1179</v>
      </c>
      <c r="E5018" s="44">
        <v>564</v>
      </c>
      <c r="F5018" s="58" t="s">
        <v>1204</v>
      </c>
      <c r="G5018" s="127" t="s">
        <v>14</v>
      </c>
      <c r="H5018" s="127">
        <v>54964</v>
      </c>
      <c r="I5018" s="267"/>
    </row>
    <row r="5019" spans="1:9" x14ac:dyDescent="0.2">
      <c r="A5019" s="132" t="s">
        <v>39</v>
      </c>
      <c r="B5019" s="213">
        <v>5</v>
      </c>
      <c r="C5019" s="148" t="s">
        <v>143</v>
      </c>
      <c r="D5019" s="77" t="s">
        <v>1179</v>
      </c>
      <c r="E5019" s="44">
        <v>564</v>
      </c>
      <c r="F5019" s="58" t="s">
        <v>1204</v>
      </c>
      <c r="G5019" s="127" t="s">
        <v>14</v>
      </c>
      <c r="H5019" s="127">
        <v>53586.2</v>
      </c>
      <c r="I5019" s="267"/>
    </row>
    <row r="5020" spans="1:9" x14ac:dyDescent="0.2">
      <c r="A5020" s="132" t="s">
        <v>40</v>
      </c>
      <c r="B5020" s="213">
        <v>5</v>
      </c>
      <c r="C5020" s="148" t="s">
        <v>143</v>
      </c>
      <c r="D5020" s="77" t="s">
        <v>1179</v>
      </c>
      <c r="E5020" s="44">
        <v>564</v>
      </c>
      <c r="F5020" s="58" t="s">
        <v>1204</v>
      </c>
      <c r="G5020" s="127" t="s">
        <v>14</v>
      </c>
      <c r="H5020" s="127">
        <v>59161.4</v>
      </c>
      <c r="I5020" s="267"/>
    </row>
    <row r="5021" spans="1:9" x14ac:dyDescent="0.2">
      <c r="A5021" s="132" t="s">
        <v>44</v>
      </c>
      <c r="B5021" s="213">
        <v>5</v>
      </c>
      <c r="C5021" s="148" t="s">
        <v>143</v>
      </c>
      <c r="D5021" s="77" t="s">
        <v>1179</v>
      </c>
      <c r="E5021" s="44">
        <v>564</v>
      </c>
      <c r="F5021" s="58" t="s">
        <v>1204</v>
      </c>
      <c r="G5021" s="127" t="s">
        <v>14</v>
      </c>
      <c r="H5021" s="127">
        <v>63132</v>
      </c>
      <c r="I5021" s="267"/>
    </row>
    <row r="5022" spans="1:9" x14ac:dyDescent="0.2">
      <c r="A5022" s="132" t="s">
        <v>45</v>
      </c>
      <c r="B5022" s="213">
        <v>5</v>
      </c>
      <c r="C5022" s="148" t="s">
        <v>143</v>
      </c>
      <c r="D5022" s="77" t="s">
        <v>1179</v>
      </c>
      <c r="E5022" s="44">
        <v>564</v>
      </c>
      <c r="F5022" s="58" t="s">
        <v>1204</v>
      </c>
      <c r="G5022" s="127" t="s">
        <v>14</v>
      </c>
      <c r="H5022" s="127">
        <v>64384</v>
      </c>
      <c r="I5022" s="267"/>
    </row>
    <row r="5023" spans="1:9" x14ac:dyDescent="0.2">
      <c r="A5023" s="132" t="s">
        <v>46</v>
      </c>
      <c r="B5023" s="213">
        <v>5</v>
      </c>
      <c r="C5023" s="148" t="s">
        <v>143</v>
      </c>
      <c r="D5023" s="77" t="s">
        <v>1179</v>
      </c>
      <c r="E5023" s="44">
        <v>564</v>
      </c>
      <c r="F5023" s="58" t="s">
        <v>1204</v>
      </c>
      <c r="G5023" s="127" t="s">
        <v>14</v>
      </c>
      <c r="H5023" s="127">
        <v>58696.3</v>
      </c>
      <c r="I5023" s="267"/>
    </row>
    <row r="5024" spans="1:9" x14ac:dyDescent="0.2">
      <c r="A5024" s="132" t="s">
        <v>47</v>
      </c>
      <c r="B5024" s="213">
        <v>5</v>
      </c>
      <c r="C5024" s="148" t="s">
        <v>143</v>
      </c>
      <c r="D5024" s="77" t="s">
        <v>1179</v>
      </c>
      <c r="E5024" s="44">
        <v>564</v>
      </c>
      <c r="F5024" s="58" t="s">
        <v>1204</v>
      </c>
      <c r="G5024" s="127" t="s">
        <v>14</v>
      </c>
      <c r="H5024" s="127">
        <v>61077.599999999999</v>
      </c>
      <c r="I5024" s="267"/>
    </row>
    <row r="5025" spans="1:9" x14ac:dyDescent="0.2">
      <c r="A5025" s="132" t="s">
        <v>55</v>
      </c>
      <c r="B5025" s="213">
        <v>5</v>
      </c>
      <c r="C5025" s="148" t="s">
        <v>143</v>
      </c>
      <c r="D5025" s="77" t="s">
        <v>1179</v>
      </c>
      <c r="E5025" s="44">
        <v>564</v>
      </c>
      <c r="F5025" s="58" t="s">
        <v>1204</v>
      </c>
      <c r="G5025" s="127" t="s">
        <v>14</v>
      </c>
      <c r="H5025" s="127">
        <v>66285.899999999994</v>
      </c>
      <c r="I5025" s="267"/>
    </row>
    <row r="5026" spans="1:9" x14ac:dyDescent="0.2">
      <c r="A5026" s="132" t="s">
        <v>56</v>
      </c>
      <c r="B5026" s="213">
        <v>5</v>
      </c>
      <c r="C5026" s="148" t="s">
        <v>143</v>
      </c>
      <c r="D5026" s="77" t="s">
        <v>1179</v>
      </c>
      <c r="E5026" s="44">
        <v>564</v>
      </c>
      <c r="F5026" s="58" t="s">
        <v>1204</v>
      </c>
      <c r="G5026" s="127" t="s">
        <v>14</v>
      </c>
      <c r="H5026" s="127">
        <v>63281.7</v>
      </c>
      <c r="I5026" s="267"/>
    </row>
    <row r="5027" spans="1:9" x14ac:dyDescent="0.2">
      <c r="A5027" s="132" t="s">
        <v>64</v>
      </c>
      <c r="B5027" s="213">
        <v>5</v>
      </c>
      <c r="C5027" s="148" t="s">
        <v>143</v>
      </c>
      <c r="D5027" s="77" t="s">
        <v>1179</v>
      </c>
      <c r="E5027" s="44">
        <v>564</v>
      </c>
      <c r="F5027" s="58" t="s">
        <v>1204</v>
      </c>
      <c r="G5027" s="127" t="s">
        <v>14</v>
      </c>
      <c r="H5027" s="127">
        <v>63962.3</v>
      </c>
      <c r="I5027" s="267"/>
    </row>
    <row r="5028" spans="1:9" x14ac:dyDescent="0.2">
      <c r="A5028" s="132" t="s">
        <v>65</v>
      </c>
      <c r="B5028" s="213">
        <v>5</v>
      </c>
      <c r="C5028" s="148" t="s">
        <v>143</v>
      </c>
      <c r="D5028" s="77" t="s">
        <v>1179</v>
      </c>
      <c r="E5028" s="44">
        <v>564</v>
      </c>
      <c r="F5028" s="58" t="s">
        <v>1204</v>
      </c>
      <c r="G5028" s="127" t="s">
        <v>14</v>
      </c>
      <c r="H5028" s="127">
        <v>61223.3</v>
      </c>
      <c r="I5028" s="267"/>
    </row>
    <row r="5029" spans="1:9" x14ac:dyDescent="0.2">
      <c r="A5029" s="132" t="s">
        <v>78</v>
      </c>
      <c r="B5029" s="213">
        <v>5</v>
      </c>
      <c r="C5029" s="148" t="s">
        <v>143</v>
      </c>
      <c r="D5029" s="77" t="s">
        <v>1179</v>
      </c>
      <c r="E5029" s="44">
        <v>564</v>
      </c>
      <c r="F5029" s="58" t="s">
        <v>1204</v>
      </c>
      <c r="G5029" s="127" t="s">
        <v>14</v>
      </c>
      <c r="H5029" s="127">
        <v>60897.5</v>
      </c>
      <c r="I5029" s="267"/>
    </row>
    <row r="5030" spans="1:9" x14ac:dyDescent="0.2">
      <c r="A5030" s="132" t="s">
        <v>79</v>
      </c>
      <c r="B5030" s="213">
        <v>5</v>
      </c>
      <c r="C5030" s="148" t="s">
        <v>143</v>
      </c>
      <c r="D5030" s="77" t="s">
        <v>1179</v>
      </c>
      <c r="E5030" s="44">
        <v>564</v>
      </c>
      <c r="F5030" s="58" t="s">
        <v>1204</v>
      </c>
      <c r="G5030" s="127" t="s">
        <v>14</v>
      </c>
      <c r="H5030" s="127">
        <v>60897.5</v>
      </c>
      <c r="I5030" s="267"/>
    </row>
    <row r="5031" spans="1:9" x14ac:dyDescent="0.2">
      <c r="A5031" s="132" t="s">
        <v>81</v>
      </c>
      <c r="B5031" s="213">
        <v>5</v>
      </c>
      <c r="C5031" s="148" t="s">
        <v>143</v>
      </c>
      <c r="D5031" s="77" t="s">
        <v>1179</v>
      </c>
      <c r="E5031" s="44">
        <v>564</v>
      </c>
      <c r="F5031" s="58" t="s">
        <v>1204</v>
      </c>
      <c r="G5031" s="127" t="s">
        <v>14</v>
      </c>
      <c r="H5031" s="127">
        <v>62902.2</v>
      </c>
      <c r="I5031" s="267"/>
    </row>
    <row r="5032" spans="1:9" x14ac:dyDescent="0.2">
      <c r="A5032" s="132" t="s">
        <v>82</v>
      </c>
      <c r="B5032" s="213">
        <v>5</v>
      </c>
      <c r="C5032" s="148" t="s">
        <v>143</v>
      </c>
      <c r="D5032" s="77" t="s">
        <v>1179</v>
      </c>
      <c r="E5032" s="44">
        <v>564</v>
      </c>
      <c r="F5032" s="58" t="s">
        <v>1204</v>
      </c>
      <c r="G5032" s="127" t="s">
        <v>14</v>
      </c>
      <c r="H5032" s="127">
        <v>64319.5</v>
      </c>
      <c r="I5032" s="267"/>
    </row>
    <row r="5033" spans="1:9" x14ac:dyDescent="0.2">
      <c r="A5033" s="132" t="s">
        <v>87</v>
      </c>
      <c r="B5033" s="213">
        <v>5</v>
      </c>
      <c r="C5033" s="148" t="s">
        <v>143</v>
      </c>
      <c r="D5033" s="77" t="s">
        <v>1179</v>
      </c>
      <c r="E5033" s="44">
        <v>564</v>
      </c>
      <c r="F5033" s="58" t="s">
        <v>1204</v>
      </c>
      <c r="G5033" s="127" t="s">
        <v>14</v>
      </c>
      <c r="H5033" s="127">
        <v>65078.9</v>
      </c>
      <c r="I5033" s="267"/>
    </row>
    <row r="5034" spans="1:9" x14ac:dyDescent="0.2">
      <c r="A5034" s="132" t="s">
        <v>88</v>
      </c>
      <c r="B5034" s="213">
        <v>5</v>
      </c>
      <c r="C5034" s="148" t="s">
        <v>143</v>
      </c>
      <c r="D5034" s="77" t="s">
        <v>1179</v>
      </c>
      <c r="E5034" s="44">
        <v>564</v>
      </c>
      <c r="F5034" s="58" t="s">
        <v>1204</v>
      </c>
      <c r="G5034" s="127" t="s">
        <v>14</v>
      </c>
      <c r="H5034" s="127">
        <v>65078.9</v>
      </c>
      <c r="I5034" s="267"/>
    </row>
    <row r="5035" spans="1:9" x14ac:dyDescent="0.2">
      <c r="A5035" s="132" t="s">
        <v>148</v>
      </c>
      <c r="B5035" s="213">
        <v>5</v>
      </c>
      <c r="C5035" s="148" t="s">
        <v>143</v>
      </c>
      <c r="D5035" s="77" t="s">
        <v>1179</v>
      </c>
      <c r="E5035" s="44">
        <v>564</v>
      </c>
      <c r="F5035" s="58" t="s">
        <v>1204</v>
      </c>
      <c r="G5035" s="127" t="s">
        <v>14</v>
      </c>
      <c r="H5035" s="137">
        <v>71294.3</v>
      </c>
      <c r="I5035" s="267"/>
    </row>
    <row r="5036" spans="1:9" x14ac:dyDescent="0.2">
      <c r="A5036" s="132" t="s">
        <v>527</v>
      </c>
      <c r="B5036" s="213">
        <v>5</v>
      </c>
      <c r="C5036" s="148" t="s">
        <v>143</v>
      </c>
      <c r="D5036" s="77" t="s">
        <v>1179</v>
      </c>
      <c r="E5036" s="44">
        <v>564</v>
      </c>
      <c r="F5036" s="58" t="s">
        <v>1204</v>
      </c>
      <c r="G5036" s="127" t="s">
        <v>14</v>
      </c>
      <c r="H5036" s="58">
        <v>70206.8</v>
      </c>
      <c r="I5036" s="267"/>
    </row>
    <row r="5037" spans="1:9" s="53" customFormat="1" x14ac:dyDescent="0.2">
      <c r="A5037" s="132" t="s">
        <v>588</v>
      </c>
      <c r="B5037" s="213">
        <v>5</v>
      </c>
      <c r="C5037" s="148" t="s">
        <v>143</v>
      </c>
      <c r="D5037" s="77" t="s">
        <v>1179</v>
      </c>
      <c r="E5037" s="44">
        <v>564</v>
      </c>
      <c r="F5037" s="58" t="s">
        <v>1204</v>
      </c>
      <c r="G5037" s="127" t="s">
        <v>14</v>
      </c>
      <c r="H5037" s="58">
        <v>73974.3</v>
      </c>
      <c r="I5037" s="267"/>
    </row>
    <row r="5038" spans="1:9" s="53" customFormat="1" x14ac:dyDescent="0.2">
      <c r="A5038" s="132" t="s">
        <v>1069</v>
      </c>
      <c r="B5038" s="213">
        <v>5</v>
      </c>
      <c r="C5038" s="148" t="s">
        <v>143</v>
      </c>
      <c r="D5038" s="77" t="s">
        <v>1179</v>
      </c>
      <c r="E5038" s="44">
        <v>564</v>
      </c>
      <c r="F5038" s="58" t="s">
        <v>1204</v>
      </c>
      <c r="G5038" s="127" t="s">
        <v>14</v>
      </c>
      <c r="H5038" s="58">
        <v>73958.600000000006</v>
      </c>
      <c r="I5038" s="267"/>
    </row>
    <row r="5039" spans="1:9" x14ac:dyDescent="0.2">
      <c r="A5039" s="262" t="s">
        <v>5</v>
      </c>
      <c r="B5039" s="263">
        <v>5</v>
      </c>
      <c r="C5039" s="268" t="s">
        <v>143</v>
      </c>
      <c r="D5039" s="275" t="s">
        <v>1179</v>
      </c>
      <c r="E5039" s="269">
        <v>566</v>
      </c>
      <c r="F5039" s="270" t="s">
        <v>1200</v>
      </c>
      <c r="G5039" s="270" t="s">
        <v>84</v>
      </c>
      <c r="H5039" s="290">
        <v>341.5</v>
      </c>
      <c r="I5039" s="267" t="s">
        <v>1387</v>
      </c>
    </row>
    <row r="5040" spans="1:9" x14ac:dyDescent="0.2">
      <c r="A5040" s="262" t="s">
        <v>6</v>
      </c>
      <c r="B5040" s="263">
        <v>5</v>
      </c>
      <c r="C5040" s="268" t="s">
        <v>143</v>
      </c>
      <c r="D5040" s="275" t="s">
        <v>1179</v>
      </c>
      <c r="E5040" s="269">
        <v>566</v>
      </c>
      <c r="F5040" s="270" t="s">
        <v>1200</v>
      </c>
      <c r="G5040" s="270" t="s">
        <v>84</v>
      </c>
      <c r="H5040" s="290">
        <v>374.8</v>
      </c>
      <c r="I5040" s="267" t="s">
        <v>1387</v>
      </c>
    </row>
    <row r="5041" spans="1:9" x14ac:dyDescent="0.2">
      <c r="A5041" s="262" t="s">
        <v>7</v>
      </c>
      <c r="B5041" s="263">
        <v>5</v>
      </c>
      <c r="C5041" s="268" t="s">
        <v>143</v>
      </c>
      <c r="D5041" s="275" t="s">
        <v>1179</v>
      </c>
      <c r="E5041" s="269">
        <v>566</v>
      </c>
      <c r="F5041" s="270" t="s">
        <v>1200</v>
      </c>
      <c r="G5041" s="270" t="s">
        <v>84</v>
      </c>
      <c r="H5041" s="290">
        <v>374.8</v>
      </c>
      <c r="I5041" s="267" t="s">
        <v>1387</v>
      </c>
    </row>
    <row r="5042" spans="1:9" x14ac:dyDescent="0.2">
      <c r="A5042" s="262" t="s">
        <v>8</v>
      </c>
      <c r="B5042" s="263">
        <v>5</v>
      </c>
      <c r="C5042" s="268" t="s">
        <v>143</v>
      </c>
      <c r="D5042" s="275" t="s">
        <v>1179</v>
      </c>
      <c r="E5042" s="269">
        <v>566</v>
      </c>
      <c r="F5042" s="270" t="s">
        <v>1200</v>
      </c>
      <c r="G5042" s="270" t="s">
        <v>84</v>
      </c>
      <c r="H5042" s="290">
        <v>374.8</v>
      </c>
      <c r="I5042" s="267" t="s">
        <v>1387</v>
      </c>
    </row>
    <row r="5043" spans="1:9" x14ac:dyDescent="0.2">
      <c r="A5043" s="262" t="s">
        <v>34</v>
      </c>
      <c r="B5043" s="263">
        <v>5</v>
      </c>
      <c r="C5043" s="268" t="s">
        <v>143</v>
      </c>
      <c r="D5043" s="275" t="s">
        <v>1179</v>
      </c>
      <c r="E5043" s="269">
        <v>566</v>
      </c>
      <c r="F5043" s="270" t="s">
        <v>1200</v>
      </c>
      <c r="G5043" s="270" t="s">
        <v>84</v>
      </c>
      <c r="H5043" s="290">
        <v>474.8</v>
      </c>
      <c r="I5043" s="267" t="s">
        <v>1387</v>
      </c>
    </row>
    <row r="5044" spans="1:9" x14ac:dyDescent="0.2">
      <c r="A5044" s="262" t="s">
        <v>37</v>
      </c>
      <c r="B5044" s="263">
        <v>5</v>
      </c>
      <c r="C5044" s="268" t="s">
        <v>143</v>
      </c>
      <c r="D5044" s="275" t="s">
        <v>1179</v>
      </c>
      <c r="E5044" s="269">
        <v>566</v>
      </c>
      <c r="F5044" s="270" t="s">
        <v>1200</v>
      </c>
      <c r="G5044" s="270" t="s">
        <v>84</v>
      </c>
      <c r="H5044" s="290">
        <v>474.8</v>
      </c>
      <c r="I5044" s="267" t="s">
        <v>1387</v>
      </c>
    </row>
    <row r="5045" spans="1:9" x14ac:dyDescent="0.2">
      <c r="A5045" s="262" t="s">
        <v>39</v>
      </c>
      <c r="B5045" s="263">
        <v>5</v>
      </c>
      <c r="C5045" s="268" t="s">
        <v>143</v>
      </c>
      <c r="D5045" s="275" t="s">
        <v>1179</v>
      </c>
      <c r="E5045" s="269">
        <v>566</v>
      </c>
      <c r="F5045" s="270" t="s">
        <v>1200</v>
      </c>
      <c r="G5045" s="270" t="s">
        <v>84</v>
      </c>
      <c r="H5045" s="290">
        <v>474.8</v>
      </c>
      <c r="I5045" s="267" t="s">
        <v>1387</v>
      </c>
    </row>
    <row r="5046" spans="1:9" x14ac:dyDescent="0.2">
      <c r="A5046" s="262" t="s">
        <v>40</v>
      </c>
      <c r="B5046" s="263">
        <v>5</v>
      </c>
      <c r="C5046" s="268" t="s">
        <v>143</v>
      </c>
      <c r="D5046" s="275" t="s">
        <v>1179</v>
      </c>
      <c r="E5046" s="269">
        <v>566</v>
      </c>
      <c r="F5046" s="270" t="s">
        <v>1200</v>
      </c>
      <c r="G5046" s="270" t="s">
        <v>84</v>
      </c>
      <c r="H5046" s="290">
        <v>474.8</v>
      </c>
      <c r="I5046" s="267" t="s">
        <v>1387</v>
      </c>
    </row>
    <row r="5047" spans="1:9" x14ac:dyDescent="0.2">
      <c r="A5047" s="262" t="s">
        <v>44</v>
      </c>
      <c r="B5047" s="263">
        <v>5</v>
      </c>
      <c r="C5047" s="268" t="s">
        <v>143</v>
      </c>
      <c r="D5047" s="275" t="s">
        <v>1179</v>
      </c>
      <c r="E5047" s="269">
        <v>566</v>
      </c>
      <c r="F5047" s="270" t="s">
        <v>1200</v>
      </c>
      <c r="G5047" s="270" t="s">
        <v>84</v>
      </c>
      <c r="H5047" s="290">
        <v>474.8</v>
      </c>
      <c r="I5047" s="267" t="s">
        <v>1387</v>
      </c>
    </row>
    <row r="5048" spans="1:9" x14ac:dyDescent="0.2">
      <c r="A5048" s="262" t="s">
        <v>45</v>
      </c>
      <c r="B5048" s="263">
        <v>5</v>
      </c>
      <c r="C5048" s="268" t="s">
        <v>143</v>
      </c>
      <c r="D5048" s="275" t="s">
        <v>1179</v>
      </c>
      <c r="E5048" s="269">
        <v>566</v>
      </c>
      <c r="F5048" s="270" t="s">
        <v>1200</v>
      </c>
      <c r="G5048" s="270" t="s">
        <v>84</v>
      </c>
      <c r="H5048" s="290">
        <v>474.8</v>
      </c>
      <c r="I5048" s="267" t="s">
        <v>1387</v>
      </c>
    </row>
    <row r="5049" spans="1:9" x14ac:dyDescent="0.2">
      <c r="A5049" s="262" t="s">
        <v>46</v>
      </c>
      <c r="B5049" s="263">
        <v>5</v>
      </c>
      <c r="C5049" s="268" t="s">
        <v>143</v>
      </c>
      <c r="D5049" s="275" t="s">
        <v>1179</v>
      </c>
      <c r="E5049" s="269">
        <v>566</v>
      </c>
      <c r="F5049" s="270" t="s">
        <v>1200</v>
      </c>
      <c r="G5049" s="270" t="s">
        <v>84</v>
      </c>
      <c r="H5049" s="290">
        <v>474.8</v>
      </c>
      <c r="I5049" s="267" t="s">
        <v>1387</v>
      </c>
    </row>
    <row r="5050" spans="1:9" x14ac:dyDescent="0.2">
      <c r="A5050" s="262" t="s">
        <v>47</v>
      </c>
      <c r="B5050" s="263">
        <v>5</v>
      </c>
      <c r="C5050" s="268" t="s">
        <v>143</v>
      </c>
      <c r="D5050" s="275" t="s">
        <v>1179</v>
      </c>
      <c r="E5050" s="269">
        <v>566</v>
      </c>
      <c r="F5050" s="270" t="s">
        <v>1200</v>
      </c>
      <c r="G5050" s="270" t="s">
        <v>84</v>
      </c>
      <c r="H5050" s="290">
        <v>474.8</v>
      </c>
      <c r="I5050" s="267" t="s">
        <v>1387</v>
      </c>
    </row>
    <row r="5051" spans="1:9" x14ac:dyDescent="0.2">
      <c r="A5051" s="262" t="s">
        <v>55</v>
      </c>
      <c r="B5051" s="263">
        <v>5</v>
      </c>
      <c r="C5051" s="268" t="s">
        <v>143</v>
      </c>
      <c r="D5051" s="275" t="s">
        <v>1179</v>
      </c>
      <c r="E5051" s="269">
        <v>566</v>
      </c>
      <c r="F5051" s="270" t="s">
        <v>1200</v>
      </c>
      <c r="G5051" s="270" t="s">
        <v>84</v>
      </c>
      <c r="H5051" s="290">
        <v>474.8</v>
      </c>
      <c r="I5051" s="267" t="s">
        <v>1387</v>
      </c>
    </row>
    <row r="5052" spans="1:9" x14ac:dyDescent="0.2">
      <c r="A5052" s="262" t="s">
        <v>56</v>
      </c>
      <c r="B5052" s="263">
        <v>5</v>
      </c>
      <c r="C5052" s="268" t="s">
        <v>143</v>
      </c>
      <c r="D5052" s="275" t="s">
        <v>1179</v>
      </c>
      <c r="E5052" s="269">
        <v>566</v>
      </c>
      <c r="F5052" s="270" t="s">
        <v>1200</v>
      </c>
      <c r="G5052" s="270" t="s">
        <v>84</v>
      </c>
      <c r="H5052" s="290">
        <v>474.8</v>
      </c>
      <c r="I5052" s="267" t="s">
        <v>1387</v>
      </c>
    </row>
    <row r="5053" spans="1:9" x14ac:dyDescent="0.2">
      <c r="A5053" s="262" t="s">
        <v>64</v>
      </c>
      <c r="B5053" s="263">
        <v>5</v>
      </c>
      <c r="C5053" s="268" t="s">
        <v>143</v>
      </c>
      <c r="D5053" s="275" t="s">
        <v>1179</v>
      </c>
      <c r="E5053" s="269">
        <v>566</v>
      </c>
      <c r="F5053" s="270" t="s">
        <v>1200</v>
      </c>
      <c r="G5053" s="270" t="s">
        <v>84</v>
      </c>
      <c r="H5053" s="290">
        <v>474.8</v>
      </c>
      <c r="I5053" s="267" t="s">
        <v>1387</v>
      </c>
    </row>
    <row r="5054" spans="1:9" x14ac:dyDescent="0.2">
      <c r="A5054" s="262" t="s">
        <v>65</v>
      </c>
      <c r="B5054" s="263">
        <v>5</v>
      </c>
      <c r="C5054" s="268" t="s">
        <v>143</v>
      </c>
      <c r="D5054" s="275" t="s">
        <v>1179</v>
      </c>
      <c r="E5054" s="269">
        <v>566</v>
      </c>
      <c r="F5054" s="270" t="s">
        <v>1200</v>
      </c>
      <c r="G5054" s="270" t="s">
        <v>84</v>
      </c>
      <c r="H5054" s="290">
        <v>474.8</v>
      </c>
      <c r="I5054" s="267" t="s">
        <v>1387</v>
      </c>
    </row>
    <row r="5055" spans="1:9" x14ac:dyDescent="0.2">
      <c r="A5055" s="262" t="s">
        <v>78</v>
      </c>
      <c r="B5055" s="263">
        <v>5</v>
      </c>
      <c r="C5055" s="268" t="s">
        <v>143</v>
      </c>
      <c r="D5055" s="275" t="s">
        <v>1179</v>
      </c>
      <c r="E5055" s="269">
        <v>566</v>
      </c>
      <c r="F5055" s="270" t="s">
        <v>1200</v>
      </c>
      <c r="G5055" s="270" t="s">
        <v>84</v>
      </c>
      <c r="H5055" s="290">
        <v>474.8</v>
      </c>
      <c r="I5055" s="267" t="s">
        <v>1387</v>
      </c>
    </row>
    <row r="5056" spans="1:9" x14ac:dyDescent="0.2">
      <c r="A5056" s="262" t="s">
        <v>79</v>
      </c>
      <c r="B5056" s="263">
        <v>5</v>
      </c>
      <c r="C5056" s="268" t="s">
        <v>143</v>
      </c>
      <c r="D5056" s="275" t="s">
        <v>1179</v>
      </c>
      <c r="E5056" s="269">
        <v>566</v>
      </c>
      <c r="F5056" s="270" t="s">
        <v>1200</v>
      </c>
      <c r="G5056" s="270" t="s">
        <v>84</v>
      </c>
      <c r="H5056" s="290">
        <v>474.8</v>
      </c>
      <c r="I5056" s="267" t="s">
        <v>1387</v>
      </c>
    </row>
    <row r="5057" spans="1:9" x14ac:dyDescent="0.2">
      <c r="A5057" s="262" t="s">
        <v>81</v>
      </c>
      <c r="B5057" s="263">
        <v>5</v>
      </c>
      <c r="C5057" s="268" t="s">
        <v>143</v>
      </c>
      <c r="D5057" s="275" t="s">
        <v>1179</v>
      </c>
      <c r="E5057" s="269">
        <v>566</v>
      </c>
      <c r="F5057" s="270" t="s">
        <v>1200</v>
      </c>
      <c r="G5057" s="270" t="s">
        <v>84</v>
      </c>
      <c r="H5057" s="290">
        <v>655.4</v>
      </c>
      <c r="I5057" s="267" t="s">
        <v>1387</v>
      </c>
    </row>
    <row r="5058" spans="1:9" x14ac:dyDescent="0.2">
      <c r="A5058" s="262" t="s">
        <v>82</v>
      </c>
      <c r="B5058" s="263">
        <v>5</v>
      </c>
      <c r="C5058" s="268" t="s">
        <v>143</v>
      </c>
      <c r="D5058" s="275" t="s">
        <v>1179</v>
      </c>
      <c r="E5058" s="269">
        <v>566</v>
      </c>
      <c r="F5058" s="270" t="s">
        <v>1200</v>
      </c>
      <c r="G5058" s="270" t="s">
        <v>84</v>
      </c>
      <c r="H5058" s="290">
        <v>655.4</v>
      </c>
      <c r="I5058" s="267" t="s">
        <v>1387</v>
      </c>
    </row>
    <row r="5059" spans="1:9" x14ac:dyDescent="0.2">
      <c r="A5059" s="262" t="s">
        <v>87</v>
      </c>
      <c r="B5059" s="263">
        <v>5</v>
      </c>
      <c r="C5059" s="268" t="s">
        <v>143</v>
      </c>
      <c r="D5059" s="275" t="s">
        <v>1179</v>
      </c>
      <c r="E5059" s="269">
        <v>566</v>
      </c>
      <c r="F5059" s="270" t="s">
        <v>1200</v>
      </c>
      <c r="G5059" s="270" t="s">
        <v>84</v>
      </c>
      <c r="H5059" s="290">
        <v>655.4</v>
      </c>
      <c r="I5059" s="267" t="s">
        <v>1387</v>
      </c>
    </row>
    <row r="5060" spans="1:9" x14ac:dyDescent="0.2">
      <c r="A5060" s="262" t="s">
        <v>88</v>
      </c>
      <c r="B5060" s="263">
        <v>5</v>
      </c>
      <c r="C5060" s="268" t="s">
        <v>143</v>
      </c>
      <c r="D5060" s="275" t="s">
        <v>1179</v>
      </c>
      <c r="E5060" s="269">
        <v>566</v>
      </c>
      <c r="F5060" s="270" t="s">
        <v>1200</v>
      </c>
      <c r="G5060" s="270" t="s">
        <v>84</v>
      </c>
      <c r="H5060" s="290">
        <v>655.4</v>
      </c>
      <c r="I5060" s="267" t="s">
        <v>1387</v>
      </c>
    </row>
    <row r="5061" spans="1:9" x14ac:dyDescent="0.2">
      <c r="A5061" s="262" t="s">
        <v>148</v>
      </c>
      <c r="B5061" s="263">
        <v>5</v>
      </c>
      <c r="C5061" s="268" t="s">
        <v>143</v>
      </c>
      <c r="D5061" s="275" t="s">
        <v>1179</v>
      </c>
      <c r="E5061" s="269">
        <v>566</v>
      </c>
      <c r="F5061" s="270" t="s">
        <v>1200</v>
      </c>
      <c r="G5061" s="270" t="s">
        <v>84</v>
      </c>
      <c r="H5061" s="270">
        <v>655.4</v>
      </c>
      <c r="I5061" s="267" t="s">
        <v>1387</v>
      </c>
    </row>
    <row r="5062" spans="1:9" x14ac:dyDescent="0.2">
      <c r="A5062" s="262" t="s">
        <v>527</v>
      </c>
      <c r="B5062" s="263">
        <v>5</v>
      </c>
      <c r="C5062" s="299" t="s">
        <v>143</v>
      </c>
      <c r="D5062" s="296" t="s">
        <v>1179</v>
      </c>
      <c r="E5062" s="269">
        <v>566</v>
      </c>
      <c r="F5062" s="270" t="s">
        <v>1200</v>
      </c>
      <c r="G5062" s="270" t="s">
        <v>84</v>
      </c>
      <c r="H5062" s="270">
        <v>655.4</v>
      </c>
      <c r="I5062" s="267" t="s">
        <v>1387</v>
      </c>
    </row>
    <row r="5063" spans="1:9" s="53" customFormat="1" x14ac:dyDescent="0.2">
      <c r="A5063" s="262" t="s">
        <v>588</v>
      </c>
      <c r="B5063" s="263">
        <v>5</v>
      </c>
      <c r="C5063" s="268" t="s">
        <v>143</v>
      </c>
      <c r="D5063" s="275" t="s">
        <v>1179</v>
      </c>
      <c r="E5063" s="269">
        <v>566</v>
      </c>
      <c r="F5063" s="270" t="s">
        <v>1200</v>
      </c>
      <c r="G5063" s="270" t="s">
        <v>84</v>
      </c>
      <c r="H5063" s="290">
        <v>655.4</v>
      </c>
      <c r="I5063" s="267" t="s">
        <v>1387</v>
      </c>
    </row>
    <row r="5064" spans="1:9" s="53" customFormat="1" x14ac:dyDescent="0.2">
      <c r="A5064" s="262" t="s">
        <v>1069</v>
      </c>
      <c r="B5064" s="263">
        <v>5</v>
      </c>
      <c r="C5064" s="268" t="s">
        <v>143</v>
      </c>
      <c r="D5064" s="275" t="s">
        <v>1179</v>
      </c>
      <c r="E5064" s="269">
        <v>566</v>
      </c>
      <c r="F5064" s="270" t="s">
        <v>1200</v>
      </c>
      <c r="G5064" s="270" t="s">
        <v>84</v>
      </c>
      <c r="H5064" s="270">
        <v>655.4</v>
      </c>
      <c r="I5064" s="267" t="s">
        <v>1387</v>
      </c>
    </row>
    <row r="5065" spans="1:9" x14ac:dyDescent="0.2">
      <c r="A5065" s="132" t="s">
        <v>5</v>
      </c>
      <c r="B5065" s="213">
        <v>5</v>
      </c>
      <c r="C5065" s="148" t="s">
        <v>143</v>
      </c>
      <c r="D5065" s="148" t="s">
        <v>1221</v>
      </c>
      <c r="E5065" s="149">
        <v>568</v>
      </c>
      <c r="F5065" s="148" t="s">
        <v>1220</v>
      </c>
      <c r="G5065" s="148" t="s">
        <v>14</v>
      </c>
      <c r="H5065" s="143">
        <v>265</v>
      </c>
      <c r="I5065" s="267"/>
    </row>
    <row r="5066" spans="1:9" x14ac:dyDescent="0.2">
      <c r="A5066" s="132" t="s">
        <v>6</v>
      </c>
      <c r="B5066" s="213">
        <v>5</v>
      </c>
      <c r="C5066" s="148" t="s">
        <v>143</v>
      </c>
      <c r="D5066" s="148" t="s">
        <v>1221</v>
      </c>
      <c r="E5066" s="149">
        <v>568</v>
      </c>
      <c r="F5066" s="148" t="s">
        <v>1220</v>
      </c>
      <c r="G5066" s="148" t="s">
        <v>14</v>
      </c>
      <c r="H5066" s="152">
        <v>779.4</v>
      </c>
      <c r="I5066" s="267"/>
    </row>
    <row r="5067" spans="1:9" x14ac:dyDescent="0.2">
      <c r="A5067" s="132" t="s">
        <v>7</v>
      </c>
      <c r="B5067" s="213">
        <v>5</v>
      </c>
      <c r="C5067" s="148" t="s">
        <v>143</v>
      </c>
      <c r="D5067" s="148" t="s">
        <v>1221</v>
      </c>
      <c r="E5067" s="149">
        <v>568</v>
      </c>
      <c r="F5067" s="148" t="s">
        <v>1220</v>
      </c>
      <c r="G5067" s="148" t="s">
        <v>14</v>
      </c>
      <c r="H5067" s="152">
        <v>779.4</v>
      </c>
      <c r="I5067" s="267"/>
    </row>
    <row r="5068" spans="1:9" x14ac:dyDescent="0.2">
      <c r="A5068" s="132" t="s">
        <v>8</v>
      </c>
      <c r="B5068" s="213">
        <v>5</v>
      </c>
      <c r="C5068" s="148" t="s">
        <v>143</v>
      </c>
      <c r="D5068" s="148" t="s">
        <v>1221</v>
      </c>
      <c r="E5068" s="149">
        <v>568</v>
      </c>
      <c r="F5068" s="148" t="s">
        <v>1220</v>
      </c>
      <c r="G5068" s="148" t="s">
        <v>14</v>
      </c>
      <c r="H5068" s="152">
        <v>779.4</v>
      </c>
      <c r="I5068" s="267"/>
    </row>
    <row r="5069" spans="1:9" x14ac:dyDescent="0.2">
      <c r="A5069" s="132" t="s">
        <v>34</v>
      </c>
      <c r="B5069" s="213">
        <v>5</v>
      </c>
      <c r="C5069" s="148" t="s">
        <v>143</v>
      </c>
      <c r="D5069" s="148" t="s">
        <v>1221</v>
      </c>
      <c r="E5069" s="149">
        <v>568</v>
      </c>
      <c r="F5069" s="148" t="s">
        <v>1220</v>
      </c>
      <c r="G5069" s="148" t="s">
        <v>14</v>
      </c>
      <c r="H5069" s="152">
        <v>779.4</v>
      </c>
      <c r="I5069" s="267"/>
    </row>
    <row r="5070" spans="1:9" x14ac:dyDescent="0.2">
      <c r="A5070" s="132" t="s">
        <v>37</v>
      </c>
      <c r="B5070" s="213">
        <v>5</v>
      </c>
      <c r="C5070" s="148" t="s">
        <v>143</v>
      </c>
      <c r="D5070" s="148" t="s">
        <v>1221</v>
      </c>
      <c r="E5070" s="149">
        <v>568</v>
      </c>
      <c r="F5070" s="148" t="s">
        <v>1220</v>
      </c>
      <c r="G5070" s="148" t="s">
        <v>14</v>
      </c>
      <c r="H5070" s="152">
        <v>779.4</v>
      </c>
      <c r="I5070" s="267"/>
    </row>
    <row r="5071" spans="1:9" x14ac:dyDescent="0.2">
      <c r="A5071" s="132" t="s">
        <v>39</v>
      </c>
      <c r="B5071" s="213">
        <v>5</v>
      </c>
      <c r="C5071" s="148" t="s">
        <v>143</v>
      </c>
      <c r="D5071" s="148" t="s">
        <v>1221</v>
      </c>
      <c r="E5071" s="149">
        <v>568</v>
      </c>
      <c r="F5071" s="148" t="s">
        <v>1220</v>
      </c>
      <c r="G5071" s="148" t="s">
        <v>14</v>
      </c>
      <c r="H5071" s="152">
        <v>779.4</v>
      </c>
      <c r="I5071" s="267"/>
    </row>
    <row r="5072" spans="1:9" x14ac:dyDescent="0.2">
      <c r="A5072" s="132" t="s">
        <v>40</v>
      </c>
      <c r="B5072" s="213">
        <v>5</v>
      </c>
      <c r="C5072" s="148" t="s">
        <v>143</v>
      </c>
      <c r="D5072" s="148" t="s">
        <v>1221</v>
      </c>
      <c r="E5072" s="149">
        <v>568</v>
      </c>
      <c r="F5072" s="148" t="s">
        <v>1220</v>
      </c>
      <c r="G5072" s="148" t="s">
        <v>14</v>
      </c>
      <c r="H5072" s="152">
        <v>779.4</v>
      </c>
      <c r="I5072" s="267"/>
    </row>
    <row r="5073" spans="1:9" x14ac:dyDescent="0.2">
      <c r="A5073" s="132" t="s">
        <v>44</v>
      </c>
      <c r="B5073" s="213">
        <v>5</v>
      </c>
      <c r="C5073" s="148" t="s">
        <v>143</v>
      </c>
      <c r="D5073" s="148" t="s">
        <v>1221</v>
      </c>
      <c r="E5073" s="149">
        <v>568</v>
      </c>
      <c r="F5073" s="148" t="s">
        <v>1220</v>
      </c>
      <c r="G5073" s="148" t="s">
        <v>14</v>
      </c>
      <c r="H5073" s="152">
        <v>779.4</v>
      </c>
      <c r="I5073" s="267"/>
    </row>
    <row r="5074" spans="1:9" x14ac:dyDescent="0.2">
      <c r="A5074" s="132" t="s">
        <v>45</v>
      </c>
      <c r="B5074" s="213">
        <v>5</v>
      </c>
      <c r="C5074" s="148" t="s">
        <v>143</v>
      </c>
      <c r="D5074" s="148" t="s">
        <v>1221</v>
      </c>
      <c r="E5074" s="149">
        <v>568</v>
      </c>
      <c r="F5074" s="148" t="s">
        <v>1220</v>
      </c>
      <c r="G5074" s="148" t="s">
        <v>14</v>
      </c>
      <c r="H5074" s="152">
        <v>779.4</v>
      </c>
      <c r="I5074" s="267"/>
    </row>
    <row r="5075" spans="1:9" x14ac:dyDescent="0.2">
      <c r="A5075" s="132" t="s">
        <v>46</v>
      </c>
      <c r="B5075" s="213">
        <v>5</v>
      </c>
      <c r="C5075" s="148" t="s">
        <v>143</v>
      </c>
      <c r="D5075" s="148" t="s">
        <v>1221</v>
      </c>
      <c r="E5075" s="149">
        <v>568</v>
      </c>
      <c r="F5075" s="148" t="s">
        <v>1220</v>
      </c>
      <c r="G5075" s="148" t="s">
        <v>14</v>
      </c>
      <c r="H5075" s="152">
        <v>731.6</v>
      </c>
      <c r="I5075" s="267"/>
    </row>
    <row r="5076" spans="1:9" x14ac:dyDescent="0.2">
      <c r="A5076" s="132" t="s">
        <v>47</v>
      </c>
      <c r="B5076" s="213">
        <v>5</v>
      </c>
      <c r="C5076" s="148" t="s">
        <v>143</v>
      </c>
      <c r="D5076" s="148" t="s">
        <v>1221</v>
      </c>
      <c r="E5076" s="149">
        <v>568</v>
      </c>
      <c r="F5076" s="148" t="s">
        <v>1220</v>
      </c>
      <c r="G5076" s="148" t="s">
        <v>14</v>
      </c>
      <c r="H5076" s="152">
        <v>661.6</v>
      </c>
      <c r="I5076" s="267"/>
    </row>
    <row r="5077" spans="1:9" x14ac:dyDescent="0.2">
      <c r="A5077" s="132" t="s">
        <v>55</v>
      </c>
      <c r="B5077" s="213">
        <v>5</v>
      </c>
      <c r="C5077" s="148" t="s">
        <v>143</v>
      </c>
      <c r="D5077" s="148" t="s">
        <v>1221</v>
      </c>
      <c r="E5077" s="149">
        <v>568</v>
      </c>
      <c r="F5077" s="148" t="s">
        <v>1220</v>
      </c>
      <c r="G5077" s="148" t="s">
        <v>14</v>
      </c>
      <c r="H5077" s="152">
        <v>731.6</v>
      </c>
      <c r="I5077" s="267"/>
    </row>
    <row r="5078" spans="1:9" x14ac:dyDescent="0.2">
      <c r="A5078" s="132" t="s">
        <v>56</v>
      </c>
      <c r="B5078" s="213">
        <v>5</v>
      </c>
      <c r="C5078" s="148" t="s">
        <v>143</v>
      </c>
      <c r="D5078" s="148" t="s">
        <v>1221</v>
      </c>
      <c r="E5078" s="149">
        <v>568</v>
      </c>
      <c r="F5078" s="148" t="s">
        <v>1220</v>
      </c>
      <c r="G5078" s="148" t="s">
        <v>14</v>
      </c>
      <c r="H5078" s="152">
        <v>731.6</v>
      </c>
      <c r="I5078" s="267"/>
    </row>
    <row r="5079" spans="1:9" x14ac:dyDescent="0.2">
      <c r="A5079" s="132" t="s">
        <v>64</v>
      </c>
      <c r="B5079" s="213">
        <v>5</v>
      </c>
      <c r="C5079" s="148" t="s">
        <v>143</v>
      </c>
      <c r="D5079" s="148" t="s">
        <v>1221</v>
      </c>
      <c r="E5079" s="149">
        <v>568</v>
      </c>
      <c r="F5079" s="148" t="s">
        <v>1220</v>
      </c>
      <c r="G5079" s="148" t="s">
        <v>14</v>
      </c>
      <c r="H5079" s="153">
        <v>731.6</v>
      </c>
      <c r="I5079" s="267"/>
    </row>
    <row r="5080" spans="1:9" x14ac:dyDescent="0.2">
      <c r="A5080" s="132" t="s">
        <v>65</v>
      </c>
      <c r="B5080" s="213">
        <v>5</v>
      </c>
      <c r="C5080" s="148" t="s">
        <v>143</v>
      </c>
      <c r="D5080" s="148" t="s">
        <v>1221</v>
      </c>
      <c r="E5080" s="149">
        <v>568</v>
      </c>
      <c r="F5080" s="148" t="s">
        <v>1220</v>
      </c>
      <c r="G5080" s="148" t="s">
        <v>14</v>
      </c>
      <c r="H5080" s="207">
        <v>731.6</v>
      </c>
      <c r="I5080" s="267"/>
    </row>
    <row r="5081" spans="1:9" x14ac:dyDescent="0.2">
      <c r="A5081" s="132" t="s">
        <v>78</v>
      </c>
      <c r="B5081" s="213">
        <v>5</v>
      </c>
      <c r="C5081" s="148" t="s">
        <v>143</v>
      </c>
      <c r="D5081" s="148" t="s">
        <v>1221</v>
      </c>
      <c r="E5081" s="149">
        <v>568</v>
      </c>
      <c r="F5081" s="148" t="s">
        <v>1220</v>
      </c>
      <c r="G5081" s="148" t="s">
        <v>14</v>
      </c>
      <c r="H5081" s="152" t="s">
        <v>4</v>
      </c>
      <c r="I5081" s="267"/>
    </row>
    <row r="5082" spans="1:9" x14ac:dyDescent="0.2">
      <c r="A5082" s="132" t="s">
        <v>79</v>
      </c>
      <c r="B5082" s="213">
        <v>5</v>
      </c>
      <c r="C5082" s="148" t="s">
        <v>143</v>
      </c>
      <c r="D5082" s="148" t="s">
        <v>1221</v>
      </c>
      <c r="E5082" s="149">
        <v>568</v>
      </c>
      <c r="F5082" s="148" t="s">
        <v>1220</v>
      </c>
      <c r="G5082" s="148" t="s">
        <v>14</v>
      </c>
      <c r="H5082" s="152" t="s">
        <v>4</v>
      </c>
      <c r="I5082" s="267"/>
    </row>
    <row r="5083" spans="1:9" x14ac:dyDescent="0.2">
      <c r="A5083" s="132" t="s">
        <v>81</v>
      </c>
      <c r="B5083" s="213">
        <v>5</v>
      </c>
      <c r="C5083" s="148" t="s">
        <v>143</v>
      </c>
      <c r="D5083" s="148" t="s">
        <v>1221</v>
      </c>
      <c r="E5083" s="149">
        <v>568</v>
      </c>
      <c r="F5083" s="148" t="s">
        <v>1220</v>
      </c>
      <c r="G5083" s="148" t="s">
        <v>14</v>
      </c>
      <c r="H5083" s="152" t="s">
        <v>4</v>
      </c>
      <c r="I5083" s="267"/>
    </row>
    <row r="5084" spans="1:9" x14ac:dyDescent="0.2">
      <c r="A5084" s="132" t="s">
        <v>82</v>
      </c>
      <c r="B5084" s="213">
        <v>5</v>
      </c>
      <c r="C5084" s="148" t="s">
        <v>143</v>
      </c>
      <c r="D5084" s="148" t="s">
        <v>1221</v>
      </c>
      <c r="E5084" s="149">
        <v>568</v>
      </c>
      <c r="F5084" s="148" t="s">
        <v>1220</v>
      </c>
      <c r="G5084" s="148" t="s">
        <v>14</v>
      </c>
      <c r="H5084" s="152" t="s">
        <v>4</v>
      </c>
      <c r="I5084" s="267"/>
    </row>
    <row r="5085" spans="1:9" x14ac:dyDescent="0.2">
      <c r="A5085" s="132" t="s">
        <v>87</v>
      </c>
      <c r="B5085" s="213">
        <v>5</v>
      </c>
      <c r="C5085" s="148" t="s">
        <v>143</v>
      </c>
      <c r="D5085" s="148" t="s">
        <v>1221</v>
      </c>
      <c r="E5085" s="149">
        <v>568</v>
      </c>
      <c r="F5085" s="148" t="s">
        <v>1220</v>
      </c>
      <c r="G5085" s="148" t="s">
        <v>14</v>
      </c>
      <c r="H5085" s="152" t="s">
        <v>4</v>
      </c>
      <c r="I5085" s="267"/>
    </row>
    <row r="5086" spans="1:9" x14ac:dyDescent="0.2">
      <c r="A5086" s="132" t="s">
        <v>88</v>
      </c>
      <c r="B5086" s="213">
        <v>5</v>
      </c>
      <c r="C5086" s="148" t="s">
        <v>143</v>
      </c>
      <c r="D5086" s="148" t="s">
        <v>1221</v>
      </c>
      <c r="E5086" s="149">
        <v>568</v>
      </c>
      <c r="F5086" s="148" t="s">
        <v>1220</v>
      </c>
      <c r="G5086" s="148" t="s">
        <v>14</v>
      </c>
      <c r="H5086" s="152" t="s">
        <v>4</v>
      </c>
      <c r="I5086" s="267"/>
    </row>
    <row r="5087" spans="1:9" x14ac:dyDescent="0.2">
      <c r="A5087" s="132" t="s">
        <v>148</v>
      </c>
      <c r="B5087" s="213">
        <v>5</v>
      </c>
      <c r="C5087" s="148" t="s">
        <v>143</v>
      </c>
      <c r="D5087" s="148" t="s">
        <v>1221</v>
      </c>
      <c r="E5087" s="149">
        <v>568</v>
      </c>
      <c r="F5087" s="148" t="s">
        <v>1220</v>
      </c>
      <c r="G5087" s="148" t="s">
        <v>14</v>
      </c>
      <c r="H5087" s="139" t="s">
        <v>4</v>
      </c>
      <c r="I5087" s="267"/>
    </row>
    <row r="5088" spans="1:9" x14ac:dyDescent="0.2">
      <c r="A5088" s="132" t="s">
        <v>527</v>
      </c>
      <c r="B5088" s="213">
        <v>5</v>
      </c>
      <c r="C5088" s="158" t="s">
        <v>143</v>
      </c>
      <c r="D5088" s="158" t="s">
        <v>1221</v>
      </c>
      <c r="E5088" s="149">
        <v>568</v>
      </c>
      <c r="F5088" s="148" t="s">
        <v>1220</v>
      </c>
      <c r="G5088" s="148" t="s">
        <v>14</v>
      </c>
      <c r="H5088" s="12" t="s">
        <v>4</v>
      </c>
      <c r="I5088" s="267"/>
    </row>
    <row r="5089" spans="1:9" s="53" customFormat="1" x14ac:dyDescent="0.2">
      <c r="A5089" s="132" t="s">
        <v>588</v>
      </c>
      <c r="B5089" s="213">
        <v>5</v>
      </c>
      <c r="C5089" s="148" t="s">
        <v>143</v>
      </c>
      <c r="D5089" s="148" t="s">
        <v>1221</v>
      </c>
      <c r="E5089" s="149">
        <v>568</v>
      </c>
      <c r="F5089" s="148" t="s">
        <v>1220</v>
      </c>
      <c r="G5089" s="148" t="s">
        <v>14</v>
      </c>
      <c r="H5089" s="12" t="s">
        <v>4</v>
      </c>
      <c r="I5089" s="267"/>
    </row>
    <row r="5090" spans="1:9" s="53" customFormat="1" x14ac:dyDescent="0.2">
      <c r="A5090" s="132" t="s">
        <v>1069</v>
      </c>
      <c r="B5090" s="213">
        <v>5</v>
      </c>
      <c r="C5090" s="148" t="s">
        <v>143</v>
      </c>
      <c r="D5090" s="148" t="s">
        <v>1221</v>
      </c>
      <c r="E5090" s="149">
        <v>568</v>
      </c>
      <c r="F5090" s="148" t="s">
        <v>1220</v>
      </c>
      <c r="G5090" s="148" t="s">
        <v>14</v>
      </c>
      <c r="H5090" s="12" t="s">
        <v>4</v>
      </c>
      <c r="I5090" s="267"/>
    </row>
    <row r="5091" spans="1:9" x14ac:dyDescent="0.2">
      <c r="A5091" s="132" t="s">
        <v>5</v>
      </c>
      <c r="B5091" s="217">
        <v>5</v>
      </c>
      <c r="C5091" s="79" t="s">
        <v>143</v>
      </c>
      <c r="D5091" s="80" t="s">
        <v>1181</v>
      </c>
      <c r="E5091" s="177">
        <v>577</v>
      </c>
      <c r="F5091" s="140" t="s">
        <v>1248</v>
      </c>
      <c r="G5091" s="140" t="s">
        <v>17</v>
      </c>
      <c r="H5091" s="12" t="s">
        <v>4</v>
      </c>
      <c r="I5091" s="267"/>
    </row>
    <row r="5092" spans="1:9" x14ac:dyDescent="0.2">
      <c r="A5092" s="132" t="s">
        <v>6</v>
      </c>
      <c r="B5092" s="217">
        <v>5</v>
      </c>
      <c r="C5092" s="78" t="s">
        <v>143</v>
      </c>
      <c r="D5092" s="77" t="s">
        <v>1181</v>
      </c>
      <c r="E5092" s="177">
        <v>577</v>
      </c>
      <c r="F5092" s="140" t="s">
        <v>1248</v>
      </c>
      <c r="G5092" s="137" t="s">
        <v>17</v>
      </c>
      <c r="H5092" s="12" t="s">
        <v>4</v>
      </c>
      <c r="I5092" s="267"/>
    </row>
    <row r="5093" spans="1:9" x14ac:dyDescent="0.2">
      <c r="A5093" s="132" t="s">
        <v>7</v>
      </c>
      <c r="B5093" s="217">
        <v>5</v>
      </c>
      <c r="C5093" s="78" t="s">
        <v>143</v>
      </c>
      <c r="D5093" s="77" t="s">
        <v>1181</v>
      </c>
      <c r="E5093" s="177">
        <v>577</v>
      </c>
      <c r="F5093" s="140" t="s">
        <v>1248</v>
      </c>
      <c r="G5093" s="137" t="s">
        <v>17</v>
      </c>
      <c r="H5093" s="12" t="s">
        <v>4</v>
      </c>
      <c r="I5093" s="267"/>
    </row>
    <row r="5094" spans="1:9" x14ac:dyDescent="0.2">
      <c r="A5094" s="132" t="s">
        <v>8</v>
      </c>
      <c r="B5094" s="217">
        <v>5</v>
      </c>
      <c r="C5094" s="78" t="s">
        <v>143</v>
      </c>
      <c r="D5094" s="77" t="s">
        <v>1181</v>
      </c>
      <c r="E5094" s="177">
        <v>577</v>
      </c>
      <c r="F5094" s="140" t="s">
        <v>1248</v>
      </c>
      <c r="G5094" s="137" t="s">
        <v>17</v>
      </c>
      <c r="H5094" s="12" t="s">
        <v>4</v>
      </c>
      <c r="I5094" s="267"/>
    </row>
    <row r="5095" spans="1:9" x14ac:dyDescent="0.2">
      <c r="A5095" s="132" t="s">
        <v>34</v>
      </c>
      <c r="B5095" s="217">
        <v>5</v>
      </c>
      <c r="C5095" s="78" t="s">
        <v>143</v>
      </c>
      <c r="D5095" s="77" t="s">
        <v>1181</v>
      </c>
      <c r="E5095" s="177">
        <v>577</v>
      </c>
      <c r="F5095" s="140" t="s">
        <v>1248</v>
      </c>
      <c r="G5095" s="137" t="s">
        <v>17</v>
      </c>
      <c r="H5095" s="12" t="s">
        <v>4</v>
      </c>
      <c r="I5095" s="267"/>
    </row>
    <row r="5096" spans="1:9" x14ac:dyDescent="0.2">
      <c r="A5096" s="132" t="s">
        <v>37</v>
      </c>
      <c r="B5096" s="217">
        <v>5</v>
      </c>
      <c r="C5096" s="78" t="s">
        <v>143</v>
      </c>
      <c r="D5096" s="77" t="s">
        <v>1181</v>
      </c>
      <c r="E5096" s="177">
        <v>577</v>
      </c>
      <c r="F5096" s="140" t="s">
        <v>1248</v>
      </c>
      <c r="G5096" s="137" t="s">
        <v>17</v>
      </c>
      <c r="H5096" s="12" t="s">
        <v>4</v>
      </c>
      <c r="I5096" s="267"/>
    </row>
    <row r="5097" spans="1:9" x14ac:dyDescent="0.2">
      <c r="A5097" s="132" t="s">
        <v>39</v>
      </c>
      <c r="B5097" s="217">
        <v>5</v>
      </c>
      <c r="C5097" s="78" t="s">
        <v>143</v>
      </c>
      <c r="D5097" s="77" t="s">
        <v>1181</v>
      </c>
      <c r="E5097" s="177">
        <v>577</v>
      </c>
      <c r="F5097" s="140" t="s">
        <v>1248</v>
      </c>
      <c r="G5097" s="137" t="s">
        <v>17</v>
      </c>
      <c r="H5097" s="12" t="s">
        <v>4</v>
      </c>
      <c r="I5097" s="267"/>
    </row>
    <row r="5098" spans="1:9" x14ac:dyDescent="0.2">
      <c r="A5098" s="132" t="s">
        <v>40</v>
      </c>
      <c r="B5098" s="217">
        <v>5</v>
      </c>
      <c r="C5098" s="78" t="s">
        <v>143</v>
      </c>
      <c r="D5098" s="77" t="s">
        <v>1181</v>
      </c>
      <c r="E5098" s="177">
        <v>577</v>
      </c>
      <c r="F5098" s="140" t="s">
        <v>1248</v>
      </c>
      <c r="G5098" s="137" t="s">
        <v>17</v>
      </c>
      <c r="H5098" s="12" t="s">
        <v>4</v>
      </c>
      <c r="I5098" s="267"/>
    </row>
    <row r="5099" spans="1:9" x14ac:dyDescent="0.2">
      <c r="A5099" s="132" t="s">
        <v>44</v>
      </c>
      <c r="B5099" s="217">
        <v>5</v>
      </c>
      <c r="C5099" s="78" t="s">
        <v>143</v>
      </c>
      <c r="D5099" s="77" t="s">
        <v>1181</v>
      </c>
      <c r="E5099" s="177">
        <v>577</v>
      </c>
      <c r="F5099" s="140" t="s">
        <v>1248</v>
      </c>
      <c r="G5099" s="137" t="s">
        <v>17</v>
      </c>
      <c r="H5099" s="12" t="s">
        <v>4</v>
      </c>
      <c r="I5099" s="267"/>
    </row>
    <row r="5100" spans="1:9" x14ac:dyDescent="0.2">
      <c r="A5100" s="132" t="s">
        <v>45</v>
      </c>
      <c r="B5100" s="217">
        <v>5</v>
      </c>
      <c r="C5100" s="78" t="s">
        <v>143</v>
      </c>
      <c r="D5100" s="77" t="s">
        <v>1181</v>
      </c>
      <c r="E5100" s="177">
        <v>577</v>
      </c>
      <c r="F5100" s="140" t="s">
        <v>1248</v>
      </c>
      <c r="G5100" s="137" t="s">
        <v>17</v>
      </c>
      <c r="H5100" s="12" t="s">
        <v>4</v>
      </c>
      <c r="I5100" s="267"/>
    </row>
    <row r="5101" spans="1:9" x14ac:dyDescent="0.2">
      <c r="A5101" s="132" t="s">
        <v>46</v>
      </c>
      <c r="B5101" s="217">
        <v>5</v>
      </c>
      <c r="C5101" s="78" t="s">
        <v>143</v>
      </c>
      <c r="D5101" s="77" t="s">
        <v>1181</v>
      </c>
      <c r="E5101" s="177">
        <v>577</v>
      </c>
      <c r="F5101" s="140" t="s">
        <v>1248</v>
      </c>
      <c r="G5101" s="137" t="s">
        <v>17</v>
      </c>
      <c r="H5101" s="12" t="s">
        <v>4</v>
      </c>
      <c r="I5101" s="267"/>
    </row>
    <row r="5102" spans="1:9" x14ac:dyDescent="0.2">
      <c r="A5102" s="132" t="s">
        <v>47</v>
      </c>
      <c r="B5102" s="217">
        <v>5</v>
      </c>
      <c r="C5102" s="78" t="s">
        <v>143</v>
      </c>
      <c r="D5102" s="77" t="s">
        <v>1181</v>
      </c>
      <c r="E5102" s="177">
        <v>577</v>
      </c>
      <c r="F5102" s="140" t="s">
        <v>1248</v>
      </c>
      <c r="G5102" s="137" t="s">
        <v>17</v>
      </c>
      <c r="H5102" s="12" t="s">
        <v>4</v>
      </c>
      <c r="I5102" s="267"/>
    </row>
    <row r="5103" spans="1:9" x14ac:dyDescent="0.2">
      <c r="A5103" s="132" t="s">
        <v>55</v>
      </c>
      <c r="B5103" s="217">
        <v>5</v>
      </c>
      <c r="C5103" s="78" t="s">
        <v>143</v>
      </c>
      <c r="D5103" s="77" t="s">
        <v>1181</v>
      </c>
      <c r="E5103" s="177">
        <v>577</v>
      </c>
      <c r="F5103" s="140" t="s">
        <v>1248</v>
      </c>
      <c r="G5103" s="137" t="s">
        <v>17</v>
      </c>
      <c r="H5103" s="12" t="s">
        <v>4</v>
      </c>
      <c r="I5103" s="267"/>
    </row>
    <row r="5104" spans="1:9" x14ac:dyDescent="0.2">
      <c r="A5104" s="132" t="s">
        <v>56</v>
      </c>
      <c r="B5104" s="217">
        <v>5</v>
      </c>
      <c r="C5104" s="78" t="s">
        <v>143</v>
      </c>
      <c r="D5104" s="77" t="s">
        <v>1181</v>
      </c>
      <c r="E5104" s="177">
        <v>577</v>
      </c>
      <c r="F5104" s="140" t="s">
        <v>1248</v>
      </c>
      <c r="G5104" s="137" t="s">
        <v>17</v>
      </c>
      <c r="H5104" s="12" t="s">
        <v>4</v>
      </c>
      <c r="I5104" s="267"/>
    </row>
    <row r="5105" spans="1:9" x14ac:dyDescent="0.2">
      <c r="A5105" s="132" t="s">
        <v>64</v>
      </c>
      <c r="B5105" s="217">
        <v>5</v>
      </c>
      <c r="C5105" s="78" t="s">
        <v>143</v>
      </c>
      <c r="D5105" s="77" t="s">
        <v>1181</v>
      </c>
      <c r="E5105" s="177">
        <v>577</v>
      </c>
      <c r="F5105" s="140" t="s">
        <v>1248</v>
      </c>
      <c r="G5105" s="137" t="s">
        <v>17</v>
      </c>
      <c r="H5105" s="12" t="s">
        <v>4</v>
      </c>
      <c r="I5105" s="267"/>
    </row>
    <row r="5106" spans="1:9" x14ac:dyDescent="0.2">
      <c r="A5106" s="132" t="s">
        <v>65</v>
      </c>
      <c r="B5106" s="217">
        <v>5</v>
      </c>
      <c r="C5106" s="78" t="s">
        <v>143</v>
      </c>
      <c r="D5106" s="77" t="s">
        <v>1181</v>
      </c>
      <c r="E5106" s="177">
        <v>577</v>
      </c>
      <c r="F5106" s="140" t="s">
        <v>1248</v>
      </c>
      <c r="G5106" s="137" t="s">
        <v>17</v>
      </c>
      <c r="H5106" s="12" t="s">
        <v>4</v>
      </c>
      <c r="I5106" s="267"/>
    </row>
    <row r="5107" spans="1:9" x14ac:dyDescent="0.2">
      <c r="A5107" s="132" t="s">
        <v>78</v>
      </c>
      <c r="B5107" s="217">
        <v>5</v>
      </c>
      <c r="C5107" s="78" t="s">
        <v>143</v>
      </c>
      <c r="D5107" s="77" t="s">
        <v>1181</v>
      </c>
      <c r="E5107" s="177">
        <v>577</v>
      </c>
      <c r="F5107" s="140" t="s">
        <v>1248</v>
      </c>
      <c r="G5107" s="137" t="s">
        <v>17</v>
      </c>
      <c r="H5107" s="12" t="s">
        <v>4</v>
      </c>
      <c r="I5107" s="267"/>
    </row>
    <row r="5108" spans="1:9" x14ac:dyDescent="0.2">
      <c r="A5108" s="132" t="s">
        <v>79</v>
      </c>
      <c r="B5108" s="217">
        <v>5</v>
      </c>
      <c r="C5108" s="78" t="s">
        <v>143</v>
      </c>
      <c r="D5108" s="77" t="s">
        <v>1181</v>
      </c>
      <c r="E5108" s="177">
        <v>577</v>
      </c>
      <c r="F5108" s="140" t="s">
        <v>1248</v>
      </c>
      <c r="G5108" s="137" t="s">
        <v>17</v>
      </c>
      <c r="H5108" s="12" t="s">
        <v>4</v>
      </c>
      <c r="I5108" s="267"/>
    </row>
    <row r="5109" spans="1:9" x14ac:dyDescent="0.2">
      <c r="A5109" s="132" t="s">
        <v>81</v>
      </c>
      <c r="B5109" s="217">
        <v>5</v>
      </c>
      <c r="C5109" s="78" t="s">
        <v>143</v>
      </c>
      <c r="D5109" s="77" t="s">
        <v>1181</v>
      </c>
      <c r="E5109" s="177">
        <v>577</v>
      </c>
      <c r="F5109" s="140" t="s">
        <v>1248</v>
      </c>
      <c r="G5109" s="137" t="s">
        <v>17</v>
      </c>
      <c r="H5109" s="12" t="s">
        <v>4</v>
      </c>
      <c r="I5109" s="267"/>
    </row>
    <row r="5110" spans="1:9" x14ac:dyDescent="0.2">
      <c r="A5110" s="132" t="s">
        <v>82</v>
      </c>
      <c r="B5110" s="217">
        <v>5</v>
      </c>
      <c r="C5110" s="78" t="s">
        <v>143</v>
      </c>
      <c r="D5110" s="77" t="s">
        <v>1181</v>
      </c>
      <c r="E5110" s="177">
        <v>577</v>
      </c>
      <c r="F5110" s="140" t="s">
        <v>1248</v>
      </c>
      <c r="G5110" s="137" t="s">
        <v>17</v>
      </c>
      <c r="H5110" s="12" t="s">
        <v>4</v>
      </c>
      <c r="I5110" s="267"/>
    </row>
    <row r="5111" spans="1:9" x14ac:dyDescent="0.2">
      <c r="A5111" s="132" t="s">
        <v>87</v>
      </c>
      <c r="B5111" s="217">
        <v>5</v>
      </c>
      <c r="C5111" s="78" t="s">
        <v>143</v>
      </c>
      <c r="D5111" s="77" t="s">
        <v>1181</v>
      </c>
      <c r="E5111" s="177">
        <v>577</v>
      </c>
      <c r="F5111" s="140" t="s">
        <v>1248</v>
      </c>
      <c r="G5111" s="137" t="s">
        <v>17</v>
      </c>
      <c r="H5111" s="12" t="s">
        <v>4</v>
      </c>
      <c r="I5111" s="267"/>
    </row>
    <row r="5112" spans="1:9" x14ac:dyDescent="0.2">
      <c r="A5112" s="132" t="s">
        <v>88</v>
      </c>
      <c r="B5112" s="217">
        <v>5</v>
      </c>
      <c r="C5112" s="78" t="s">
        <v>143</v>
      </c>
      <c r="D5112" s="77" t="s">
        <v>1181</v>
      </c>
      <c r="E5112" s="177">
        <v>577</v>
      </c>
      <c r="F5112" s="140" t="s">
        <v>1248</v>
      </c>
      <c r="G5112" s="137" t="s">
        <v>17</v>
      </c>
      <c r="H5112" s="12" t="s">
        <v>4</v>
      </c>
      <c r="I5112" s="267"/>
    </row>
    <row r="5113" spans="1:9" x14ac:dyDescent="0.2">
      <c r="A5113" s="132" t="s">
        <v>148</v>
      </c>
      <c r="B5113" s="217">
        <v>5</v>
      </c>
      <c r="C5113" s="78" t="s">
        <v>143</v>
      </c>
      <c r="D5113" s="77" t="s">
        <v>1181</v>
      </c>
      <c r="E5113" s="177">
        <v>577</v>
      </c>
      <c r="F5113" s="140" t="s">
        <v>1248</v>
      </c>
      <c r="G5113" s="137" t="s">
        <v>17</v>
      </c>
      <c r="H5113" s="12" t="s">
        <v>4</v>
      </c>
      <c r="I5113" s="267"/>
    </row>
    <row r="5114" spans="1:9" x14ac:dyDescent="0.2">
      <c r="A5114" s="48" t="s">
        <v>527</v>
      </c>
      <c r="B5114" s="218">
        <v>5</v>
      </c>
      <c r="C5114" s="78" t="s">
        <v>143</v>
      </c>
      <c r="D5114" s="77" t="s">
        <v>1181</v>
      </c>
      <c r="E5114" s="177">
        <v>577</v>
      </c>
      <c r="F5114" s="140" t="s">
        <v>1248</v>
      </c>
      <c r="G5114" s="137" t="s">
        <v>17</v>
      </c>
      <c r="H5114" s="12" t="s">
        <v>4</v>
      </c>
      <c r="I5114" s="267"/>
    </row>
    <row r="5115" spans="1:9" s="53" customFormat="1" x14ac:dyDescent="0.2">
      <c r="A5115" s="132" t="s">
        <v>588</v>
      </c>
      <c r="B5115" s="217">
        <v>5</v>
      </c>
      <c r="C5115" s="78" t="s">
        <v>143</v>
      </c>
      <c r="D5115" s="77" t="s">
        <v>1181</v>
      </c>
      <c r="E5115" s="177">
        <v>577</v>
      </c>
      <c r="F5115" s="140" t="s">
        <v>1248</v>
      </c>
      <c r="G5115" s="137" t="s">
        <v>17</v>
      </c>
      <c r="H5115" s="12" t="s">
        <v>4</v>
      </c>
      <c r="I5115" s="267"/>
    </row>
    <row r="5116" spans="1:9" s="53" customFormat="1" x14ac:dyDescent="0.2">
      <c r="A5116" s="132" t="s">
        <v>1069</v>
      </c>
      <c r="B5116" s="217">
        <v>5</v>
      </c>
      <c r="C5116" s="78" t="s">
        <v>143</v>
      </c>
      <c r="D5116" s="77" t="s">
        <v>1181</v>
      </c>
      <c r="E5116" s="177">
        <v>577</v>
      </c>
      <c r="F5116" s="140" t="s">
        <v>1248</v>
      </c>
      <c r="G5116" s="137" t="s">
        <v>17</v>
      </c>
      <c r="H5116" s="12" t="s">
        <v>4</v>
      </c>
      <c r="I5116" s="267"/>
    </row>
    <row r="5117" spans="1:9" x14ac:dyDescent="0.2">
      <c r="A5117" s="132" t="s">
        <v>5</v>
      </c>
      <c r="B5117" s="213">
        <v>5</v>
      </c>
      <c r="C5117" s="158" t="s">
        <v>143</v>
      </c>
      <c r="D5117" s="80" t="s">
        <v>1179</v>
      </c>
      <c r="E5117" s="177">
        <v>582</v>
      </c>
      <c r="F5117" s="140" t="s">
        <v>1207</v>
      </c>
      <c r="G5117" s="158" t="s">
        <v>15</v>
      </c>
      <c r="H5117" s="143" t="s">
        <v>4</v>
      </c>
      <c r="I5117" s="267"/>
    </row>
    <row r="5118" spans="1:9" x14ac:dyDescent="0.2">
      <c r="A5118" s="132" t="s">
        <v>6</v>
      </c>
      <c r="B5118" s="213">
        <v>5</v>
      </c>
      <c r="C5118" s="148" t="s">
        <v>143</v>
      </c>
      <c r="D5118" s="77" t="s">
        <v>1179</v>
      </c>
      <c r="E5118" s="177">
        <v>582</v>
      </c>
      <c r="F5118" s="140" t="s">
        <v>1207</v>
      </c>
      <c r="G5118" s="158" t="s">
        <v>15</v>
      </c>
      <c r="H5118" s="143" t="s">
        <v>4</v>
      </c>
      <c r="I5118" s="267"/>
    </row>
    <row r="5119" spans="1:9" x14ac:dyDescent="0.2">
      <c r="A5119" s="132" t="s">
        <v>7</v>
      </c>
      <c r="B5119" s="213">
        <v>5</v>
      </c>
      <c r="C5119" s="148" t="s">
        <v>143</v>
      </c>
      <c r="D5119" s="77" t="s">
        <v>1179</v>
      </c>
      <c r="E5119" s="177">
        <v>582</v>
      </c>
      <c r="F5119" s="140" t="s">
        <v>1207</v>
      </c>
      <c r="G5119" s="158" t="s">
        <v>15</v>
      </c>
      <c r="H5119" s="143" t="s">
        <v>4</v>
      </c>
      <c r="I5119" s="267"/>
    </row>
    <row r="5120" spans="1:9" x14ac:dyDescent="0.2">
      <c r="A5120" s="132" t="s">
        <v>8</v>
      </c>
      <c r="B5120" s="213">
        <v>5</v>
      </c>
      <c r="C5120" s="148" t="s">
        <v>143</v>
      </c>
      <c r="D5120" s="77" t="s">
        <v>1179</v>
      </c>
      <c r="E5120" s="177">
        <v>582</v>
      </c>
      <c r="F5120" s="140" t="s">
        <v>1207</v>
      </c>
      <c r="G5120" s="158" t="s">
        <v>15</v>
      </c>
      <c r="H5120" s="143" t="s">
        <v>4</v>
      </c>
      <c r="I5120" s="267"/>
    </row>
    <row r="5121" spans="1:9" x14ac:dyDescent="0.2">
      <c r="A5121" s="132" t="s">
        <v>34</v>
      </c>
      <c r="B5121" s="213">
        <v>5</v>
      </c>
      <c r="C5121" s="148" t="s">
        <v>143</v>
      </c>
      <c r="D5121" s="77" t="s">
        <v>1179</v>
      </c>
      <c r="E5121" s="177">
        <v>582</v>
      </c>
      <c r="F5121" s="140" t="s">
        <v>1207</v>
      </c>
      <c r="G5121" s="158" t="s">
        <v>15</v>
      </c>
      <c r="H5121" s="143" t="s">
        <v>4</v>
      </c>
      <c r="I5121" s="267"/>
    </row>
    <row r="5122" spans="1:9" x14ac:dyDescent="0.2">
      <c r="A5122" s="132" t="s">
        <v>37</v>
      </c>
      <c r="B5122" s="213">
        <v>5</v>
      </c>
      <c r="C5122" s="148" t="s">
        <v>143</v>
      </c>
      <c r="D5122" s="77" t="s">
        <v>1179</v>
      </c>
      <c r="E5122" s="177">
        <v>582</v>
      </c>
      <c r="F5122" s="140" t="s">
        <v>1207</v>
      </c>
      <c r="G5122" s="158" t="s">
        <v>15</v>
      </c>
      <c r="H5122" s="143" t="s">
        <v>4</v>
      </c>
      <c r="I5122" s="267"/>
    </row>
    <row r="5123" spans="1:9" x14ac:dyDescent="0.2">
      <c r="A5123" s="132" t="s">
        <v>39</v>
      </c>
      <c r="B5123" s="213">
        <v>5</v>
      </c>
      <c r="C5123" s="148" t="s">
        <v>143</v>
      </c>
      <c r="D5123" s="77" t="s">
        <v>1179</v>
      </c>
      <c r="E5123" s="177">
        <v>582</v>
      </c>
      <c r="F5123" s="140" t="s">
        <v>1207</v>
      </c>
      <c r="G5123" s="158" t="s">
        <v>15</v>
      </c>
      <c r="H5123" s="143">
        <v>3856.7</v>
      </c>
      <c r="I5123" s="267"/>
    </row>
    <row r="5124" spans="1:9" x14ac:dyDescent="0.2">
      <c r="A5124" s="132" t="s">
        <v>40</v>
      </c>
      <c r="B5124" s="213">
        <v>5</v>
      </c>
      <c r="C5124" s="148" t="s">
        <v>143</v>
      </c>
      <c r="D5124" s="77" t="s">
        <v>1179</v>
      </c>
      <c r="E5124" s="177">
        <v>582</v>
      </c>
      <c r="F5124" s="140" t="s">
        <v>1207</v>
      </c>
      <c r="G5124" s="158" t="s">
        <v>15</v>
      </c>
      <c r="H5124" s="143">
        <v>3717.4</v>
      </c>
      <c r="I5124" s="267"/>
    </row>
    <row r="5125" spans="1:9" x14ac:dyDescent="0.2">
      <c r="A5125" s="132" t="s">
        <v>44</v>
      </c>
      <c r="B5125" s="213">
        <v>5</v>
      </c>
      <c r="C5125" s="148" t="s">
        <v>143</v>
      </c>
      <c r="D5125" s="77" t="s">
        <v>1179</v>
      </c>
      <c r="E5125" s="177">
        <v>582</v>
      </c>
      <c r="F5125" s="140" t="s">
        <v>1207</v>
      </c>
      <c r="G5125" s="158" t="s">
        <v>15</v>
      </c>
      <c r="H5125" s="143">
        <v>3826.2</v>
      </c>
      <c r="I5125" s="267"/>
    </row>
    <row r="5126" spans="1:9" x14ac:dyDescent="0.2">
      <c r="A5126" s="132" t="s">
        <v>45</v>
      </c>
      <c r="B5126" s="213">
        <v>5</v>
      </c>
      <c r="C5126" s="148" t="s">
        <v>143</v>
      </c>
      <c r="D5126" s="77" t="s">
        <v>1179</v>
      </c>
      <c r="E5126" s="177">
        <v>582</v>
      </c>
      <c r="F5126" s="140" t="s">
        <v>1207</v>
      </c>
      <c r="G5126" s="158" t="s">
        <v>15</v>
      </c>
      <c r="H5126" s="143">
        <v>3826.2</v>
      </c>
      <c r="I5126" s="267"/>
    </row>
    <row r="5127" spans="1:9" x14ac:dyDescent="0.2">
      <c r="A5127" s="132" t="s">
        <v>46</v>
      </c>
      <c r="B5127" s="213">
        <v>5</v>
      </c>
      <c r="C5127" s="148" t="s">
        <v>143</v>
      </c>
      <c r="D5127" s="77" t="s">
        <v>1179</v>
      </c>
      <c r="E5127" s="177">
        <v>582</v>
      </c>
      <c r="F5127" s="140" t="s">
        <v>1207</v>
      </c>
      <c r="G5127" s="158" t="s">
        <v>15</v>
      </c>
      <c r="H5127" s="143">
        <v>4950.2</v>
      </c>
      <c r="I5127" s="267"/>
    </row>
    <row r="5128" spans="1:9" x14ac:dyDescent="0.2">
      <c r="A5128" s="132" t="s">
        <v>47</v>
      </c>
      <c r="B5128" s="213">
        <v>5</v>
      </c>
      <c r="C5128" s="148" t="s">
        <v>143</v>
      </c>
      <c r="D5128" s="77" t="s">
        <v>1179</v>
      </c>
      <c r="E5128" s="177">
        <v>582</v>
      </c>
      <c r="F5128" s="140" t="s">
        <v>1207</v>
      </c>
      <c r="G5128" s="158" t="s">
        <v>15</v>
      </c>
      <c r="H5128" s="143">
        <v>3841.4</v>
      </c>
      <c r="I5128" s="267"/>
    </row>
    <row r="5129" spans="1:9" x14ac:dyDescent="0.2">
      <c r="A5129" s="132" t="s">
        <v>55</v>
      </c>
      <c r="B5129" s="213">
        <v>5</v>
      </c>
      <c r="C5129" s="148" t="s">
        <v>143</v>
      </c>
      <c r="D5129" s="77" t="s">
        <v>1179</v>
      </c>
      <c r="E5129" s="177">
        <v>582</v>
      </c>
      <c r="F5129" s="140" t="s">
        <v>1207</v>
      </c>
      <c r="G5129" s="158" t="s">
        <v>15</v>
      </c>
      <c r="H5129" s="143">
        <v>3845.1</v>
      </c>
      <c r="I5129" s="267"/>
    </row>
    <row r="5130" spans="1:9" x14ac:dyDescent="0.2">
      <c r="A5130" s="132" t="s">
        <v>56</v>
      </c>
      <c r="B5130" s="213">
        <v>5</v>
      </c>
      <c r="C5130" s="148" t="s">
        <v>143</v>
      </c>
      <c r="D5130" s="77" t="s">
        <v>1179</v>
      </c>
      <c r="E5130" s="177">
        <v>582</v>
      </c>
      <c r="F5130" s="140" t="s">
        <v>1207</v>
      </c>
      <c r="G5130" s="158" t="s">
        <v>15</v>
      </c>
      <c r="H5130" s="143">
        <v>3845.1</v>
      </c>
      <c r="I5130" s="267"/>
    </row>
    <row r="5131" spans="1:9" x14ac:dyDescent="0.2">
      <c r="A5131" s="132" t="s">
        <v>64</v>
      </c>
      <c r="B5131" s="213">
        <v>5</v>
      </c>
      <c r="C5131" s="148" t="s">
        <v>143</v>
      </c>
      <c r="D5131" s="77" t="s">
        <v>1179</v>
      </c>
      <c r="E5131" s="177">
        <v>582</v>
      </c>
      <c r="F5131" s="140" t="s">
        <v>1207</v>
      </c>
      <c r="G5131" s="158" t="s">
        <v>15</v>
      </c>
      <c r="H5131" s="143">
        <v>3945.4</v>
      </c>
      <c r="I5131" s="267"/>
    </row>
    <row r="5132" spans="1:9" x14ac:dyDescent="0.2">
      <c r="A5132" s="132" t="s">
        <v>65</v>
      </c>
      <c r="B5132" s="213">
        <v>5</v>
      </c>
      <c r="C5132" s="148" t="s">
        <v>143</v>
      </c>
      <c r="D5132" s="77" t="s">
        <v>1179</v>
      </c>
      <c r="E5132" s="177">
        <v>582</v>
      </c>
      <c r="F5132" s="140" t="s">
        <v>1207</v>
      </c>
      <c r="G5132" s="158" t="s">
        <v>15</v>
      </c>
      <c r="H5132" s="143">
        <v>3945.4</v>
      </c>
      <c r="I5132" s="267"/>
    </row>
    <row r="5133" spans="1:9" x14ac:dyDescent="0.2">
      <c r="A5133" s="132" t="s">
        <v>78</v>
      </c>
      <c r="B5133" s="213">
        <v>5</v>
      </c>
      <c r="C5133" s="148" t="s">
        <v>143</v>
      </c>
      <c r="D5133" s="77" t="s">
        <v>1179</v>
      </c>
      <c r="E5133" s="177">
        <v>582</v>
      </c>
      <c r="F5133" s="140" t="s">
        <v>1207</v>
      </c>
      <c r="G5133" s="158" t="s">
        <v>15</v>
      </c>
      <c r="H5133" s="143">
        <v>5270.8</v>
      </c>
      <c r="I5133" s="267"/>
    </row>
    <row r="5134" spans="1:9" x14ac:dyDescent="0.2">
      <c r="A5134" s="132" t="s">
        <v>79</v>
      </c>
      <c r="B5134" s="213">
        <v>5</v>
      </c>
      <c r="C5134" s="148" t="s">
        <v>143</v>
      </c>
      <c r="D5134" s="77" t="s">
        <v>1179</v>
      </c>
      <c r="E5134" s="177">
        <v>582</v>
      </c>
      <c r="F5134" s="140" t="s">
        <v>1207</v>
      </c>
      <c r="G5134" s="158" t="s">
        <v>15</v>
      </c>
      <c r="H5134" s="143">
        <v>5270.8</v>
      </c>
      <c r="I5134" s="267"/>
    </row>
    <row r="5135" spans="1:9" x14ac:dyDescent="0.2">
      <c r="A5135" s="132" t="s">
        <v>81</v>
      </c>
      <c r="B5135" s="213">
        <v>5</v>
      </c>
      <c r="C5135" s="148" t="s">
        <v>143</v>
      </c>
      <c r="D5135" s="77" t="s">
        <v>1179</v>
      </c>
      <c r="E5135" s="177">
        <v>582</v>
      </c>
      <c r="F5135" s="140" t="s">
        <v>1207</v>
      </c>
      <c r="G5135" s="158" t="s">
        <v>15</v>
      </c>
      <c r="H5135" s="143">
        <v>5022.8</v>
      </c>
      <c r="I5135" s="267"/>
    </row>
    <row r="5136" spans="1:9" x14ac:dyDescent="0.2">
      <c r="A5136" s="132" t="s">
        <v>82</v>
      </c>
      <c r="B5136" s="213">
        <v>5</v>
      </c>
      <c r="C5136" s="148" t="s">
        <v>143</v>
      </c>
      <c r="D5136" s="77" t="s">
        <v>1179</v>
      </c>
      <c r="E5136" s="177">
        <v>582</v>
      </c>
      <c r="F5136" s="140" t="s">
        <v>1207</v>
      </c>
      <c r="G5136" s="158" t="s">
        <v>15</v>
      </c>
      <c r="H5136" s="143">
        <v>5123.3999999999996</v>
      </c>
      <c r="I5136" s="267"/>
    </row>
    <row r="5137" spans="1:9" x14ac:dyDescent="0.2">
      <c r="A5137" s="132" t="s">
        <v>87</v>
      </c>
      <c r="B5137" s="213">
        <v>5</v>
      </c>
      <c r="C5137" s="148" t="s">
        <v>143</v>
      </c>
      <c r="D5137" s="77" t="s">
        <v>1179</v>
      </c>
      <c r="E5137" s="177">
        <v>582</v>
      </c>
      <c r="F5137" s="140" t="s">
        <v>1207</v>
      </c>
      <c r="G5137" s="158" t="s">
        <v>15</v>
      </c>
      <c r="H5137" s="143">
        <v>5057.3999999999996</v>
      </c>
      <c r="I5137" s="267"/>
    </row>
    <row r="5138" spans="1:9" x14ac:dyDescent="0.2">
      <c r="A5138" s="132" t="s">
        <v>88</v>
      </c>
      <c r="B5138" s="213">
        <v>5</v>
      </c>
      <c r="C5138" s="148" t="s">
        <v>143</v>
      </c>
      <c r="D5138" s="77" t="s">
        <v>1179</v>
      </c>
      <c r="E5138" s="177">
        <v>582</v>
      </c>
      <c r="F5138" s="140" t="s">
        <v>1207</v>
      </c>
      <c r="G5138" s="158" t="s">
        <v>15</v>
      </c>
      <c r="H5138" s="143">
        <v>5057.3999999999996</v>
      </c>
      <c r="I5138" s="267"/>
    </row>
    <row r="5139" spans="1:9" x14ac:dyDescent="0.2">
      <c r="A5139" s="132" t="s">
        <v>148</v>
      </c>
      <c r="B5139" s="213">
        <v>5</v>
      </c>
      <c r="C5139" s="148" t="s">
        <v>143</v>
      </c>
      <c r="D5139" s="77" t="s">
        <v>1179</v>
      </c>
      <c r="E5139" s="177">
        <v>582</v>
      </c>
      <c r="F5139" s="140" t="s">
        <v>1207</v>
      </c>
      <c r="G5139" s="158" t="s">
        <v>15</v>
      </c>
      <c r="H5139" s="58">
        <v>5158.1000000000004</v>
      </c>
      <c r="I5139" s="267"/>
    </row>
    <row r="5140" spans="1:9" x14ac:dyDescent="0.2">
      <c r="A5140" s="132" t="s">
        <v>527</v>
      </c>
      <c r="B5140" s="213">
        <v>5</v>
      </c>
      <c r="C5140" s="148" t="s">
        <v>143</v>
      </c>
      <c r="D5140" s="77" t="s">
        <v>1179</v>
      </c>
      <c r="E5140" s="177">
        <v>582</v>
      </c>
      <c r="F5140" s="140" t="s">
        <v>1207</v>
      </c>
      <c r="G5140" s="158" t="s">
        <v>15</v>
      </c>
      <c r="H5140" s="58">
        <v>5158.1000000000004</v>
      </c>
      <c r="I5140" s="267"/>
    </row>
    <row r="5141" spans="1:9" s="53" customFormat="1" x14ac:dyDescent="0.2">
      <c r="A5141" s="132" t="s">
        <v>588</v>
      </c>
      <c r="B5141" s="213">
        <v>5</v>
      </c>
      <c r="C5141" s="148" t="s">
        <v>143</v>
      </c>
      <c r="D5141" s="77" t="s">
        <v>1179</v>
      </c>
      <c r="E5141" s="177">
        <v>582</v>
      </c>
      <c r="F5141" s="140" t="s">
        <v>1207</v>
      </c>
      <c r="G5141" s="158" t="s">
        <v>15</v>
      </c>
      <c r="H5141" s="58">
        <v>5242.1000000000004</v>
      </c>
      <c r="I5141" s="267"/>
    </row>
    <row r="5142" spans="1:9" s="53" customFormat="1" x14ac:dyDescent="0.2">
      <c r="A5142" s="132" t="s">
        <v>1069</v>
      </c>
      <c r="B5142" s="213">
        <v>5</v>
      </c>
      <c r="C5142" s="148" t="s">
        <v>143</v>
      </c>
      <c r="D5142" s="77" t="s">
        <v>1179</v>
      </c>
      <c r="E5142" s="177">
        <v>582</v>
      </c>
      <c r="F5142" s="140" t="s">
        <v>1207</v>
      </c>
      <c r="G5142" s="158" t="s">
        <v>15</v>
      </c>
      <c r="H5142" s="58">
        <v>5242.1000000000004</v>
      </c>
      <c r="I5142" s="267"/>
    </row>
    <row r="5143" spans="1:9" x14ac:dyDescent="0.2">
      <c r="A5143" s="132" t="s">
        <v>5</v>
      </c>
      <c r="B5143" s="213">
        <v>5</v>
      </c>
      <c r="C5143" s="158" t="s">
        <v>143</v>
      </c>
      <c r="D5143" s="160" t="s">
        <v>1194</v>
      </c>
      <c r="E5143" s="159">
        <v>583</v>
      </c>
      <c r="F5143" s="158" t="s">
        <v>1195</v>
      </c>
      <c r="G5143" s="158" t="s">
        <v>15</v>
      </c>
      <c r="H5143" s="145">
        <v>200</v>
      </c>
      <c r="I5143" s="267"/>
    </row>
    <row r="5144" spans="1:9" x14ac:dyDescent="0.2">
      <c r="A5144" s="132" t="s">
        <v>6</v>
      </c>
      <c r="B5144" s="213">
        <v>5</v>
      </c>
      <c r="C5144" s="148" t="s">
        <v>143</v>
      </c>
      <c r="D5144" s="151" t="s">
        <v>1194</v>
      </c>
      <c r="E5144" s="159">
        <v>583</v>
      </c>
      <c r="F5144" s="158" t="s">
        <v>1195</v>
      </c>
      <c r="G5144" s="158" t="s">
        <v>15</v>
      </c>
      <c r="H5144" s="145">
        <v>200</v>
      </c>
      <c r="I5144" s="267"/>
    </row>
    <row r="5145" spans="1:9" x14ac:dyDescent="0.2">
      <c r="A5145" s="132" t="s">
        <v>7</v>
      </c>
      <c r="B5145" s="213">
        <v>5</v>
      </c>
      <c r="C5145" s="148" t="s">
        <v>143</v>
      </c>
      <c r="D5145" s="151" t="s">
        <v>1194</v>
      </c>
      <c r="E5145" s="159">
        <v>583</v>
      </c>
      <c r="F5145" s="158" t="s">
        <v>1195</v>
      </c>
      <c r="G5145" s="158" t="s">
        <v>15</v>
      </c>
      <c r="H5145" s="145">
        <v>200</v>
      </c>
      <c r="I5145" s="267"/>
    </row>
    <row r="5146" spans="1:9" x14ac:dyDescent="0.2">
      <c r="A5146" s="132" t="s">
        <v>8</v>
      </c>
      <c r="B5146" s="213">
        <v>5</v>
      </c>
      <c r="C5146" s="148" t="s">
        <v>143</v>
      </c>
      <c r="D5146" s="151" t="s">
        <v>1194</v>
      </c>
      <c r="E5146" s="159">
        <v>583</v>
      </c>
      <c r="F5146" s="158" t="s">
        <v>1195</v>
      </c>
      <c r="G5146" s="158" t="s">
        <v>15</v>
      </c>
      <c r="H5146" s="145">
        <v>200</v>
      </c>
      <c r="I5146" s="267"/>
    </row>
    <row r="5147" spans="1:9" x14ac:dyDescent="0.2">
      <c r="A5147" s="132" t="s">
        <v>34</v>
      </c>
      <c r="B5147" s="213">
        <v>5</v>
      </c>
      <c r="C5147" s="148" t="s">
        <v>143</v>
      </c>
      <c r="D5147" s="151" t="s">
        <v>1194</v>
      </c>
      <c r="E5147" s="159">
        <v>583</v>
      </c>
      <c r="F5147" s="158" t="s">
        <v>1195</v>
      </c>
      <c r="G5147" s="158" t="s">
        <v>15</v>
      </c>
      <c r="H5147" s="145">
        <v>200</v>
      </c>
      <c r="I5147" s="267"/>
    </row>
    <row r="5148" spans="1:9" x14ac:dyDescent="0.2">
      <c r="A5148" s="132" t="s">
        <v>37</v>
      </c>
      <c r="B5148" s="213">
        <v>5</v>
      </c>
      <c r="C5148" s="148" t="s">
        <v>143</v>
      </c>
      <c r="D5148" s="151" t="s">
        <v>1194</v>
      </c>
      <c r="E5148" s="159">
        <v>583</v>
      </c>
      <c r="F5148" s="158" t="s">
        <v>1195</v>
      </c>
      <c r="G5148" s="158" t="s">
        <v>15</v>
      </c>
      <c r="H5148" s="145">
        <v>200</v>
      </c>
      <c r="I5148" s="267"/>
    </row>
    <row r="5149" spans="1:9" x14ac:dyDescent="0.2">
      <c r="A5149" s="132" t="s">
        <v>39</v>
      </c>
      <c r="B5149" s="213">
        <v>5</v>
      </c>
      <c r="C5149" s="148" t="s">
        <v>143</v>
      </c>
      <c r="D5149" s="151" t="s">
        <v>1194</v>
      </c>
      <c r="E5149" s="159">
        <v>583</v>
      </c>
      <c r="F5149" s="158" t="s">
        <v>1195</v>
      </c>
      <c r="G5149" s="158" t="s">
        <v>15</v>
      </c>
      <c r="H5149" s="145">
        <v>200</v>
      </c>
      <c r="I5149" s="267"/>
    </row>
    <row r="5150" spans="1:9" x14ac:dyDescent="0.2">
      <c r="A5150" s="132" t="s">
        <v>40</v>
      </c>
      <c r="B5150" s="213">
        <v>5</v>
      </c>
      <c r="C5150" s="148" t="s">
        <v>143</v>
      </c>
      <c r="D5150" s="151" t="s">
        <v>1194</v>
      </c>
      <c r="E5150" s="159">
        <v>583</v>
      </c>
      <c r="F5150" s="158" t="s">
        <v>1195</v>
      </c>
      <c r="G5150" s="158" t="s">
        <v>15</v>
      </c>
      <c r="H5150" s="145">
        <v>200</v>
      </c>
      <c r="I5150" s="267"/>
    </row>
    <row r="5151" spans="1:9" x14ac:dyDescent="0.2">
      <c r="A5151" s="132" t="s">
        <v>44</v>
      </c>
      <c r="B5151" s="213">
        <v>5</v>
      </c>
      <c r="C5151" s="148" t="s">
        <v>143</v>
      </c>
      <c r="D5151" s="151" t="s">
        <v>1194</v>
      </c>
      <c r="E5151" s="159">
        <v>583</v>
      </c>
      <c r="F5151" s="158" t="s">
        <v>1195</v>
      </c>
      <c r="G5151" s="158" t="s">
        <v>15</v>
      </c>
      <c r="H5151" s="145">
        <v>200</v>
      </c>
      <c r="I5151" s="267"/>
    </row>
    <row r="5152" spans="1:9" x14ac:dyDescent="0.2">
      <c r="A5152" s="132" t="s">
        <v>45</v>
      </c>
      <c r="B5152" s="213">
        <v>5</v>
      </c>
      <c r="C5152" s="148" t="s">
        <v>143</v>
      </c>
      <c r="D5152" s="151" t="s">
        <v>1194</v>
      </c>
      <c r="E5152" s="159">
        <v>583</v>
      </c>
      <c r="F5152" s="158" t="s">
        <v>1195</v>
      </c>
      <c r="G5152" s="158" t="s">
        <v>15</v>
      </c>
      <c r="H5152" s="145">
        <v>200</v>
      </c>
      <c r="I5152" s="267"/>
    </row>
    <row r="5153" spans="1:9" x14ac:dyDescent="0.2">
      <c r="A5153" s="132" t="s">
        <v>46</v>
      </c>
      <c r="B5153" s="213">
        <v>5</v>
      </c>
      <c r="C5153" s="148" t="s">
        <v>143</v>
      </c>
      <c r="D5153" s="151" t="s">
        <v>1194</v>
      </c>
      <c r="E5153" s="159">
        <v>583</v>
      </c>
      <c r="F5153" s="158" t="s">
        <v>1195</v>
      </c>
      <c r="G5153" s="158" t="s">
        <v>15</v>
      </c>
      <c r="H5153" s="145">
        <v>194.1</v>
      </c>
      <c r="I5153" s="267"/>
    </row>
    <row r="5154" spans="1:9" x14ac:dyDescent="0.2">
      <c r="A5154" s="132" t="s">
        <v>47</v>
      </c>
      <c r="B5154" s="213">
        <v>5</v>
      </c>
      <c r="C5154" s="148" t="s">
        <v>143</v>
      </c>
      <c r="D5154" s="151" t="s">
        <v>1194</v>
      </c>
      <c r="E5154" s="159">
        <v>583</v>
      </c>
      <c r="F5154" s="158" t="s">
        <v>1195</v>
      </c>
      <c r="G5154" s="158" t="s">
        <v>15</v>
      </c>
      <c r="H5154" s="145">
        <v>194.1</v>
      </c>
      <c r="I5154" s="267"/>
    </row>
    <row r="5155" spans="1:9" x14ac:dyDescent="0.2">
      <c r="A5155" s="132" t="s">
        <v>55</v>
      </c>
      <c r="B5155" s="213">
        <v>5</v>
      </c>
      <c r="C5155" s="148" t="s">
        <v>143</v>
      </c>
      <c r="D5155" s="151" t="s">
        <v>1194</v>
      </c>
      <c r="E5155" s="159">
        <v>583</v>
      </c>
      <c r="F5155" s="158" t="s">
        <v>1195</v>
      </c>
      <c r="G5155" s="158" t="s">
        <v>15</v>
      </c>
      <c r="H5155" s="145">
        <v>393.8</v>
      </c>
      <c r="I5155" s="267"/>
    </row>
    <row r="5156" spans="1:9" x14ac:dyDescent="0.2">
      <c r="A5156" s="132" t="s">
        <v>56</v>
      </c>
      <c r="B5156" s="213">
        <v>5</v>
      </c>
      <c r="C5156" s="148" t="s">
        <v>143</v>
      </c>
      <c r="D5156" s="151" t="s">
        <v>1194</v>
      </c>
      <c r="E5156" s="159">
        <v>583</v>
      </c>
      <c r="F5156" s="158" t="s">
        <v>1195</v>
      </c>
      <c r="G5156" s="158" t="s">
        <v>15</v>
      </c>
      <c r="H5156" s="145">
        <v>339.7</v>
      </c>
      <c r="I5156" s="267"/>
    </row>
    <row r="5157" spans="1:9" x14ac:dyDescent="0.2">
      <c r="A5157" s="132" t="s">
        <v>64</v>
      </c>
      <c r="B5157" s="213">
        <v>5</v>
      </c>
      <c r="C5157" s="148" t="s">
        <v>143</v>
      </c>
      <c r="D5157" s="151" t="s">
        <v>1194</v>
      </c>
      <c r="E5157" s="159">
        <v>583</v>
      </c>
      <c r="F5157" s="158" t="s">
        <v>1195</v>
      </c>
      <c r="G5157" s="158" t="s">
        <v>15</v>
      </c>
      <c r="H5157" s="145">
        <v>276.5</v>
      </c>
      <c r="I5157" s="267"/>
    </row>
    <row r="5158" spans="1:9" x14ac:dyDescent="0.2">
      <c r="A5158" s="132" t="s">
        <v>65</v>
      </c>
      <c r="B5158" s="213">
        <v>5</v>
      </c>
      <c r="C5158" s="148" t="s">
        <v>143</v>
      </c>
      <c r="D5158" s="151" t="s">
        <v>1194</v>
      </c>
      <c r="E5158" s="159">
        <v>583</v>
      </c>
      <c r="F5158" s="158" t="s">
        <v>1195</v>
      </c>
      <c r="G5158" s="158" t="s">
        <v>15</v>
      </c>
      <c r="H5158" s="145">
        <v>260.5</v>
      </c>
      <c r="I5158" s="267"/>
    </row>
    <row r="5159" spans="1:9" x14ac:dyDescent="0.2">
      <c r="A5159" s="132" t="s">
        <v>78</v>
      </c>
      <c r="B5159" s="213">
        <v>5</v>
      </c>
      <c r="C5159" s="148" t="s">
        <v>143</v>
      </c>
      <c r="D5159" s="151" t="s">
        <v>1194</v>
      </c>
      <c r="E5159" s="159">
        <v>583</v>
      </c>
      <c r="F5159" s="158" t="s">
        <v>1195</v>
      </c>
      <c r="G5159" s="158" t="s">
        <v>15</v>
      </c>
      <c r="H5159" s="145">
        <v>366.4</v>
      </c>
      <c r="I5159" s="267"/>
    </row>
    <row r="5160" spans="1:9" x14ac:dyDescent="0.2">
      <c r="A5160" s="132" t="s">
        <v>79</v>
      </c>
      <c r="B5160" s="213">
        <v>5</v>
      </c>
      <c r="C5160" s="148" t="s">
        <v>143</v>
      </c>
      <c r="D5160" s="151" t="s">
        <v>1194</v>
      </c>
      <c r="E5160" s="159">
        <v>583</v>
      </c>
      <c r="F5160" s="158" t="s">
        <v>1195</v>
      </c>
      <c r="G5160" s="158" t="s">
        <v>15</v>
      </c>
      <c r="H5160" s="145">
        <v>261.89999999999998</v>
      </c>
      <c r="I5160" s="267"/>
    </row>
    <row r="5161" spans="1:9" x14ac:dyDescent="0.2">
      <c r="A5161" s="132" t="s">
        <v>81</v>
      </c>
      <c r="B5161" s="213">
        <v>5</v>
      </c>
      <c r="C5161" s="148" t="s">
        <v>143</v>
      </c>
      <c r="D5161" s="151" t="s">
        <v>1194</v>
      </c>
      <c r="E5161" s="159">
        <v>583</v>
      </c>
      <c r="F5161" s="158" t="s">
        <v>1195</v>
      </c>
      <c r="G5161" s="158" t="s">
        <v>15</v>
      </c>
      <c r="H5161" s="145">
        <v>1200.8</v>
      </c>
      <c r="I5161" s="267"/>
    </row>
    <row r="5162" spans="1:9" x14ac:dyDescent="0.2">
      <c r="A5162" s="132" t="s">
        <v>82</v>
      </c>
      <c r="B5162" s="213">
        <v>5</v>
      </c>
      <c r="C5162" s="148" t="s">
        <v>143</v>
      </c>
      <c r="D5162" s="151" t="s">
        <v>1194</v>
      </c>
      <c r="E5162" s="159">
        <v>583</v>
      </c>
      <c r="F5162" s="158" t="s">
        <v>1195</v>
      </c>
      <c r="G5162" s="158" t="s">
        <v>15</v>
      </c>
      <c r="H5162" s="145">
        <v>1224.7</v>
      </c>
      <c r="I5162" s="267"/>
    </row>
    <row r="5163" spans="1:9" x14ac:dyDescent="0.2">
      <c r="A5163" s="132" t="s">
        <v>87</v>
      </c>
      <c r="B5163" s="213">
        <v>5</v>
      </c>
      <c r="C5163" s="148" t="s">
        <v>143</v>
      </c>
      <c r="D5163" s="151" t="s">
        <v>1194</v>
      </c>
      <c r="E5163" s="159">
        <v>583</v>
      </c>
      <c r="F5163" s="158" t="s">
        <v>1195</v>
      </c>
      <c r="G5163" s="158" t="s">
        <v>15</v>
      </c>
      <c r="H5163" s="145">
        <v>1295</v>
      </c>
      <c r="I5163" s="267"/>
    </row>
    <row r="5164" spans="1:9" x14ac:dyDescent="0.2">
      <c r="A5164" s="132" t="s">
        <v>88</v>
      </c>
      <c r="B5164" s="213">
        <v>5</v>
      </c>
      <c r="C5164" s="148" t="s">
        <v>143</v>
      </c>
      <c r="D5164" s="151" t="s">
        <v>1194</v>
      </c>
      <c r="E5164" s="159">
        <v>583</v>
      </c>
      <c r="F5164" s="158" t="s">
        <v>1195</v>
      </c>
      <c r="G5164" s="158" t="s">
        <v>15</v>
      </c>
      <c r="H5164" s="145">
        <v>1295.3</v>
      </c>
      <c r="I5164" s="267"/>
    </row>
    <row r="5165" spans="1:9" x14ac:dyDescent="0.2">
      <c r="A5165" s="132" t="s">
        <v>148</v>
      </c>
      <c r="B5165" s="213">
        <v>5</v>
      </c>
      <c r="C5165" s="148" t="s">
        <v>143</v>
      </c>
      <c r="D5165" s="151" t="s">
        <v>1194</v>
      </c>
      <c r="E5165" s="159">
        <v>583</v>
      </c>
      <c r="F5165" s="158" t="s">
        <v>1195</v>
      </c>
      <c r="G5165" s="158" t="s">
        <v>15</v>
      </c>
      <c r="H5165" s="58">
        <v>1289.4000000000001</v>
      </c>
      <c r="I5165" s="267"/>
    </row>
    <row r="5166" spans="1:9" x14ac:dyDescent="0.2">
      <c r="A5166" s="132" t="s">
        <v>527</v>
      </c>
      <c r="B5166" s="213">
        <v>5</v>
      </c>
      <c r="C5166" s="148" t="s">
        <v>143</v>
      </c>
      <c r="D5166" s="151" t="s">
        <v>1194</v>
      </c>
      <c r="E5166" s="159">
        <v>583</v>
      </c>
      <c r="F5166" s="158" t="s">
        <v>1195</v>
      </c>
      <c r="G5166" s="158" t="s">
        <v>15</v>
      </c>
      <c r="H5166" s="58">
        <v>1289.4000000000001</v>
      </c>
      <c r="I5166" s="267"/>
    </row>
    <row r="5167" spans="1:9" s="53" customFormat="1" x14ac:dyDescent="0.2">
      <c r="A5167" s="132" t="s">
        <v>588</v>
      </c>
      <c r="B5167" s="213">
        <v>5</v>
      </c>
      <c r="C5167" s="148" t="s">
        <v>143</v>
      </c>
      <c r="D5167" s="151" t="s">
        <v>1194</v>
      </c>
      <c r="E5167" s="159">
        <v>583</v>
      </c>
      <c r="F5167" s="158" t="s">
        <v>1195</v>
      </c>
      <c r="G5167" s="158" t="s">
        <v>15</v>
      </c>
      <c r="H5167" s="58">
        <v>1226.5</v>
      </c>
      <c r="I5167" s="267"/>
    </row>
    <row r="5168" spans="1:9" s="53" customFormat="1" x14ac:dyDescent="0.2">
      <c r="A5168" s="132" t="s">
        <v>1069</v>
      </c>
      <c r="B5168" s="213">
        <v>5</v>
      </c>
      <c r="C5168" s="148" t="s">
        <v>143</v>
      </c>
      <c r="D5168" s="151" t="s">
        <v>1194</v>
      </c>
      <c r="E5168" s="159">
        <v>583</v>
      </c>
      <c r="F5168" s="158" t="s">
        <v>1195</v>
      </c>
      <c r="G5168" s="158" t="s">
        <v>15</v>
      </c>
      <c r="H5168" s="58">
        <v>1226.5</v>
      </c>
      <c r="I5168" s="267"/>
    </row>
    <row r="5169" spans="1:9" x14ac:dyDescent="0.2">
      <c r="A5169" s="132" t="s">
        <v>5</v>
      </c>
      <c r="B5169" s="213">
        <v>5</v>
      </c>
      <c r="C5169" s="158" t="s">
        <v>143</v>
      </c>
      <c r="D5169" s="80" t="s">
        <v>1179</v>
      </c>
      <c r="E5169" s="177">
        <v>584</v>
      </c>
      <c r="F5169" s="140" t="s">
        <v>1206</v>
      </c>
      <c r="G5169" s="158" t="s">
        <v>15</v>
      </c>
      <c r="H5169" s="145">
        <v>2194.8000000000002</v>
      </c>
      <c r="I5169" s="267"/>
    </row>
    <row r="5170" spans="1:9" x14ac:dyDescent="0.2">
      <c r="A5170" s="132" t="s">
        <v>6</v>
      </c>
      <c r="B5170" s="213">
        <v>5</v>
      </c>
      <c r="C5170" s="148" t="s">
        <v>143</v>
      </c>
      <c r="D5170" s="77" t="s">
        <v>1179</v>
      </c>
      <c r="E5170" s="177">
        <v>584</v>
      </c>
      <c r="F5170" s="140" t="s">
        <v>1206</v>
      </c>
      <c r="G5170" s="158" t="s">
        <v>15</v>
      </c>
      <c r="H5170" s="145">
        <v>2159.8000000000002</v>
      </c>
      <c r="I5170" s="267"/>
    </row>
    <row r="5171" spans="1:9" x14ac:dyDescent="0.2">
      <c r="A5171" s="132" t="s">
        <v>7</v>
      </c>
      <c r="B5171" s="213">
        <v>5</v>
      </c>
      <c r="C5171" s="148" t="s">
        <v>143</v>
      </c>
      <c r="D5171" s="77" t="s">
        <v>1179</v>
      </c>
      <c r="E5171" s="177">
        <v>584</v>
      </c>
      <c r="F5171" s="140" t="s">
        <v>1206</v>
      </c>
      <c r="G5171" s="158" t="s">
        <v>15</v>
      </c>
      <c r="H5171" s="145">
        <v>2439.1999999999998</v>
      </c>
      <c r="I5171" s="267"/>
    </row>
    <row r="5172" spans="1:9" x14ac:dyDescent="0.2">
      <c r="A5172" s="132" t="s">
        <v>8</v>
      </c>
      <c r="B5172" s="213">
        <v>5</v>
      </c>
      <c r="C5172" s="148" t="s">
        <v>143</v>
      </c>
      <c r="D5172" s="77" t="s">
        <v>1179</v>
      </c>
      <c r="E5172" s="177">
        <v>584</v>
      </c>
      <c r="F5172" s="140" t="s">
        <v>1206</v>
      </c>
      <c r="G5172" s="158" t="s">
        <v>15</v>
      </c>
      <c r="H5172" s="145">
        <v>2439.1999999999998</v>
      </c>
      <c r="I5172" s="267"/>
    </row>
    <row r="5173" spans="1:9" x14ac:dyDescent="0.2">
      <c r="A5173" s="132" t="s">
        <v>34</v>
      </c>
      <c r="B5173" s="213">
        <v>5</v>
      </c>
      <c r="C5173" s="148" t="s">
        <v>143</v>
      </c>
      <c r="D5173" s="77" t="s">
        <v>1179</v>
      </c>
      <c r="E5173" s="177">
        <v>584</v>
      </c>
      <c r="F5173" s="140" t="s">
        <v>1206</v>
      </c>
      <c r="G5173" s="158" t="s">
        <v>15</v>
      </c>
      <c r="H5173" s="145">
        <v>7928.4</v>
      </c>
      <c r="I5173" s="267"/>
    </row>
    <row r="5174" spans="1:9" x14ac:dyDescent="0.2">
      <c r="A5174" s="132" t="s">
        <v>37</v>
      </c>
      <c r="B5174" s="213">
        <v>5</v>
      </c>
      <c r="C5174" s="148" t="s">
        <v>143</v>
      </c>
      <c r="D5174" s="77" t="s">
        <v>1179</v>
      </c>
      <c r="E5174" s="177">
        <v>584</v>
      </c>
      <c r="F5174" s="140" t="s">
        <v>1206</v>
      </c>
      <c r="G5174" s="158" t="s">
        <v>15</v>
      </c>
      <c r="H5174" s="145">
        <v>7755.7</v>
      </c>
      <c r="I5174" s="267"/>
    </row>
    <row r="5175" spans="1:9" x14ac:dyDescent="0.2">
      <c r="A5175" s="132" t="s">
        <v>39</v>
      </c>
      <c r="B5175" s="213">
        <v>5</v>
      </c>
      <c r="C5175" s="148" t="s">
        <v>143</v>
      </c>
      <c r="D5175" s="77" t="s">
        <v>1179</v>
      </c>
      <c r="E5175" s="177">
        <v>584</v>
      </c>
      <c r="F5175" s="140" t="s">
        <v>1206</v>
      </c>
      <c r="G5175" s="158" t="s">
        <v>15</v>
      </c>
      <c r="H5175" s="145">
        <v>7891</v>
      </c>
      <c r="I5175" s="267"/>
    </row>
    <row r="5176" spans="1:9" x14ac:dyDescent="0.2">
      <c r="A5176" s="132" t="s">
        <v>40</v>
      </c>
      <c r="B5176" s="213">
        <v>5</v>
      </c>
      <c r="C5176" s="148" t="s">
        <v>143</v>
      </c>
      <c r="D5176" s="77" t="s">
        <v>1179</v>
      </c>
      <c r="E5176" s="177">
        <v>584</v>
      </c>
      <c r="F5176" s="140" t="s">
        <v>1206</v>
      </c>
      <c r="G5176" s="158" t="s">
        <v>15</v>
      </c>
      <c r="H5176" s="145">
        <v>7891</v>
      </c>
      <c r="I5176" s="267"/>
    </row>
    <row r="5177" spans="1:9" x14ac:dyDescent="0.2">
      <c r="A5177" s="132" t="s">
        <v>44</v>
      </c>
      <c r="B5177" s="213">
        <v>5</v>
      </c>
      <c r="C5177" s="148" t="s">
        <v>143</v>
      </c>
      <c r="D5177" s="77" t="s">
        <v>1179</v>
      </c>
      <c r="E5177" s="177">
        <v>584</v>
      </c>
      <c r="F5177" s="140" t="s">
        <v>1206</v>
      </c>
      <c r="G5177" s="158" t="s">
        <v>15</v>
      </c>
      <c r="H5177" s="145">
        <v>8526.2999999999993</v>
      </c>
      <c r="I5177" s="267"/>
    </row>
    <row r="5178" spans="1:9" x14ac:dyDescent="0.2">
      <c r="A5178" s="132" t="s">
        <v>45</v>
      </c>
      <c r="B5178" s="213">
        <v>5</v>
      </c>
      <c r="C5178" s="148" t="s">
        <v>143</v>
      </c>
      <c r="D5178" s="77" t="s">
        <v>1179</v>
      </c>
      <c r="E5178" s="177">
        <v>584</v>
      </c>
      <c r="F5178" s="140" t="s">
        <v>1206</v>
      </c>
      <c r="G5178" s="158" t="s">
        <v>15</v>
      </c>
      <c r="H5178" s="145">
        <v>8473.2000000000007</v>
      </c>
      <c r="I5178" s="267"/>
    </row>
    <row r="5179" spans="1:9" x14ac:dyDescent="0.2">
      <c r="A5179" s="132" t="s">
        <v>46</v>
      </c>
      <c r="B5179" s="213">
        <v>5</v>
      </c>
      <c r="C5179" s="148" t="s">
        <v>143</v>
      </c>
      <c r="D5179" s="77" t="s">
        <v>1179</v>
      </c>
      <c r="E5179" s="177">
        <v>584</v>
      </c>
      <c r="F5179" s="140" t="s">
        <v>1206</v>
      </c>
      <c r="G5179" s="158" t="s">
        <v>15</v>
      </c>
      <c r="H5179" s="145">
        <v>8494.7000000000007</v>
      </c>
      <c r="I5179" s="267"/>
    </row>
    <row r="5180" spans="1:9" x14ac:dyDescent="0.2">
      <c r="A5180" s="132" t="s">
        <v>47</v>
      </c>
      <c r="B5180" s="213">
        <v>5</v>
      </c>
      <c r="C5180" s="148" t="s">
        <v>143</v>
      </c>
      <c r="D5180" s="77" t="s">
        <v>1179</v>
      </c>
      <c r="E5180" s="177">
        <v>584</v>
      </c>
      <c r="F5180" s="140" t="s">
        <v>1206</v>
      </c>
      <c r="G5180" s="158" t="s">
        <v>15</v>
      </c>
      <c r="H5180" s="145">
        <v>8494.7000000000007</v>
      </c>
      <c r="I5180" s="267"/>
    </row>
    <row r="5181" spans="1:9" x14ac:dyDescent="0.2">
      <c r="A5181" s="132" t="s">
        <v>55</v>
      </c>
      <c r="B5181" s="213">
        <v>5</v>
      </c>
      <c r="C5181" s="148" t="s">
        <v>143</v>
      </c>
      <c r="D5181" s="77" t="s">
        <v>1179</v>
      </c>
      <c r="E5181" s="177">
        <v>584</v>
      </c>
      <c r="F5181" s="140" t="s">
        <v>1206</v>
      </c>
      <c r="G5181" s="158" t="s">
        <v>15</v>
      </c>
      <c r="H5181" s="145">
        <v>8667.5</v>
      </c>
      <c r="I5181" s="267"/>
    </row>
    <row r="5182" spans="1:9" x14ac:dyDescent="0.2">
      <c r="A5182" s="132" t="s">
        <v>56</v>
      </c>
      <c r="B5182" s="213">
        <v>5</v>
      </c>
      <c r="C5182" s="148" t="s">
        <v>143</v>
      </c>
      <c r="D5182" s="77" t="s">
        <v>1179</v>
      </c>
      <c r="E5182" s="177">
        <v>584</v>
      </c>
      <c r="F5182" s="140" t="s">
        <v>1206</v>
      </c>
      <c r="G5182" s="158" t="s">
        <v>15</v>
      </c>
      <c r="H5182" s="145">
        <v>8667.5</v>
      </c>
      <c r="I5182" s="267"/>
    </row>
    <row r="5183" spans="1:9" x14ac:dyDescent="0.2">
      <c r="A5183" s="132" t="s">
        <v>64</v>
      </c>
      <c r="B5183" s="213">
        <v>5</v>
      </c>
      <c r="C5183" s="148" t="s">
        <v>143</v>
      </c>
      <c r="D5183" s="77" t="s">
        <v>1179</v>
      </c>
      <c r="E5183" s="177">
        <v>584</v>
      </c>
      <c r="F5183" s="140" t="s">
        <v>1206</v>
      </c>
      <c r="G5183" s="158" t="s">
        <v>15</v>
      </c>
      <c r="H5183" s="145">
        <v>8694.5</v>
      </c>
      <c r="I5183" s="267"/>
    </row>
    <row r="5184" spans="1:9" x14ac:dyDescent="0.2">
      <c r="A5184" s="132" t="s">
        <v>65</v>
      </c>
      <c r="B5184" s="213">
        <v>5</v>
      </c>
      <c r="C5184" s="148" t="s">
        <v>143</v>
      </c>
      <c r="D5184" s="77" t="s">
        <v>1179</v>
      </c>
      <c r="E5184" s="177">
        <v>584</v>
      </c>
      <c r="F5184" s="140" t="s">
        <v>1206</v>
      </c>
      <c r="G5184" s="158" t="s">
        <v>15</v>
      </c>
      <c r="H5184" s="145">
        <v>8547.4</v>
      </c>
      <c r="I5184" s="267"/>
    </row>
    <row r="5185" spans="1:9" x14ac:dyDescent="0.2">
      <c r="A5185" s="132" t="s">
        <v>78</v>
      </c>
      <c r="B5185" s="213">
        <v>5</v>
      </c>
      <c r="C5185" s="148" t="s">
        <v>143</v>
      </c>
      <c r="D5185" s="77" t="s">
        <v>1179</v>
      </c>
      <c r="E5185" s="177">
        <v>584</v>
      </c>
      <c r="F5185" s="140" t="s">
        <v>1206</v>
      </c>
      <c r="G5185" s="158" t="s">
        <v>15</v>
      </c>
      <c r="H5185" s="145">
        <v>5967.6</v>
      </c>
      <c r="I5185" s="267"/>
    </row>
    <row r="5186" spans="1:9" x14ac:dyDescent="0.2">
      <c r="A5186" s="132" t="s">
        <v>79</v>
      </c>
      <c r="B5186" s="213">
        <v>5</v>
      </c>
      <c r="C5186" s="148" t="s">
        <v>143</v>
      </c>
      <c r="D5186" s="77" t="s">
        <v>1179</v>
      </c>
      <c r="E5186" s="177">
        <v>584</v>
      </c>
      <c r="F5186" s="140" t="s">
        <v>1206</v>
      </c>
      <c r="G5186" s="158" t="s">
        <v>15</v>
      </c>
      <c r="H5186" s="145">
        <v>5967.6</v>
      </c>
      <c r="I5186" s="267"/>
    </row>
    <row r="5187" spans="1:9" x14ac:dyDescent="0.2">
      <c r="A5187" s="132" t="s">
        <v>81</v>
      </c>
      <c r="B5187" s="213">
        <v>5</v>
      </c>
      <c r="C5187" s="148" t="s">
        <v>143</v>
      </c>
      <c r="D5187" s="77" t="s">
        <v>1179</v>
      </c>
      <c r="E5187" s="177">
        <v>584</v>
      </c>
      <c r="F5187" s="140" t="s">
        <v>1206</v>
      </c>
      <c r="G5187" s="158" t="s">
        <v>15</v>
      </c>
      <c r="H5187" s="145">
        <v>4662</v>
      </c>
      <c r="I5187" s="267"/>
    </row>
    <row r="5188" spans="1:9" x14ac:dyDescent="0.2">
      <c r="A5188" s="132" t="s">
        <v>82</v>
      </c>
      <c r="B5188" s="213">
        <v>5</v>
      </c>
      <c r="C5188" s="148" t="s">
        <v>143</v>
      </c>
      <c r="D5188" s="77" t="s">
        <v>1179</v>
      </c>
      <c r="E5188" s="177">
        <v>584</v>
      </c>
      <c r="F5188" s="140" t="s">
        <v>1206</v>
      </c>
      <c r="G5188" s="158" t="s">
        <v>15</v>
      </c>
      <c r="H5188" s="145">
        <v>4747</v>
      </c>
      <c r="I5188" s="267"/>
    </row>
    <row r="5189" spans="1:9" x14ac:dyDescent="0.2">
      <c r="A5189" s="132" t="s">
        <v>87</v>
      </c>
      <c r="B5189" s="213">
        <v>5</v>
      </c>
      <c r="C5189" s="148" t="s">
        <v>143</v>
      </c>
      <c r="D5189" s="77" t="s">
        <v>1179</v>
      </c>
      <c r="E5189" s="177">
        <v>584</v>
      </c>
      <c r="F5189" s="140" t="s">
        <v>1206</v>
      </c>
      <c r="G5189" s="158" t="s">
        <v>15</v>
      </c>
      <c r="H5189" s="145">
        <v>4791.6000000000004</v>
      </c>
      <c r="I5189" s="267"/>
    </row>
    <row r="5190" spans="1:9" x14ac:dyDescent="0.2">
      <c r="A5190" s="132" t="s">
        <v>88</v>
      </c>
      <c r="B5190" s="213">
        <v>5</v>
      </c>
      <c r="C5190" s="148" t="s">
        <v>143</v>
      </c>
      <c r="D5190" s="77" t="s">
        <v>1179</v>
      </c>
      <c r="E5190" s="177">
        <v>584</v>
      </c>
      <c r="F5190" s="140" t="s">
        <v>1206</v>
      </c>
      <c r="G5190" s="158" t="s">
        <v>15</v>
      </c>
      <c r="H5190" s="145">
        <v>4791.6000000000004</v>
      </c>
      <c r="I5190" s="267"/>
    </row>
    <row r="5191" spans="1:9" x14ac:dyDescent="0.2">
      <c r="A5191" s="132" t="s">
        <v>148</v>
      </c>
      <c r="B5191" s="213">
        <v>5</v>
      </c>
      <c r="C5191" s="148" t="s">
        <v>143</v>
      </c>
      <c r="D5191" s="77" t="s">
        <v>1179</v>
      </c>
      <c r="E5191" s="177">
        <v>584</v>
      </c>
      <c r="F5191" s="140" t="s">
        <v>1206</v>
      </c>
      <c r="G5191" s="158" t="s">
        <v>15</v>
      </c>
      <c r="H5191" s="58">
        <v>5058.3999999999996</v>
      </c>
      <c r="I5191" s="267"/>
    </row>
    <row r="5192" spans="1:9" x14ac:dyDescent="0.2">
      <c r="A5192" s="132" t="s">
        <v>527</v>
      </c>
      <c r="B5192" s="213">
        <v>5</v>
      </c>
      <c r="C5192" s="148" t="s">
        <v>143</v>
      </c>
      <c r="D5192" s="77" t="s">
        <v>1179</v>
      </c>
      <c r="E5192" s="177">
        <v>584</v>
      </c>
      <c r="F5192" s="140" t="s">
        <v>1206</v>
      </c>
      <c r="G5192" s="158" t="s">
        <v>15</v>
      </c>
      <c r="H5192" s="58">
        <v>5058.3999999999996</v>
      </c>
      <c r="I5192" s="267"/>
    </row>
    <row r="5193" spans="1:9" s="53" customFormat="1" x14ac:dyDescent="0.2">
      <c r="A5193" s="132" t="s">
        <v>588</v>
      </c>
      <c r="B5193" s="213">
        <v>5</v>
      </c>
      <c r="C5193" s="148" t="s">
        <v>143</v>
      </c>
      <c r="D5193" s="77" t="s">
        <v>1179</v>
      </c>
      <c r="E5193" s="177">
        <v>584</v>
      </c>
      <c r="F5193" s="140" t="s">
        <v>1206</v>
      </c>
      <c r="G5193" s="158" t="s">
        <v>15</v>
      </c>
      <c r="H5193" s="58">
        <v>9334</v>
      </c>
      <c r="I5193" s="267"/>
    </row>
    <row r="5194" spans="1:9" s="53" customFormat="1" x14ac:dyDescent="0.2">
      <c r="A5194" s="132" t="s">
        <v>1069</v>
      </c>
      <c r="B5194" s="213">
        <v>5</v>
      </c>
      <c r="C5194" s="148" t="s">
        <v>143</v>
      </c>
      <c r="D5194" s="77" t="s">
        <v>1179</v>
      </c>
      <c r="E5194" s="177">
        <v>584</v>
      </c>
      <c r="F5194" s="140" t="s">
        <v>1206</v>
      </c>
      <c r="G5194" s="158" t="s">
        <v>15</v>
      </c>
      <c r="H5194" s="58">
        <v>9334</v>
      </c>
      <c r="I5194" s="267"/>
    </row>
    <row r="5195" spans="1:9" x14ac:dyDescent="0.2">
      <c r="A5195" s="132" t="s">
        <v>5</v>
      </c>
      <c r="B5195" s="213">
        <v>5</v>
      </c>
      <c r="C5195" s="148" t="s">
        <v>143</v>
      </c>
      <c r="D5195" s="151" t="s">
        <v>1196</v>
      </c>
      <c r="E5195" s="149">
        <v>586</v>
      </c>
      <c r="F5195" s="148" t="s">
        <v>1197</v>
      </c>
      <c r="G5195" s="148" t="s">
        <v>15</v>
      </c>
      <c r="H5195" s="143">
        <v>2528</v>
      </c>
      <c r="I5195" s="267"/>
    </row>
    <row r="5196" spans="1:9" x14ac:dyDescent="0.2">
      <c r="A5196" s="132" t="s">
        <v>6</v>
      </c>
      <c r="B5196" s="213">
        <v>5</v>
      </c>
      <c r="C5196" s="148" t="s">
        <v>143</v>
      </c>
      <c r="D5196" s="151" t="s">
        <v>1196</v>
      </c>
      <c r="E5196" s="149">
        <v>586</v>
      </c>
      <c r="F5196" s="148" t="s">
        <v>1197</v>
      </c>
      <c r="G5196" s="148" t="s">
        <v>15</v>
      </c>
      <c r="H5196" s="152">
        <v>2854.8</v>
      </c>
      <c r="I5196" s="267"/>
    </row>
    <row r="5197" spans="1:9" x14ac:dyDescent="0.2">
      <c r="A5197" s="132" t="s">
        <v>7</v>
      </c>
      <c r="B5197" s="213">
        <v>5</v>
      </c>
      <c r="C5197" s="148" t="s">
        <v>143</v>
      </c>
      <c r="D5197" s="151" t="s">
        <v>1196</v>
      </c>
      <c r="E5197" s="149">
        <v>586</v>
      </c>
      <c r="F5197" s="148" t="s">
        <v>1197</v>
      </c>
      <c r="G5197" s="148" t="s">
        <v>15</v>
      </c>
      <c r="H5197" s="152">
        <v>3115.8</v>
      </c>
      <c r="I5197" s="267"/>
    </row>
    <row r="5198" spans="1:9" x14ac:dyDescent="0.2">
      <c r="A5198" s="132" t="s">
        <v>8</v>
      </c>
      <c r="B5198" s="213">
        <v>5</v>
      </c>
      <c r="C5198" s="148" t="s">
        <v>143</v>
      </c>
      <c r="D5198" s="151" t="s">
        <v>1196</v>
      </c>
      <c r="E5198" s="149">
        <v>586</v>
      </c>
      <c r="F5198" s="148" t="s">
        <v>1197</v>
      </c>
      <c r="G5198" s="148" t="s">
        <v>15</v>
      </c>
      <c r="H5198" s="152">
        <v>3754.8</v>
      </c>
      <c r="I5198" s="267"/>
    </row>
    <row r="5199" spans="1:9" x14ac:dyDescent="0.2">
      <c r="A5199" s="132" t="s">
        <v>34</v>
      </c>
      <c r="B5199" s="213">
        <v>5</v>
      </c>
      <c r="C5199" s="148" t="s">
        <v>143</v>
      </c>
      <c r="D5199" s="151" t="s">
        <v>1196</v>
      </c>
      <c r="E5199" s="149">
        <v>586</v>
      </c>
      <c r="F5199" s="148" t="s">
        <v>1197</v>
      </c>
      <c r="G5199" s="148" t="s">
        <v>15</v>
      </c>
      <c r="H5199" s="152">
        <v>6321.7</v>
      </c>
      <c r="I5199" s="267"/>
    </row>
    <row r="5200" spans="1:9" x14ac:dyDescent="0.2">
      <c r="A5200" s="132" t="s">
        <v>37</v>
      </c>
      <c r="B5200" s="213">
        <v>5</v>
      </c>
      <c r="C5200" s="148" t="s">
        <v>143</v>
      </c>
      <c r="D5200" s="151" t="s">
        <v>1196</v>
      </c>
      <c r="E5200" s="149">
        <v>586</v>
      </c>
      <c r="F5200" s="148" t="s">
        <v>1197</v>
      </c>
      <c r="G5200" s="148" t="s">
        <v>15</v>
      </c>
      <c r="H5200" s="152" t="s">
        <v>4</v>
      </c>
      <c r="I5200" s="267"/>
    </row>
    <row r="5201" spans="1:9" x14ac:dyDescent="0.2">
      <c r="A5201" s="132" t="s">
        <v>39</v>
      </c>
      <c r="B5201" s="213">
        <v>5</v>
      </c>
      <c r="C5201" s="148" t="s">
        <v>143</v>
      </c>
      <c r="D5201" s="151" t="s">
        <v>1196</v>
      </c>
      <c r="E5201" s="149">
        <v>586</v>
      </c>
      <c r="F5201" s="148" t="s">
        <v>1197</v>
      </c>
      <c r="G5201" s="148" t="s">
        <v>15</v>
      </c>
      <c r="H5201" s="152" t="s">
        <v>4</v>
      </c>
      <c r="I5201" s="267"/>
    </row>
    <row r="5202" spans="1:9" x14ac:dyDescent="0.2">
      <c r="A5202" s="132" t="s">
        <v>40</v>
      </c>
      <c r="B5202" s="213">
        <v>5</v>
      </c>
      <c r="C5202" s="148" t="s">
        <v>143</v>
      </c>
      <c r="D5202" s="151" t="s">
        <v>1196</v>
      </c>
      <c r="E5202" s="149">
        <v>586</v>
      </c>
      <c r="F5202" s="148" t="s">
        <v>1197</v>
      </c>
      <c r="G5202" s="148" t="s">
        <v>15</v>
      </c>
      <c r="H5202" s="152" t="s">
        <v>4</v>
      </c>
      <c r="I5202" s="267"/>
    </row>
    <row r="5203" spans="1:9" x14ac:dyDescent="0.2">
      <c r="A5203" s="132" t="s">
        <v>44</v>
      </c>
      <c r="B5203" s="213">
        <v>5</v>
      </c>
      <c r="C5203" s="148" t="s">
        <v>143</v>
      </c>
      <c r="D5203" s="151" t="s">
        <v>1196</v>
      </c>
      <c r="E5203" s="149">
        <v>586</v>
      </c>
      <c r="F5203" s="148" t="s">
        <v>1197</v>
      </c>
      <c r="G5203" s="148" t="s">
        <v>15</v>
      </c>
      <c r="H5203" s="152" t="s">
        <v>4</v>
      </c>
      <c r="I5203" s="267"/>
    </row>
    <row r="5204" spans="1:9" x14ac:dyDescent="0.2">
      <c r="A5204" s="132" t="s">
        <v>45</v>
      </c>
      <c r="B5204" s="213">
        <v>5</v>
      </c>
      <c r="C5204" s="148" t="s">
        <v>143</v>
      </c>
      <c r="D5204" s="151" t="s">
        <v>1196</v>
      </c>
      <c r="E5204" s="149">
        <v>586</v>
      </c>
      <c r="F5204" s="148" t="s">
        <v>1197</v>
      </c>
      <c r="G5204" s="148" t="s">
        <v>15</v>
      </c>
      <c r="H5204" s="152" t="s">
        <v>4</v>
      </c>
      <c r="I5204" s="267"/>
    </row>
    <row r="5205" spans="1:9" x14ac:dyDescent="0.2">
      <c r="A5205" s="132" t="s">
        <v>46</v>
      </c>
      <c r="B5205" s="213">
        <v>5</v>
      </c>
      <c r="C5205" s="148" t="s">
        <v>143</v>
      </c>
      <c r="D5205" s="151" t="s">
        <v>1196</v>
      </c>
      <c r="E5205" s="149">
        <v>586</v>
      </c>
      <c r="F5205" s="148" t="s">
        <v>1197</v>
      </c>
      <c r="G5205" s="148" t="s">
        <v>15</v>
      </c>
      <c r="H5205" s="152" t="s">
        <v>4</v>
      </c>
      <c r="I5205" s="267"/>
    </row>
    <row r="5206" spans="1:9" x14ac:dyDescent="0.2">
      <c r="A5206" s="132" t="s">
        <v>47</v>
      </c>
      <c r="B5206" s="213">
        <v>5</v>
      </c>
      <c r="C5206" s="148" t="s">
        <v>143</v>
      </c>
      <c r="D5206" s="151" t="s">
        <v>1196</v>
      </c>
      <c r="E5206" s="149">
        <v>586</v>
      </c>
      <c r="F5206" s="148" t="s">
        <v>1197</v>
      </c>
      <c r="G5206" s="148" t="s">
        <v>15</v>
      </c>
      <c r="H5206" s="152" t="s">
        <v>4</v>
      </c>
      <c r="I5206" s="267"/>
    </row>
    <row r="5207" spans="1:9" x14ac:dyDescent="0.2">
      <c r="A5207" s="132" t="s">
        <v>55</v>
      </c>
      <c r="B5207" s="213">
        <v>5</v>
      </c>
      <c r="C5207" s="148" t="s">
        <v>143</v>
      </c>
      <c r="D5207" s="151" t="s">
        <v>1196</v>
      </c>
      <c r="E5207" s="149">
        <v>586</v>
      </c>
      <c r="F5207" s="148" t="s">
        <v>1197</v>
      </c>
      <c r="G5207" s="148" t="s">
        <v>15</v>
      </c>
      <c r="H5207" s="152" t="s">
        <v>4</v>
      </c>
      <c r="I5207" s="267"/>
    </row>
    <row r="5208" spans="1:9" x14ac:dyDescent="0.2">
      <c r="A5208" s="132" t="s">
        <v>56</v>
      </c>
      <c r="B5208" s="213">
        <v>5</v>
      </c>
      <c r="C5208" s="148" t="s">
        <v>143</v>
      </c>
      <c r="D5208" s="151" t="s">
        <v>1196</v>
      </c>
      <c r="E5208" s="149">
        <v>586</v>
      </c>
      <c r="F5208" s="148" t="s">
        <v>1197</v>
      </c>
      <c r="G5208" s="148" t="s">
        <v>15</v>
      </c>
      <c r="H5208" s="152" t="s">
        <v>4</v>
      </c>
      <c r="I5208" s="267"/>
    </row>
    <row r="5209" spans="1:9" x14ac:dyDescent="0.2">
      <c r="A5209" s="132" t="s">
        <v>64</v>
      </c>
      <c r="B5209" s="213">
        <v>5</v>
      </c>
      <c r="C5209" s="148" t="s">
        <v>143</v>
      </c>
      <c r="D5209" s="151" t="s">
        <v>1196</v>
      </c>
      <c r="E5209" s="149">
        <v>586</v>
      </c>
      <c r="F5209" s="148" t="s">
        <v>1197</v>
      </c>
      <c r="G5209" s="148" t="s">
        <v>15</v>
      </c>
      <c r="H5209" s="153" t="s">
        <v>4</v>
      </c>
      <c r="I5209" s="267"/>
    </row>
    <row r="5210" spans="1:9" x14ac:dyDescent="0.2">
      <c r="A5210" s="132" t="s">
        <v>65</v>
      </c>
      <c r="B5210" s="213">
        <v>5</v>
      </c>
      <c r="C5210" s="148" t="s">
        <v>143</v>
      </c>
      <c r="D5210" s="151" t="s">
        <v>1196</v>
      </c>
      <c r="E5210" s="149">
        <v>586</v>
      </c>
      <c r="F5210" s="148" t="s">
        <v>1197</v>
      </c>
      <c r="G5210" s="148" t="s">
        <v>15</v>
      </c>
      <c r="H5210" s="152" t="s">
        <v>4</v>
      </c>
      <c r="I5210" s="267"/>
    </row>
    <row r="5211" spans="1:9" x14ac:dyDescent="0.2">
      <c r="A5211" s="132" t="s">
        <v>78</v>
      </c>
      <c r="B5211" s="213">
        <v>5</v>
      </c>
      <c r="C5211" s="148" t="s">
        <v>143</v>
      </c>
      <c r="D5211" s="151" t="s">
        <v>1196</v>
      </c>
      <c r="E5211" s="149">
        <v>586</v>
      </c>
      <c r="F5211" s="148" t="s">
        <v>1197</v>
      </c>
      <c r="G5211" s="148" t="s">
        <v>15</v>
      </c>
      <c r="H5211" s="152" t="s">
        <v>4</v>
      </c>
      <c r="I5211" s="267"/>
    </row>
    <row r="5212" spans="1:9" x14ac:dyDescent="0.2">
      <c r="A5212" s="132" t="s">
        <v>79</v>
      </c>
      <c r="B5212" s="213">
        <v>5</v>
      </c>
      <c r="C5212" s="148" t="s">
        <v>143</v>
      </c>
      <c r="D5212" s="151" t="s">
        <v>1196</v>
      </c>
      <c r="E5212" s="149">
        <v>586</v>
      </c>
      <c r="F5212" s="148" t="s">
        <v>1197</v>
      </c>
      <c r="G5212" s="148" t="s">
        <v>15</v>
      </c>
      <c r="H5212" s="152" t="s">
        <v>4</v>
      </c>
      <c r="I5212" s="267"/>
    </row>
    <row r="5213" spans="1:9" x14ac:dyDescent="0.2">
      <c r="A5213" s="132" t="s">
        <v>81</v>
      </c>
      <c r="B5213" s="213">
        <v>5</v>
      </c>
      <c r="C5213" s="148" t="s">
        <v>143</v>
      </c>
      <c r="D5213" s="151" t="s">
        <v>1196</v>
      </c>
      <c r="E5213" s="149">
        <v>586</v>
      </c>
      <c r="F5213" s="148" t="s">
        <v>1197</v>
      </c>
      <c r="G5213" s="148" t="s">
        <v>15</v>
      </c>
      <c r="H5213" s="152" t="s">
        <v>4</v>
      </c>
      <c r="I5213" s="267"/>
    </row>
    <row r="5214" spans="1:9" x14ac:dyDescent="0.2">
      <c r="A5214" s="132" t="s">
        <v>82</v>
      </c>
      <c r="B5214" s="213">
        <v>5</v>
      </c>
      <c r="C5214" s="148" t="s">
        <v>143</v>
      </c>
      <c r="D5214" s="151" t="s">
        <v>1196</v>
      </c>
      <c r="E5214" s="149">
        <v>586</v>
      </c>
      <c r="F5214" s="148" t="s">
        <v>1197</v>
      </c>
      <c r="G5214" s="148" t="s">
        <v>15</v>
      </c>
      <c r="H5214" s="152" t="s">
        <v>4</v>
      </c>
      <c r="I5214" s="267"/>
    </row>
    <row r="5215" spans="1:9" x14ac:dyDescent="0.2">
      <c r="A5215" s="132" t="s">
        <v>87</v>
      </c>
      <c r="B5215" s="213">
        <v>5</v>
      </c>
      <c r="C5215" s="148" t="s">
        <v>143</v>
      </c>
      <c r="D5215" s="151" t="s">
        <v>1196</v>
      </c>
      <c r="E5215" s="149">
        <v>586</v>
      </c>
      <c r="F5215" s="148" t="s">
        <v>1197</v>
      </c>
      <c r="G5215" s="148" t="s">
        <v>15</v>
      </c>
      <c r="H5215" s="152" t="s">
        <v>4</v>
      </c>
      <c r="I5215" s="267"/>
    </row>
    <row r="5216" spans="1:9" x14ac:dyDescent="0.2">
      <c r="A5216" s="132" t="s">
        <v>88</v>
      </c>
      <c r="B5216" s="213">
        <v>5</v>
      </c>
      <c r="C5216" s="148" t="s">
        <v>143</v>
      </c>
      <c r="D5216" s="151" t="s">
        <v>1196</v>
      </c>
      <c r="E5216" s="149">
        <v>586</v>
      </c>
      <c r="F5216" s="148" t="s">
        <v>1197</v>
      </c>
      <c r="G5216" s="148" t="s">
        <v>15</v>
      </c>
      <c r="H5216" s="152" t="s">
        <v>4</v>
      </c>
      <c r="I5216" s="267"/>
    </row>
    <row r="5217" spans="1:9" x14ac:dyDescent="0.2">
      <c r="A5217" s="132" t="s">
        <v>148</v>
      </c>
      <c r="B5217" s="213">
        <v>5</v>
      </c>
      <c r="C5217" s="148" t="s">
        <v>143</v>
      </c>
      <c r="D5217" s="151" t="s">
        <v>1196</v>
      </c>
      <c r="E5217" s="149">
        <v>586</v>
      </c>
      <c r="F5217" s="148" t="s">
        <v>1197</v>
      </c>
      <c r="G5217" s="148" t="s">
        <v>15</v>
      </c>
      <c r="H5217" s="139" t="s">
        <v>4</v>
      </c>
      <c r="I5217" s="267"/>
    </row>
    <row r="5218" spans="1:9" x14ac:dyDescent="0.2">
      <c r="A5218" s="132" t="s">
        <v>527</v>
      </c>
      <c r="B5218" s="213">
        <v>5</v>
      </c>
      <c r="C5218" s="158" t="s">
        <v>143</v>
      </c>
      <c r="D5218" s="151" t="s">
        <v>1196</v>
      </c>
      <c r="E5218" s="149">
        <v>586</v>
      </c>
      <c r="F5218" s="148" t="s">
        <v>1197</v>
      </c>
      <c r="G5218" s="148" t="s">
        <v>15</v>
      </c>
      <c r="H5218" s="12" t="s">
        <v>4</v>
      </c>
      <c r="I5218" s="267"/>
    </row>
    <row r="5219" spans="1:9" s="53" customFormat="1" x14ac:dyDescent="0.2">
      <c r="A5219" s="132" t="s">
        <v>588</v>
      </c>
      <c r="B5219" s="213">
        <v>5</v>
      </c>
      <c r="C5219" s="148" t="s">
        <v>143</v>
      </c>
      <c r="D5219" s="151" t="s">
        <v>1196</v>
      </c>
      <c r="E5219" s="149">
        <v>586</v>
      </c>
      <c r="F5219" s="148" t="s">
        <v>1197</v>
      </c>
      <c r="G5219" s="148" t="s">
        <v>15</v>
      </c>
      <c r="H5219" s="12" t="s">
        <v>4</v>
      </c>
      <c r="I5219" s="267"/>
    </row>
    <row r="5220" spans="1:9" s="53" customFormat="1" x14ac:dyDescent="0.2">
      <c r="A5220" s="132" t="s">
        <v>1069</v>
      </c>
      <c r="B5220" s="213">
        <v>5</v>
      </c>
      <c r="C5220" s="148" t="s">
        <v>143</v>
      </c>
      <c r="D5220" s="151" t="s">
        <v>1196</v>
      </c>
      <c r="E5220" s="149">
        <v>586</v>
      </c>
      <c r="F5220" s="148" t="s">
        <v>1197</v>
      </c>
      <c r="G5220" s="148" t="s">
        <v>15</v>
      </c>
      <c r="H5220" s="12" t="s">
        <v>4</v>
      </c>
      <c r="I5220" s="267"/>
    </row>
    <row r="5221" spans="1:9" x14ac:dyDescent="0.2">
      <c r="A5221" s="132" t="s">
        <v>5</v>
      </c>
      <c r="B5221" s="213">
        <v>5</v>
      </c>
      <c r="C5221" s="148" t="s">
        <v>143</v>
      </c>
      <c r="D5221" s="151" t="s">
        <v>1196</v>
      </c>
      <c r="E5221" s="149">
        <v>596</v>
      </c>
      <c r="F5221" s="148" t="s">
        <v>1198</v>
      </c>
      <c r="G5221" s="148" t="s">
        <v>14</v>
      </c>
      <c r="H5221" s="127">
        <v>7881.7</v>
      </c>
      <c r="I5221" s="267"/>
    </row>
    <row r="5222" spans="1:9" x14ac:dyDescent="0.2">
      <c r="A5222" s="132" t="s">
        <v>6</v>
      </c>
      <c r="B5222" s="213">
        <v>5</v>
      </c>
      <c r="C5222" s="148" t="s">
        <v>143</v>
      </c>
      <c r="D5222" s="151" t="s">
        <v>1196</v>
      </c>
      <c r="E5222" s="149">
        <v>596</v>
      </c>
      <c r="F5222" s="148" t="s">
        <v>1198</v>
      </c>
      <c r="G5222" s="148" t="s">
        <v>14</v>
      </c>
      <c r="H5222" s="148">
        <v>7881.7</v>
      </c>
      <c r="I5222" s="267"/>
    </row>
    <row r="5223" spans="1:9" x14ac:dyDescent="0.2">
      <c r="A5223" s="132" t="s">
        <v>7</v>
      </c>
      <c r="B5223" s="213">
        <v>5</v>
      </c>
      <c r="C5223" s="148" t="s">
        <v>143</v>
      </c>
      <c r="D5223" s="151" t="s">
        <v>1196</v>
      </c>
      <c r="E5223" s="149">
        <v>596</v>
      </c>
      <c r="F5223" s="148" t="s">
        <v>1198</v>
      </c>
      <c r="G5223" s="148" t="s">
        <v>14</v>
      </c>
      <c r="H5223" s="148">
        <v>7881.7</v>
      </c>
      <c r="I5223" s="267"/>
    </row>
    <row r="5224" spans="1:9" x14ac:dyDescent="0.2">
      <c r="A5224" s="132" t="s">
        <v>8</v>
      </c>
      <c r="B5224" s="213">
        <v>5</v>
      </c>
      <c r="C5224" s="148" t="s">
        <v>143</v>
      </c>
      <c r="D5224" s="151" t="s">
        <v>1196</v>
      </c>
      <c r="E5224" s="149">
        <v>596</v>
      </c>
      <c r="F5224" s="148" t="s">
        <v>1198</v>
      </c>
      <c r="G5224" s="148" t="s">
        <v>14</v>
      </c>
      <c r="H5224" s="148">
        <v>7881.7</v>
      </c>
      <c r="I5224" s="267"/>
    </row>
    <row r="5225" spans="1:9" x14ac:dyDescent="0.2">
      <c r="A5225" s="132" t="s">
        <v>34</v>
      </c>
      <c r="B5225" s="213">
        <v>5</v>
      </c>
      <c r="C5225" s="148" t="s">
        <v>143</v>
      </c>
      <c r="D5225" s="151" t="s">
        <v>1196</v>
      </c>
      <c r="E5225" s="149">
        <v>596</v>
      </c>
      <c r="F5225" s="148" t="s">
        <v>1198</v>
      </c>
      <c r="G5225" s="148" t="s">
        <v>14</v>
      </c>
      <c r="H5225" s="148">
        <v>7881.7</v>
      </c>
      <c r="I5225" s="267"/>
    </row>
    <row r="5226" spans="1:9" x14ac:dyDescent="0.2">
      <c r="A5226" s="132" t="s">
        <v>37</v>
      </c>
      <c r="B5226" s="213">
        <v>5</v>
      </c>
      <c r="C5226" s="148" t="s">
        <v>143</v>
      </c>
      <c r="D5226" s="151" t="s">
        <v>1196</v>
      </c>
      <c r="E5226" s="149">
        <v>596</v>
      </c>
      <c r="F5226" s="148" t="s">
        <v>1198</v>
      </c>
      <c r="G5226" s="148" t="s">
        <v>14</v>
      </c>
      <c r="H5226" s="148">
        <v>14203.4</v>
      </c>
      <c r="I5226" s="267"/>
    </row>
    <row r="5227" spans="1:9" x14ac:dyDescent="0.2">
      <c r="A5227" s="132" t="s">
        <v>39</v>
      </c>
      <c r="B5227" s="213">
        <v>5</v>
      </c>
      <c r="C5227" s="148" t="s">
        <v>143</v>
      </c>
      <c r="D5227" s="151" t="s">
        <v>1196</v>
      </c>
      <c r="E5227" s="149">
        <v>596</v>
      </c>
      <c r="F5227" s="148" t="s">
        <v>1198</v>
      </c>
      <c r="G5227" s="148" t="s">
        <v>14</v>
      </c>
      <c r="H5227" s="148">
        <v>13274.4</v>
      </c>
      <c r="I5227" s="267"/>
    </row>
    <row r="5228" spans="1:9" x14ac:dyDescent="0.2">
      <c r="A5228" s="132" t="s">
        <v>40</v>
      </c>
      <c r="B5228" s="213">
        <v>5</v>
      </c>
      <c r="C5228" s="148" t="s">
        <v>143</v>
      </c>
      <c r="D5228" s="151" t="s">
        <v>1196</v>
      </c>
      <c r="E5228" s="149">
        <v>596</v>
      </c>
      <c r="F5228" s="148" t="s">
        <v>1198</v>
      </c>
      <c r="G5228" s="148" t="s">
        <v>14</v>
      </c>
      <c r="H5228" s="148">
        <v>13274.4</v>
      </c>
      <c r="I5228" s="267"/>
    </row>
    <row r="5229" spans="1:9" x14ac:dyDescent="0.2">
      <c r="A5229" s="132" t="s">
        <v>44</v>
      </c>
      <c r="B5229" s="213">
        <v>5</v>
      </c>
      <c r="C5229" s="148" t="s">
        <v>143</v>
      </c>
      <c r="D5229" s="151" t="s">
        <v>1196</v>
      </c>
      <c r="E5229" s="149">
        <v>596</v>
      </c>
      <c r="F5229" s="148" t="s">
        <v>1198</v>
      </c>
      <c r="G5229" s="148" t="s">
        <v>14</v>
      </c>
      <c r="H5229" s="148">
        <v>13324.4</v>
      </c>
      <c r="I5229" s="267"/>
    </row>
    <row r="5230" spans="1:9" x14ac:dyDescent="0.2">
      <c r="A5230" s="132" t="s">
        <v>45</v>
      </c>
      <c r="B5230" s="213">
        <v>5</v>
      </c>
      <c r="C5230" s="148" t="s">
        <v>143</v>
      </c>
      <c r="D5230" s="151" t="s">
        <v>1196</v>
      </c>
      <c r="E5230" s="149">
        <v>596</v>
      </c>
      <c r="F5230" s="148" t="s">
        <v>1198</v>
      </c>
      <c r="G5230" s="148" t="s">
        <v>14</v>
      </c>
      <c r="H5230" s="148">
        <v>11025</v>
      </c>
      <c r="I5230" s="267"/>
    </row>
    <row r="5231" spans="1:9" x14ac:dyDescent="0.2">
      <c r="A5231" s="132" t="s">
        <v>46</v>
      </c>
      <c r="B5231" s="213">
        <v>5</v>
      </c>
      <c r="C5231" s="148" t="s">
        <v>143</v>
      </c>
      <c r="D5231" s="151" t="s">
        <v>1196</v>
      </c>
      <c r="E5231" s="149">
        <v>596</v>
      </c>
      <c r="F5231" s="148" t="s">
        <v>1198</v>
      </c>
      <c r="G5231" s="148" t="s">
        <v>14</v>
      </c>
      <c r="H5231" s="148">
        <v>3470.2999999999997</v>
      </c>
      <c r="I5231" s="267"/>
    </row>
    <row r="5232" spans="1:9" x14ac:dyDescent="0.2">
      <c r="A5232" s="132" t="s">
        <v>47</v>
      </c>
      <c r="B5232" s="213">
        <v>5</v>
      </c>
      <c r="C5232" s="148" t="s">
        <v>143</v>
      </c>
      <c r="D5232" s="151" t="s">
        <v>1196</v>
      </c>
      <c r="E5232" s="149">
        <v>596</v>
      </c>
      <c r="F5232" s="148" t="s">
        <v>1198</v>
      </c>
      <c r="G5232" s="148" t="s">
        <v>14</v>
      </c>
      <c r="H5232" s="148">
        <v>3470.2999999999997</v>
      </c>
      <c r="I5232" s="267"/>
    </row>
    <row r="5233" spans="1:9" x14ac:dyDescent="0.2">
      <c r="A5233" s="132" t="s">
        <v>55</v>
      </c>
      <c r="B5233" s="213">
        <v>5</v>
      </c>
      <c r="C5233" s="148" t="s">
        <v>143</v>
      </c>
      <c r="D5233" s="151" t="s">
        <v>1196</v>
      </c>
      <c r="E5233" s="149">
        <v>596</v>
      </c>
      <c r="F5233" s="148" t="s">
        <v>1198</v>
      </c>
      <c r="G5233" s="148" t="s">
        <v>14</v>
      </c>
      <c r="H5233" s="148">
        <v>3193.3</v>
      </c>
      <c r="I5233" s="267"/>
    </row>
    <row r="5234" spans="1:9" x14ac:dyDescent="0.2">
      <c r="A5234" s="132" t="s">
        <v>56</v>
      </c>
      <c r="B5234" s="213">
        <v>5</v>
      </c>
      <c r="C5234" s="148" t="s">
        <v>143</v>
      </c>
      <c r="D5234" s="151" t="s">
        <v>1196</v>
      </c>
      <c r="E5234" s="149">
        <v>596</v>
      </c>
      <c r="F5234" s="148" t="s">
        <v>1198</v>
      </c>
      <c r="G5234" s="148" t="s">
        <v>14</v>
      </c>
      <c r="H5234" s="148">
        <v>3193.3</v>
      </c>
      <c r="I5234" s="267"/>
    </row>
    <row r="5235" spans="1:9" x14ac:dyDescent="0.2">
      <c r="A5235" s="132" t="s">
        <v>64</v>
      </c>
      <c r="B5235" s="213">
        <v>5</v>
      </c>
      <c r="C5235" s="148" t="s">
        <v>143</v>
      </c>
      <c r="D5235" s="151" t="s">
        <v>1196</v>
      </c>
      <c r="E5235" s="149">
        <v>596</v>
      </c>
      <c r="F5235" s="148" t="s">
        <v>1198</v>
      </c>
      <c r="G5235" s="148" t="s">
        <v>14</v>
      </c>
      <c r="H5235" s="156">
        <v>3193.3</v>
      </c>
      <c r="I5235" s="267"/>
    </row>
    <row r="5236" spans="1:9" x14ac:dyDescent="0.2">
      <c r="A5236" s="132" t="s">
        <v>65</v>
      </c>
      <c r="B5236" s="213">
        <v>5</v>
      </c>
      <c r="C5236" s="148" t="s">
        <v>143</v>
      </c>
      <c r="D5236" s="151" t="s">
        <v>1196</v>
      </c>
      <c r="E5236" s="149">
        <v>596</v>
      </c>
      <c r="F5236" s="148" t="s">
        <v>1198</v>
      </c>
      <c r="G5236" s="148" t="s">
        <v>14</v>
      </c>
      <c r="H5236" s="228">
        <v>3193.3</v>
      </c>
      <c r="I5236" s="267"/>
    </row>
    <row r="5237" spans="1:9" x14ac:dyDescent="0.2">
      <c r="A5237" s="132" t="s">
        <v>78</v>
      </c>
      <c r="B5237" s="213">
        <v>5</v>
      </c>
      <c r="C5237" s="148" t="s">
        <v>143</v>
      </c>
      <c r="D5237" s="151" t="s">
        <v>1196</v>
      </c>
      <c r="E5237" s="149">
        <v>596</v>
      </c>
      <c r="F5237" s="148" t="s">
        <v>1198</v>
      </c>
      <c r="G5237" s="148" t="s">
        <v>14</v>
      </c>
      <c r="H5237" s="148">
        <v>3193.3</v>
      </c>
      <c r="I5237" s="267"/>
    </row>
    <row r="5238" spans="1:9" x14ac:dyDescent="0.2">
      <c r="A5238" s="132" t="s">
        <v>79</v>
      </c>
      <c r="B5238" s="213">
        <v>5</v>
      </c>
      <c r="C5238" s="148" t="s">
        <v>143</v>
      </c>
      <c r="D5238" s="151" t="s">
        <v>1196</v>
      </c>
      <c r="E5238" s="149">
        <v>596</v>
      </c>
      <c r="F5238" s="148" t="s">
        <v>1198</v>
      </c>
      <c r="G5238" s="148" t="s">
        <v>14</v>
      </c>
      <c r="H5238" s="148">
        <v>3193.3</v>
      </c>
      <c r="I5238" s="267"/>
    </row>
    <row r="5239" spans="1:9" x14ac:dyDescent="0.2">
      <c r="A5239" s="132" t="s">
        <v>81</v>
      </c>
      <c r="B5239" s="213">
        <v>5</v>
      </c>
      <c r="C5239" s="148" t="s">
        <v>143</v>
      </c>
      <c r="D5239" s="151" t="s">
        <v>1196</v>
      </c>
      <c r="E5239" s="149">
        <v>596</v>
      </c>
      <c r="F5239" s="148" t="s">
        <v>1198</v>
      </c>
      <c r="G5239" s="148" t="s">
        <v>14</v>
      </c>
      <c r="H5239" s="148">
        <v>3193.3</v>
      </c>
      <c r="I5239" s="267"/>
    </row>
    <row r="5240" spans="1:9" x14ac:dyDescent="0.2">
      <c r="A5240" s="132" t="s">
        <v>82</v>
      </c>
      <c r="B5240" s="213">
        <v>5</v>
      </c>
      <c r="C5240" s="148" t="s">
        <v>143</v>
      </c>
      <c r="D5240" s="151" t="s">
        <v>1196</v>
      </c>
      <c r="E5240" s="149">
        <v>596</v>
      </c>
      <c r="F5240" s="148" t="s">
        <v>1198</v>
      </c>
      <c r="G5240" s="148" t="s">
        <v>14</v>
      </c>
      <c r="H5240" s="148">
        <v>3193.3</v>
      </c>
      <c r="I5240" s="267"/>
    </row>
    <row r="5241" spans="1:9" x14ac:dyDescent="0.2">
      <c r="A5241" s="132" t="s">
        <v>87</v>
      </c>
      <c r="B5241" s="213">
        <v>5</v>
      </c>
      <c r="C5241" s="148" t="s">
        <v>143</v>
      </c>
      <c r="D5241" s="151" t="s">
        <v>1196</v>
      </c>
      <c r="E5241" s="149">
        <v>596</v>
      </c>
      <c r="F5241" s="148" t="s">
        <v>1198</v>
      </c>
      <c r="G5241" s="148" t="s">
        <v>14</v>
      </c>
      <c r="H5241" s="148">
        <v>3193.3</v>
      </c>
      <c r="I5241" s="267"/>
    </row>
    <row r="5242" spans="1:9" x14ac:dyDescent="0.2">
      <c r="A5242" s="132" t="s">
        <v>88</v>
      </c>
      <c r="B5242" s="213">
        <v>5</v>
      </c>
      <c r="C5242" s="148" t="s">
        <v>143</v>
      </c>
      <c r="D5242" s="151" t="s">
        <v>1196</v>
      </c>
      <c r="E5242" s="149">
        <v>596</v>
      </c>
      <c r="F5242" s="148" t="s">
        <v>1198</v>
      </c>
      <c r="G5242" s="148" t="s">
        <v>14</v>
      </c>
      <c r="H5242" s="148">
        <v>3193.3</v>
      </c>
      <c r="I5242" s="267"/>
    </row>
    <row r="5243" spans="1:9" x14ac:dyDescent="0.2">
      <c r="A5243" s="132" t="s">
        <v>148</v>
      </c>
      <c r="B5243" s="213">
        <v>5</v>
      </c>
      <c r="C5243" s="148" t="s">
        <v>143</v>
      </c>
      <c r="D5243" s="151" t="s">
        <v>1196</v>
      </c>
      <c r="E5243" s="149">
        <v>596</v>
      </c>
      <c r="F5243" s="148" t="s">
        <v>1198</v>
      </c>
      <c r="G5243" s="148" t="s">
        <v>14</v>
      </c>
      <c r="H5243" s="137">
        <v>3193.3</v>
      </c>
      <c r="I5243" s="267"/>
    </row>
    <row r="5244" spans="1:9" x14ac:dyDescent="0.2">
      <c r="A5244" s="132" t="s">
        <v>527</v>
      </c>
      <c r="B5244" s="213">
        <v>5</v>
      </c>
      <c r="C5244" s="158" t="s">
        <v>143</v>
      </c>
      <c r="D5244" s="151" t="s">
        <v>1196</v>
      </c>
      <c r="E5244" s="149">
        <v>596</v>
      </c>
      <c r="F5244" s="148" t="s">
        <v>1198</v>
      </c>
      <c r="G5244" s="158" t="s">
        <v>14</v>
      </c>
      <c r="H5244" s="58">
        <v>3193.3</v>
      </c>
      <c r="I5244" s="267"/>
    </row>
    <row r="5245" spans="1:9" s="53" customFormat="1" x14ac:dyDescent="0.2">
      <c r="A5245" s="132" t="s">
        <v>588</v>
      </c>
      <c r="B5245" s="213">
        <v>5</v>
      </c>
      <c r="C5245" s="148" t="s">
        <v>143</v>
      </c>
      <c r="D5245" s="151" t="s">
        <v>1196</v>
      </c>
      <c r="E5245" s="149">
        <v>596</v>
      </c>
      <c r="F5245" s="148" t="s">
        <v>1198</v>
      </c>
      <c r="G5245" s="148" t="s">
        <v>14</v>
      </c>
      <c r="H5245" s="58">
        <v>3193.3</v>
      </c>
      <c r="I5245" s="267"/>
    </row>
    <row r="5246" spans="1:9" s="53" customFormat="1" x14ac:dyDescent="0.2">
      <c r="A5246" s="132" t="s">
        <v>1069</v>
      </c>
      <c r="B5246" s="213">
        <v>5</v>
      </c>
      <c r="C5246" s="148" t="s">
        <v>143</v>
      </c>
      <c r="D5246" s="151" t="s">
        <v>1196</v>
      </c>
      <c r="E5246" s="149">
        <v>596</v>
      </c>
      <c r="F5246" s="148" t="s">
        <v>1198</v>
      </c>
      <c r="G5246" s="148" t="s">
        <v>14</v>
      </c>
      <c r="H5246" s="58">
        <v>3193.3</v>
      </c>
      <c r="I5246" s="267"/>
    </row>
    <row r="5247" spans="1:9" x14ac:dyDescent="0.2">
      <c r="A5247" s="132" t="s">
        <v>5</v>
      </c>
      <c r="B5247" s="213">
        <v>6</v>
      </c>
      <c r="C5247" s="148" t="s">
        <v>144</v>
      </c>
      <c r="D5247" s="148" t="s">
        <v>144</v>
      </c>
      <c r="E5247" s="149">
        <v>0</v>
      </c>
      <c r="F5247" s="148" t="s">
        <v>1230</v>
      </c>
      <c r="G5247" s="225" t="s">
        <v>611</v>
      </c>
      <c r="H5247" s="127">
        <v>84173.027929999997</v>
      </c>
      <c r="I5247" s="267"/>
    </row>
    <row r="5248" spans="1:9" x14ac:dyDescent="0.2">
      <c r="A5248" s="132" t="s">
        <v>6</v>
      </c>
      <c r="B5248" s="213">
        <v>6</v>
      </c>
      <c r="C5248" s="148" t="s">
        <v>144</v>
      </c>
      <c r="D5248" s="148" t="s">
        <v>144</v>
      </c>
      <c r="E5248" s="149">
        <v>0</v>
      </c>
      <c r="F5248" s="148" t="s">
        <v>1230</v>
      </c>
      <c r="G5248" s="225" t="s">
        <v>611</v>
      </c>
      <c r="H5248" s="148">
        <v>89075.995139999999</v>
      </c>
      <c r="I5248" s="267"/>
    </row>
    <row r="5249" spans="1:9" x14ac:dyDescent="0.2">
      <c r="A5249" s="132" t="s">
        <v>7</v>
      </c>
      <c r="B5249" s="213">
        <v>6</v>
      </c>
      <c r="C5249" s="148" t="s">
        <v>144</v>
      </c>
      <c r="D5249" s="148" t="s">
        <v>144</v>
      </c>
      <c r="E5249" s="149">
        <v>0</v>
      </c>
      <c r="F5249" s="148" t="s">
        <v>1230</v>
      </c>
      <c r="G5249" s="225" t="s">
        <v>611</v>
      </c>
      <c r="H5249" s="148">
        <v>87947.919460000005</v>
      </c>
      <c r="I5249" s="267"/>
    </row>
    <row r="5250" spans="1:9" x14ac:dyDescent="0.2">
      <c r="A5250" s="132" t="s">
        <v>8</v>
      </c>
      <c r="B5250" s="213">
        <v>6</v>
      </c>
      <c r="C5250" s="148" t="s">
        <v>144</v>
      </c>
      <c r="D5250" s="148" t="s">
        <v>144</v>
      </c>
      <c r="E5250" s="149">
        <v>0</v>
      </c>
      <c r="F5250" s="148" t="s">
        <v>1230</v>
      </c>
      <c r="G5250" s="225" t="s">
        <v>611</v>
      </c>
      <c r="H5250" s="148">
        <v>101129.33729</v>
      </c>
      <c r="I5250" s="267"/>
    </row>
    <row r="5251" spans="1:9" x14ac:dyDescent="0.2">
      <c r="A5251" s="132" t="s">
        <v>34</v>
      </c>
      <c r="B5251" s="213">
        <v>6</v>
      </c>
      <c r="C5251" s="148" t="s">
        <v>144</v>
      </c>
      <c r="D5251" s="148" t="s">
        <v>144</v>
      </c>
      <c r="E5251" s="149">
        <v>0</v>
      </c>
      <c r="F5251" s="148" t="s">
        <v>1230</v>
      </c>
      <c r="G5251" s="225" t="s">
        <v>611</v>
      </c>
      <c r="H5251" s="148">
        <v>113087.13215</v>
      </c>
      <c r="I5251" s="267"/>
    </row>
    <row r="5252" spans="1:9" x14ac:dyDescent="0.2">
      <c r="A5252" s="132" t="s">
        <v>37</v>
      </c>
      <c r="B5252" s="213">
        <v>6</v>
      </c>
      <c r="C5252" s="148" t="s">
        <v>144</v>
      </c>
      <c r="D5252" s="148" t="s">
        <v>144</v>
      </c>
      <c r="E5252" s="149">
        <v>0</v>
      </c>
      <c r="F5252" s="148" t="s">
        <v>1230</v>
      </c>
      <c r="G5252" s="225" t="s">
        <v>611</v>
      </c>
      <c r="H5252" s="148">
        <v>122043.55134000001</v>
      </c>
      <c r="I5252" s="267"/>
    </row>
    <row r="5253" spans="1:9" x14ac:dyDescent="0.2">
      <c r="A5253" s="132" t="s">
        <v>39</v>
      </c>
      <c r="B5253" s="213">
        <v>6</v>
      </c>
      <c r="C5253" s="148" t="s">
        <v>144</v>
      </c>
      <c r="D5253" s="148" t="s">
        <v>144</v>
      </c>
      <c r="E5253" s="149">
        <v>0</v>
      </c>
      <c r="F5253" s="148" t="s">
        <v>1230</v>
      </c>
      <c r="G5253" s="225" t="s">
        <v>611</v>
      </c>
      <c r="H5253" s="148">
        <v>143678.47648000001</v>
      </c>
      <c r="I5253" s="267"/>
    </row>
    <row r="5254" spans="1:9" x14ac:dyDescent="0.2">
      <c r="A5254" s="132" t="s">
        <v>40</v>
      </c>
      <c r="B5254" s="213">
        <v>6</v>
      </c>
      <c r="C5254" s="148" t="s">
        <v>144</v>
      </c>
      <c r="D5254" s="148" t="s">
        <v>144</v>
      </c>
      <c r="E5254" s="149">
        <v>0</v>
      </c>
      <c r="F5254" s="148" t="s">
        <v>1230</v>
      </c>
      <c r="G5254" s="225" t="s">
        <v>611</v>
      </c>
      <c r="H5254" s="148">
        <v>152682.78185</v>
      </c>
      <c r="I5254" s="267"/>
    </row>
    <row r="5255" spans="1:9" x14ac:dyDescent="0.2">
      <c r="A5255" s="132" t="s">
        <v>44</v>
      </c>
      <c r="B5255" s="213">
        <v>6</v>
      </c>
      <c r="C5255" s="148" t="s">
        <v>144</v>
      </c>
      <c r="D5255" s="148" t="s">
        <v>144</v>
      </c>
      <c r="E5255" s="149">
        <v>0</v>
      </c>
      <c r="F5255" s="148" t="s">
        <v>1230</v>
      </c>
      <c r="G5255" s="225" t="s">
        <v>611</v>
      </c>
      <c r="H5255" s="148">
        <v>167402.58126000001</v>
      </c>
      <c r="I5255" s="267"/>
    </row>
    <row r="5256" spans="1:9" x14ac:dyDescent="0.2">
      <c r="A5256" s="132" t="s">
        <v>45</v>
      </c>
      <c r="B5256" s="213">
        <v>6</v>
      </c>
      <c r="C5256" s="148" t="s">
        <v>144</v>
      </c>
      <c r="D5256" s="148" t="s">
        <v>144</v>
      </c>
      <c r="E5256" s="149">
        <v>0</v>
      </c>
      <c r="F5256" s="148" t="s">
        <v>1230</v>
      </c>
      <c r="G5256" s="225" t="s">
        <v>611</v>
      </c>
      <c r="H5256" s="148">
        <v>169864.27445</v>
      </c>
      <c r="I5256" s="267"/>
    </row>
    <row r="5257" spans="1:9" x14ac:dyDescent="0.2">
      <c r="A5257" s="132" t="s">
        <v>46</v>
      </c>
      <c r="B5257" s="213">
        <v>6</v>
      </c>
      <c r="C5257" s="148" t="s">
        <v>144</v>
      </c>
      <c r="D5257" s="148" t="s">
        <v>144</v>
      </c>
      <c r="E5257" s="149">
        <v>0</v>
      </c>
      <c r="F5257" s="148" t="s">
        <v>1230</v>
      </c>
      <c r="G5257" s="225" t="s">
        <v>611</v>
      </c>
      <c r="H5257" s="148">
        <v>170633.53490999999</v>
      </c>
      <c r="I5257" s="267"/>
    </row>
    <row r="5258" spans="1:9" x14ac:dyDescent="0.2">
      <c r="A5258" s="132" t="s">
        <v>47</v>
      </c>
      <c r="B5258" s="213">
        <v>6</v>
      </c>
      <c r="C5258" s="148" t="s">
        <v>144</v>
      </c>
      <c r="D5258" s="148" t="s">
        <v>144</v>
      </c>
      <c r="E5258" s="149">
        <v>0</v>
      </c>
      <c r="F5258" s="148" t="s">
        <v>1230</v>
      </c>
      <c r="G5258" s="225" t="s">
        <v>611</v>
      </c>
      <c r="H5258" s="148">
        <v>179552.02163</v>
      </c>
      <c r="I5258" s="267"/>
    </row>
    <row r="5259" spans="1:9" x14ac:dyDescent="0.2">
      <c r="A5259" s="132" t="s">
        <v>55</v>
      </c>
      <c r="B5259" s="213">
        <v>6</v>
      </c>
      <c r="C5259" s="148" t="s">
        <v>144</v>
      </c>
      <c r="D5259" s="148" t="s">
        <v>144</v>
      </c>
      <c r="E5259" s="149">
        <v>0</v>
      </c>
      <c r="F5259" s="148" t="s">
        <v>1230</v>
      </c>
      <c r="G5259" s="225" t="s">
        <v>611</v>
      </c>
      <c r="H5259" s="148">
        <v>194481.17723</v>
      </c>
      <c r="I5259" s="267"/>
    </row>
    <row r="5260" spans="1:9" x14ac:dyDescent="0.2">
      <c r="A5260" s="132" t="s">
        <v>56</v>
      </c>
      <c r="B5260" s="213">
        <v>6</v>
      </c>
      <c r="C5260" s="148" t="s">
        <v>144</v>
      </c>
      <c r="D5260" s="148" t="s">
        <v>144</v>
      </c>
      <c r="E5260" s="149">
        <v>0</v>
      </c>
      <c r="F5260" s="148" t="s">
        <v>1230</v>
      </c>
      <c r="G5260" s="225" t="s">
        <v>611</v>
      </c>
      <c r="H5260" s="148">
        <v>200843.55079000001</v>
      </c>
      <c r="I5260" s="267"/>
    </row>
    <row r="5261" spans="1:9" x14ac:dyDescent="0.2">
      <c r="A5261" s="132" t="s">
        <v>64</v>
      </c>
      <c r="B5261" s="213">
        <v>6</v>
      </c>
      <c r="C5261" s="148" t="s">
        <v>144</v>
      </c>
      <c r="D5261" s="148" t="s">
        <v>144</v>
      </c>
      <c r="E5261" s="149">
        <v>0</v>
      </c>
      <c r="F5261" s="148" t="s">
        <v>1230</v>
      </c>
      <c r="G5261" s="225" t="s">
        <v>611</v>
      </c>
      <c r="H5261" s="156">
        <v>215764.86118000001</v>
      </c>
      <c r="I5261" s="267"/>
    </row>
    <row r="5262" spans="1:9" x14ac:dyDescent="0.2">
      <c r="A5262" s="132" t="s">
        <v>65</v>
      </c>
      <c r="B5262" s="213">
        <v>6</v>
      </c>
      <c r="C5262" s="148" t="s">
        <v>144</v>
      </c>
      <c r="D5262" s="148" t="s">
        <v>144</v>
      </c>
      <c r="E5262" s="149">
        <v>0</v>
      </c>
      <c r="F5262" s="148" t="s">
        <v>1230</v>
      </c>
      <c r="G5262" s="225" t="s">
        <v>611</v>
      </c>
      <c r="H5262" s="228">
        <v>220164.15826</v>
      </c>
      <c r="I5262" s="267"/>
    </row>
    <row r="5263" spans="1:9" x14ac:dyDescent="0.2">
      <c r="A5263" s="132" t="s">
        <v>78</v>
      </c>
      <c r="B5263" s="213">
        <v>6</v>
      </c>
      <c r="C5263" s="148" t="s">
        <v>144</v>
      </c>
      <c r="D5263" s="148" t="s">
        <v>144</v>
      </c>
      <c r="E5263" s="149">
        <v>0</v>
      </c>
      <c r="F5263" s="148" t="s">
        <v>1230</v>
      </c>
      <c r="G5263" s="225" t="s">
        <v>611</v>
      </c>
      <c r="H5263" s="148">
        <v>226313.96565</v>
      </c>
      <c r="I5263" s="267"/>
    </row>
    <row r="5264" spans="1:9" x14ac:dyDescent="0.2">
      <c r="A5264" s="132" t="s">
        <v>79</v>
      </c>
      <c r="B5264" s="213">
        <v>6</v>
      </c>
      <c r="C5264" s="148" t="s">
        <v>144</v>
      </c>
      <c r="D5264" s="148" t="s">
        <v>144</v>
      </c>
      <c r="E5264" s="149">
        <v>0</v>
      </c>
      <c r="F5264" s="148" t="s">
        <v>1230</v>
      </c>
      <c r="G5264" s="225" t="s">
        <v>611</v>
      </c>
      <c r="H5264" s="148">
        <v>227316.10699999999</v>
      </c>
      <c r="I5264" s="267"/>
    </row>
    <row r="5265" spans="1:9" x14ac:dyDescent="0.2">
      <c r="A5265" s="132" t="s">
        <v>81</v>
      </c>
      <c r="B5265" s="213">
        <v>6</v>
      </c>
      <c r="C5265" s="148" t="s">
        <v>144</v>
      </c>
      <c r="D5265" s="148" t="s">
        <v>144</v>
      </c>
      <c r="E5265" s="149">
        <v>0</v>
      </c>
      <c r="F5265" s="148" t="s">
        <v>1230</v>
      </c>
      <c r="G5265" s="225" t="s">
        <v>611</v>
      </c>
      <c r="H5265" s="148">
        <v>224919</v>
      </c>
      <c r="I5265" s="267"/>
    </row>
    <row r="5266" spans="1:9" x14ac:dyDescent="0.2">
      <c r="A5266" s="132" t="s">
        <v>82</v>
      </c>
      <c r="B5266" s="213">
        <v>6</v>
      </c>
      <c r="C5266" s="148" t="s">
        <v>144</v>
      </c>
      <c r="D5266" s="148" t="s">
        <v>144</v>
      </c>
      <c r="E5266" s="149">
        <v>0</v>
      </c>
      <c r="F5266" s="148" t="s">
        <v>1230</v>
      </c>
      <c r="G5266" s="225" t="s">
        <v>611</v>
      </c>
      <c r="H5266" s="148">
        <v>223693.9</v>
      </c>
      <c r="I5266" s="267"/>
    </row>
    <row r="5267" spans="1:9" x14ac:dyDescent="0.2">
      <c r="A5267" s="132" t="s">
        <v>87</v>
      </c>
      <c r="B5267" s="213">
        <v>6</v>
      </c>
      <c r="C5267" s="148" t="s">
        <v>144</v>
      </c>
      <c r="D5267" s="148" t="s">
        <v>144</v>
      </c>
      <c r="E5267" s="149">
        <v>0</v>
      </c>
      <c r="F5267" s="148" t="s">
        <v>1230</v>
      </c>
      <c r="G5267" s="225" t="s">
        <v>611</v>
      </c>
      <c r="H5267" s="148">
        <v>225135.1</v>
      </c>
      <c r="I5267" s="267"/>
    </row>
    <row r="5268" spans="1:9" x14ac:dyDescent="0.2">
      <c r="A5268" s="132" t="s">
        <v>88</v>
      </c>
      <c r="B5268" s="213">
        <v>6</v>
      </c>
      <c r="C5268" s="148" t="s">
        <v>144</v>
      </c>
      <c r="D5268" s="148" t="s">
        <v>144</v>
      </c>
      <c r="E5268" s="149">
        <v>0</v>
      </c>
      <c r="F5268" s="148" t="s">
        <v>1230</v>
      </c>
      <c r="G5268" s="225" t="s">
        <v>611</v>
      </c>
      <c r="H5268" s="148">
        <v>240362.9</v>
      </c>
      <c r="I5268" s="267"/>
    </row>
    <row r="5269" spans="1:9" x14ac:dyDescent="0.2">
      <c r="A5269" s="132" t="s">
        <v>148</v>
      </c>
      <c r="B5269" s="213">
        <v>6</v>
      </c>
      <c r="C5269" s="148" t="s">
        <v>144</v>
      </c>
      <c r="D5269" s="148" t="s">
        <v>144</v>
      </c>
      <c r="E5269" s="149">
        <v>0</v>
      </c>
      <c r="F5269" s="148" t="s">
        <v>1230</v>
      </c>
      <c r="G5269" s="225" t="s">
        <v>611</v>
      </c>
      <c r="H5269" s="137">
        <v>220762.6</v>
      </c>
      <c r="I5269" s="267"/>
    </row>
    <row r="5270" spans="1:9" x14ac:dyDescent="0.2">
      <c r="A5270" s="132" t="s">
        <v>527</v>
      </c>
      <c r="B5270" s="213">
        <v>6</v>
      </c>
      <c r="C5270" s="158" t="s">
        <v>144</v>
      </c>
      <c r="D5270" s="158" t="s">
        <v>144</v>
      </c>
      <c r="E5270" s="149">
        <v>0</v>
      </c>
      <c r="F5270" s="148" t="s">
        <v>1230</v>
      </c>
      <c r="G5270" s="226" t="s">
        <v>611</v>
      </c>
      <c r="H5270" s="58">
        <v>215893.8</v>
      </c>
      <c r="I5270" s="267"/>
    </row>
    <row r="5271" spans="1:9" s="53" customFormat="1" x14ac:dyDescent="0.2">
      <c r="A5271" s="132" t="s">
        <v>588</v>
      </c>
      <c r="B5271" s="213">
        <v>6</v>
      </c>
      <c r="C5271" s="148" t="s">
        <v>144</v>
      </c>
      <c r="D5271" s="148" t="s">
        <v>144</v>
      </c>
      <c r="E5271" s="149">
        <v>0</v>
      </c>
      <c r="F5271" s="148" t="s">
        <v>1230</v>
      </c>
      <c r="G5271" s="225" t="s">
        <v>611</v>
      </c>
      <c r="H5271" s="58">
        <v>208858.4</v>
      </c>
      <c r="I5271" s="267"/>
    </row>
    <row r="5272" spans="1:9" s="53" customFormat="1" x14ac:dyDescent="0.2">
      <c r="A5272" s="132" t="s">
        <v>1069</v>
      </c>
      <c r="B5272" s="213">
        <v>6</v>
      </c>
      <c r="C5272" s="148" t="s">
        <v>144</v>
      </c>
      <c r="D5272" s="148" t="s">
        <v>144</v>
      </c>
      <c r="E5272" s="149">
        <v>0</v>
      </c>
      <c r="F5272" s="148" t="s">
        <v>1230</v>
      </c>
      <c r="G5272" s="225" t="s">
        <v>611</v>
      </c>
      <c r="H5272" s="58">
        <v>194894.7</v>
      </c>
      <c r="I5272" s="267"/>
    </row>
    <row r="5273" spans="1:9" x14ac:dyDescent="0.2">
      <c r="A5273" s="132" t="s">
        <v>5</v>
      </c>
      <c r="B5273" s="213">
        <v>6</v>
      </c>
      <c r="C5273" s="148" t="s">
        <v>144</v>
      </c>
      <c r="D5273" s="148" t="s">
        <v>144</v>
      </c>
      <c r="E5273" s="149">
        <v>2.7E-2</v>
      </c>
      <c r="F5273" s="148" t="s">
        <v>612</v>
      </c>
      <c r="G5273" s="148" t="s">
        <v>1122</v>
      </c>
      <c r="H5273" s="145" t="s">
        <v>4</v>
      </c>
      <c r="I5273" s="267"/>
    </row>
    <row r="5274" spans="1:9" x14ac:dyDescent="0.2">
      <c r="A5274" s="132" t="s">
        <v>6</v>
      </c>
      <c r="B5274" s="213">
        <v>6</v>
      </c>
      <c r="C5274" s="148" t="s">
        <v>144</v>
      </c>
      <c r="D5274" s="148" t="s">
        <v>144</v>
      </c>
      <c r="E5274" s="149">
        <v>2.7E-2</v>
      </c>
      <c r="F5274" s="148" t="s">
        <v>612</v>
      </c>
      <c r="G5274" s="148" t="s">
        <v>1122</v>
      </c>
      <c r="H5274" s="150" t="s">
        <v>4</v>
      </c>
      <c r="I5274" s="267"/>
    </row>
    <row r="5275" spans="1:9" x14ac:dyDescent="0.2">
      <c r="A5275" s="132" t="s">
        <v>7</v>
      </c>
      <c r="B5275" s="213">
        <v>6</v>
      </c>
      <c r="C5275" s="148" t="s">
        <v>144</v>
      </c>
      <c r="D5275" s="148" t="s">
        <v>144</v>
      </c>
      <c r="E5275" s="149">
        <v>2.7E-2</v>
      </c>
      <c r="F5275" s="148" t="s">
        <v>612</v>
      </c>
      <c r="G5275" s="148" t="s">
        <v>1122</v>
      </c>
      <c r="H5275" s="150" t="s">
        <v>4</v>
      </c>
      <c r="I5275" s="267"/>
    </row>
    <row r="5276" spans="1:9" x14ac:dyDescent="0.2">
      <c r="A5276" s="132" t="s">
        <v>8</v>
      </c>
      <c r="B5276" s="213">
        <v>6</v>
      </c>
      <c r="C5276" s="148" t="s">
        <v>144</v>
      </c>
      <c r="D5276" s="148" t="s">
        <v>144</v>
      </c>
      <c r="E5276" s="149">
        <v>2.7E-2</v>
      </c>
      <c r="F5276" s="148" t="s">
        <v>612</v>
      </c>
      <c r="G5276" s="148" t="s">
        <v>1122</v>
      </c>
      <c r="H5276" s="150" t="s">
        <v>4</v>
      </c>
      <c r="I5276" s="267"/>
    </row>
    <row r="5277" spans="1:9" x14ac:dyDescent="0.2">
      <c r="A5277" s="132" t="s">
        <v>34</v>
      </c>
      <c r="B5277" s="213">
        <v>6</v>
      </c>
      <c r="C5277" s="148" t="s">
        <v>144</v>
      </c>
      <c r="D5277" s="148" t="s">
        <v>144</v>
      </c>
      <c r="E5277" s="149">
        <v>2.7E-2</v>
      </c>
      <c r="F5277" s="148" t="s">
        <v>612</v>
      </c>
      <c r="G5277" s="148" t="s">
        <v>1122</v>
      </c>
      <c r="H5277" s="152">
        <v>2906.38798</v>
      </c>
      <c r="I5277" s="267"/>
    </row>
    <row r="5278" spans="1:9" x14ac:dyDescent="0.2">
      <c r="A5278" s="132" t="s">
        <v>37</v>
      </c>
      <c r="B5278" s="213">
        <v>6</v>
      </c>
      <c r="C5278" s="148" t="s">
        <v>144</v>
      </c>
      <c r="D5278" s="148" t="s">
        <v>144</v>
      </c>
      <c r="E5278" s="149">
        <v>2.7E-2</v>
      </c>
      <c r="F5278" s="148" t="s">
        <v>612</v>
      </c>
      <c r="G5278" s="148" t="s">
        <v>1122</v>
      </c>
      <c r="H5278" s="152">
        <v>40950.078249999999</v>
      </c>
      <c r="I5278" s="267"/>
    </row>
    <row r="5279" spans="1:9" x14ac:dyDescent="0.2">
      <c r="A5279" s="132" t="s">
        <v>39</v>
      </c>
      <c r="B5279" s="213">
        <v>6</v>
      </c>
      <c r="C5279" s="148" t="s">
        <v>144</v>
      </c>
      <c r="D5279" s="148" t="s">
        <v>144</v>
      </c>
      <c r="E5279" s="149">
        <v>2.7E-2</v>
      </c>
      <c r="F5279" s="148" t="s">
        <v>612</v>
      </c>
      <c r="G5279" s="148" t="s">
        <v>1122</v>
      </c>
      <c r="H5279" s="152" t="s">
        <v>4</v>
      </c>
      <c r="I5279" s="267"/>
    </row>
    <row r="5280" spans="1:9" x14ac:dyDescent="0.2">
      <c r="A5280" s="132" t="s">
        <v>40</v>
      </c>
      <c r="B5280" s="213">
        <v>6</v>
      </c>
      <c r="C5280" s="148" t="s">
        <v>144</v>
      </c>
      <c r="D5280" s="148" t="s">
        <v>144</v>
      </c>
      <c r="E5280" s="149">
        <v>2.7E-2</v>
      </c>
      <c r="F5280" s="148" t="s">
        <v>612</v>
      </c>
      <c r="G5280" s="148" t="s">
        <v>1122</v>
      </c>
      <c r="H5280" s="152" t="s">
        <v>4</v>
      </c>
      <c r="I5280" s="267"/>
    </row>
    <row r="5281" spans="1:9" x14ac:dyDescent="0.2">
      <c r="A5281" s="132" t="s">
        <v>44</v>
      </c>
      <c r="B5281" s="213">
        <v>6</v>
      </c>
      <c r="C5281" s="148" t="s">
        <v>144</v>
      </c>
      <c r="D5281" s="148" t="s">
        <v>144</v>
      </c>
      <c r="E5281" s="149">
        <v>2.7E-2</v>
      </c>
      <c r="F5281" s="148" t="s">
        <v>612</v>
      </c>
      <c r="G5281" s="148" t="s">
        <v>1122</v>
      </c>
      <c r="H5281" s="152" t="s">
        <v>4</v>
      </c>
      <c r="I5281" s="267"/>
    </row>
    <row r="5282" spans="1:9" x14ac:dyDescent="0.2">
      <c r="A5282" s="132" t="s">
        <v>45</v>
      </c>
      <c r="B5282" s="213">
        <v>6</v>
      </c>
      <c r="C5282" s="148" t="s">
        <v>144</v>
      </c>
      <c r="D5282" s="148" t="s">
        <v>144</v>
      </c>
      <c r="E5282" s="149">
        <v>2.7E-2</v>
      </c>
      <c r="F5282" s="148" t="s">
        <v>612</v>
      </c>
      <c r="G5282" s="148" t="s">
        <v>1122</v>
      </c>
      <c r="H5282" s="152" t="s">
        <v>4</v>
      </c>
      <c r="I5282" s="267"/>
    </row>
    <row r="5283" spans="1:9" x14ac:dyDescent="0.2">
      <c r="A5283" s="132" t="s">
        <v>46</v>
      </c>
      <c r="B5283" s="213">
        <v>6</v>
      </c>
      <c r="C5283" s="148" t="s">
        <v>144</v>
      </c>
      <c r="D5283" s="148" t="s">
        <v>144</v>
      </c>
      <c r="E5283" s="149">
        <v>2.7E-2</v>
      </c>
      <c r="F5283" s="148" t="s">
        <v>612</v>
      </c>
      <c r="G5283" s="148" t="s">
        <v>1122</v>
      </c>
      <c r="H5283" s="152" t="s">
        <v>4</v>
      </c>
      <c r="I5283" s="267"/>
    </row>
    <row r="5284" spans="1:9" x14ac:dyDescent="0.2">
      <c r="A5284" s="132" t="s">
        <v>47</v>
      </c>
      <c r="B5284" s="213">
        <v>6</v>
      </c>
      <c r="C5284" s="148" t="s">
        <v>144</v>
      </c>
      <c r="D5284" s="148" t="s">
        <v>144</v>
      </c>
      <c r="E5284" s="149">
        <v>2.7E-2</v>
      </c>
      <c r="F5284" s="148" t="s">
        <v>612</v>
      </c>
      <c r="G5284" s="148" t="s">
        <v>1122</v>
      </c>
      <c r="H5284" s="152" t="s">
        <v>4</v>
      </c>
      <c r="I5284" s="267"/>
    </row>
    <row r="5285" spans="1:9" x14ac:dyDescent="0.2">
      <c r="A5285" s="132" t="s">
        <v>55</v>
      </c>
      <c r="B5285" s="213">
        <v>6</v>
      </c>
      <c r="C5285" s="148" t="s">
        <v>144</v>
      </c>
      <c r="D5285" s="148" t="s">
        <v>144</v>
      </c>
      <c r="E5285" s="149">
        <v>2.7E-2</v>
      </c>
      <c r="F5285" s="148" t="s">
        <v>612</v>
      </c>
      <c r="G5285" s="148" t="s">
        <v>1122</v>
      </c>
      <c r="H5285" s="152" t="s">
        <v>4</v>
      </c>
      <c r="I5285" s="267"/>
    </row>
    <row r="5286" spans="1:9" x14ac:dyDescent="0.2">
      <c r="A5286" s="132" t="s">
        <v>56</v>
      </c>
      <c r="B5286" s="213">
        <v>6</v>
      </c>
      <c r="C5286" s="148" t="s">
        <v>144</v>
      </c>
      <c r="D5286" s="148" t="s">
        <v>144</v>
      </c>
      <c r="E5286" s="149">
        <v>2.7E-2</v>
      </c>
      <c r="F5286" s="148" t="s">
        <v>612</v>
      </c>
      <c r="G5286" s="148" t="s">
        <v>1122</v>
      </c>
      <c r="H5286" s="152" t="s">
        <v>4</v>
      </c>
      <c r="I5286" s="267"/>
    </row>
    <row r="5287" spans="1:9" x14ac:dyDescent="0.2">
      <c r="A5287" s="132" t="s">
        <v>64</v>
      </c>
      <c r="B5287" s="213">
        <v>6</v>
      </c>
      <c r="C5287" s="148" t="s">
        <v>144</v>
      </c>
      <c r="D5287" s="148" t="s">
        <v>144</v>
      </c>
      <c r="E5287" s="149">
        <v>2.7E-2</v>
      </c>
      <c r="F5287" s="148" t="s">
        <v>612</v>
      </c>
      <c r="G5287" s="148" t="s">
        <v>1122</v>
      </c>
      <c r="H5287" s="153" t="s">
        <v>4</v>
      </c>
      <c r="I5287" s="267"/>
    </row>
    <row r="5288" spans="1:9" x14ac:dyDescent="0.2">
      <c r="A5288" s="132" t="s">
        <v>65</v>
      </c>
      <c r="B5288" s="213">
        <v>6</v>
      </c>
      <c r="C5288" s="148" t="s">
        <v>144</v>
      </c>
      <c r="D5288" s="148" t="s">
        <v>144</v>
      </c>
      <c r="E5288" s="149">
        <v>2.7E-2</v>
      </c>
      <c r="F5288" s="148" t="s">
        <v>612</v>
      </c>
      <c r="G5288" s="148" t="s">
        <v>1122</v>
      </c>
      <c r="H5288" s="207" t="s">
        <v>4</v>
      </c>
      <c r="I5288" s="267"/>
    </row>
    <row r="5289" spans="1:9" x14ac:dyDescent="0.2">
      <c r="A5289" s="132" t="s">
        <v>78</v>
      </c>
      <c r="B5289" s="213">
        <v>6</v>
      </c>
      <c r="C5289" s="148" t="s">
        <v>144</v>
      </c>
      <c r="D5289" s="148" t="s">
        <v>144</v>
      </c>
      <c r="E5289" s="149">
        <v>2.7E-2</v>
      </c>
      <c r="F5289" s="148" t="s">
        <v>612</v>
      </c>
      <c r="G5289" s="148" t="s">
        <v>1122</v>
      </c>
      <c r="H5289" s="152" t="s">
        <v>4</v>
      </c>
      <c r="I5289" s="267"/>
    </row>
    <row r="5290" spans="1:9" x14ac:dyDescent="0.2">
      <c r="A5290" s="132" t="s">
        <v>79</v>
      </c>
      <c r="B5290" s="213">
        <v>6</v>
      </c>
      <c r="C5290" s="148" t="s">
        <v>144</v>
      </c>
      <c r="D5290" s="148" t="s">
        <v>144</v>
      </c>
      <c r="E5290" s="149">
        <v>2.7E-2</v>
      </c>
      <c r="F5290" s="148" t="s">
        <v>612</v>
      </c>
      <c r="G5290" s="148" t="s">
        <v>1122</v>
      </c>
      <c r="H5290" s="152" t="s">
        <v>4</v>
      </c>
      <c r="I5290" s="267"/>
    </row>
    <row r="5291" spans="1:9" x14ac:dyDescent="0.2">
      <c r="A5291" s="132" t="s">
        <v>81</v>
      </c>
      <c r="B5291" s="213">
        <v>6</v>
      </c>
      <c r="C5291" s="148" t="s">
        <v>144</v>
      </c>
      <c r="D5291" s="148" t="s">
        <v>144</v>
      </c>
      <c r="E5291" s="149">
        <v>2.7E-2</v>
      </c>
      <c r="F5291" s="148" t="s">
        <v>612</v>
      </c>
      <c r="G5291" s="148" t="s">
        <v>1122</v>
      </c>
      <c r="H5291" s="152" t="s">
        <v>4</v>
      </c>
      <c r="I5291" s="267"/>
    </row>
    <row r="5292" spans="1:9" x14ac:dyDescent="0.2">
      <c r="A5292" s="132" t="s">
        <v>82</v>
      </c>
      <c r="B5292" s="213">
        <v>6</v>
      </c>
      <c r="C5292" s="148" t="s">
        <v>144</v>
      </c>
      <c r="D5292" s="148" t="s">
        <v>144</v>
      </c>
      <c r="E5292" s="149">
        <v>2.7E-2</v>
      </c>
      <c r="F5292" s="148" t="s">
        <v>612</v>
      </c>
      <c r="G5292" s="148" t="s">
        <v>1122</v>
      </c>
      <c r="H5292" s="152" t="s">
        <v>4</v>
      </c>
      <c r="I5292" s="267"/>
    </row>
    <row r="5293" spans="1:9" x14ac:dyDescent="0.2">
      <c r="A5293" s="132" t="s">
        <v>87</v>
      </c>
      <c r="B5293" s="213">
        <v>6</v>
      </c>
      <c r="C5293" s="148" t="s">
        <v>144</v>
      </c>
      <c r="D5293" s="148" t="s">
        <v>144</v>
      </c>
      <c r="E5293" s="149">
        <v>2.7E-2</v>
      </c>
      <c r="F5293" s="148" t="s">
        <v>612</v>
      </c>
      <c r="G5293" s="148" t="s">
        <v>1122</v>
      </c>
      <c r="H5293" s="152" t="s">
        <v>4</v>
      </c>
      <c r="I5293" s="267"/>
    </row>
    <row r="5294" spans="1:9" x14ac:dyDescent="0.2">
      <c r="A5294" s="132" t="s">
        <v>88</v>
      </c>
      <c r="B5294" s="213">
        <v>6</v>
      </c>
      <c r="C5294" s="148" t="s">
        <v>144</v>
      </c>
      <c r="D5294" s="148" t="s">
        <v>144</v>
      </c>
      <c r="E5294" s="149">
        <v>2.7E-2</v>
      </c>
      <c r="F5294" s="148" t="s">
        <v>612</v>
      </c>
      <c r="G5294" s="148" t="s">
        <v>1122</v>
      </c>
      <c r="H5294" s="152" t="s">
        <v>4</v>
      </c>
      <c r="I5294" s="267"/>
    </row>
    <row r="5295" spans="1:9" x14ac:dyDescent="0.2">
      <c r="A5295" s="132" t="s">
        <v>148</v>
      </c>
      <c r="B5295" s="213">
        <v>6</v>
      </c>
      <c r="C5295" s="148" t="s">
        <v>144</v>
      </c>
      <c r="D5295" s="148" t="s">
        <v>144</v>
      </c>
      <c r="E5295" s="149">
        <v>2.7E-2</v>
      </c>
      <c r="F5295" s="148" t="s">
        <v>612</v>
      </c>
      <c r="G5295" s="148" t="s">
        <v>1122</v>
      </c>
      <c r="H5295" s="139" t="s">
        <v>4</v>
      </c>
      <c r="I5295" s="267"/>
    </row>
    <row r="5296" spans="1:9" x14ac:dyDescent="0.2">
      <c r="A5296" s="132" t="s">
        <v>527</v>
      </c>
      <c r="B5296" s="213">
        <v>6</v>
      </c>
      <c r="C5296" s="158" t="s">
        <v>144</v>
      </c>
      <c r="D5296" s="158" t="s">
        <v>144</v>
      </c>
      <c r="E5296" s="149">
        <v>2.7E-2</v>
      </c>
      <c r="F5296" s="148" t="s">
        <v>612</v>
      </c>
      <c r="G5296" s="158" t="s">
        <v>1122</v>
      </c>
      <c r="H5296" s="12" t="s">
        <v>4</v>
      </c>
      <c r="I5296" s="267"/>
    </row>
    <row r="5297" spans="1:9" s="53" customFormat="1" x14ac:dyDescent="0.2">
      <c r="A5297" s="132" t="s">
        <v>588</v>
      </c>
      <c r="B5297" s="213">
        <v>6</v>
      </c>
      <c r="C5297" s="148" t="s">
        <v>144</v>
      </c>
      <c r="D5297" s="148" t="s">
        <v>144</v>
      </c>
      <c r="E5297" s="149">
        <v>2.7E-2</v>
      </c>
      <c r="F5297" s="148" t="s">
        <v>612</v>
      </c>
      <c r="G5297" s="148" t="s">
        <v>1122</v>
      </c>
      <c r="H5297" s="12" t="s">
        <v>4</v>
      </c>
      <c r="I5297" s="267"/>
    </row>
    <row r="5298" spans="1:9" s="53" customFormat="1" x14ac:dyDescent="0.2">
      <c r="A5298" s="132" t="s">
        <v>1069</v>
      </c>
      <c r="B5298" s="213">
        <v>6</v>
      </c>
      <c r="C5298" s="148" t="s">
        <v>144</v>
      </c>
      <c r="D5298" s="148" t="s">
        <v>144</v>
      </c>
      <c r="E5298" s="149">
        <v>2.7E-2</v>
      </c>
      <c r="F5298" s="148" t="s">
        <v>612</v>
      </c>
      <c r="G5298" s="148" t="s">
        <v>1122</v>
      </c>
      <c r="H5298" s="12" t="s">
        <v>4</v>
      </c>
      <c r="I5298" s="267"/>
    </row>
    <row r="5299" spans="1:9" x14ac:dyDescent="0.2">
      <c r="A5299" s="132" t="s">
        <v>5</v>
      </c>
      <c r="B5299" s="217">
        <v>6</v>
      </c>
      <c r="C5299" s="78" t="s">
        <v>144</v>
      </c>
      <c r="D5299" s="78" t="s">
        <v>144</v>
      </c>
      <c r="E5299" s="135">
        <v>605</v>
      </c>
      <c r="F5299" s="137" t="s">
        <v>1223</v>
      </c>
      <c r="G5299" s="137" t="s">
        <v>38</v>
      </c>
      <c r="H5299" s="12" t="s">
        <v>4</v>
      </c>
      <c r="I5299" s="267"/>
    </row>
    <row r="5300" spans="1:9" x14ac:dyDescent="0.2">
      <c r="A5300" s="132" t="s">
        <v>6</v>
      </c>
      <c r="B5300" s="217">
        <v>6</v>
      </c>
      <c r="C5300" s="78" t="s">
        <v>144</v>
      </c>
      <c r="D5300" s="78" t="s">
        <v>144</v>
      </c>
      <c r="E5300" s="135">
        <v>605</v>
      </c>
      <c r="F5300" s="137" t="s">
        <v>1223</v>
      </c>
      <c r="G5300" s="137" t="s">
        <v>38</v>
      </c>
      <c r="H5300" s="12" t="s">
        <v>4</v>
      </c>
      <c r="I5300" s="267"/>
    </row>
    <row r="5301" spans="1:9" x14ac:dyDescent="0.2">
      <c r="A5301" s="132" t="s">
        <v>7</v>
      </c>
      <c r="B5301" s="217">
        <v>6</v>
      </c>
      <c r="C5301" s="78" t="s">
        <v>144</v>
      </c>
      <c r="D5301" s="78" t="s">
        <v>144</v>
      </c>
      <c r="E5301" s="135">
        <v>605</v>
      </c>
      <c r="F5301" s="137" t="s">
        <v>1223</v>
      </c>
      <c r="G5301" s="137" t="s">
        <v>38</v>
      </c>
      <c r="H5301" s="12" t="s">
        <v>4</v>
      </c>
      <c r="I5301" s="267"/>
    </row>
    <row r="5302" spans="1:9" x14ac:dyDescent="0.2">
      <c r="A5302" s="132" t="s">
        <v>8</v>
      </c>
      <c r="B5302" s="217">
        <v>6</v>
      </c>
      <c r="C5302" s="78" t="s">
        <v>144</v>
      </c>
      <c r="D5302" s="78" t="s">
        <v>144</v>
      </c>
      <c r="E5302" s="135">
        <v>605</v>
      </c>
      <c r="F5302" s="137" t="s">
        <v>1223</v>
      </c>
      <c r="G5302" s="137" t="s">
        <v>38</v>
      </c>
      <c r="H5302" s="12" t="s">
        <v>4</v>
      </c>
      <c r="I5302" s="267"/>
    </row>
    <row r="5303" spans="1:9" x14ac:dyDescent="0.2">
      <c r="A5303" s="132" t="s">
        <v>34</v>
      </c>
      <c r="B5303" s="217">
        <v>6</v>
      </c>
      <c r="C5303" s="78" t="s">
        <v>144</v>
      </c>
      <c r="D5303" s="78" t="s">
        <v>144</v>
      </c>
      <c r="E5303" s="135">
        <v>605</v>
      </c>
      <c r="F5303" s="137" t="s">
        <v>1223</v>
      </c>
      <c r="G5303" s="137" t="s">
        <v>38</v>
      </c>
      <c r="H5303" s="12" t="s">
        <v>4</v>
      </c>
      <c r="I5303" s="267"/>
    </row>
    <row r="5304" spans="1:9" x14ac:dyDescent="0.2">
      <c r="A5304" s="132" t="s">
        <v>37</v>
      </c>
      <c r="B5304" s="217">
        <v>6</v>
      </c>
      <c r="C5304" s="78" t="s">
        <v>144</v>
      </c>
      <c r="D5304" s="78" t="s">
        <v>144</v>
      </c>
      <c r="E5304" s="135">
        <v>605</v>
      </c>
      <c r="F5304" s="137" t="s">
        <v>1223</v>
      </c>
      <c r="G5304" s="137" t="s">
        <v>38</v>
      </c>
      <c r="H5304" s="12" t="s">
        <v>4</v>
      </c>
      <c r="I5304" s="267"/>
    </row>
    <row r="5305" spans="1:9" x14ac:dyDescent="0.2">
      <c r="A5305" s="132" t="s">
        <v>39</v>
      </c>
      <c r="B5305" s="217">
        <v>6</v>
      </c>
      <c r="C5305" s="78" t="s">
        <v>144</v>
      </c>
      <c r="D5305" s="78" t="s">
        <v>144</v>
      </c>
      <c r="E5305" s="135">
        <v>605</v>
      </c>
      <c r="F5305" s="137" t="s">
        <v>1223</v>
      </c>
      <c r="G5305" s="137" t="s">
        <v>38</v>
      </c>
      <c r="H5305" s="12" t="s">
        <v>4</v>
      </c>
      <c r="I5305" s="267"/>
    </row>
    <row r="5306" spans="1:9" x14ac:dyDescent="0.2">
      <c r="A5306" s="132" t="s">
        <v>40</v>
      </c>
      <c r="B5306" s="217">
        <v>6</v>
      </c>
      <c r="C5306" s="78" t="s">
        <v>144</v>
      </c>
      <c r="D5306" s="78" t="s">
        <v>144</v>
      </c>
      <c r="E5306" s="135">
        <v>605</v>
      </c>
      <c r="F5306" s="137" t="s">
        <v>1223</v>
      </c>
      <c r="G5306" s="137" t="s">
        <v>38</v>
      </c>
      <c r="H5306" s="12" t="s">
        <v>4</v>
      </c>
      <c r="I5306" s="267"/>
    </row>
    <row r="5307" spans="1:9" x14ac:dyDescent="0.2">
      <c r="A5307" s="132" t="s">
        <v>44</v>
      </c>
      <c r="B5307" s="217">
        <v>6</v>
      </c>
      <c r="C5307" s="78" t="s">
        <v>144</v>
      </c>
      <c r="D5307" s="78" t="s">
        <v>144</v>
      </c>
      <c r="E5307" s="135">
        <v>605</v>
      </c>
      <c r="F5307" s="137" t="s">
        <v>1223</v>
      </c>
      <c r="G5307" s="137" t="s">
        <v>38</v>
      </c>
      <c r="H5307" s="12" t="s">
        <v>4</v>
      </c>
      <c r="I5307" s="267"/>
    </row>
    <row r="5308" spans="1:9" x14ac:dyDescent="0.2">
      <c r="A5308" s="132" t="s">
        <v>45</v>
      </c>
      <c r="B5308" s="217">
        <v>6</v>
      </c>
      <c r="C5308" s="78" t="s">
        <v>144</v>
      </c>
      <c r="D5308" s="78" t="s">
        <v>144</v>
      </c>
      <c r="E5308" s="135">
        <v>605</v>
      </c>
      <c r="F5308" s="137" t="s">
        <v>1223</v>
      </c>
      <c r="G5308" s="137" t="s">
        <v>38</v>
      </c>
      <c r="H5308" s="12" t="s">
        <v>4</v>
      </c>
      <c r="I5308" s="267"/>
    </row>
    <row r="5309" spans="1:9" x14ac:dyDescent="0.2">
      <c r="A5309" s="132" t="s">
        <v>46</v>
      </c>
      <c r="B5309" s="217">
        <v>6</v>
      </c>
      <c r="C5309" s="78" t="s">
        <v>144</v>
      </c>
      <c r="D5309" s="78" t="s">
        <v>144</v>
      </c>
      <c r="E5309" s="135">
        <v>605</v>
      </c>
      <c r="F5309" s="137" t="s">
        <v>1223</v>
      </c>
      <c r="G5309" s="137" t="s">
        <v>38</v>
      </c>
      <c r="H5309" s="12" t="s">
        <v>4</v>
      </c>
      <c r="I5309" s="267"/>
    </row>
    <row r="5310" spans="1:9" x14ac:dyDescent="0.2">
      <c r="A5310" s="132" t="s">
        <v>47</v>
      </c>
      <c r="B5310" s="217">
        <v>6</v>
      </c>
      <c r="C5310" s="78" t="s">
        <v>144</v>
      </c>
      <c r="D5310" s="78" t="s">
        <v>144</v>
      </c>
      <c r="E5310" s="135">
        <v>605</v>
      </c>
      <c r="F5310" s="137" t="s">
        <v>1223</v>
      </c>
      <c r="G5310" s="137" t="s">
        <v>38</v>
      </c>
      <c r="H5310" s="12" t="s">
        <v>4</v>
      </c>
      <c r="I5310" s="267"/>
    </row>
    <row r="5311" spans="1:9" x14ac:dyDescent="0.2">
      <c r="A5311" s="132" t="s">
        <v>55</v>
      </c>
      <c r="B5311" s="217">
        <v>6</v>
      </c>
      <c r="C5311" s="78" t="s">
        <v>144</v>
      </c>
      <c r="D5311" s="78" t="s">
        <v>144</v>
      </c>
      <c r="E5311" s="135">
        <v>605</v>
      </c>
      <c r="F5311" s="137" t="s">
        <v>1223</v>
      </c>
      <c r="G5311" s="137" t="s">
        <v>38</v>
      </c>
      <c r="H5311" s="12" t="s">
        <v>4</v>
      </c>
      <c r="I5311" s="267"/>
    </row>
    <row r="5312" spans="1:9" x14ac:dyDescent="0.2">
      <c r="A5312" s="132" t="s">
        <v>56</v>
      </c>
      <c r="B5312" s="217">
        <v>6</v>
      </c>
      <c r="C5312" s="78" t="s">
        <v>144</v>
      </c>
      <c r="D5312" s="78" t="s">
        <v>144</v>
      </c>
      <c r="E5312" s="135">
        <v>605</v>
      </c>
      <c r="F5312" s="137" t="s">
        <v>1223</v>
      </c>
      <c r="G5312" s="137" t="s">
        <v>38</v>
      </c>
      <c r="H5312" s="12" t="s">
        <v>4</v>
      </c>
      <c r="I5312" s="267"/>
    </row>
    <row r="5313" spans="1:9" x14ac:dyDescent="0.2">
      <c r="A5313" s="132" t="s">
        <v>64</v>
      </c>
      <c r="B5313" s="217">
        <v>6</v>
      </c>
      <c r="C5313" s="78" t="s">
        <v>144</v>
      </c>
      <c r="D5313" s="78" t="s">
        <v>144</v>
      </c>
      <c r="E5313" s="135">
        <v>605</v>
      </c>
      <c r="F5313" s="137" t="s">
        <v>1223</v>
      </c>
      <c r="G5313" s="137" t="s">
        <v>38</v>
      </c>
      <c r="H5313" s="12" t="s">
        <v>4</v>
      </c>
      <c r="I5313" s="267"/>
    </row>
    <row r="5314" spans="1:9" x14ac:dyDescent="0.2">
      <c r="A5314" s="132" t="s">
        <v>65</v>
      </c>
      <c r="B5314" s="217">
        <v>6</v>
      </c>
      <c r="C5314" s="78" t="s">
        <v>144</v>
      </c>
      <c r="D5314" s="78" t="s">
        <v>144</v>
      </c>
      <c r="E5314" s="135">
        <v>605</v>
      </c>
      <c r="F5314" s="137" t="s">
        <v>1223</v>
      </c>
      <c r="G5314" s="137" t="s">
        <v>38</v>
      </c>
      <c r="H5314" s="12" t="s">
        <v>4</v>
      </c>
      <c r="I5314" s="267"/>
    </row>
    <row r="5315" spans="1:9" x14ac:dyDescent="0.2">
      <c r="A5315" s="132" t="s">
        <v>78</v>
      </c>
      <c r="B5315" s="217">
        <v>6</v>
      </c>
      <c r="C5315" s="78" t="s">
        <v>144</v>
      </c>
      <c r="D5315" s="78" t="s">
        <v>144</v>
      </c>
      <c r="E5315" s="135">
        <v>605</v>
      </c>
      <c r="F5315" s="137" t="s">
        <v>1223</v>
      </c>
      <c r="G5315" s="137" t="s">
        <v>38</v>
      </c>
      <c r="H5315" s="12" t="s">
        <v>4</v>
      </c>
      <c r="I5315" s="267"/>
    </row>
    <row r="5316" spans="1:9" x14ac:dyDescent="0.2">
      <c r="A5316" s="132" t="s">
        <v>79</v>
      </c>
      <c r="B5316" s="217">
        <v>6</v>
      </c>
      <c r="C5316" s="78" t="s">
        <v>144</v>
      </c>
      <c r="D5316" s="78" t="s">
        <v>144</v>
      </c>
      <c r="E5316" s="135">
        <v>605</v>
      </c>
      <c r="F5316" s="137" t="s">
        <v>1223</v>
      </c>
      <c r="G5316" s="137" t="s">
        <v>38</v>
      </c>
      <c r="H5316" s="12" t="s">
        <v>4</v>
      </c>
      <c r="I5316" s="267"/>
    </row>
    <row r="5317" spans="1:9" x14ac:dyDescent="0.2">
      <c r="A5317" s="132" t="s">
        <v>81</v>
      </c>
      <c r="B5317" s="217">
        <v>6</v>
      </c>
      <c r="C5317" s="78" t="s">
        <v>144</v>
      </c>
      <c r="D5317" s="78" t="s">
        <v>144</v>
      </c>
      <c r="E5317" s="135">
        <v>605</v>
      </c>
      <c r="F5317" s="137" t="s">
        <v>1223</v>
      </c>
      <c r="G5317" s="137" t="s">
        <v>38</v>
      </c>
      <c r="H5317" s="12" t="s">
        <v>4</v>
      </c>
      <c r="I5317" s="267"/>
    </row>
    <row r="5318" spans="1:9" x14ac:dyDescent="0.2">
      <c r="A5318" s="132" t="s">
        <v>82</v>
      </c>
      <c r="B5318" s="217">
        <v>6</v>
      </c>
      <c r="C5318" s="78" t="s">
        <v>144</v>
      </c>
      <c r="D5318" s="78" t="s">
        <v>144</v>
      </c>
      <c r="E5318" s="135">
        <v>605</v>
      </c>
      <c r="F5318" s="137" t="s">
        <v>1223</v>
      </c>
      <c r="G5318" s="137" t="s">
        <v>38</v>
      </c>
      <c r="H5318" s="12" t="s">
        <v>4</v>
      </c>
      <c r="I5318" s="267"/>
    </row>
    <row r="5319" spans="1:9" x14ac:dyDescent="0.2">
      <c r="A5319" s="132" t="s">
        <v>87</v>
      </c>
      <c r="B5319" s="217">
        <v>6</v>
      </c>
      <c r="C5319" s="78" t="s">
        <v>144</v>
      </c>
      <c r="D5319" s="78" t="s">
        <v>144</v>
      </c>
      <c r="E5319" s="135">
        <v>605</v>
      </c>
      <c r="F5319" s="137" t="s">
        <v>1223</v>
      </c>
      <c r="G5319" s="137" t="s">
        <v>38</v>
      </c>
      <c r="H5319" s="12" t="s">
        <v>4</v>
      </c>
      <c r="I5319" s="267"/>
    </row>
    <row r="5320" spans="1:9" x14ac:dyDescent="0.2">
      <c r="A5320" s="132" t="s">
        <v>88</v>
      </c>
      <c r="B5320" s="217">
        <v>6</v>
      </c>
      <c r="C5320" s="78" t="s">
        <v>144</v>
      </c>
      <c r="D5320" s="78" t="s">
        <v>144</v>
      </c>
      <c r="E5320" s="135">
        <v>605</v>
      </c>
      <c r="F5320" s="137" t="s">
        <v>1223</v>
      </c>
      <c r="G5320" s="137" t="s">
        <v>38</v>
      </c>
      <c r="H5320" s="12" t="s">
        <v>4</v>
      </c>
      <c r="I5320" s="267"/>
    </row>
    <row r="5321" spans="1:9" x14ac:dyDescent="0.2">
      <c r="A5321" s="132" t="s">
        <v>148</v>
      </c>
      <c r="B5321" s="217">
        <v>6</v>
      </c>
      <c r="C5321" s="78" t="s">
        <v>144</v>
      </c>
      <c r="D5321" s="78" t="s">
        <v>144</v>
      </c>
      <c r="E5321" s="135">
        <v>605</v>
      </c>
      <c r="F5321" s="137" t="s">
        <v>1223</v>
      </c>
      <c r="G5321" s="137" t="s">
        <v>38</v>
      </c>
      <c r="H5321" s="137">
        <v>15544.2</v>
      </c>
      <c r="I5321" s="267"/>
    </row>
    <row r="5322" spans="1:9" x14ac:dyDescent="0.2">
      <c r="A5322" s="48" t="s">
        <v>527</v>
      </c>
      <c r="B5322" s="218">
        <v>6</v>
      </c>
      <c r="C5322" s="79" t="s">
        <v>144</v>
      </c>
      <c r="D5322" s="79" t="s">
        <v>144</v>
      </c>
      <c r="E5322" s="135">
        <v>605</v>
      </c>
      <c r="F5322" s="137" t="s">
        <v>1223</v>
      </c>
      <c r="G5322" s="140" t="s">
        <v>38</v>
      </c>
      <c r="H5322" s="58">
        <v>17185.400000000001</v>
      </c>
      <c r="I5322" s="267"/>
    </row>
    <row r="5323" spans="1:9" s="53" customFormat="1" x14ac:dyDescent="0.2">
      <c r="A5323" s="132" t="s">
        <v>588</v>
      </c>
      <c r="B5323" s="217">
        <v>6</v>
      </c>
      <c r="C5323" s="78" t="s">
        <v>144</v>
      </c>
      <c r="D5323" s="78" t="s">
        <v>144</v>
      </c>
      <c r="E5323" s="135">
        <v>605</v>
      </c>
      <c r="F5323" s="137" t="s">
        <v>1223</v>
      </c>
      <c r="G5323" s="137" t="s">
        <v>38</v>
      </c>
      <c r="H5323" s="58">
        <v>17601.5</v>
      </c>
      <c r="I5323" s="267"/>
    </row>
    <row r="5324" spans="1:9" s="53" customFormat="1" x14ac:dyDescent="0.2">
      <c r="A5324" s="132" t="s">
        <v>1069</v>
      </c>
      <c r="B5324" s="217">
        <v>6</v>
      </c>
      <c r="C5324" s="78" t="s">
        <v>144</v>
      </c>
      <c r="D5324" s="78" t="s">
        <v>144</v>
      </c>
      <c r="E5324" s="135">
        <v>605</v>
      </c>
      <c r="F5324" s="137" t="s">
        <v>1223</v>
      </c>
      <c r="G5324" s="137" t="s">
        <v>38</v>
      </c>
      <c r="H5324" s="58">
        <v>14469.6</v>
      </c>
      <c r="I5324" s="267"/>
    </row>
    <row r="5325" spans="1:9" x14ac:dyDescent="0.2">
      <c r="A5325" s="132" t="s">
        <v>5</v>
      </c>
      <c r="B5325" s="217">
        <v>6</v>
      </c>
      <c r="C5325" s="148" t="s">
        <v>144</v>
      </c>
      <c r="D5325" s="148" t="s">
        <v>144</v>
      </c>
      <c r="E5325" s="149">
        <v>661</v>
      </c>
      <c r="F5325" s="148" t="s">
        <v>1224</v>
      </c>
      <c r="G5325" s="148" t="s">
        <v>14</v>
      </c>
      <c r="H5325" s="12" t="s">
        <v>4</v>
      </c>
      <c r="I5325" s="267"/>
    </row>
    <row r="5326" spans="1:9" x14ac:dyDescent="0.2">
      <c r="A5326" s="132" t="s">
        <v>6</v>
      </c>
      <c r="B5326" s="217">
        <v>6</v>
      </c>
      <c r="C5326" s="148" t="s">
        <v>144</v>
      </c>
      <c r="D5326" s="148" t="s">
        <v>144</v>
      </c>
      <c r="E5326" s="149">
        <v>661</v>
      </c>
      <c r="F5326" s="148" t="s">
        <v>1224</v>
      </c>
      <c r="G5326" s="148" t="s">
        <v>14</v>
      </c>
      <c r="H5326" s="12" t="s">
        <v>4</v>
      </c>
      <c r="I5326" s="267"/>
    </row>
    <row r="5327" spans="1:9" x14ac:dyDescent="0.2">
      <c r="A5327" s="132" t="s">
        <v>7</v>
      </c>
      <c r="B5327" s="217">
        <v>6</v>
      </c>
      <c r="C5327" s="148" t="s">
        <v>144</v>
      </c>
      <c r="D5327" s="148" t="s">
        <v>144</v>
      </c>
      <c r="E5327" s="149">
        <v>661</v>
      </c>
      <c r="F5327" s="148" t="s">
        <v>1224</v>
      </c>
      <c r="G5327" s="148" t="s">
        <v>14</v>
      </c>
      <c r="H5327" s="12" t="s">
        <v>4</v>
      </c>
      <c r="I5327" s="267"/>
    </row>
    <row r="5328" spans="1:9" x14ac:dyDescent="0.2">
      <c r="A5328" s="132" t="s">
        <v>8</v>
      </c>
      <c r="B5328" s="217">
        <v>6</v>
      </c>
      <c r="C5328" s="148" t="s">
        <v>144</v>
      </c>
      <c r="D5328" s="148" t="s">
        <v>144</v>
      </c>
      <c r="E5328" s="149">
        <v>661</v>
      </c>
      <c r="F5328" s="148" t="s">
        <v>1224</v>
      </c>
      <c r="G5328" s="148" t="s">
        <v>14</v>
      </c>
      <c r="H5328" s="12" t="s">
        <v>4</v>
      </c>
      <c r="I5328" s="267"/>
    </row>
    <row r="5329" spans="1:9" x14ac:dyDescent="0.2">
      <c r="A5329" s="132" t="s">
        <v>34</v>
      </c>
      <c r="B5329" s="213">
        <v>6</v>
      </c>
      <c r="C5329" s="148" t="s">
        <v>144</v>
      </c>
      <c r="D5329" s="148" t="s">
        <v>144</v>
      </c>
      <c r="E5329" s="149">
        <v>661</v>
      </c>
      <c r="F5329" s="148" t="s">
        <v>1224</v>
      </c>
      <c r="G5329" s="148" t="s">
        <v>14</v>
      </c>
      <c r="H5329" s="12" t="s">
        <v>4</v>
      </c>
      <c r="I5329" s="267"/>
    </row>
    <row r="5330" spans="1:9" x14ac:dyDescent="0.2">
      <c r="A5330" s="132" t="s">
        <v>37</v>
      </c>
      <c r="B5330" s="213">
        <v>6</v>
      </c>
      <c r="C5330" s="148" t="s">
        <v>144</v>
      </c>
      <c r="D5330" s="148" t="s">
        <v>144</v>
      </c>
      <c r="E5330" s="149">
        <v>661</v>
      </c>
      <c r="F5330" s="148" t="s">
        <v>1224</v>
      </c>
      <c r="G5330" s="148" t="s">
        <v>14</v>
      </c>
      <c r="H5330" s="12" t="s">
        <v>4</v>
      </c>
      <c r="I5330" s="267"/>
    </row>
    <row r="5331" spans="1:9" x14ac:dyDescent="0.2">
      <c r="A5331" s="132" t="s">
        <v>39</v>
      </c>
      <c r="B5331" s="213">
        <v>6</v>
      </c>
      <c r="C5331" s="148" t="s">
        <v>144</v>
      </c>
      <c r="D5331" s="148" t="s">
        <v>144</v>
      </c>
      <c r="E5331" s="149">
        <v>661</v>
      </c>
      <c r="F5331" s="148" t="s">
        <v>1224</v>
      </c>
      <c r="G5331" s="148" t="s">
        <v>14</v>
      </c>
      <c r="H5331" s="12" t="s">
        <v>4</v>
      </c>
      <c r="I5331" s="267"/>
    </row>
    <row r="5332" spans="1:9" x14ac:dyDescent="0.2">
      <c r="A5332" s="132" t="s">
        <v>40</v>
      </c>
      <c r="B5332" s="213">
        <v>6</v>
      </c>
      <c r="C5332" s="148" t="s">
        <v>144</v>
      </c>
      <c r="D5332" s="148" t="s">
        <v>144</v>
      </c>
      <c r="E5332" s="149">
        <v>661</v>
      </c>
      <c r="F5332" s="148" t="s">
        <v>1224</v>
      </c>
      <c r="G5332" s="148" t="s">
        <v>14</v>
      </c>
      <c r="H5332" s="12" t="s">
        <v>4</v>
      </c>
      <c r="I5332" s="267"/>
    </row>
    <row r="5333" spans="1:9" x14ac:dyDescent="0.2">
      <c r="A5333" s="132" t="s">
        <v>44</v>
      </c>
      <c r="B5333" s="213">
        <v>6</v>
      </c>
      <c r="C5333" s="148" t="s">
        <v>144</v>
      </c>
      <c r="D5333" s="148" t="s">
        <v>144</v>
      </c>
      <c r="E5333" s="149">
        <v>661</v>
      </c>
      <c r="F5333" s="148" t="s">
        <v>1224</v>
      </c>
      <c r="G5333" s="148" t="s">
        <v>14</v>
      </c>
      <c r="H5333" s="12" t="s">
        <v>4</v>
      </c>
      <c r="I5333" s="267"/>
    </row>
    <row r="5334" spans="1:9" x14ac:dyDescent="0.2">
      <c r="A5334" s="132" t="s">
        <v>45</v>
      </c>
      <c r="B5334" s="213">
        <v>6</v>
      </c>
      <c r="C5334" s="148" t="s">
        <v>144</v>
      </c>
      <c r="D5334" s="148" t="s">
        <v>144</v>
      </c>
      <c r="E5334" s="149">
        <v>661</v>
      </c>
      <c r="F5334" s="148" t="s">
        <v>1224</v>
      </c>
      <c r="G5334" s="148" t="s">
        <v>14</v>
      </c>
      <c r="H5334" s="12" t="s">
        <v>4</v>
      </c>
      <c r="I5334" s="267"/>
    </row>
    <row r="5335" spans="1:9" x14ac:dyDescent="0.2">
      <c r="A5335" s="132" t="s">
        <v>46</v>
      </c>
      <c r="B5335" s="213">
        <v>6</v>
      </c>
      <c r="C5335" s="148" t="s">
        <v>144</v>
      </c>
      <c r="D5335" s="148" t="s">
        <v>144</v>
      </c>
      <c r="E5335" s="149">
        <v>661</v>
      </c>
      <c r="F5335" s="148" t="s">
        <v>1224</v>
      </c>
      <c r="G5335" s="148" t="s">
        <v>14</v>
      </c>
      <c r="H5335" s="12" t="s">
        <v>4</v>
      </c>
      <c r="I5335" s="267"/>
    </row>
    <row r="5336" spans="1:9" x14ac:dyDescent="0.2">
      <c r="A5336" s="132" t="s">
        <v>47</v>
      </c>
      <c r="B5336" s="213">
        <v>6</v>
      </c>
      <c r="C5336" s="148" t="s">
        <v>144</v>
      </c>
      <c r="D5336" s="148" t="s">
        <v>144</v>
      </c>
      <c r="E5336" s="149">
        <v>661</v>
      </c>
      <c r="F5336" s="148" t="s">
        <v>1224</v>
      </c>
      <c r="G5336" s="148" t="s">
        <v>14</v>
      </c>
      <c r="H5336" s="12" t="s">
        <v>4</v>
      </c>
      <c r="I5336" s="267"/>
    </row>
    <row r="5337" spans="1:9" x14ac:dyDescent="0.2">
      <c r="A5337" s="132" t="s">
        <v>55</v>
      </c>
      <c r="B5337" s="213">
        <v>6</v>
      </c>
      <c r="C5337" s="148" t="s">
        <v>144</v>
      </c>
      <c r="D5337" s="148" t="s">
        <v>144</v>
      </c>
      <c r="E5337" s="149">
        <v>661</v>
      </c>
      <c r="F5337" s="148" t="s">
        <v>1224</v>
      </c>
      <c r="G5337" s="148" t="s">
        <v>14</v>
      </c>
      <c r="H5337" s="12" t="s">
        <v>4</v>
      </c>
      <c r="I5337" s="267"/>
    </row>
    <row r="5338" spans="1:9" x14ac:dyDescent="0.2">
      <c r="A5338" s="132" t="s">
        <v>56</v>
      </c>
      <c r="B5338" s="213">
        <v>6</v>
      </c>
      <c r="C5338" s="148" t="s">
        <v>144</v>
      </c>
      <c r="D5338" s="148" t="s">
        <v>144</v>
      </c>
      <c r="E5338" s="149">
        <v>661</v>
      </c>
      <c r="F5338" s="148" t="s">
        <v>1224</v>
      </c>
      <c r="G5338" s="148" t="s">
        <v>14</v>
      </c>
      <c r="H5338" s="12" t="s">
        <v>4</v>
      </c>
      <c r="I5338" s="267"/>
    </row>
    <row r="5339" spans="1:9" x14ac:dyDescent="0.2">
      <c r="A5339" s="132" t="s">
        <v>64</v>
      </c>
      <c r="B5339" s="213">
        <v>6</v>
      </c>
      <c r="C5339" s="148" t="s">
        <v>144</v>
      </c>
      <c r="D5339" s="148" t="s">
        <v>144</v>
      </c>
      <c r="E5339" s="149">
        <v>661</v>
      </c>
      <c r="F5339" s="148" t="s">
        <v>1224</v>
      </c>
      <c r="G5339" s="148" t="s">
        <v>14</v>
      </c>
      <c r="H5339" s="12" t="s">
        <v>4</v>
      </c>
      <c r="I5339" s="267"/>
    </row>
    <row r="5340" spans="1:9" x14ac:dyDescent="0.2">
      <c r="A5340" s="132" t="s">
        <v>65</v>
      </c>
      <c r="B5340" s="213">
        <v>6</v>
      </c>
      <c r="C5340" s="148" t="s">
        <v>144</v>
      </c>
      <c r="D5340" s="148" t="s">
        <v>144</v>
      </c>
      <c r="E5340" s="149">
        <v>661</v>
      </c>
      <c r="F5340" s="148" t="s">
        <v>1224</v>
      </c>
      <c r="G5340" s="148" t="s">
        <v>14</v>
      </c>
      <c r="H5340" s="12" t="s">
        <v>4</v>
      </c>
      <c r="I5340" s="267"/>
    </row>
    <row r="5341" spans="1:9" x14ac:dyDescent="0.2">
      <c r="A5341" s="132" t="s">
        <v>78</v>
      </c>
      <c r="B5341" s="213">
        <v>6</v>
      </c>
      <c r="C5341" s="148" t="s">
        <v>144</v>
      </c>
      <c r="D5341" s="148" t="s">
        <v>144</v>
      </c>
      <c r="E5341" s="149">
        <v>661</v>
      </c>
      <c r="F5341" s="148" t="s">
        <v>1224</v>
      </c>
      <c r="G5341" s="148" t="s">
        <v>14</v>
      </c>
      <c r="H5341" s="12" t="s">
        <v>4</v>
      </c>
      <c r="I5341" s="267"/>
    </row>
    <row r="5342" spans="1:9" x14ac:dyDescent="0.2">
      <c r="A5342" s="132" t="s">
        <v>79</v>
      </c>
      <c r="B5342" s="213">
        <v>6</v>
      </c>
      <c r="C5342" s="148" t="s">
        <v>144</v>
      </c>
      <c r="D5342" s="148" t="s">
        <v>144</v>
      </c>
      <c r="E5342" s="149">
        <v>661</v>
      </c>
      <c r="F5342" s="148" t="s">
        <v>1224</v>
      </c>
      <c r="G5342" s="148" t="s">
        <v>14</v>
      </c>
      <c r="H5342" s="12" t="s">
        <v>4</v>
      </c>
      <c r="I5342" s="267"/>
    </row>
    <row r="5343" spans="1:9" x14ac:dyDescent="0.2">
      <c r="A5343" s="132" t="s">
        <v>81</v>
      </c>
      <c r="B5343" s="213">
        <v>6</v>
      </c>
      <c r="C5343" s="148" t="s">
        <v>144</v>
      </c>
      <c r="D5343" s="148" t="s">
        <v>144</v>
      </c>
      <c r="E5343" s="149">
        <v>661</v>
      </c>
      <c r="F5343" s="148" t="s">
        <v>1224</v>
      </c>
      <c r="G5343" s="148" t="s">
        <v>14</v>
      </c>
      <c r="H5343" s="137">
        <v>58096.1</v>
      </c>
      <c r="I5343" s="267"/>
    </row>
    <row r="5344" spans="1:9" x14ac:dyDescent="0.2">
      <c r="A5344" s="132" t="s">
        <v>82</v>
      </c>
      <c r="B5344" s="213">
        <v>6</v>
      </c>
      <c r="C5344" s="148" t="s">
        <v>144</v>
      </c>
      <c r="D5344" s="148" t="s">
        <v>144</v>
      </c>
      <c r="E5344" s="149">
        <v>661</v>
      </c>
      <c r="F5344" s="148" t="s">
        <v>1224</v>
      </c>
      <c r="G5344" s="148" t="s">
        <v>14</v>
      </c>
      <c r="H5344" s="137">
        <v>60870.3</v>
      </c>
      <c r="I5344" s="267"/>
    </row>
    <row r="5345" spans="1:9" x14ac:dyDescent="0.2">
      <c r="A5345" s="132" t="s">
        <v>87</v>
      </c>
      <c r="B5345" s="213">
        <v>6</v>
      </c>
      <c r="C5345" s="148" t="s">
        <v>144</v>
      </c>
      <c r="D5345" s="148" t="s">
        <v>144</v>
      </c>
      <c r="E5345" s="149">
        <v>661</v>
      </c>
      <c r="F5345" s="148" t="s">
        <v>1224</v>
      </c>
      <c r="G5345" s="148" t="s">
        <v>14</v>
      </c>
      <c r="H5345" s="137">
        <v>58694.6</v>
      </c>
      <c r="I5345" s="267"/>
    </row>
    <row r="5346" spans="1:9" x14ac:dyDescent="0.2">
      <c r="A5346" s="132" t="s">
        <v>88</v>
      </c>
      <c r="B5346" s="213">
        <v>6</v>
      </c>
      <c r="C5346" s="148" t="s">
        <v>144</v>
      </c>
      <c r="D5346" s="148" t="s">
        <v>144</v>
      </c>
      <c r="E5346" s="149">
        <v>661</v>
      </c>
      <c r="F5346" s="148" t="s">
        <v>1224</v>
      </c>
      <c r="G5346" s="148" t="s">
        <v>14</v>
      </c>
      <c r="H5346" s="137">
        <v>58399.3</v>
      </c>
      <c r="I5346" s="267"/>
    </row>
    <row r="5347" spans="1:9" x14ac:dyDescent="0.2">
      <c r="A5347" s="132" t="s">
        <v>148</v>
      </c>
      <c r="B5347" s="213">
        <v>6</v>
      </c>
      <c r="C5347" s="148" t="s">
        <v>144</v>
      </c>
      <c r="D5347" s="148" t="s">
        <v>144</v>
      </c>
      <c r="E5347" s="149">
        <v>661</v>
      </c>
      <c r="F5347" s="148" t="s">
        <v>1224</v>
      </c>
      <c r="G5347" s="148" t="s">
        <v>14</v>
      </c>
      <c r="H5347" s="137">
        <v>48468</v>
      </c>
      <c r="I5347" s="267"/>
    </row>
    <row r="5348" spans="1:9" x14ac:dyDescent="0.2">
      <c r="A5348" s="132" t="s">
        <v>527</v>
      </c>
      <c r="B5348" s="213">
        <v>6</v>
      </c>
      <c r="C5348" s="158" t="s">
        <v>144</v>
      </c>
      <c r="D5348" s="158" t="s">
        <v>144</v>
      </c>
      <c r="E5348" s="149">
        <v>661</v>
      </c>
      <c r="F5348" s="148" t="s">
        <v>1224</v>
      </c>
      <c r="G5348" s="158" t="s">
        <v>14</v>
      </c>
      <c r="H5348" s="58">
        <v>58504</v>
      </c>
      <c r="I5348" s="267"/>
    </row>
    <row r="5349" spans="1:9" s="53" customFormat="1" x14ac:dyDescent="0.2">
      <c r="A5349" s="132" t="s">
        <v>588</v>
      </c>
      <c r="B5349" s="213">
        <v>6</v>
      </c>
      <c r="C5349" s="148" t="s">
        <v>144</v>
      </c>
      <c r="D5349" s="148" t="s">
        <v>144</v>
      </c>
      <c r="E5349" s="149">
        <v>661</v>
      </c>
      <c r="F5349" s="148" t="s">
        <v>1224</v>
      </c>
      <c r="G5349" s="148" t="s">
        <v>14</v>
      </c>
      <c r="H5349" s="58">
        <v>56149.4</v>
      </c>
      <c r="I5349" s="267"/>
    </row>
    <row r="5350" spans="1:9" s="53" customFormat="1" x14ac:dyDescent="0.2">
      <c r="A5350" s="132" t="s">
        <v>1069</v>
      </c>
      <c r="B5350" s="213">
        <v>6</v>
      </c>
      <c r="C5350" s="148" t="s">
        <v>144</v>
      </c>
      <c r="D5350" s="148" t="s">
        <v>144</v>
      </c>
      <c r="E5350" s="149">
        <v>661</v>
      </c>
      <c r="F5350" s="148" t="s">
        <v>1224</v>
      </c>
      <c r="G5350" s="148" t="s">
        <v>14</v>
      </c>
      <c r="H5350" s="58">
        <v>60608.4</v>
      </c>
      <c r="I5350" s="267"/>
    </row>
    <row r="5351" spans="1:9" x14ac:dyDescent="0.2">
      <c r="A5351" s="132" t="s">
        <v>5</v>
      </c>
      <c r="B5351" s="213">
        <v>6</v>
      </c>
      <c r="C5351" s="158" t="s">
        <v>144</v>
      </c>
      <c r="D5351" s="158" t="s">
        <v>144</v>
      </c>
      <c r="E5351" s="159">
        <v>662</v>
      </c>
      <c r="F5351" s="158" t="s">
        <v>1225</v>
      </c>
      <c r="G5351" s="158" t="s">
        <v>14</v>
      </c>
      <c r="H5351" s="127">
        <v>505.39615000000003</v>
      </c>
      <c r="I5351" s="267"/>
    </row>
    <row r="5352" spans="1:9" x14ac:dyDescent="0.2">
      <c r="A5352" s="132" t="s">
        <v>6</v>
      </c>
      <c r="B5352" s="213">
        <v>6</v>
      </c>
      <c r="C5352" s="148" t="s">
        <v>144</v>
      </c>
      <c r="D5352" s="158" t="s">
        <v>144</v>
      </c>
      <c r="E5352" s="159">
        <v>662</v>
      </c>
      <c r="F5352" s="158" t="s">
        <v>1225</v>
      </c>
      <c r="G5352" s="158" t="s">
        <v>14</v>
      </c>
      <c r="H5352" s="127">
        <v>320.11690000000004</v>
      </c>
      <c r="I5352" s="267"/>
    </row>
    <row r="5353" spans="1:9" x14ac:dyDescent="0.2">
      <c r="A5353" s="132" t="s">
        <v>7</v>
      </c>
      <c r="B5353" s="213">
        <v>6</v>
      </c>
      <c r="C5353" s="148" t="s">
        <v>144</v>
      </c>
      <c r="D5353" s="158" t="s">
        <v>144</v>
      </c>
      <c r="E5353" s="159">
        <v>662</v>
      </c>
      <c r="F5353" s="158" t="s">
        <v>1225</v>
      </c>
      <c r="G5353" s="158" t="s">
        <v>14</v>
      </c>
      <c r="H5353" s="127">
        <v>282.02901000000003</v>
      </c>
      <c r="I5353" s="267"/>
    </row>
    <row r="5354" spans="1:9" x14ac:dyDescent="0.2">
      <c r="A5354" s="132" t="s">
        <v>8</v>
      </c>
      <c r="B5354" s="213">
        <v>6</v>
      </c>
      <c r="C5354" s="148" t="s">
        <v>144</v>
      </c>
      <c r="D5354" s="158" t="s">
        <v>144</v>
      </c>
      <c r="E5354" s="159">
        <v>662</v>
      </c>
      <c r="F5354" s="158" t="s">
        <v>1225</v>
      </c>
      <c r="G5354" s="158" t="s">
        <v>14</v>
      </c>
      <c r="H5354" s="127">
        <v>253.64406</v>
      </c>
      <c r="I5354" s="267"/>
    </row>
    <row r="5355" spans="1:9" x14ac:dyDescent="0.2">
      <c r="A5355" s="132" t="s">
        <v>34</v>
      </c>
      <c r="B5355" s="213">
        <v>6</v>
      </c>
      <c r="C5355" s="148" t="s">
        <v>144</v>
      </c>
      <c r="D5355" s="158" t="s">
        <v>144</v>
      </c>
      <c r="E5355" s="159">
        <v>662</v>
      </c>
      <c r="F5355" s="158" t="s">
        <v>1225</v>
      </c>
      <c r="G5355" s="158" t="s">
        <v>14</v>
      </c>
      <c r="H5355" s="127">
        <v>103.73120999999999</v>
      </c>
      <c r="I5355" s="267"/>
    </row>
    <row r="5356" spans="1:9" x14ac:dyDescent="0.2">
      <c r="A5356" s="132" t="s">
        <v>37</v>
      </c>
      <c r="B5356" s="213">
        <v>6</v>
      </c>
      <c r="C5356" s="148" t="s">
        <v>144</v>
      </c>
      <c r="D5356" s="158" t="s">
        <v>144</v>
      </c>
      <c r="E5356" s="159">
        <v>662</v>
      </c>
      <c r="F5356" s="158" t="s">
        <v>1225</v>
      </c>
      <c r="G5356" s="158" t="s">
        <v>14</v>
      </c>
      <c r="H5356" s="127">
        <v>52.962600000000002</v>
      </c>
      <c r="I5356" s="267"/>
    </row>
    <row r="5357" spans="1:9" x14ac:dyDescent="0.2">
      <c r="A5357" s="132" t="s">
        <v>39</v>
      </c>
      <c r="B5357" s="213">
        <v>6</v>
      </c>
      <c r="C5357" s="148" t="s">
        <v>144</v>
      </c>
      <c r="D5357" s="158" t="s">
        <v>144</v>
      </c>
      <c r="E5357" s="159">
        <v>662</v>
      </c>
      <c r="F5357" s="158" t="s">
        <v>1225</v>
      </c>
      <c r="G5357" s="158" t="s">
        <v>14</v>
      </c>
      <c r="H5357" s="127">
        <v>29.176870000000001</v>
      </c>
      <c r="I5357" s="267"/>
    </row>
    <row r="5358" spans="1:9" x14ac:dyDescent="0.2">
      <c r="A5358" s="132" t="s">
        <v>40</v>
      </c>
      <c r="B5358" s="213">
        <v>6</v>
      </c>
      <c r="C5358" s="148" t="s">
        <v>144</v>
      </c>
      <c r="D5358" s="158" t="s">
        <v>144</v>
      </c>
      <c r="E5358" s="159">
        <v>662</v>
      </c>
      <c r="F5358" s="158" t="s">
        <v>1225</v>
      </c>
      <c r="G5358" s="158" t="s">
        <v>14</v>
      </c>
      <c r="H5358" s="127">
        <v>20.894770000000001</v>
      </c>
      <c r="I5358" s="267"/>
    </row>
    <row r="5359" spans="1:9" x14ac:dyDescent="0.2">
      <c r="A5359" s="132" t="s">
        <v>44</v>
      </c>
      <c r="B5359" s="213">
        <v>6</v>
      </c>
      <c r="C5359" s="148" t="s">
        <v>144</v>
      </c>
      <c r="D5359" s="158" t="s">
        <v>144</v>
      </c>
      <c r="E5359" s="159">
        <v>662</v>
      </c>
      <c r="F5359" s="158" t="s">
        <v>1225</v>
      </c>
      <c r="G5359" s="158" t="s">
        <v>14</v>
      </c>
      <c r="H5359" s="127">
        <v>3.29793</v>
      </c>
      <c r="I5359" s="267"/>
    </row>
    <row r="5360" spans="1:9" x14ac:dyDescent="0.2">
      <c r="A5360" s="132" t="s">
        <v>45</v>
      </c>
      <c r="B5360" s="213">
        <v>6</v>
      </c>
      <c r="C5360" s="148" t="s">
        <v>144</v>
      </c>
      <c r="D5360" s="158" t="s">
        <v>144</v>
      </c>
      <c r="E5360" s="159">
        <v>662</v>
      </c>
      <c r="F5360" s="158" t="s">
        <v>1225</v>
      </c>
      <c r="G5360" s="158" t="s">
        <v>14</v>
      </c>
      <c r="H5360" s="127">
        <v>3.8388900000000001</v>
      </c>
      <c r="I5360" s="267"/>
    </row>
    <row r="5361" spans="1:9" x14ac:dyDescent="0.2">
      <c r="A5361" s="132" t="s">
        <v>46</v>
      </c>
      <c r="B5361" s="213">
        <v>6</v>
      </c>
      <c r="C5361" s="148" t="s">
        <v>144</v>
      </c>
      <c r="D5361" s="158" t="s">
        <v>144</v>
      </c>
      <c r="E5361" s="159">
        <v>662</v>
      </c>
      <c r="F5361" s="158" t="s">
        <v>1225</v>
      </c>
      <c r="G5361" s="158" t="s">
        <v>14</v>
      </c>
      <c r="H5361" s="127">
        <v>2.5883599999999998</v>
      </c>
      <c r="I5361" s="267"/>
    </row>
    <row r="5362" spans="1:9" x14ac:dyDescent="0.2">
      <c r="A5362" s="132" t="s">
        <v>47</v>
      </c>
      <c r="B5362" s="213">
        <v>6</v>
      </c>
      <c r="C5362" s="148" t="s">
        <v>144</v>
      </c>
      <c r="D5362" s="158" t="s">
        <v>144</v>
      </c>
      <c r="E5362" s="159">
        <v>662</v>
      </c>
      <c r="F5362" s="158" t="s">
        <v>1225</v>
      </c>
      <c r="G5362" s="158" t="s">
        <v>14</v>
      </c>
      <c r="H5362" s="127">
        <v>4.05436</v>
      </c>
      <c r="I5362" s="267"/>
    </row>
    <row r="5363" spans="1:9" x14ac:dyDescent="0.2">
      <c r="A5363" s="132" t="s">
        <v>55</v>
      </c>
      <c r="B5363" s="213">
        <v>6</v>
      </c>
      <c r="C5363" s="148" t="s">
        <v>144</v>
      </c>
      <c r="D5363" s="158" t="s">
        <v>144</v>
      </c>
      <c r="E5363" s="159">
        <v>662</v>
      </c>
      <c r="F5363" s="158" t="s">
        <v>1225</v>
      </c>
      <c r="G5363" s="158" t="s">
        <v>14</v>
      </c>
      <c r="H5363" s="127">
        <v>13.60141</v>
      </c>
      <c r="I5363" s="267"/>
    </row>
    <row r="5364" spans="1:9" x14ac:dyDescent="0.2">
      <c r="A5364" s="132" t="s">
        <v>56</v>
      </c>
      <c r="B5364" s="213">
        <v>6</v>
      </c>
      <c r="C5364" s="148" t="s">
        <v>144</v>
      </c>
      <c r="D5364" s="158" t="s">
        <v>144</v>
      </c>
      <c r="E5364" s="159">
        <v>662</v>
      </c>
      <c r="F5364" s="158" t="s">
        <v>1225</v>
      </c>
      <c r="G5364" s="158" t="s">
        <v>14</v>
      </c>
      <c r="H5364" s="127">
        <v>18.137650000000001</v>
      </c>
      <c r="I5364" s="267"/>
    </row>
    <row r="5365" spans="1:9" x14ac:dyDescent="0.2">
      <c r="A5365" s="132" t="s">
        <v>64</v>
      </c>
      <c r="B5365" s="213">
        <v>6</v>
      </c>
      <c r="C5365" s="148" t="s">
        <v>144</v>
      </c>
      <c r="D5365" s="158" t="s">
        <v>144</v>
      </c>
      <c r="E5365" s="159">
        <v>662</v>
      </c>
      <c r="F5365" s="158" t="s">
        <v>1225</v>
      </c>
      <c r="G5365" s="158" t="s">
        <v>14</v>
      </c>
      <c r="H5365" s="127">
        <v>24.120999999999999</v>
      </c>
      <c r="I5365" s="267"/>
    </row>
    <row r="5366" spans="1:9" x14ac:dyDescent="0.2">
      <c r="A5366" s="132" t="s">
        <v>65</v>
      </c>
      <c r="B5366" s="213">
        <v>6</v>
      </c>
      <c r="C5366" s="148" t="s">
        <v>144</v>
      </c>
      <c r="D5366" s="158" t="s">
        <v>144</v>
      </c>
      <c r="E5366" s="159">
        <v>662</v>
      </c>
      <c r="F5366" s="158" t="s">
        <v>1225</v>
      </c>
      <c r="G5366" s="158" t="s">
        <v>14</v>
      </c>
      <c r="H5366" s="127">
        <v>24.271000000000001</v>
      </c>
      <c r="I5366" s="267"/>
    </row>
    <row r="5367" spans="1:9" x14ac:dyDescent="0.2">
      <c r="A5367" s="132" t="s">
        <v>78</v>
      </c>
      <c r="B5367" s="213">
        <v>6</v>
      </c>
      <c r="C5367" s="148" t="s">
        <v>144</v>
      </c>
      <c r="D5367" s="158" t="s">
        <v>144</v>
      </c>
      <c r="E5367" s="159">
        <v>662</v>
      </c>
      <c r="F5367" s="158" t="s">
        <v>1225</v>
      </c>
      <c r="G5367" s="158" t="s">
        <v>14</v>
      </c>
      <c r="H5367" s="127">
        <v>25.8</v>
      </c>
      <c r="I5367" s="267"/>
    </row>
    <row r="5368" spans="1:9" x14ac:dyDescent="0.2">
      <c r="A5368" s="132" t="s">
        <v>79</v>
      </c>
      <c r="B5368" s="213">
        <v>6</v>
      </c>
      <c r="C5368" s="148" t="s">
        <v>144</v>
      </c>
      <c r="D5368" s="158" t="s">
        <v>144</v>
      </c>
      <c r="E5368" s="159">
        <v>662</v>
      </c>
      <c r="F5368" s="158" t="s">
        <v>1225</v>
      </c>
      <c r="G5368" s="158" t="s">
        <v>14</v>
      </c>
      <c r="H5368" s="127">
        <v>25.6</v>
      </c>
      <c r="I5368" s="267"/>
    </row>
    <row r="5369" spans="1:9" x14ac:dyDescent="0.2">
      <c r="A5369" s="132" t="s">
        <v>81</v>
      </c>
      <c r="B5369" s="213">
        <v>6</v>
      </c>
      <c r="C5369" s="148" t="s">
        <v>144</v>
      </c>
      <c r="D5369" s="158" t="s">
        <v>144</v>
      </c>
      <c r="E5369" s="159">
        <v>662</v>
      </c>
      <c r="F5369" s="158" t="s">
        <v>1225</v>
      </c>
      <c r="G5369" s="158" t="s">
        <v>14</v>
      </c>
      <c r="H5369" s="127">
        <v>28.7</v>
      </c>
      <c r="I5369" s="267"/>
    </row>
    <row r="5370" spans="1:9" x14ac:dyDescent="0.2">
      <c r="A5370" s="132" t="s">
        <v>82</v>
      </c>
      <c r="B5370" s="213">
        <v>6</v>
      </c>
      <c r="C5370" s="148" t="s">
        <v>144</v>
      </c>
      <c r="D5370" s="158" t="s">
        <v>144</v>
      </c>
      <c r="E5370" s="159">
        <v>662</v>
      </c>
      <c r="F5370" s="158" t="s">
        <v>1225</v>
      </c>
      <c r="G5370" s="158" t="s">
        <v>14</v>
      </c>
      <c r="H5370" s="127">
        <v>29</v>
      </c>
      <c r="I5370" s="267"/>
    </row>
    <row r="5371" spans="1:9" x14ac:dyDescent="0.2">
      <c r="A5371" s="132" t="s">
        <v>87</v>
      </c>
      <c r="B5371" s="213">
        <v>6</v>
      </c>
      <c r="C5371" s="148" t="s">
        <v>144</v>
      </c>
      <c r="D5371" s="158" t="s">
        <v>144</v>
      </c>
      <c r="E5371" s="159">
        <v>662</v>
      </c>
      <c r="F5371" s="158" t="s">
        <v>1225</v>
      </c>
      <c r="G5371" s="158" t="s">
        <v>14</v>
      </c>
      <c r="H5371" s="127">
        <v>21.5</v>
      </c>
      <c r="I5371" s="267"/>
    </row>
    <row r="5372" spans="1:9" x14ac:dyDescent="0.2">
      <c r="A5372" s="132" t="s">
        <v>88</v>
      </c>
      <c r="B5372" s="213">
        <v>6</v>
      </c>
      <c r="C5372" s="148" t="s">
        <v>144</v>
      </c>
      <c r="D5372" s="158" t="s">
        <v>144</v>
      </c>
      <c r="E5372" s="159">
        <v>662</v>
      </c>
      <c r="F5372" s="158" t="s">
        <v>1225</v>
      </c>
      <c r="G5372" s="158" t="s">
        <v>14</v>
      </c>
      <c r="H5372" s="127">
        <v>19.8</v>
      </c>
      <c r="I5372" s="267"/>
    </row>
    <row r="5373" spans="1:9" x14ac:dyDescent="0.2">
      <c r="A5373" s="132" t="s">
        <v>148</v>
      </c>
      <c r="B5373" s="213">
        <v>6</v>
      </c>
      <c r="C5373" s="148" t="s">
        <v>144</v>
      </c>
      <c r="D5373" s="158" t="s">
        <v>144</v>
      </c>
      <c r="E5373" s="159">
        <v>662</v>
      </c>
      <c r="F5373" s="158" t="s">
        <v>1225</v>
      </c>
      <c r="G5373" s="158" t="s">
        <v>14</v>
      </c>
      <c r="H5373" s="58">
        <v>21.8</v>
      </c>
      <c r="I5373" s="267"/>
    </row>
    <row r="5374" spans="1:9" x14ac:dyDescent="0.2">
      <c r="A5374" s="132" t="s">
        <v>527</v>
      </c>
      <c r="B5374" s="213">
        <v>6</v>
      </c>
      <c r="C5374" s="148" t="s">
        <v>144</v>
      </c>
      <c r="D5374" s="158" t="s">
        <v>144</v>
      </c>
      <c r="E5374" s="159">
        <v>662</v>
      </c>
      <c r="F5374" s="158" t="s">
        <v>1225</v>
      </c>
      <c r="G5374" s="158" t="s">
        <v>14</v>
      </c>
      <c r="H5374" s="58">
        <v>28</v>
      </c>
      <c r="I5374" s="267"/>
    </row>
    <row r="5375" spans="1:9" s="53" customFormat="1" x14ac:dyDescent="0.2">
      <c r="A5375" s="132" t="s">
        <v>588</v>
      </c>
      <c r="B5375" s="213">
        <v>6</v>
      </c>
      <c r="C5375" s="148" t="s">
        <v>144</v>
      </c>
      <c r="D5375" s="158" t="s">
        <v>144</v>
      </c>
      <c r="E5375" s="159">
        <v>662</v>
      </c>
      <c r="F5375" s="158" t="s">
        <v>1225</v>
      </c>
      <c r="G5375" s="158" t="s">
        <v>14</v>
      </c>
      <c r="H5375" s="58">
        <v>27.8</v>
      </c>
      <c r="I5375" s="267"/>
    </row>
    <row r="5376" spans="1:9" s="53" customFormat="1" x14ac:dyDescent="0.2">
      <c r="A5376" s="132" t="s">
        <v>1069</v>
      </c>
      <c r="B5376" s="213">
        <v>6</v>
      </c>
      <c r="C5376" s="148" t="s">
        <v>144</v>
      </c>
      <c r="D5376" s="158" t="s">
        <v>144</v>
      </c>
      <c r="E5376" s="159">
        <v>662</v>
      </c>
      <c r="F5376" s="158" t="s">
        <v>1225</v>
      </c>
      <c r="G5376" s="158" t="s">
        <v>14</v>
      </c>
      <c r="H5376" s="58">
        <v>25.2</v>
      </c>
      <c r="I5376" s="267"/>
    </row>
    <row r="5377" spans="1:9" x14ac:dyDescent="0.2">
      <c r="A5377" s="132" t="s">
        <v>5</v>
      </c>
      <c r="B5377" s="213">
        <v>6</v>
      </c>
      <c r="C5377" s="158" t="s">
        <v>144</v>
      </c>
      <c r="D5377" s="158" t="s">
        <v>144</v>
      </c>
      <c r="E5377" s="159">
        <v>663</v>
      </c>
      <c r="F5377" s="158" t="s">
        <v>1226</v>
      </c>
      <c r="G5377" s="158" t="s">
        <v>14</v>
      </c>
      <c r="H5377" s="145" t="s">
        <v>4</v>
      </c>
      <c r="I5377" s="267"/>
    </row>
    <row r="5378" spans="1:9" x14ac:dyDescent="0.2">
      <c r="A5378" s="132" t="s">
        <v>6</v>
      </c>
      <c r="B5378" s="213">
        <v>6</v>
      </c>
      <c r="C5378" s="148" t="s">
        <v>144</v>
      </c>
      <c r="D5378" s="158" t="s">
        <v>144</v>
      </c>
      <c r="E5378" s="159">
        <v>663</v>
      </c>
      <c r="F5378" s="158" t="s">
        <v>1226</v>
      </c>
      <c r="G5378" s="158" t="s">
        <v>14</v>
      </c>
      <c r="H5378" s="145" t="s">
        <v>4</v>
      </c>
      <c r="I5378" s="267"/>
    </row>
    <row r="5379" spans="1:9" x14ac:dyDescent="0.2">
      <c r="A5379" s="132" t="s">
        <v>7</v>
      </c>
      <c r="B5379" s="213">
        <v>6</v>
      </c>
      <c r="C5379" s="148" t="s">
        <v>144</v>
      </c>
      <c r="D5379" s="158" t="s">
        <v>144</v>
      </c>
      <c r="E5379" s="159">
        <v>663</v>
      </c>
      <c r="F5379" s="158" t="s">
        <v>1226</v>
      </c>
      <c r="G5379" s="158" t="s">
        <v>14</v>
      </c>
      <c r="H5379" s="145" t="s">
        <v>4</v>
      </c>
      <c r="I5379" s="267"/>
    </row>
    <row r="5380" spans="1:9" x14ac:dyDescent="0.2">
      <c r="A5380" s="132" t="s">
        <v>8</v>
      </c>
      <c r="B5380" s="213">
        <v>6</v>
      </c>
      <c r="C5380" s="148" t="s">
        <v>144</v>
      </c>
      <c r="D5380" s="158" t="s">
        <v>144</v>
      </c>
      <c r="E5380" s="159">
        <v>663</v>
      </c>
      <c r="F5380" s="158" t="s">
        <v>1226</v>
      </c>
      <c r="G5380" s="158" t="s">
        <v>14</v>
      </c>
      <c r="H5380" s="145" t="s">
        <v>4</v>
      </c>
      <c r="I5380" s="267"/>
    </row>
    <row r="5381" spans="1:9" x14ac:dyDescent="0.2">
      <c r="A5381" s="132" t="s">
        <v>34</v>
      </c>
      <c r="B5381" s="213">
        <v>6</v>
      </c>
      <c r="C5381" s="148" t="s">
        <v>144</v>
      </c>
      <c r="D5381" s="158" t="s">
        <v>144</v>
      </c>
      <c r="E5381" s="159">
        <v>663</v>
      </c>
      <c r="F5381" s="158" t="s">
        <v>1226</v>
      </c>
      <c r="G5381" s="158" t="s">
        <v>14</v>
      </c>
      <c r="H5381" s="145" t="s">
        <v>4</v>
      </c>
      <c r="I5381" s="267"/>
    </row>
    <row r="5382" spans="1:9" x14ac:dyDescent="0.2">
      <c r="A5382" s="132" t="s">
        <v>37</v>
      </c>
      <c r="B5382" s="213">
        <v>6</v>
      </c>
      <c r="C5382" s="148" t="s">
        <v>144</v>
      </c>
      <c r="D5382" s="158" t="s">
        <v>144</v>
      </c>
      <c r="E5382" s="159">
        <v>663</v>
      </c>
      <c r="F5382" s="158" t="s">
        <v>1226</v>
      </c>
      <c r="G5382" s="158" t="s">
        <v>14</v>
      </c>
      <c r="H5382" s="145" t="s">
        <v>4</v>
      </c>
      <c r="I5382" s="267"/>
    </row>
    <row r="5383" spans="1:9" x14ac:dyDescent="0.2">
      <c r="A5383" s="132" t="s">
        <v>39</v>
      </c>
      <c r="B5383" s="213">
        <v>6</v>
      </c>
      <c r="C5383" s="148" t="s">
        <v>144</v>
      </c>
      <c r="D5383" s="158" t="s">
        <v>144</v>
      </c>
      <c r="E5383" s="159">
        <v>663</v>
      </c>
      <c r="F5383" s="158" t="s">
        <v>1226</v>
      </c>
      <c r="G5383" s="158" t="s">
        <v>14</v>
      </c>
      <c r="H5383" s="127">
        <v>902.66698000000008</v>
      </c>
      <c r="I5383" s="267"/>
    </row>
    <row r="5384" spans="1:9" x14ac:dyDescent="0.2">
      <c r="A5384" s="132" t="s">
        <v>40</v>
      </c>
      <c r="B5384" s="213">
        <v>6</v>
      </c>
      <c r="C5384" s="148" t="s">
        <v>144</v>
      </c>
      <c r="D5384" s="158" t="s">
        <v>144</v>
      </c>
      <c r="E5384" s="159">
        <v>663</v>
      </c>
      <c r="F5384" s="158" t="s">
        <v>1226</v>
      </c>
      <c r="G5384" s="158" t="s">
        <v>14</v>
      </c>
      <c r="H5384" s="127">
        <v>8735.4816900000005</v>
      </c>
      <c r="I5384" s="267"/>
    </row>
    <row r="5385" spans="1:9" x14ac:dyDescent="0.2">
      <c r="A5385" s="132" t="s">
        <v>44</v>
      </c>
      <c r="B5385" s="213">
        <v>6</v>
      </c>
      <c r="C5385" s="148" t="s">
        <v>144</v>
      </c>
      <c r="D5385" s="158" t="s">
        <v>144</v>
      </c>
      <c r="E5385" s="159">
        <v>663</v>
      </c>
      <c r="F5385" s="158" t="s">
        <v>1226</v>
      </c>
      <c r="G5385" s="158" t="s">
        <v>14</v>
      </c>
      <c r="H5385" s="127">
        <v>15246.178989999999</v>
      </c>
      <c r="I5385" s="267"/>
    </row>
    <row r="5386" spans="1:9" x14ac:dyDescent="0.2">
      <c r="A5386" s="132" t="s">
        <v>45</v>
      </c>
      <c r="B5386" s="213">
        <v>6</v>
      </c>
      <c r="C5386" s="148" t="s">
        <v>144</v>
      </c>
      <c r="D5386" s="158" t="s">
        <v>144</v>
      </c>
      <c r="E5386" s="159">
        <v>663</v>
      </c>
      <c r="F5386" s="158" t="s">
        <v>1226</v>
      </c>
      <c r="G5386" s="158" t="s">
        <v>14</v>
      </c>
      <c r="H5386" s="127">
        <v>15355.917290000001</v>
      </c>
      <c r="I5386" s="267"/>
    </row>
    <row r="5387" spans="1:9" x14ac:dyDescent="0.2">
      <c r="A5387" s="132" t="s">
        <v>46</v>
      </c>
      <c r="B5387" s="213">
        <v>6</v>
      </c>
      <c r="C5387" s="148" t="s">
        <v>144</v>
      </c>
      <c r="D5387" s="158" t="s">
        <v>144</v>
      </c>
      <c r="E5387" s="159">
        <v>663</v>
      </c>
      <c r="F5387" s="158" t="s">
        <v>1226</v>
      </c>
      <c r="G5387" s="158" t="s">
        <v>14</v>
      </c>
      <c r="H5387" s="127">
        <v>10745.09468</v>
      </c>
      <c r="I5387" s="267"/>
    </row>
    <row r="5388" spans="1:9" x14ac:dyDescent="0.2">
      <c r="A5388" s="132" t="s">
        <v>47</v>
      </c>
      <c r="B5388" s="213">
        <v>6</v>
      </c>
      <c r="C5388" s="148" t="s">
        <v>144</v>
      </c>
      <c r="D5388" s="158" t="s">
        <v>144</v>
      </c>
      <c r="E5388" s="159">
        <v>663</v>
      </c>
      <c r="F5388" s="158" t="s">
        <v>1226</v>
      </c>
      <c r="G5388" s="158" t="s">
        <v>14</v>
      </c>
      <c r="H5388" s="127">
        <v>12506.54012</v>
      </c>
      <c r="I5388" s="267"/>
    </row>
    <row r="5389" spans="1:9" x14ac:dyDescent="0.2">
      <c r="A5389" s="132" t="s">
        <v>55</v>
      </c>
      <c r="B5389" s="213">
        <v>6</v>
      </c>
      <c r="C5389" s="148" t="s">
        <v>144</v>
      </c>
      <c r="D5389" s="158" t="s">
        <v>144</v>
      </c>
      <c r="E5389" s="159">
        <v>663</v>
      </c>
      <c r="F5389" s="158" t="s">
        <v>1226</v>
      </c>
      <c r="G5389" s="158" t="s">
        <v>14</v>
      </c>
      <c r="H5389" s="127">
        <v>31389.346890000001</v>
      </c>
      <c r="I5389" s="267"/>
    </row>
    <row r="5390" spans="1:9" x14ac:dyDescent="0.2">
      <c r="A5390" s="132" t="s">
        <v>56</v>
      </c>
      <c r="B5390" s="213">
        <v>6</v>
      </c>
      <c r="C5390" s="148" t="s">
        <v>144</v>
      </c>
      <c r="D5390" s="158" t="s">
        <v>144</v>
      </c>
      <c r="E5390" s="159">
        <v>663</v>
      </c>
      <c r="F5390" s="158" t="s">
        <v>1226</v>
      </c>
      <c r="G5390" s="158" t="s">
        <v>14</v>
      </c>
      <c r="H5390" s="127">
        <v>38764.967680000002</v>
      </c>
      <c r="I5390" s="267"/>
    </row>
    <row r="5391" spans="1:9" x14ac:dyDescent="0.2">
      <c r="A5391" s="132" t="s">
        <v>64</v>
      </c>
      <c r="B5391" s="213">
        <v>6</v>
      </c>
      <c r="C5391" s="148" t="s">
        <v>144</v>
      </c>
      <c r="D5391" s="158" t="s">
        <v>144</v>
      </c>
      <c r="E5391" s="159">
        <v>663</v>
      </c>
      <c r="F5391" s="158" t="s">
        <v>1226</v>
      </c>
      <c r="G5391" s="158" t="s">
        <v>14</v>
      </c>
      <c r="H5391" s="127">
        <v>49402.752999999997</v>
      </c>
      <c r="I5391" s="267"/>
    </row>
    <row r="5392" spans="1:9" x14ac:dyDescent="0.2">
      <c r="A5392" s="132" t="s">
        <v>65</v>
      </c>
      <c r="B5392" s="213">
        <v>6</v>
      </c>
      <c r="C5392" s="148" t="s">
        <v>144</v>
      </c>
      <c r="D5392" s="158" t="s">
        <v>144</v>
      </c>
      <c r="E5392" s="159">
        <v>663</v>
      </c>
      <c r="F5392" s="158" t="s">
        <v>1226</v>
      </c>
      <c r="G5392" s="158" t="s">
        <v>14</v>
      </c>
      <c r="H5392" s="127">
        <v>58738.137000000002</v>
      </c>
      <c r="I5392" s="267"/>
    </row>
    <row r="5393" spans="1:9" x14ac:dyDescent="0.2">
      <c r="A5393" s="132" t="s">
        <v>78</v>
      </c>
      <c r="B5393" s="213">
        <v>6</v>
      </c>
      <c r="C5393" s="148" t="s">
        <v>144</v>
      </c>
      <c r="D5393" s="158" t="s">
        <v>144</v>
      </c>
      <c r="E5393" s="159">
        <v>663</v>
      </c>
      <c r="F5393" s="158" t="s">
        <v>1226</v>
      </c>
      <c r="G5393" s="158" t="s">
        <v>14</v>
      </c>
      <c r="H5393" s="127">
        <v>81224.100000000006</v>
      </c>
      <c r="I5393" s="267"/>
    </row>
    <row r="5394" spans="1:9" x14ac:dyDescent="0.2">
      <c r="A5394" s="132" t="s">
        <v>79</v>
      </c>
      <c r="B5394" s="213">
        <v>6</v>
      </c>
      <c r="C5394" s="148" t="s">
        <v>144</v>
      </c>
      <c r="D5394" s="158" t="s">
        <v>144</v>
      </c>
      <c r="E5394" s="159">
        <v>663</v>
      </c>
      <c r="F5394" s="158" t="s">
        <v>1226</v>
      </c>
      <c r="G5394" s="158" t="s">
        <v>14</v>
      </c>
      <c r="H5394" s="127">
        <v>93752.9</v>
      </c>
      <c r="I5394" s="267"/>
    </row>
    <row r="5395" spans="1:9" x14ac:dyDescent="0.2">
      <c r="A5395" s="132" t="s">
        <v>81</v>
      </c>
      <c r="B5395" s="213">
        <v>6</v>
      </c>
      <c r="C5395" s="148" t="s">
        <v>144</v>
      </c>
      <c r="D5395" s="158" t="s">
        <v>144</v>
      </c>
      <c r="E5395" s="159">
        <v>663</v>
      </c>
      <c r="F5395" s="158" t="s">
        <v>1226</v>
      </c>
      <c r="G5395" s="158" t="s">
        <v>14</v>
      </c>
      <c r="H5395" s="127">
        <v>91079.1</v>
      </c>
      <c r="I5395" s="267"/>
    </row>
    <row r="5396" spans="1:9" x14ac:dyDescent="0.2">
      <c r="A5396" s="132" t="s">
        <v>82</v>
      </c>
      <c r="B5396" s="213">
        <v>6</v>
      </c>
      <c r="C5396" s="148" t="s">
        <v>144</v>
      </c>
      <c r="D5396" s="158" t="s">
        <v>144</v>
      </c>
      <c r="E5396" s="159">
        <v>663</v>
      </c>
      <c r="F5396" s="158" t="s">
        <v>1226</v>
      </c>
      <c r="G5396" s="158" t="s">
        <v>14</v>
      </c>
      <c r="H5396" s="127">
        <v>95821.3</v>
      </c>
      <c r="I5396" s="267"/>
    </row>
    <row r="5397" spans="1:9" x14ac:dyDescent="0.2">
      <c r="A5397" s="132" t="s">
        <v>87</v>
      </c>
      <c r="B5397" s="213">
        <v>6</v>
      </c>
      <c r="C5397" s="148" t="s">
        <v>144</v>
      </c>
      <c r="D5397" s="158" t="s">
        <v>144</v>
      </c>
      <c r="E5397" s="159">
        <v>663</v>
      </c>
      <c r="F5397" s="158" t="s">
        <v>1226</v>
      </c>
      <c r="G5397" s="158" t="s">
        <v>14</v>
      </c>
      <c r="H5397" s="127">
        <v>95583.2</v>
      </c>
      <c r="I5397" s="267"/>
    </row>
    <row r="5398" spans="1:9" x14ac:dyDescent="0.2">
      <c r="A5398" s="132" t="s">
        <v>88</v>
      </c>
      <c r="B5398" s="213">
        <v>6</v>
      </c>
      <c r="C5398" s="148" t="s">
        <v>144</v>
      </c>
      <c r="D5398" s="158" t="s">
        <v>144</v>
      </c>
      <c r="E5398" s="159">
        <v>663</v>
      </c>
      <c r="F5398" s="158" t="s">
        <v>1226</v>
      </c>
      <c r="G5398" s="158" t="s">
        <v>14</v>
      </c>
      <c r="H5398" s="127">
        <v>97643.3</v>
      </c>
      <c r="I5398" s="267"/>
    </row>
    <row r="5399" spans="1:9" x14ac:dyDescent="0.2">
      <c r="A5399" s="132" t="s">
        <v>148</v>
      </c>
      <c r="B5399" s="213">
        <v>6</v>
      </c>
      <c r="C5399" s="148" t="s">
        <v>144</v>
      </c>
      <c r="D5399" s="158" t="s">
        <v>144</v>
      </c>
      <c r="E5399" s="159">
        <v>663</v>
      </c>
      <c r="F5399" s="158" t="s">
        <v>1226</v>
      </c>
      <c r="G5399" s="158" t="s">
        <v>14</v>
      </c>
      <c r="H5399" s="58">
        <v>86367.5</v>
      </c>
      <c r="I5399" s="267"/>
    </row>
    <row r="5400" spans="1:9" x14ac:dyDescent="0.2">
      <c r="A5400" s="132" t="s">
        <v>527</v>
      </c>
      <c r="B5400" s="213">
        <v>6</v>
      </c>
      <c r="C5400" s="158" t="s">
        <v>144</v>
      </c>
      <c r="D5400" s="158" t="s">
        <v>144</v>
      </c>
      <c r="E5400" s="159">
        <v>663</v>
      </c>
      <c r="F5400" s="158" t="s">
        <v>1226</v>
      </c>
      <c r="G5400" s="158" t="s">
        <v>14</v>
      </c>
      <c r="H5400" s="58">
        <v>94612.9</v>
      </c>
      <c r="I5400" s="267"/>
    </row>
    <row r="5401" spans="1:9" s="53" customFormat="1" x14ac:dyDescent="0.2">
      <c r="A5401" s="132" t="s">
        <v>588</v>
      </c>
      <c r="B5401" s="213">
        <v>6</v>
      </c>
      <c r="C5401" s="148" t="s">
        <v>144</v>
      </c>
      <c r="D5401" s="158" t="s">
        <v>144</v>
      </c>
      <c r="E5401" s="159">
        <v>663</v>
      </c>
      <c r="F5401" s="158" t="s">
        <v>1226</v>
      </c>
      <c r="G5401" s="158" t="s">
        <v>14</v>
      </c>
      <c r="H5401" s="58">
        <v>84412.5</v>
      </c>
      <c r="I5401" s="267"/>
    </row>
    <row r="5402" spans="1:9" s="53" customFormat="1" x14ac:dyDescent="0.2">
      <c r="A5402" s="132" t="s">
        <v>1069</v>
      </c>
      <c r="B5402" s="213">
        <v>6</v>
      </c>
      <c r="C5402" s="148" t="s">
        <v>144</v>
      </c>
      <c r="D5402" s="158" t="s">
        <v>144</v>
      </c>
      <c r="E5402" s="159">
        <v>663</v>
      </c>
      <c r="F5402" s="158" t="s">
        <v>1226</v>
      </c>
      <c r="G5402" s="158" t="s">
        <v>14</v>
      </c>
      <c r="H5402" s="58">
        <v>88952.4</v>
      </c>
      <c r="I5402" s="267"/>
    </row>
    <row r="5403" spans="1:9" x14ac:dyDescent="0.2">
      <c r="A5403" s="132" t="s">
        <v>5</v>
      </c>
      <c r="B5403" s="213">
        <v>6</v>
      </c>
      <c r="C5403" s="158" t="s">
        <v>144</v>
      </c>
      <c r="D5403" s="158" t="s">
        <v>144</v>
      </c>
      <c r="E5403" s="159">
        <v>664</v>
      </c>
      <c r="F5403" s="158" t="s">
        <v>1227</v>
      </c>
      <c r="G5403" s="158" t="s">
        <v>38</v>
      </c>
      <c r="H5403" s="145" t="s">
        <v>4</v>
      </c>
      <c r="I5403" s="267"/>
    </row>
    <row r="5404" spans="1:9" x14ac:dyDescent="0.2">
      <c r="A5404" s="132" t="s">
        <v>6</v>
      </c>
      <c r="B5404" s="213">
        <v>6</v>
      </c>
      <c r="C5404" s="148" t="s">
        <v>144</v>
      </c>
      <c r="D5404" s="158" t="s">
        <v>144</v>
      </c>
      <c r="E5404" s="159">
        <v>664</v>
      </c>
      <c r="F5404" s="158" t="s">
        <v>1227</v>
      </c>
      <c r="G5404" s="158" t="s">
        <v>38</v>
      </c>
      <c r="H5404" s="145" t="s">
        <v>4</v>
      </c>
      <c r="I5404" s="267"/>
    </row>
    <row r="5405" spans="1:9" x14ac:dyDescent="0.2">
      <c r="A5405" s="132" t="s">
        <v>7</v>
      </c>
      <c r="B5405" s="213">
        <v>6</v>
      </c>
      <c r="C5405" s="148" t="s">
        <v>144</v>
      </c>
      <c r="D5405" s="158" t="s">
        <v>144</v>
      </c>
      <c r="E5405" s="159">
        <v>664</v>
      </c>
      <c r="F5405" s="158" t="s">
        <v>1227</v>
      </c>
      <c r="G5405" s="158" t="s">
        <v>38</v>
      </c>
      <c r="H5405" s="145" t="s">
        <v>4</v>
      </c>
      <c r="I5405" s="267"/>
    </row>
    <row r="5406" spans="1:9" x14ac:dyDescent="0.2">
      <c r="A5406" s="132" t="s">
        <v>8</v>
      </c>
      <c r="B5406" s="213">
        <v>6</v>
      </c>
      <c r="C5406" s="148" t="s">
        <v>144</v>
      </c>
      <c r="D5406" s="158" t="s">
        <v>144</v>
      </c>
      <c r="E5406" s="159">
        <v>664</v>
      </c>
      <c r="F5406" s="158" t="s">
        <v>1227</v>
      </c>
      <c r="G5406" s="158" t="s">
        <v>38</v>
      </c>
      <c r="H5406" s="143" t="s">
        <v>4</v>
      </c>
      <c r="I5406" s="267"/>
    </row>
    <row r="5407" spans="1:9" x14ac:dyDescent="0.2">
      <c r="A5407" s="132" t="s">
        <v>34</v>
      </c>
      <c r="B5407" s="213">
        <v>6</v>
      </c>
      <c r="C5407" s="148" t="s">
        <v>144</v>
      </c>
      <c r="D5407" s="158" t="s">
        <v>144</v>
      </c>
      <c r="E5407" s="159">
        <v>664</v>
      </c>
      <c r="F5407" s="158" t="s">
        <v>1227</v>
      </c>
      <c r="G5407" s="158" t="s">
        <v>38</v>
      </c>
      <c r="H5407" s="143" t="s">
        <v>4</v>
      </c>
      <c r="I5407" s="267"/>
    </row>
    <row r="5408" spans="1:9" x14ac:dyDescent="0.2">
      <c r="A5408" s="132" t="s">
        <v>37</v>
      </c>
      <c r="B5408" s="213">
        <v>6</v>
      </c>
      <c r="C5408" s="148" t="s">
        <v>144</v>
      </c>
      <c r="D5408" s="158" t="s">
        <v>144</v>
      </c>
      <c r="E5408" s="159">
        <v>664</v>
      </c>
      <c r="F5408" s="158" t="s">
        <v>1227</v>
      </c>
      <c r="G5408" s="158" t="s">
        <v>38</v>
      </c>
      <c r="H5408" s="143" t="s">
        <v>4</v>
      </c>
      <c r="I5408" s="267"/>
    </row>
    <row r="5409" spans="1:9" x14ac:dyDescent="0.2">
      <c r="A5409" s="132" t="s">
        <v>39</v>
      </c>
      <c r="B5409" s="213">
        <v>6</v>
      </c>
      <c r="C5409" s="148" t="s">
        <v>144</v>
      </c>
      <c r="D5409" s="158" t="s">
        <v>144</v>
      </c>
      <c r="E5409" s="159">
        <v>664</v>
      </c>
      <c r="F5409" s="158" t="s">
        <v>1227</v>
      </c>
      <c r="G5409" s="158" t="s">
        <v>38</v>
      </c>
      <c r="H5409" s="143" t="s">
        <v>4</v>
      </c>
      <c r="I5409" s="267"/>
    </row>
    <row r="5410" spans="1:9" x14ac:dyDescent="0.2">
      <c r="A5410" s="132" t="s">
        <v>40</v>
      </c>
      <c r="B5410" s="213">
        <v>6</v>
      </c>
      <c r="C5410" s="148" t="s">
        <v>144</v>
      </c>
      <c r="D5410" s="158" t="s">
        <v>144</v>
      </c>
      <c r="E5410" s="159">
        <v>664</v>
      </c>
      <c r="F5410" s="158" t="s">
        <v>1227</v>
      </c>
      <c r="G5410" s="158" t="s">
        <v>38</v>
      </c>
      <c r="H5410" s="143" t="s">
        <v>4</v>
      </c>
      <c r="I5410" s="267"/>
    </row>
    <row r="5411" spans="1:9" x14ac:dyDescent="0.2">
      <c r="A5411" s="132" t="s">
        <v>44</v>
      </c>
      <c r="B5411" s="213">
        <v>6</v>
      </c>
      <c r="C5411" s="148" t="s">
        <v>144</v>
      </c>
      <c r="D5411" s="158" t="s">
        <v>144</v>
      </c>
      <c r="E5411" s="159">
        <v>664</v>
      </c>
      <c r="F5411" s="158" t="s">
        <v>1227</v>
      </c>
      <c r="G5411" s="158" t="s">
        <v>38</v>
      </c>
      <c r="H5411" s="143" t="s">
        <v>4</v>
      </c>
      <c r="I5411" s="267"/>
    </row>
    <row r="5412" spans="1:9" x14ac:dyDescent="0.2">
      <c r="A5412" s="132" t="s">
        <v>45</v>
      </c>
      <c r="B5412" s="213">
        <v>6</v>
      </c>
      <c r="C5412" s="148" t="s">
        <v>144</v>
      </c>
      <c r="D5412" s="158" t="s">
        <v>144</v>
      </c>
      <c r="E5412" s="159">
        <v>664</v>
      </c>
      <c r="F5412" s="158" t="s">
        <v>1227</v>
      </c>
      <c r="G5412" s="158" t="s">
        <v>38</v>
      </c>
      <c r="H5412" s="143" t="s">
        <v>4</v>
      </c>
      <c r="I5412" s="267"/>
    </row>
    <row r="5413" spans="1:9" x14ac:dyDescent="0.2">
      <c r="A5413" s="132" t="s">
        <v>46</v>
      </c>
      <c r="B5413" s="213">
        <v>6</v>
      </c>
      <c r="C5413" s="148" t="s">
        <v>144</v>
      </c>
      <c r="D5413" s="158" t="s">
        <v>144</v>
      </c>
      <c r="E5413" s="159">
        <v>664</v>
      </c>
      <c r="F5413" s="158" t="s">
        <v>1227</v>
      </c>
      <c r="G5413" s="158" t="s">
        <v>38</v>
      </c>
      <c r="H5413" s="143" t="s">
        <v>4</v>
      </c>
      <c r="I5413" s="267"/>
    </row>
    <row r="5414" spans="1:9" x14ac:dyDescent="0.2">
      <c r="A5414" s="132" t="s">
        <v>47</v>
      </c>
      <c r="B5414" s="213">
        <v>6</v>
      </c>
      <c r="C5414" s="148" t="s">
        <v>144</v>
      </c>
      <c r="D5414" s="158" t="s">
        <v>144</v>
      </c>
      <c r="E5414" s="159">
        <v>664</v>
      </c>
      <c r="F5414" s="158" t="s">
        <v>1227</v>
      </c>
      <c r="G5414" s="158" t="s">
        <v>38</v>
      </c>
      <c r="H5414" s="143" t="s">
        <v>4</v>
      </c>
      <c r="I5414" s="267"/>
    </row>
    <row r="5415" spans="1:9" x14ac:dyDescent="0.2">
      <c r="A5415" s="132" t="s">
        <v>55</v>
      </c>
      <c r="B5415" s="213">
        <v>6</v>
      </c>
      <c r="C5415" s="148" t="s">
        <v>144</v>
      </c>
      <c r="D5415" s="158" t="s">
        <v>144</v>
      </c>
      <c r="E5415" s="159">
        <v>664</v>
      </c>
      <c r="F5415" s="158" t="s">
        <v>1227</v>
      </c>
      <c r="G5415" s="158" t="s">
        <v>38</v>
      </c>
      <c r="H5415" s="143" t="s">
        <v>4</v>
      </c>
      <c r="I5415" s="267"/>
    </row>
    <row r="5416" spans="1:9" x14ac:dyDescent="0.2">
      <c r="A5416" s="132" t="s">
        <v>56</v>
      </c>
      <c r="B5416" s="213">
        <v>6</v>
      </c>
      <c r="C5416" s="148" t="s">
        <v>144</v>
      </c>
      <c r="D5416" s="158" t="s">
        <v>144</v>
      </c>
      <c r="E5416" s="159">
        <v>664</v>
      </c>
      <c r="F5416" s="158" t="s">
        <v>1227</v>
      </c>
      <c r="G5416" s="158" t="s">
        <v>38</v>
      </c>
      <c r="H5416" s="143" t="s">
        <v>4</v>
      </c>
      <c r="I5416" s="267"/>
    </row>
    <row r="5417" spans="1:9" x14ac:dyDescent="0.2">
      <c r="A5417" s="132" t="s">
        <v>64</v>
      </c>
      <c r="B5417" s="213">
        <v>6</v>
      </c>
      <c r="C5417" s="148" t="s">
        <v>144</v>
      </c>
      <c r="D5417" s="158" t="s">
        <v>144</v>
      </c>
      <c r="E5417" s="159">
        <v>664</v>
      </c>
      <c r="F5417" s="158" t="s">
        <v>1227</v>
      </c>
      <c r="G5417" s="158" t="s">
        <v>38</v>
      </c>
      <c r="H5417" s="143" t="s">
        <v>4</v>
      </c>
      <c r="I5417" s="267"/>
    </row>
    <row r="5418" spans="1:9" x14ac:dyDescent="0.2">
      <c r="A5418" s="132" t="s">
        <v>65</v>
      </c>
      <c r="B5418" s="213">
        <v>6</v>
      </c>
      <c r="C5418" s="148" t="s">
        <v>144</v>
      </c>
      <c r="D5418" s="158" t="s">
        <v>144</v>
      </c>
      <c r="E5418" s="159">
        <v>664</v>
      </c>
      <c r="F5418" s="158" t="s">
        <v>1227</v>
      </c>
      <c r="G5418" s="158" t="s">
        <v>38</v>
      </c>
      <c r="H5418" s="143" t="s">
        <v>4</v>
      </c>
      <c r="I5418" s="267"/>
    </row>
    <row r="5419" spans="1:9" x14ac:dyDescent="0.2">
      <c r="A5419" s="132" t="s">
        <v>78</v>
      </c>
      <c r="B5419" s="213">
        <v>6</v>
      </c>
      <c r="C5419" s="148" t="s">
        <v>144</v>
      </c>
      <c r="D5419" s="158" t="s">
        <v>144</v>
      </c>
      <c r="E5419" s="159">
        <v>664</v>
      </c>
      <c r="F5419" s="158" t="s">
        <v>1227</v>
      </c>
      <c r="G5419" s="158" t="s">
        <v>38</v>
      </c>
      <c r="H5419" s="143" t="s">
        <v>4</v>
      </c>
      <c r="I5419" s="267"/>
    </row>
    <row r="5420" spans="1:9" x14ac:dyDescent="0.2">
      <c r="A5420" s="132" t="s">
        <v>79</v>
      </c>
      <c r="B5420" s="213">
        <v>6</v>
      </c>
      <c r="C5420" s="148" t="s">
        <v>144</v>
      </c>
      <c r="D5420" s="158" t="s">
        <v>144</v>
      </c>
      <c r="E5420" s="159">
        <v>664</v>
      </c>
      <c r="F5420" s="158" t="s">
        <v>1227</v>
      </c>
      <c r="G5420" s="158" t="s">
        <v>38</v>
      </c>
      <c r="H5420" s="143" t="s">
        <v>4</v>
      </c>
      <c r="I5420" s="267"/>
    </row>
    <row r="5421" spans="1:9" x14ac:dyDescent="0.2">
      <c r="A5421" s="132" t="s">
        <v>81</v>
      </c>
      <c r="B5421" s="213">
        <v>6</v>
      </c>
      <c r="C5421" s="148" t="s">
        <v>144</v>
      </c>
      <c r="D5421" s="158" t="s">
        <v>144</v>
      </c>
      <c r="E5421" s="159">
        <v>664</v>
      </c>
      <c r="F5421" s="158" t="s">
        <v>1227</v>
      </c>
      <c r="G5421" s="158" t="s">
        <v>38</v>
      </c>
      <c r="H5421" s="127">
        <v>111754</v>
      </c>
      <c r="I5421" s="267"/>
    </row>
    <row r="5422" spans="1:9" x14ac:dyDescent="0.2">
      <c r="A5422" s="132" t="s">
        <v>82</v>
      </c>
      <c r="B5422" s="213">
        <v>6</v>
      </c>
      <c r="C5422" s="148" t="s">
        <v>144</v>
      </c>
      <c r="D5422" s="158" t="s">
        <v>144</v>
      </c>
      <c r="E5422" s="159">
        <v>664</v>
      </c>
      <c r="F5422" s="158" t="s">
        <v>1227</v>
      </c>
      <c r="G5422" s="158" t="s">
        <v>38</v>
      </c>
      <c r="H5422" s="127">
        <v>102091.5</v>
      </c>
      <c r="I5422" s="267"/>
    </row>
    <row r="5423" spans="1:9" x14ac:dyDescent="0.2">
      <c r="A5423" s="132" t="s">
        <v>87</v>
      </c>
      <c r="B5423" s="213">
        <v>6</v>
      </c>
      <c r="C5423" s="148" t="s">
        <v>144</v>
      </c>
      <c r="D5423" s="158" t="s">
        <v>144</v>
      </c>
      <c r="E5423" s="159">
        <v>664</v>
      </c>
      <c r="F5423" s="158" t="s">
        <v>1227</v>
      </c>
      <c r="G5423" s="158" t="s">
        <v>38</v>
      </c>
      <c r="H5423" s="127">
        <v>97817.1</v>
      </c>
      <c r="I5423" s="267"/>
    </row>
    <row r="5424" spans="1:9" x14ac:dyDescent="0.2">
      <c r="A5424" s="132" t="s">
        <v>88</v>
      </c>
      <c r="B5424" s="213">
        <v>6</v>
      </c>
      <c r="C5424" s="148" t="s">
        <v>144</v>
      </c>
      <c r="D5424" s="158" t="s">
        <v>144</v>
      </c>
      <c r="E5424" s="159">
        <v>664</v>
      </c>
      <c r="F5424" s="158" t="s">
        <v>1227</v>
      </c>
      <c r="G5424" s="158" t="s">
        <v>38</v>
      </c>
      <c r="H5424" s="127">
        <v>91456.8</v>
      </c>
      <c r="I5424" s="267"/>
    </row>
    <row r="5425" spans="1:9" x14ac:dyDescent="0.2">
      <c r="A5425" s="132" t="s">
        <v>148</v>
      </c>
      <c r="B5425" s="213">
        <v>6</v>
      </c>
      <c r="C5425" s="148" t="s">
        <v>144</v>
      </c>
      <c r="D5425" s="158" t="s">
        <v>144</v>
      </c>
      <c r="E5425" s="159">
        <v>664</v>
      </c>
      <c r="F5425" s="158" t="s">
        <v>1227</v>
      </c>
      <c r="G5425" s="158" t="s">
        <v>38</v>
      </c>
      <c r="H5425" s="58">
        <v>72620.5</v>
      </c>
      <c r="I5425" s="267"/>
    </row>
    <row r="5426" spans="1:9" x14ac:dyDescent="0.2">
      <c r="A5426" s="132" t="s">
        <v>527</v>
      </c>
      <c r="B5426" s="213">
        <v>6</v>
      </c>
      <c r="C5426" s="158" t="s">
        <v>144</v>
      </c>
      <c r="D5426" s="158" t="s">
        <v>144</v>
      </c>
      <c r="E5426" s="159">
        <v>664</v>
      </c>
      <c r="F5426" s="158" t="s">
        <v>1227</v>
      </c>
      <c r="G5426" s="158" t="s">
        <v>38</v>
      </c>
      <c r="H5426" s="58">
        <v>59586.8</v>
      </c>
      <c r="I5426" s="267"/>
    </row>
    <row r="5427" spans="1:9" s="53" customFormat="1" x14ac:dyDescent="0.2">
      <c r="A5427" s="132" t="s">
        <v>588</v>
      </c>
      <c r="B5427" s="213">
        <v>6</v>
      </c>
      <c r="C5427" s="148" t="s">
        <v>144</v>
      </c>
      <c r="D5427" s="158" t="s">
        <v>144</v>
      </c>
      <c r="E5427" s="159">
        <v>664</v>
      </c>
      <c r="F5427" s="158" t="s">
        <v>1227</v>
      </c>
      <c r="G5427" s="158" t="s">
        <v>38</v>
      </c>
      <c r="H5427" s="58">
        <v>59834.5</v>
      </c>
      <c r="I5427" s="267"/>
    </row>
    <row r="5428" spans="1:9" s="53" customFormat="1" x14ac:dyDescent="0.2">
      <c r="A5428" s="132" t="s">
        <v>1069</v>
      </c>
      <c r="B5428" s="213">
        <v>6</v>
      </c>
      <c r="C5428" s="148" t="s">
        <v>144</v>
      </c>
      <c r="D5428" s="158" t="s">
        <v>144</v>
      </c>
      <c r="E5428" s="159">
        <v>664</v>
      </c>
      <c r="F5428" s="158" t="s">
        <v>1227</v>
      </c>
      <c r="G5428" s="158" t="s">
        <v>38</v>
      </c>
      <c r="H5428" s="58">
        <v>51021.8</v>
      </c>
      <c r="I5428" s="267"/>
    </row>
    <row r="5429" spans="1:9" x14ac:dyDescent="0.2">
      <c r="A5429" s="48" t="s">
        <v>5</v>
      </c>
      <c r="B5429" s="213">
        <v>6</v>
      </c>
      <c r="C5429" s="79" t="s">
        <v>144</v>
      </c>
      <c r="D5429" s="79" t="s">
        <v>144</v>
      </c>
      <c r="E5429" s="177">
        <v>665</v>
      </c>
      <c r="F5429" s="140" t="s">
        <v>1228</v>
      </c>
      <c r="G5429" s="140" t="s">
        <v>38</v>
      </c>
      <c r="H5429" s="47" t="s">
        <v>4</v>
      </c>
      <c r="I5429" s="267"/>
    </row>
    <row r="5430" spans="1:9" x14ac:dyDescent="0.2">
      <c r="A5430" s="132" t="s">
        <v>6</v>
      </c>
      <c r="B5430" s="213">
        <v>6</v>
      </c>
      <c r="C5430" s="148" t="s">
        <v>144</v>
      </c>
      <c r="D5430" s="158" t="s">
        <v>144</v>
      </c>
      <c r="E5430" s="177">
        <v>665</v>
      </c>
      <c r="F5430" s="140" t="s">
        <v>1228</v>
      </c>
      <c r="G5430" s="140" t="s">
        <v>38</v>
      </c>
      <c r="H5430" s="145" t="s">
        <v>4</v>
      </c>
      <c r="I5430" s="267"/>
    </row>
    <row r="5431" spans="1:9" x14ac:dyDescent="0.2">
      <c r="A5431" s="132" t="s">
        <v>7</v>
      </c>
      <c r="B5431" s="213">
        <v>6</v>
      </c>
      <c r="C5431" s="148" t="s">
        <v>144</v>
      </c>
      <c r="D5431" s="158" t="s">
        <v>144</v>
      </c>
      <c r="E5431" s="177">
        <v>665</v>
      </c>
      <c r="F5431" s="140" t="s">
        <v>1228</v>
      </c>
      <c r="G5431" s="140" t="s">
        <v>38</v>
      </c>
      <c r="H5431" s="145" t="s">
        <v>4</v>
      </c>
      <c r="I5431" s="267"/>
    </row>
    <row r="5432" spans="1:9" x14ac:dyDescent="0.2">
      <c r="A5432" s="132" t="s">
        <v>8</v>
      </c>
      <c r="B5432" s="213">
        <v>6</v>
      </c>
      <c r="C5432" s="148" t="s">
        <v>144</v>
      </c>
      <c r="D5432" s="158" t="s">
        <v>144</v>
      </c>
      <c r="E5432" s="177">
        <v>665</v>
      </c>
      <c r="F5432" s="140" t="s">
        <v>1228</v>
      </c>
      <c r="G5432" s="140" t="s">
        <v>38</v>
      </c>
      <c r="H5432" s="143" t="s">
        <v>4</v>
      </c>
      <c r="I5432" s="267"/>
    </row>
    <row r="5433" spans="1:9" x14ac:dyDescent="0.2">
      <c r="A5433" s="132" t="s">
        <v>34</v>
      </c>
      <c r="B5433" s="213">
        <v>6</v>
      </c>
      <c r="C5433" s="148" t="s">
        <v>144</v>
      </c>
      <c r="D5433" s="158" t="s">
        <v>144</v>
      </c>
      <c r="E5433" s="177">
        <v>665</v>
      </c>
      <c r="F5433" s="140" t="s">
        <v>1228</v>
      </c>
      <c r="G5433" s="140" t="s">
        <v>38</v>
      </c>
      <c r="H5433" s="143" t="s">
        <v>4</v>
      </c>
      <c r="I5433" s="267"/>
    </row>
    <row r="5434" spans="1:9" x14ac:dyDescent="0.2">
      <c r="A5434" s="132" t="s">
        <v>37</v>
      </c>
      <c r="B5434" s="213">
        <v>6</v>
      </c>
      <c r="C5434" s="148" t="s">
        <v>144</v>
      </c>
      <c r="D5434" s="158" t="s">
        <v>144</v>
      </c>
      <c r="E5434" s="177">
        <v>665</v>
      </c>
      <c r="F5434" s="140" t="s">
        <v>1228</v>
      </c>
      <c r="G5434" s="140" t="s">
        <v>38</v>
      </c>
      <c r="H5434" s="143" t="s">
        <v>4</v>
      </c>
      <c r="I5434" s="267"/>
    </row>
    <row r="5435" spans="1:9" x14ac:dyDescent="0.2">
      <c r="A5435" s="132" t="s">
        <v>39</v>
      </c>
      <c r="B5435" s="213">
        <v>6</v>
      </c>
      <c r="C5435" s="148" t="s">
        <v>144</v>
      </c>
      <c r="D5435" s="158" t="s">
        <v>144</v>
      </c>
      <c r="E5435" s="177">
        <v>665</v>
      </c>
      <c r="F5435" s="140" t="s">
        <v>1228</v>
      </c>
      <c r="G5435" s="140" t="s">
        <v>38</v>
      </c>
      <c r="H5435" s="143" t="s">
        <v>4</v>
      </c>
      <c r="I5435" s="267"/>
    </row>
    <row r="5436" spans="1:9" x14ac:dyDescent="0.2">
      <c r="A5436" s="132" t="s">
        <v>40</v>
      </c>
      <c r="B5436" s="213">
        <v>6</v>
      </c>
      <c r="C5436" s="148" t="s">
        <v>144</v>
      </c>
      <c r="D5436" s="158" t="s">
        <v>144</v>
      </c>
      <c r="E5436" s="177">
        <v>665</v>
      </c>
      <c r="F5436" s="140" t="s">
        <v>1228</v>
      </c>
      <c r="G5436" s="140" t="s">
        <v>38</v>
      </c>
      <c r="H5436" s="143" t="s">
        <v>4</v>
      </c>
      <c r="I5436" s="267"/>
    </row>
    <row r="5437" spans="1:9" x14ac:dyDescent="0.2">
      <c r="A5437" s="132" t="s">
        <v>44</v>
      </c>
      <c r="B5437" s="213">
        <v>6</v>
      </c>
      <c r="C5437" s="148" t="s">
        <v>144</v>
      </c>
      <c r="D5437" s="158" t="s">
        <v>144</v>
      </c>
      <c r="E5437" s="177">
        <v>665</v>
      </c>
      <c r="F5437" s="140" t="s">
        <v>1228</v>
      </c>
      <c r="G5437" s="140" t="s">
        <v>38</v>
      </c>
      <c r="H5437" s="143" t="s">
        <v>4</v>
      </c>
      <c r="I5437" s="267"/>
    </row>
    <row r="5438" spans="1:9" x14ac:dyDescent="0.2">
      <c r="A5438" s="132" t="s">
        <v>45</v>
      </c>
      <c r="B5438" s="213">
        <v>6</v>
      </c>
      <c r="C5438" s="148" t="s">
        <v>144</v>
      </c>
      <c r="D5438" s="158" t="s">
        <v>144</v>
      </c>
      <c r="E5438" s="177">
        <v>665</v>
      </c>
      <c r="F5438" s="140" t="s">
        <v>1228</v>
      </c>
      <c r="G5438" s="140" t="s">
        <v>38</v>
      </c>
      <c r="H5438" s="143" t="s">
        <v>4</v>
      </c>
      <c r="I5438" s="267"/>
    </row>
    <row r="5439" spans="1:9" x14ac:dyDescent="0.2">
      <c r="A5439" s="132" t="s">
        <v>46</v>
      </c>
      <c r="B5439" s="213">
        <v>6</v>
      </c>
      <c r="C5439" s="148" t="s">
        <v>144</v>
      </c>
      <c r="D5439" s="158" t="s">
        <v>144</v>
      </c>
      <c r="E5439" s="177">
        <v>665</v>
      </c>
      <c r="F5439" s="140" t="s">
        <v>1228</v>
      </c>
      <c r="G5439" s="140" t="s">
        <v>38</v>
      </c>
      <c r="H5439" s="143" t="s">
        <v>4</v>
      </c>
      <c r="I5439" s="267"/>
    </row>
    <row r="5440" spans="1:9" x14ac:dyDescent="0.2">
      <c r="A5440" s="132" t="s">
        <v>47</v>
      </c>
      <c r="B5440" s="213">
        <v>6</v>
      </c>
      <c r="C5440" s="148" t="s">
        <v>144</v>
      </c>
      <c r="D5440" s="158" t="s">
        <v>144</v>
      </c>
      <c r="E5440" s="177">
        <v>665</v>
      </c>
      <c r="F5440" s="140" t="s">
        <v>1228</v>
      </c>
      <c r="G5440" s="140" t="s">
        <v>38</v>
      </c>
      <c r="H5440" s="143" t="s">
        <v>4</v>
      </c>
      <c r="I5440" s="267"/>
    </row>
    <row r="5441" spans="1:9" x14ac:dyDescent="0.2">
      <c r="A5441" s="132" t="s">
        <v>55</v>
      </c>
      <c r="B5441" s="213">
        <v>6</v>
      </c>
      <c r="C5441" s="148" t="s">
        <v>144</v>
      </c>
      <c r="D5441" s="158" t="s">
        <v>144</v>
      </c>
      <c r="E5441" s="177">
        <v>665</v>
      </c>
      <c r="F5441" s="140" t="s">
        <v>1228</v>
      </c>
      <c r="G5441" s="140" t="s">
        <v>38</v>
      </c>
      <c r="H5441" s="143" t="s">
        <v>4</v>
      </c>
      <c r="I5441" s="267"/>
    </row>
    <row r="5442" spans="1:9" x14ac:dyDescent="0.2">
      <c r="A5442" s="132" t="s">
        <v>56</v>
      </c>
      <c r="B5442" s="213">
        <v>6</v>
      </c>
      <c r="C5442" s="148" t="s">
        <v>144</v>
      </c>
      <c r="D5442" s="158" t="s">
        <v>144</v>
      </c>
      <c r="E5442" s="177">
        <v>665</v>
      </c>
      <c r="F5442" s="140" t="s">
        <v>1228</v>
      </c>
      <c r="G5442" s="140" t="s">
        <v>38</v>
      </c>
      <c r="H5442" s="143" t="s">
        <v>4</v>
      </c>
      <c r="I5442" s="267"/>
    </row>
    <row r="5443" spans="1:9" x14ac:dyDescent="0.2">
      <c r="A5443" s="132" t="s">
        <v>64</v>
      </c>
      <c r="B5443" s="213">
        <v>6</v>
      </c>
      <c r="C5443" s="148" t="s">
        <v>144</v>
      </c>
      <c r="D5443" s="158" t="s">
        <v>144</v>
      </c>
      <c r="E5443" s="177">
        <v>665</v>
      </c>
      <c r="F5443" s="140" t="s">
        <v>1228</v>
      </c>
      <c r="G5443" s="140" t="s">
        <v>38</v>
      </c>
      <c r="H5443" s="143" t="s">
        <v>4</v>
      </c>
      <c r="I5443" s="267"/>
    </row>
    <row r="5444" spans="1:9" x14ac:dyDescent="0.2">
      <c r="A5444" s="132" t="s">
        <v>65</v>
      </c>
      <c r="B5444" s="213">
        <v>6</v>
      </c>
      <c r="C5444" s="148" t="s">
        <v>144</v>
      </c>
      <c r="D5444" s="158" t="s">
        <v>144</v>
      </c>
      <c r="E5444" s="177">
        <v>665</v>
      </c>
      <c r="F5444" s="140" t="s">
        <v>1228</v>
      </c>
      <c r="G5444" s="140" t="s">
        <v>38</v>
      </c>
      <c r="H5444" s="143" t="s">
        <v>4</v>
      </c>
      <c r="I5444" s="267"/>
    </row>
    <row r="5445" spans="1:9" x14ac:dyDescent="0.2">
      <c r="A5445" s="132" t="s">
        <v>78</v>
      </c>
      <c r="B5445" s="213">
        <v>6</v>
      </c>
      <c r="C5445" s="148" t="s">
        <v>144</v>
      </c>
      <c r="D5445" s="158" t="s">
        <v>144</v>
      </c>
      <c r="E5445" s="177">
        <v>665</v>
      </c>
      <c r="F5445" s="140" t="s">
        <v>1228</v>
      </c>
      <c r="G5445" s="140" t="s">
        <v>38</v>
      </c>
      <c r="H5445" s="143" t="s">
        <v>4</v>
      </c>
      <c r="I5445" s="267"/>
    </row>
    <row r="5446" spans="1:9" x14ac:dyDescent="0.2">
      <c r="A5446" s="132" t="s">
        <v>79</v>
      </c>
      <c r="B5446" s="213">
        <v>6</v>
      </c>
      <c r="C5446" s="148" t="s">
        <v>144</v>
      </c>
      <c r="D5446" s="158" t="s">
        <v>144</v>
      </c>
      <c r="E5446" s="177">
        <v>665</v>
      </c>
      <c r="F5446" s="140" t="s">
        <v>1228</v>
      </c>
      <c r="G5446" s="140" t="s">
        <v>38</v>
      </c>
      <c r="H5446" s="143" t="s">
        <v>4</v>
      </c>
      <c r="I5446" s="267"/>
    </row>
    <row r="5447" spans="1:9" x14ac:dyDescent="0.2">
      <c r="A5447" s="132" t="s">
        <v>81</v>
      </c>
      <c r="B5447" s="213">
        <v>6</v>
      </c>
      <c r="C5447" s="148" t="s">
        <v>144</v>
      </c>
      <c r="D5447" s="158" t="s">
        <v>144</v>
      </c>
      <c r="E5447" s="177">
        <v>665</v>
      </c>
      <c r="F5447" s="140" t="s">
        <v>1228</v>
      </c>
      <c r="G5447" s="140" t="s">
        <v>38</v>
      </c>
      <c r="H5447" s="127">
        <v>14829.8</v>
      </c>
      <c r="I5447" s="267"/>
    </row>
    <row r="5448" spans="1:9" x14ac:dyDescent="0.2">
      <c r="A5448" s="132" t="s">
        <v>82</v>
      </c>
      <c r="B5448" s="213">
        <v>6</v>
      </c>
      <c r="C5448" s="148" t="s">
        <v>144</v>
      </c>
      <c r="D5448" s="158" t="s">
        <v>144</v>
      </c>
      <c r="E5448" s="177">
        <v>665</v>
      </c>
      <c r="F5448" s="140" t="s">
        <v>1228</v>
      </c>
      <c r="G5448" s="140" t="s">
        <v>38</v>
      </c>
      <c r="H5448" s="127">
        <v>14532.5</v>
      </c>
      <c r="I5448" s="267"/>
    </row>
    <row r="5449" spans="1:9" x14ac:dyDescent="0.2">
      <c r="A5449" s="132" t="s">
        <v>87</v>
      </c>
      <c r="B5449" s="213">
        <v>6</v>
      </c>
      <c r="C5449" s="148" t="s">
        <v>144</v>
      </c>
      <c r="D5449" s="158" t="s">
        <v>144</v>
      </c>
      <c r="E5449" s="177">
        <v>665</v>
      </c>
      <c r="F5449" s="140" t="s">
        <v>1228</v>
      </c>
      <c r="G5449" s="140" t="s">
        <v>38</v>
      </c>
      <c r="H5449" s="127">
        <v>14301.7</v>
      </c>
      <c r="I5449" s="267"/>
    </row>
    <row r="5450" spans="1:9" x14ac:dyDescent="0.2">
      <c r="A5450" s="132" t="s">
        <v>88</v>
      </c>
      <c r="B5450" s="213">
        <v>6</v>
      </c>
      <c r="C5450" s="148" t="s">
        <v>144</v>
      </c>
      <c r="D5450" s="158" t="s">
        <v>144</v>
      </c>
      <c r="E5450" s="177">
        <v>665</v>
      </c>
      <c r="F5450" s="140" t="s">
        <v>1228</v>
      </c>
      <c r="G5450" s="140" t="s">
        <v>38</v>
      </c>
      <c r="H5450" s="127">
        <v>14115.4</v>
      </c>
      <c r="I5450" s="267"/>
    </row>
    <row r="5451" spans="1:9" x14ac:dyDescent="0.2">
      <c r="A5451" s="132" t="s">
        <v>148</v>
      </c>
      <c r="B5451" s="213">
        <v>6</v>
      </c>
      <c r="C5451" s="148" t="s">
        <v>144</v>
      </c>
      <c r="D5451" s="158" t="s">
        <v>144</v>
      </c>
      <c r="E5451" s="177">
        <v>665</v>
      </c>
      <c r="F5451" s="140" t="s">
        <v>1228</v>
      </c>
      <c r="G5451" s="140" t="s">
        <v>38</v>
      </c>
      <c r="H5451" s="58">
        <v>13944</v>
      </c>
      <c r="I5451" s="267"/>
    </row>
    <row r="5452" spans="1:9" x14ac:dyDescent="0.2">
      <c r="A5452" s="132" t="s">
        <v>527</v>
      </c>
      <c r="B5452" s="213">
        <v>6</v>
      </c>
      <c r="C5452" s="158" t="s">
        <v>144</v>
      </c>
      <c r="D5452" s="158" t="s">
        <v>144</v>
      </c>
      <c r="E5452" s="177">
        <v>665</v>
      </c>
      <c r="F5452" s="140" t="s">
        <v>1228</v>
      </c>
      <c r="G5452" s="140" t="s">
        <v>38</v>
      </c>
      <c r="H5452" s="58">
        <v>14034.1</v>
      </c>
      <c r="I5452" s="267"/>
    </row>
    <row r="5453" spans="1:9" s="53" customFormat="1" x14ac:dyDescent="0.2">
      <c r="A5453" s="132" t="s">
        <v>588</v>
      </c>
      <c r="B5453" s="213">
        <v>6</v>
      </c>
      <c r="C5453" s="148" t="s">
        <v>144</v>
      </c>
      <c r="D5453" s="158" t="s">
        <v>144</v>
      </c>
      <c r="E5453" s="177">
        <v>665</v>
      </c>
      <c r="F5453" s="140" t="s">
        <v>1228</v>
      </c>
      <c r="G5453" s="140" t="s">
        <v>38</v>
      </c>
      <c r="H5453" s="58">
        <v>12271.3</v>
      </c>
      <c r="I5453" s="267"/>
    </row>
    <row r="5454" spans="1:9" s="53" customFormat="1" x14ac:dyDescent="0.2">
      <c r="A5454" s="132" t="s">
        <v>1069</v>
      </c>
      <c r="B5454" s="213">
        <v>6</v>
      </c>
      <c r="C5454" s="148" t="s">
        <v>144</v>
      </c>
      <c r="D5454" s="158" t="s">
        <v>144</v>
      </c>
      <c r="E5454" s="177">
        <v>665</v>
      </c>
      <c r="F5454" s="140" t="s">
        <v>1228</v>
      </c>
      <c r="G5454" s="140" t="s">
        <v>38</v>
      </c>
      <c r="H5454" s="58">
        <v>12477.1</v>
      </c>
      <c r="I5454" s="267"/>
    </row>
    <row r="5455" spans="1:9" x14ac:dyDescent="0.2">
      <c r="A5455" s="48" t="s">
        <v>5</v>
      </c>
      <c r="B5455" s="213">
        <v>6</v>
      </c>
      <c r="C5455" s="78" t="s">
        <v>144</v>
      </c>
      <c r="D5455" s="78" t="s">
        <v>144</v>
      </c>
      <c r="E5455" s="135">
        <v>666</v>
      </c>
      <c r="F5455" s="137" t="s">
        <v>1229</v>
      </c>
      <c r="G5455" s="58" t="s">
        <v>14</v>
      </c>
      <c r="H5455" s="143" t="s">
        <v>4</v>
      </c>
      <c r="I5455" s="267"/>
    </row>
    <row r="5456" spans="1:9" x14ac:dyDescent="0.2">
      <c r="A5456" s="132" t="s">
        <v>6</v>
      </c>
      <c r="B5456" s="213">
        <v>6</v>
      </c>
      <c r="C5456" s="148" t="s">
        <v>144</v>
      </c>
      <c r="D5456" s="148" t="s">
        <v>144</v>
      </c>
      <c r="E5456" s="135">
        <v>666</v>
      </c>
      <c r="F5456" s="137" t="s">
        <v>1229</v>
      </c>
      <c r="G5456" s="58" t="s">
        <v>14</v>
      </c>
      <c r="H5456" s="143" t="s">
        <v>4</v>
      </c>
      <c r="I5456" s="267"/>
    </row>
    <row r="5457" spans="1:9" x14ac:dyDescent="0.2">
      <c r="A5457" s="132" t="s">
        <v>7</v>
      </c>
      <c r="B5457" s="213">
        <v>6</v>
      </c>
      <c r="C5457" s="148" t="s">
        <v>144</v>
      </c>
      <c r="D5457" s="148" t="s">
        <v>144</v>
      </c>
      <c r="E5457" s="135">
        <v>666</v>
      </c>
      <c r="F5457" s="137" t="s">
        <v>1229</v>
      </c>
      <c r="G5457" s="58" t="s">
        <v>14</v>
      </c>
      <c r="H5457" s="143" t="s">
        <v>4</v>
      </c>
      <c r="I5457" s="267"/>
    </row>
    <row r="5458" spans="1:9" x14ac:dyDescent="0.2">
      <c r="A5458" s="132" t="s">
        <v>8</v>
      </c>
      <c r="B5458" s="213">
        <v>6</v>
      </c>
      <c r="C5458" s="158" t="s">
        <v>144</v>
      </c>
      <c r="D5458" s="158" t="s">
        <v>144</v>
      </c>
      <c r="E5458" s="135">
        <v>666</v>
      </c>
      <c r="F5458" s="137" t="s">
        <v>1229</v>
      </c>
      <c r="G5458" s="58" t="s">
        <v>14</v>
      </c>
      <c r="H5458" s="143" t="s">
        <v>4</v>
      </c>
      <c r="I5458" s="267"/>
    </row>
    <row r="5459" spans="1:9" x14ac:dyDescent="0.2">
      <c r="A5459" s="132" t="s">
        <v>34</v>
      </c>
      <c r="B5459" s="213">
        <v>6</v>
      </c>
      <c r="C5459" s="158" t="s">
        <v>144</v>
      </c>
      <c r="D5459" s="158" t="s">
        <v>144</v>
      </c>
      <c r="E5459" s="135">
        <v>666</v>
      </c>
      <c r="F5459" s="137" t="s">
        <v>1229</v>
      </c>
      <c r="G5459" s="58" t="s">
        <v>14</v>
      </c>
      <c r="H5459" s="143" t="s">
        <v>4</v>
      </c>
      <c r="I5459" s="267"/>
    </row>
    <row r="5460" spans="1:9" x14ac:dyDescent="0.2">
      <c r="A5460" s="132" t="s">
        <v>37</v>
      </c>
      <c r="B5460" s="213">
        <v>6</v>
      </c>
      <c r="C5460" s="148" t="s">
        <v>144</v>
      </c>
      <c r="D5460" s="148" t="s">
        <v>144</v>
      </c>
      <c r="E5460" s="135">
        <v>666</v>
      </c>
      <c r="F5460" s="137" t="s">
        <v>1229</v>
      </c>
      <c r="G5460" s="58" t="s">
        <v>14</v>
      </c>
      <c r="H5460" s="143" t="s">
        <v>4</v>
      </c>
      <c r="I5460" s="267"/>
    </row>
    <row r="5461" spans="1:9" x14ac:dyDescent="0.2">
      <c r="A5461" s="132" t="s">
        <v>39</v>
      </c>
      <c r="B5461" s="213">
        <v>6</v>
      </c>
      <c r="C5461" s="148" t="s">
        <v>144</v>
      </c>
      <c r="D5461" s="148" t="s">
        <v>144</v>
      </c>
      <c r="E5461" s="135">
        <v>666</v>
      </c>
      <c r="F5461" s="137" t="s">
        <v>1229</v>
      </c>
      <c r="G5461" s="58" t="s">
        <v>14</v>
      </c>
      <c r="H5461" s="143" t="s">
        <v>4</v>
      </c>
      <c r="I5461" s="267"/>
    </row>
    <row r="5462" spans="1:9" x14ac:dyDescent="0.2">
      <c r="A5462" s="132" t="s">
        <v>40</v>
      </c>
      <c r="B5462" s="213">
        <v>6</v>
      </c>
      <c r="C5462" s="148" t="s">
        <v>144</v>
      </c>
      <c r="D5462" s="148" t="s">
        <v>144</v>
      </c>
      <c r="E5462" s="135">
        <v>666</v>
      </c>
      <c r="F5462" s="137" t="s">
        <v>1229</v>
      </c>
      <c r="G5462" s="58" t="s">
        <v>14</v>
      </c>
      <c r="H5462" s="143" t="s">
        <v>4</v>
      </c>
      <c r="I5462" s="267"/>
    </row>
    <row r="5463" spans="1:9" x14ac:dyDescent="0.2">
      <c r="A5463" s="132" t="s">
        <v>44</v>
      </c>
      <c r="B5463" s="213">
        <v>6</v>
      </c>
      <c r="C5463" s="148" t="s">
        <v>144</v>
      </c>
      <c r="D5463" s="148" t="s">
        <v>144</v>
      </c>
      <c r="E5463" s="135">
        <v>666</v>
      </c>
      <c r="F5463" s="137" t="s">
        <v>1229</v>
      </c>
      <c r="G5463" s="58" t="s">
        <v>14</v>
      </c>
      <c r="H5463" s="143" t="s">
        <v>4</v>
      </c>
      <c r="I5463" s="267"/>
    </row>
    <row r="5464" spans="1:9" x14ac:dyDescent="0.2">
      <c r="A5464" s="132" t="s">
        <v>45</v>
      </c>
      <c r="B5464" s="213">
        <v>6</v>
      </c>
      <c r="C5464" s="148" t="s">
        <v>144</v>
      </c>
      <c r="D5464" s="148" t="s">
        <v>144</v>
      </c>
      <c r="E5464" s="135">
        <v>666</v>
      </c>
      <c r="F5464" s="137" t="s">
        <v>1229</v>
      </c>
      <c r="G5464" s="58" t="s">
        <v>14</v>
      </c>
      <c r="H5464" s="143" t="s">
        <v>4</v>
      </c>
      <c r="I5464" s="267"/>
    </row>
    <row r="5465" spans="1:9" x14ac:dyDescent="0.2">
      <c r="A5465" s="132" t="s">
        <v>46</v>
      </c>
      <c r="B5465" s="213">
        <v>6</v>
      </c>
      <c r="C5465" s="148" t="s">
        <v>144</v>
      </c>
      <c r="D5465" s="148" t="s">
        <v>144</v>
      </c>
      <c r="E5465" s="135">
        <v>666</v>
      </c>
      <c r="F5465" s="137" t="s">
        <v>1229</v>
      </c>
      <c r="G5465" s="58" t="s">
        <v>14</v>
      </c>
      <c r="H5465" s="143" t="s">
        <v>4</v>
      </c>
      <c r="I5465" s="267"/>
    </row>
    <row r="5466" spans="1:9" x14ac:dyDescent="0.2">
      <c r="A5466" s="132" t="s">
        <v>47</v>
      </c>
      <c r="B5466" s="213">
        <v>6</v>
      </c>
      <c r="C5466" s="148" t="s">
        <v>144</v>
      </c>
      <c r="D5466" s="148" t="s">
        <v>144</v>
      </c>
      <c r="E5466" s="135">
        <v>666</v>
      </c>
      <c r="F5466" s="137" t="s">
        <v>1229</v>
      </c>
      <c r="G5466" s="58" t="s">
        <v>14</v>
      </c>
      <c r="H5466" s="143" t="s">
        <v>4</v>
      </c>
      <c r="I5466" s="267"/>
    </row>
    <row r="5467" spans="1:9" x14ac:dyDescent="0.2">
      <c r="A5467" s="132" t="s">
        <v>55</v>
      </c>
      <c r="B5467" s="213">
        <v>6</v>
      </c>
      <c r="C5467" s="148" t="s">
        <v>144</v>
      </c>
      <c r="D5467" s="148" t="s">
        <v>144</v>
      </c>
      <c r="E5467" s="135">
        <v>666</v>
      </c>
      <c r="F5467" s="137" t="s">
        <v>1229</v>
      </c>
      <c r="G5467" s="58" t="s">
        <v>14</v>
      </c>
      <c r="H5467" s="143" t="s">
        <v>4</v>
      </c>
      <c r="I5467" s="267"/>
    </row>
    <row r="5468" spans="1:9" x14ac:dyDescent="0.2">
      <c r="A5468" s="132" t="s">
        <v>56</v>
      </c>
      <c r="B5468" s="213">
        <v>6</v>
      </c>
      <c r="C5468" s="148" t="s">
        <v>144</v>
      </c>
      <c r="D5468" s="148" t="s">
        <v>144</v>
      </c>
      <c r="E5468" s="135">
        <v>666</v>
      </c>
      <c r="F5468" s="137" t="s">
        <v>1229</v>
      </c>
      <c r="G5468" s="58" t="s">
        <v>14</v>
      </c>
      <c r="H5468" s="143" t="s">
        <v>4</v>
      </c>
      <c r="I5468" s="267"/>
    </row>
    <row r="5469" spans="1:9" x14ac:dyDescent="0.2">
      <c r="A5469" s="132" t="s">
        <v>64</v>
      </c>
      <c r="B5469" s="213">
        <v>6</v>
      </c>
      <c r="C5469" s="148" t="s">
        <v>144</v>
      </c>
      <c r="D5469" s="148" t="s">
        <v>144</v>
      </c>
      <c r="E5469" s="135">
        <v>666</v>
      </c>
      <c r="F5469" s="137" t="s">
        <v>1229</v>
      </c>
      <c r="G5469" s="58" t="s">
        <v>14</v>
      </c>
      <c r="H5469" s="143" t="s">
        <v>4</v>
      </c>
      <c r="I5469" s="267"/>
    </row>
    <row r="5470" spans="1:9" x14ac:dyDescent="0.2">
      <c r="A5470" s="132" t="s">
        <v>65</v>
      </c>
      <c r="B5470" s="213">
        <v>6</v>
      </c>
      <c r="C5470" s="148" t="s">
        <v>144</v>
      </c>
      <c r="D5470" s="148" t="s">
        <v>144</v>
      </c>
      <c r="E5470" s="135">
        <v>666</v>
      </c>
      <c r="F5470" s="137" t="s">
        <v>1229</v>
      </c>
      <c r="G5470" s="58" t="s">
        <v>14</v>
      </c>
      <c r="H5470" s="143" t="s">
        <v>4</v>
      </c>
      <c r="I5470" s="267"/>
    </row>
    <row r="5471" spans="1:9" x14ac:dyDescent="0.2">
      <c r="A5471" s="132" t="s">
        <v>78</v>
      </c>
      <c r="B5471" s="213">
        <v>6</v>
      </c>
      <c r="C5471" s="148" t="s">
        <v>144</v>
      </c>
      <c r="D5471" s="148" t="s">
        <v>144</v>
      </c>
      <c r="E5471" s="135">
        <v>666</v>
      </c>
      <c r="F5471" s="137" t="s">
        <v>1229</v>
      </c>
      <c r="G5471" s="58" t="s">
        <v>14</v>
      </c>
      <c r="H5471" s="143" t="s">
        <v>4</v>
      </c>
      <c r="I5471" s="267"/>
    </row>
    <row r="5472" spans="1:9" x14ac:dyDescent="0.2">
      <c r="A5472" s="132" t="s">
        <v>79</v>
      </c>
      <c r="B5472" s="213">
        <v>6</v>
      </c>
      <c r="C5472" s="148" t="s">
        <v>144</v>
      </c>
      <c r="D5472" s="148" t="s">
        <v>144</v>
      </c>
      <c r="E5472" s="135">
        <v>666</v>
      </c>
      <c r="F5472" s="137" t="s">
        <v>1229</v>
      </c>
      <c r="G5472" s="58" t="s">
        <v>14</v>
      </c>
      <c r="H5472" s="143" t="s">
        <v>4</v>
      </c>
      <c r="I5472" s="267"/>
    </row>
    <row r="5473" spans="1:9" x14ac:dyDescent="0.2">
      <c r="A5473" s="132" t="s">
        <v>81</v>
      </c>
      <c r="B5473" s="213">
        <v>6</v>
      </c>
      <c r="C5473" s="148" t="s">
        <v>144</v>
      </c>
      <c r="D5473" s="148" t="s">
        <v>144</v>
      </c>
      <c r="E5473" s="135">
        <v>666</v>
      </c>
      <c r="F5473" s="137" t="s">
        <v>1229</v>
      </c>
      <c r="G5473" s="58" t="s">
        <v>14</v>
      </c>
      <c r="H5473" s="58">
        <v>6085.7</v>
      </c>
      <c r="I5473" s="267"/>
    </row>
    <row r="5474" spans="1:9" x14ac:dyDescent="0.2">
      <c r="A5474" s="132" t="s">
        <v>82</v>
      </c>
      <c r="B5474" s="213">
        <v>6</v>
      </c>
      <c r="C5474" s="148" t="s">
        <v>144</v>
      </c>
      <c r="D5474" s="148" t="s">
        <v>144</v>
      </c>
      <c r="E5474" s="135">
        <v>666</v>
      </c>
      <c r="F5474" s="137" t="s">
        <v>1229</v>
      </c>
      <c r="G5474" s="58" t="s">
        <v>14</v>
      </c>
      <c r="H5474" s="58">
        <v>17957.099999999999</v>
      </c>
      <c r="I5474" s="267"/>
    </row>
    <row r="5475" spans="1:9" x14ac:dyDescent="0.2">
      <c r="A5475" s="132" t="s">
        <v>87</v>
      </c>
      <c r="B5475" s="213">
        <v>6</v>
      </c>
      <c r="C5475" s="148" t="s">
        <v>144</v>
      </c>
      <c r="D5475" s="148" t="s">
        <v>144</v>
      </c>
      <c r="E5475" s="135">
        <v>666</v>
      </c>
      <c r="F5475" s="137" t="s">
        <v>1229</v>
      </c>
      <c r="G5475" s="58" t="s">
        <v>14</v>
      </c>
      <c r="H5475" s="58">
        <v>11668</v>
      </c>
      <c r="I5475" s="267"/>
    </row>
    <row r="5476" spans="1:9" x14ac:dyDescent="0.2">
      <c r="A5476" s="132" t="s">
        <v>88</v>
      </c>
      <c r="B5476" s="213">
        <v>6</v>
      </c>
      <c r="C5476" s="148" t="s">
        <v>144</v>
      </c>
      <c r="D5476" s="148" t="s">
        <v>144</v>
      </c>
      <c r="E5476" s="135">
        <v>666</v>
      </c>
      <c r="F5476" s="137" t="s">
        <v>1229</v>
      </c>
      <c r="G5476" s="58" t="s">
        <v>14</v>
      </c>
      <c r="H5476" s="58">
        <v>16117.4</v>
      </c>
      <c r="I5476" s="267"/>
    </row>
    <row r="5477" spans="1:9" x14ac:dyDescent="0.2">
      <c r="A5477" s="132" t="s">
        <v>148</v>
      </c>
      <c r="B5477" s="213">
        <v>6</v>
      </c>
      <c r="C5477" s="148" t="s">
        <v>144</v>
      </c>
      <c r="D5477" s="148" t="s">
        <v>144</v>
      </c>
      <c r="E5477" s="135">
        <v>666</v>
      </c>
      <c r="F5477" s="137" t="s">
        <v>1229</v>
      </c>
      <c r="G5477" s="58" t="s">
        <v>14</v>
      </c>
      <c r="H5477" s="58">
        <v>12376.6</v>
      </c>
      <c r="I5477" s="267"/>
    </row>
    <row r="5478" spans="1:9" x14ac:dyDescent="0.2">
      <c r="A5478" s="132" t="s">
        <v>527</v>
      </c>
      <c r="B5478" s="213">
        <v>6</v>
      </c>
      <c r="C5478" s="158" t="s">
        <v>144</v>
      </c>
      <c r="D5478" s="158" t="s">
        <v>144</v>
      </c>
      <c r="E5478" s="177">
        <v>666</v>
      </c>
      <c r="F5478" s="140" t="s">
        <v>1229</v>
      </c>
      <c r="G5478" s="58" t="s">
        <v>14</v>
      </c>
      <c r="H5478" s="58">
        <v>12245.2</v>
      </c>
      <c r="I5478" s="267"/>
    </row>
    <row r="5479" spans="1:9" s="53" customFormat="1" x14ac:dyDescent="0.2">
      <c r="A5479" s="132" t="s">
        <v>588</v>
      </c>
      <c r="B5479" s="213">
        <v>6</v>
      </c>
      <c r="C5479" s="148" t="s">
        <v>144</v>
      </c>
      <c r="D5479" s="148" t="s">
        <v>144</v>
      </c>
      <c r="E5479" s="135">
        <v>666</v>
      </c>
      <c r="F5479" s="137" t="s">
        <v>1229</v>
      </c>
      <c r="G5479" s="58" t="s">
        <v>14</v>
      </c>
      <c r="H5479" s="58">
        <v>11682.8</v>
      </c>
      <c r="I5479" s="267"/>
    </row>
    <row r="5480" spans="1:9" s="53" customFormat="1" x14ac:dyDescent="0.2">
      <c r="A5480" s="132" t="s">
        <v>1069</v>
      </c>
      <c r="B5480" s="213">
        <v>6</v>
      </c>
      <c r="C5480" s="148" t="s">
        <v>144</v>
      </c>
      <c r="D5480" s="148" t="s">
        <v>144</v>
      </c>
      <c r="E5480" s="135">
        <v>666</v>
      </c>
      <c r="F5480" s="137" t="s">
        <v>1229</v>
      </c>
      <c r="G5480" s="58" t="s">
        <v>14</v>
      </c>
      <c r="H5480" s="58">
        <v>11657.3</v>
      </c>
      <c r="I5480" s="267"/>
    </row>
    <row r="5481" spans="1:9" x14ac:dyDescent="0.2">
      <c r="A5481" s="132" t="s">
        <v>5</v>
      </c>
      <c r="B5481" s="132"/>
      <c r="C5481" s="148" t="s">
        <v>613</v>
      </c>
      <c r="D5481" s="127" t="s">
        <v>614</v>
      </c>
      <c r="E5481" s="142">
        <v>2.9000000000000001E-2</v>
      </c>
      <c r="F5481" s="127" t="s">
        <v>615</v>
      </c>
      <c r="G5481" s="148" t="s">
        <v>14</v>
      </c>
      <c r="H5481" s="152" t="s">
        <v>11</v>
      </c>
      <c r="I5481" s="267"/>
    </row>
    <row r="5482" spans="1:9" x14ac:dyDescent="0.2">
      <c r="A5482" s="132" t="s">
        <v>6</v>
      </c>
      <c r="B5482" s="132"/>
      <c r="C5482" s="148" t="s">
        <v>613</v>
      </c>
      <c r="D5482" s="148" t="s">
        <v>614</v>
      </c>
      <c r="E5482" s="142">
        <v>2.9000000000000001E-2</v>
      </c>
      <c r="F5482" s="127" t="s">
        <v>615</v>
      </c>
      <c r="G5482" s="148" t="s">
        <v>14</v>
      </c>
      <c r="H5482" s="152" t="s">
        <v>11</v>
      </c>
      <c r="I5482" s="267"/>
    </row>
    <row r="5483" spans="1:9" x14ac:dyDescent="0.2">
      <c r="A5483" s="132" t="s">
        <v>7</v>
      </c>
      <c r="B5483" s="132"/>
      <c r="C5483" s="148" t="s">
        <v>613</v>
      </c>
      <c r="D5483" s="148" t="s">
        <v>614</v>
      </c>
      <c r="E5483" s="142">
        <v>2.9000000000000001E-2</v>
      </c>
      <c r="F5483" s="127" t="s">
        <v>615</v>
      </c>
      <c r="G5483" s="148" t="s">
        <v>14</v>
      </c>
      <c r="H5483" s="152" t="s">
        <v>11</v>
      </c>
      <c r="I5483" s="267"/>
    </row>
    <row r="5484" spans="1:9" x14ac:dyDescent="0.2">
      <c r="A5484" s="132" t="s">
        <v>8</v>
      </c>
      <c r="B5484" s="132"/>
      <c r="C5484" s="148" t="s">
        <v>613</v>
      </c>
      <c r="D5484" s="148" t="s">
        <v>614</v>
      </c>
      <c r="E5484" s="142">
        <v>2.9000000000000001E-2</v>
      </c>
      <c r="F5484" s="127" t="s">
        <v>615</v>
      </c>
      <c r="G5484" s="148" t="s">
        <v>14</v>
      </c>
      <c r="H5484" s="152" t="s">
        <v>11</v>
      </c>
      <c r="I5484" s="267"/>
    </row>
    <row r="5485" spans="1:9" x14ac:dyDescent="0.2">
      <c r="A5485" s="132" t="s">
        <v>34</v>
      </c>
      <c r="B5485" s="132"/>
      <c r="C5485" s="148" t="s">
        <v>613</v>
      </c>
      <c r="D5485" s="148" t="s">
        <v>614</v>
      </c>
      <c r="E5485" s="142">
        <v>2.9000000000000001E-2</v>
      </c>
      <c r="F5485" s="127" t="s">
        <v>615</v>
      </c>
      <c r="G5485" s="148" t="s">
        <v>14</v>
      </c>
      <c r="H5485" s="152">
        <v>40000</v>
      </c>
      <c r="I5485" s="267"/>
    </row>
    <row r="5486" spans="1:9" x14ac:dyDescent="0.2">
      <c r="A5486" s="132" t="s">
        <v>37</v>
      </c>
      <c r="B5486" s="132"/>
      <c r="C5486" s="148" t="s">
        <v>613</v>
      </c>
      <c r="D5486" s="148" t="s">
        <v>614</v>
      </c>
      <c r="E5486" s="142">
        <v>2.9000000000000001E-2</v>
      </c>
      <c r="F5486" s="127" t="s">
        <v>615</v>
      </c>
      <c r="G5486" s="148" t="s">
        <v>14</v>
      </c>
      <c r="H5486" s="152">
        <v>60000</v>
      </c>
      <c r="I5486" s="267"/>
    </row>
    <row r="5487" spans="1:9" x14ac:dyDescent="0.2">
      <c r="A5487" s="132" t="s">
        <v>39</v>
      </c>
      <c r="B5487" s="132"/>
      <c r="C5487" s="148" t="s">
        <v>613</v>
      </c>
      <c r="D5487" s="148" t="s">
        <v>614</v>
      </c>
      <c r="E5487" s="142">
        <v>2.9000000000000001E-2</v>
      </c>
      <c r="F5487" s="127" t="s">
        <v>615</v>
      </c>
      <c r="G5487" s="148" t="s">
        <v>14</v>
      </c>
      <c r="H5487" s="152" t="s">
        <v>11</v>
      </c>
      <c r="I5487" s="267"/>
    </row>
    <row r="5488" spans="1:9" x14ac:dyDescent="0.2">
      <c r="A5488" s="132" t="s">
        <v>40</v>
      </c>
      <c r="B5488" s="132"/>
      <c r="C5488" s="148" t="s">
        <v>613</v>
      </c>
      <c r="D5488" s="148" t="s">
        <v>614</v>
      </c>
      <c r="E5488" s="142">
        <v>2.9000000000000001E-2</v>
      </c>
      <c r="F5488" s="127" t="s">
        <v>615</v>
      </c>
      <c r="G5488" s="148" t="s">
        <v>14</v>
      </c>
      <c r="H5488" s="153" t="s">
        <v>11</v>
      </c>
      <c r="I5488" s="267"/>
    </row>
    <row r="5489" spans="1:9" x14ac:dyDescent="0.2">
      <c r="A5489" s="132" t="s">
        <v>44</v>
      </c>
      <c r="B5489" s="132"/>
      <c r="C5489" s="148" t="s">
        <v>613</v>
      </c>
      <c r="D5489" s="148" t="s">
        <v>614</v>
      </c>
      <c r="E5489" s="142">
        <v>2.9000000000000001E-2</v>
      </c>
      <c r="F5489" s="127" t="s">
        <v>615</v>
      </c>
      <c r="G5489" s="148" t="s">
        <v>14</v>
      </c>
      <c r="H5489" s="152" t="s">
        <v>11</v>
      </c>
      <c r="I5489" s="267"/>
    </row>
    <row r="5490" spans="1:9" x14ac:dyDescent="0.2">
      <c r="A5490" s="132" t="s">
        <v>45</v>
      </c>
      <c r="B5490" s="132"/>
      <c r="C5490" s="148" t="s">
        <v>613</v>
      </c>
      <c r="D5490" s="148" t="s">
        <v>614</v>
      </c>
      <c r="E5490" s="142">
        <v>2.9000000000000001E-2</v>
      </c>
      <c r="F5490" s="127" t="s">
        <v>615</v>
      </c>
      <c r="G5490" s="148" t="s">
        <v>14</v>
      </c>
      <c r="H5490" s="152" t="s">
        <v>11</v>
      </c>
      <c r="I5490" s="267"/>
    </row>
    <row r="5491" spans="1:9" x14ac:dyDescent="0.2">
      <c r="A5491" s="132" t="s">
        <v>46</v>
      </c>
      <c r="B5491" s="132"/>
      <c r="C5491" s="148" t="s">
        <v>613</v>
      </c>
      <c r="D5491" s="148" t="s">
        <v>614</v>
      </c>
      <c r="E5491" s="142">
        <v>2.9000000000000001E-2</v>
      </c>
      <c r="F5491" s="127" t="s">
        <v>615</v>
      </c>
      <c r="G5491" s="148" t="s">
        <v>14</v>
      </c>
      <c r="H5491" s="152" t="s">
        <v>11</v>
      </c>
      <c r="I5491" s="267"/>
    </row>
    <row r="5492" spans="1:9" x14ac:dyDescent="0.2">
      <c r="A5492" s="132" t="s">
        <v>47</v>
      </c>
      <c r="B5492" s="132"/>
      <c r="C5492" s="148" t="s">
        <v>613</v>
      </c>
      <c r="D5492" s="148" t="s">
        <v>614</v>
      </c>
      <c r="E5492" s="142">
        <v>2.9000000000000001E-2</v>
      </c>
      <c r="F5492" s="127" t="s">
        <v>615</v>
      </c>
      <c r="G5492" s="148" t="s">
        <v>14</v>
      </c>
      <c r="H5492" s="152" t="s">
        <v>11</v>
      </c>
      <c r="I5492" s="267"/>
    </row>
    <row r="5493" spans="1:9" x14ac:dyDescent="0.2">
      <c r="A5493" s="132" t="s">
        <v>55</v>
      </c>
      <c r="B5493" s="132"/>
      <c r="C5493" s="148" t="s">
        <v>613</v>
      </c>
      <c r="D5493" s="148" t="s">
        <v>614</v>
      </c>
      <c r="E5493" s="142">
        <v>2.9000000000000001E-2</v>
      </c>
      <c r="F5493" s="127" t="s">
        <v>615</v>
      </c>
      <c r="G5493" s="148" t="s">
        <v>14</v>
      </c>
      <c r="H5493" s="152" t="s">
        <v>11</v>
      </c>
      <c r="I5493" s="267"/>
    </row>
    <row r="5494" spans="1:9" x14ac:dyDescent="0.2">
      <c r="A5494" s="132" t="s">
        <v>56</v>
      </c>
      <c r="B5494" s="132"/>
      <c r="C5494" s="148" t="s">
        <v>613</v>
      </c>
      <c r="D5494" s="148" t="s">
        <v>614</v>
      </c>
      <c r="E5494" s="142">
        <v>2.9000000000000001E-2</v>
      </c>
      <c r="F5494" s="127" t="s">
        <v>615</v>
      </c>
      <c r="G5494" s="148" t="s">
        <v>14</v>
      </c>
      <c r="H5494" s="152" t="s">
        <v>11</v>
      </c>
      <c r="I5494" s="267"/>
    </row>
    <row r="5495" spans="1:9" x14ac:dyDescent="0.2">
      <c r="A5495" s="132" t="s">
        <v>64</v>
      </c>
      <c r="B5495" s="132"/>
      <c r="C5495" s="148" t="s">
        <v>613</v>
      </c>
      <c r="D5495" s="148" t="s">
        <v>614</v>
      </c>
      <c r="E5495" s="142">
        <v>2.9000000000000001E-2</v>
      </c>
      <c r="F5495" s="127" t="s">
        <v>615</v>
      </c>
      <c r="G5495" s="148" t="s">
        <v>14</v>
      </c>
      <c r="H5495" s="152" t="s">
        <v>11</v>
      </c>
      <c r="I5495" s="267"/>
    </row>
    <row r="5496" spans="1:9" x14ac:dyDescent="0.2">
      <c r="A5496" s="132" t="s">
        <v>65</v>
      </c>
      <c r="B5496" s="132"/>
      <c r="C5496" s="148" t="s">
        <v>613</v>
      </c>
      <c r="D5496" s="148" t="s">
        <v>614</v>
      </c>
      <c r="E5496" s="142">
        <v>2.9000000000000001E-2</v>
      </c>
      <c r="F5496" s="127" t="s">
        <v>615</v>
      </c>
      <c r="G5496" s="148" t="s">
        <v>14</v>
      </c>
      <c r="H5496" s="152" t="s">
        <v>11</v>
      </c>
      <c r="I5496" s="267"/>
    </row>
    <row r="5497" spans="1:9" x14ac:dyDescent="0.2">
      <c r="A5497" s="132" t="s">
        <v>78</v>
      </c>
      <c r="B5497" s="132"/>
      <c r="C5497" s="148" t="s">
        <v>613</v>
      </c>
      <c r="D5497" s="148" t="s">
        <v>614</v>
      </c>
      <c r="E5497" s="142">
        <v>2.9000000000000001E-2</v>
      </c>
      <c r="F5497" s="127" t="s">
        <v>615</v>
      </c>
      <c r="G5497" s="148" t="s">
        <v>14</v>
      </c>
      <c r="H5497" s="143" t="s">
        <v>11</v>
      </c>
      <c r="I5497" s="267"/>
    </row>
    <row r="5498" spans="1:9" x14ac:dyDescent="0.2">
      <c r="A5498" s="132" t="s">
        <v>79</v>
      </c>
      <c r="B5498" s="132"/>
      <c r="C5498" s="148" t="s">
        <v>613</v>
      </c>
      <c r="D5498" s="148" t="s">
        <v>614</v>
      </c>
      <c r="E5498" s="142">
        <v>2.9000000000000001E-2</v>
      </c>
      <c r="F5498" s="127" t="s">
        <v>615</v>
      </c>
      <c r="G5498" s="148" t="s">
        <v>14</v>
      </c>
      <c r="H5498" s="143" t="s">
        <v>11</v>
      </c>
      <c r="I5498" s="267"/>
    </row>
    <row r="5499" spans="1:9" x14ac:dyDescent="0.2">
      <c r="A5499" s="132" t="s">
        <v>81</v>
      </c>
      <c r="B5499" s="132"/>
      <c r="C5499" s="148" t="s">
        <v>613</v>
      </c>
      <c r="D5499" s="148" t="s">
        <v>614</v>
      </c>
      <c r="E5499" s="142">
        <v>2.9000000000000001E-2</v>
      </c>
      <c r="F5499" s="127" t="s">
        <v>615</v>
      </c>
      <c r="G5499" s="148" t="s">
        <v>14</v>
      </c>
      <c r="H5499" s="152" t="s">
        <v>11</v>
      </c>
      <c r="I5499" s="267"/>
    </row>
    <row r="5500" spans="1:9" x14ac:dyDescent="0.2">
      <c r="A5500" s="132" t="s">
        <v>82</v>
      </c>
      <c r="B5500" s="132"/>
      <c r="C5500" s="148" t="s">
        <v>613</v>
      </c>
      <c r="D5500" s="148" t="s">
        <v>614</v>
      </c>
      <c r="E5500" s="142">
        <v>2.9000000000000001E-2</v>
      </c>
      <c r="F5500" s="127" t="s">
        <v>615</v>
      </c>
      <c r="G5500" s="148" t="s">
        <v>14</v>
      </c>
      <c r="H5500" s="152" t="s">
        <v>11</v>
      </c>
      <c r="I5500" s="267"/>
    </row>
    <row r="5501" spans="1:9" x14ac:dyDescent="0.2">
      <c r="A5501" s="132" t="s">
        <v>87</v>
      </c>
      <c r="B5501" s="132"/>
      <c r="C5501" s="148" t="s">
        <v>613</v>
      </c>
      <c r="D5501" s="148" t="s">
        <v>614</v>
      </c>
      <c r="E5501" s="142">
        <v>2.9000000000000001E-2</v>
      </c>
      <c r="F5501" s="127" t="s">
        <v>615</v>
      </c>
      <c r="G5501" s="148" t="s">
        <v>14</v>
      </c>
      <c r="H5501" s="152" t="s">
        <v>11</v>
      </c>
      <c r="I5501" s="267"/>
    </row>
    <row r="5502" spans="1:9" x14ac:dyDescent="0.2">
      <c r="A5502" s="132" t="s">
        <v>88</v>
      </c>
      <c r="B5502" s="132"/>
      <c r="C5502" s="148" t="s">
        <v>613</v>
      </c>
      <c r="D5502" s="148" t="s">
        <v>614</v>
      </c>
      <c r="E5502" s="142">
        <v>2.9000000000000001E-2</v>
      </c>
      <c r="F5502" s="127" t="s">
        <v>615</v>
      </c>
      <c r="G5502" s="148" t="s">
        <v>14</v>
      </c>
      <c r="H5502" s="152" t="s">
        <v>11</v>
      </c>
      <c r="I5502" s="267"/>
    </row>
    <row r="5503" spans="1:9" x14ac:dyDescent="0.2">
      <c r="A5503" s="132" t="s">
        <v>148</v>
      </c>
      <c r="B5503" s="132"/>
      <c r="C5503" s="148" t="s">
        <v>613</v>
      </c>
      <c r="D5503" s="148" t="s">
        <v>614</v>
      </c>
      <c r="E5503" s="142">
        <v>2.9000000000000001E-2</v>
      </c>
      <c r="F5503" s="127" t="s">
        <v>615</v>
      </c>
      <c r="G5503" s="148" t="s">
        <v>14</v>
      </c>
      <c r="H5503" s="152" t="s">
        <v>11</v>
      </c>
      <c r="I5503" s="267"/>
    </row>
    <row r="5504" spans="1:9" x14ac:dyDescent="0.2">
      <c r="A5504" s="132" t="s">
        <v>527</v>
      </c>
      <c r="B5504" s="132"/>
      <c r="C5504" s="158" t="s">
        <v>613</v>
      </c>
      <c r="D5504" s="158" t="s">
        <v>614</v>
      </c>
      <c r="E5504" s="142">
        <v>2.9000000000000001E-2</v>
      </c>
      <c r="F5504" s="127" t="s">
        <v>615</v>
      </c>
      <c r="G5504" s="148" t="s">
        <v>14</v>
      </c>
      <c r="H5504" s="152" t="s">
        <v>11</v>
      </c>
      <c r="I5504" s="267"/>
    </row>
    <row r="5505" spans="1:9" s="53" customFormat="1" x14ac:dyDescent="0.2">
      <c r="A5505" s="132" t="s">
        <v>588</v>
      </c>
      <c r="B5505" s="132"/>
      <c r="C5505" s="148" t="s">
        <v>613</v>
      </c>
      <c r="D5505" s="148" t="s">
        <v>614</v>
      </c>
      <c r="E5505" s="142">
        <v>2.9000000000000001E-2</v>
      </c>
      <c r="F5505" s="127" t="s">
        <v>615</v>
      </c>
      <c r="G5505" s="148" t="s">
        <v>14</v>
      </c>
      <c r="H5505" s="152" t="s">
        <v>11</v>
      </c>
      <c r="I5505" s="267"/>
    </row>
    <row r="5506" spans="1:9" s="53" customFormat="1" x14ac:dyDescent="0.2">
      <c r="A5506" s="132" t="s">
        <v>1069</v>
      </c>
      <c r="B5506" s="132"/>
      <c r="C5506" s="148" t="s">
        <v>613</v>
      </c>
      <c r="D5506" s="148" t="s">
        <v>614</v>
      </c>
      <c r="E5506" s="142">
        <v>2.9000000000000001E-2</v>
      </c>
      <c r="F5506" s="127" t="s">
        <v>615</v>
      </c>
      <c r="G5506" s="148" t="s">
        <v>14</v>
      </c>
      <c r="H5506" s="152" t="s">
        <v>11</v>
      </c>
      <c r="I5506" s="267"/>
    </row>
    <row r="5507" spans="1:9" x14ac:dyDescent="0.2">
      <c r="A5507" s="132" t="s">
        <v>5</v>
      </c>
      <c r="B5507" s="132"/>
      <c r="C5507" s="148" t="s">
        <v>613</v>
      </c>
      <c r="D5507" s="127" t="s">
        <v>614</v>
      </c>
      <c r="E5507" s="142">
        <v>3.1E-2</v>
      </c>
      <c r="F5507" s="127" t="s">
        <v>616</v>
      </c>
      <c r="G5507" s="148" t="s">
        <v>14</v>
      </c>
      <c r="H5507" s="152" t="s">
        <v>11</v>
      </c>
      <c r="I5507" s="267"/>
    </row>
    <row r="5508" spans="1:9" x14ac:dyDescent="0.2">
      <c r="A5508" s="132" t="s">
        <v>6</v>
      </c>
      <c r="B5508" s="132"/>
      <c r="C5508" s="148" t="s">
        <v>613</v>
      </c>
      <c r="D5508" s="148" t="s">
        <v>614</v>
      </c>
      <c r="E5508" s="142">
        <v>3.1E-2</v>
      </c>
      <c r="F5508" s="127" t="s">
        <v>616</v>
      </c>
      <c r="G5508" s="148" t="s">
        <v>14</v>
      </c>
      <c r="H5508" s="152">
        <v>78</v>
      </c>
      <c r="I5508" s="267"/>
    </row>
    <row r="5509" spans="1:9" x14ac:dyDescent="0.2">
      <c r="A5509" s="132" t="s">
        <v>7</v>
      </c>
      <c r="B5509" s="132"/>
      <c r="C5509" s="148" t="s">
        <v>613</v>
      </c>
      <c r="D5509" s="148" t="s">
        <v>614</v>
      </c>
      <c r="E5509" s="142">
        <v>3.1E-2</v>
      </c>
      <c r="F5509" s="127" t="s">
        <v>616</v>
      </c>
      <c r="G5509" s="148" t="s">
        <v>14</v>
      </c>
      <c r="H5509" s="152">
        <v>87.3</v>
      </c>
      <c r="I5509" s="267"/>
    </row>
    <row r="5510" spans="1:9" x14ac:dyDescent="0.2">
      <c r="A5510" s="132" t="s">
        <v>8</v>
      </c>
      <c r="B5510" s="132"/>
      <c r="C5510" s="148" t="s">
        <v>613</v>
      </c>
      <c r="D5510" s="148" t="s">
        <v>614</v>
      </c>
      <c r="E5510" s="142">
        <v>3.1E-2</v>
      </c>
      <c r="F5510" s="127" t="s">
        <v>616</v>
      </c>
      <c r="G5510" s="148" t="s">
        <v>14</v>
      </c>
      <c r="H5510" s="152">
        <v>89.1</v>
      </c>
      <c r="I5510" s="267"/>
    </row>
    <row r="5511" spans="1:9" x14ac:dyDescent="0.2">
      <c r="A5511" s="132" t="s">
        <v>34</v>
      </c>
      <c r="B5511" s="132"/>
      <c r="C5511" s="148" t="s">
        <v>613</v>
      </c>
      <c r="D5511" s="148" t="s">
        <v>614</v>
      </c>
      <c r="E5511" s="142">
        <v>3.1E-2</v>
      </c>
      <c r="F5511" s="127" t="s">
        <v>616</v>
      </c>
      <c r="G5511" s="148" t="s">
        <v>14</v>
      </c>
      <c r="H5511" s="152">
        <v>97.3</v>
      </c>
      <c r="I5511" s="267"/>
    </row>
    <row r="5512" spans="1:9" x14ac:dyDescent="0.2">
      <c r="A5512" s="132" t="s">
        <v>37</v>
      </c>
      <c r="B5512" s="132"/>
      <c r="C5512" s="148" t="s">
        <v>613</v>
      </c>
      <c r="D5512" s="148" t="s">
        <v>614</v>
      </c>
      <c r="E5512" s="142">
        <v>3.1E-2</v>
      </c>
      <c r="F5512" s="127" t="s">
        <v>616</v>
      </c>
      <c r="G5512" s="148" t="s">
        <v>14</v>
      </c>
      <c r="H5512" s="152">
        <v>99.2</v>
      </c>
      <c r="I5512" s="267"/>
    </row>
    <row r="5513" spans="1:9" x14ac:dyDescent="0.2">
      <c r="A5513" s="132" t="s">
        <v>39</v>
      </c>
      <c r="B5513" s="132"/>
      <c r="C5513" s="148" t="s">
        <v>613</v>
      </c>
      <c r="D5513" s="148" t="s">
        <v>614</v>
      </c>
      <c r="E5513" s="142">
        <v>3.1E-2</v>
      </c>
      <c r="F5513" s="127" t="s">
        <v>616</v>
      </c>
      <c r="G5513" s="148" t="s">
        <v>14</v>
      </c>
      <c r="H5513" s="152">
        <v>100.8</v>
      </c>
      <c r="I5513" s="267"/>
    </row>
    <row r="5514" spans="1:9" x14ac:dyDescent="0.2">
      <c r="A5514" s="132" t="s">
        <v>40</v>
      </c>
      <c r="B5514" s="132"/>
      <c r="C5514" s="148" t="s">
        <v>613</v>
      </c>
      <c r="D5514" s="148" t="s">
        <v>614</v>
      </c>
      <c r="E5514" s="142">
        <v>3.1E-2</v>
      </c>
      <c r="F5514" s="127" t="s">
        <v>616</v>
      </c>
      <c r="G5514" s="148" t="s">
        <v>14</v>
      </c>
      <c r="H5514" s="153" t="s">
        <v>11</v>
      </c>
      <c r="I5514" s="267"/>
    </row>
    <row r="5515" spans="1:9" x14ac:dyDescent="0.2">
      <c r="A5515" s="132" t="s">
        <v>44</v>
      </c>
      <c r="B5515" s="132"/>
      <c r="C5515" s="148" t="s">
        <v>613</v>
      </c>
      <c r="D5515" s="148" t="s">
        <v>614</v>
      </c>
      <c r="E5515" s="142">
        <v>3.1E-2</v>
      </c>
      <c r="F5515" s="127" t="s">
        <v>616</v>
      </c>
      <c r="G5515" s="148" t="s">
        <v>14</v>
      </c>
      <c r="H5515" s="152" t="s">
        <v>11</v>
      </c>
      <c r="I5515" s="267"/>
    </row>
    <row r="5516" spans="1:9" x14ac:dyDescent="0.2">
      <c r="A5516" s="132" t="s">
        <v>45</v>
      </c>
      <c r="B5516" s="132"/>
      <c r="C5516" s="148" t="s">
        <v>613</v>
      </c>
      <c r="D5516" s="148" t="s">
        <v>614</v>
      </c>
      <c r="E5516" s="142">
        <v>3.1E-2</v>
      </c>
      <c r="F5516" s="127" t="s">
        <v>616</v>
      </c>
      <c r="G5516" s="148" t="s">
        <v>14</v>
      </c>
      <c r="H5516" s="152" t="s">
        <v>11</v>
      </c>
      <c r="I5516" s="267"/>
    </row>
    <row r="5517" spans="1:9" x14ac:dyDescent="0.2">
      <c r="A5517" s="132" t="s">
        <v>46</v>
      </c>
      <c r="B5517" s="132"/>
      <c r="C5517" s="148" t="s">
        <v>613</v>
      </c>
      <c r="D5517" s="148" t="s">
        <v>614</v>
      </c>
      <c r="E5517" s="142">
        <v>3.1E-2</v>
      </c>
      <c r="F5517" s="127" t="s">
        <v>616</v>
      </c>
      <c r="G5517" s="148" t="s">
        <v>14</v>
      </c>
      <c r="H5517" s="152" t="s">
        <v>11</v>
      </c>
      <c r="I5517" s="267"/>
    </row>
    <row r="5518" spans="1:9" x14ac:dyDescent="0.2">
      <c r="A5518" s="132" t="s">
        <v>47</v>
      </c>
      <c r="B5518" s="132"/>
      <c r="C5518" s="148" t="s">
        <v>613</v>
      </c>
      <c r="D5518" s="148" t="s">
        <v>614</v>
      </c>
      <c r="E5518" s="142">
        <v>3.1E-2</v>
      </c>
      <c r="F5518" s="127" t="s">
        <v>616</v>
      </c>
      <c r="G5518" s="148" t="s">
        <v>14</v>
      </c>
      <c r="H5518" s="152" t="s">
        <v>11</v>
      </c>
      <c r="I5518" s="267"/>
    </row>
    <row r="5519" spans="1:9" x14ac:dyDescent="0.2">
      <c r="A5519" s="132" t="s">
        <v>55</v>
      </c>
      <c r="B5519" s="132"/>
      <c r="C5519" s="148" t="s">
        <v>613</v>
      </c>
      <c r="D5519" s="148" t="s">
        <v>614</v>
      </c>
      <c r="E5519" s="142">
        <v>3.1E-2</v>
      </c>
      <c r="F5519" s="127" t="s">
        <v>616</v>
      </c>
      <c r="G5519" s="148" t="s">
        <v>14</v>
      </c>
      <c r="H5519" s="152" t="s">
        <v>11</v>
      </c>
      <c r="I5519" s="267"/>
    </row>
    <row r="5520" spans="1:9" x14ac:dyDescent="0.2">
      <c r="A5520" s="132" t="s">
        <v>56</v>
      </c>
      <c r="B5520" s="132"/>
      <c r="C5520" s="148" t="s">
        <v>613</v>
      </c>
      <c r="D5520" s="148" t="s">
        <v>614</v>
      </c>
      <c r="E5520" s="142">
        <v>3.1E-2</v>
      </c>
      <c r="F5520" s="127" t="s">
        <v>616</v>
      </c>
      <c r="G5520" s="148" t="s">
        <v>14</v>
      </c>
      <c r="H5520" s="152" t="s">
        <v>11</v>
      </c>
      <c r="I5520" s="267"/>
    </row>
    <row r="5521" spans="1:9" x14ac:dyDescent="0.2">
      <c r="A5521" s="132" t="s">
        <v>64</v>
      </c>
      <c r="B5521" s="132"/>
      <c r="C5521" s="148" t="s">
        <v>613</v>
      </c>
      <c r="D5521" s="148" t="s">
        <v>614</v>
      </c>
      <c r="E5521" s="142">
        <v>3.1E-2</v>
      </c>
      <c r="F5521" s="127" t="s">
        <v>616</v>
      </c>
      <c r="G5521" s="148" t="s">
        <v>14</v>
      </c>
      <c r="H5521" s="152" t="s">
        <v>11</v>
      </c>
      <c r="I5521" s="267"/>
    </row>
    <row r="5522" spans="1:9" x14ac:dyDescent="0.2">
      <c r="A5522" s="132" t="s">
        <v>65</v>
      </c>
      <c r="B5522" s="132"/>
      <c r="C5522" s="148" t="s">
        <v>613</v>
      </c>
      <c r="D5522" s="148" t="s">
        <v>614</v>
      </c>
      <c r="E5522" s="142">
        <v>3.1E-2</v>
      </c>
      <c r="F5522" s="127" t="s">
        <v>616</v>
      </c>
      <c r="G5522" s="148" t="s">
        <v>14</v>
      </c>
      <c r="H5522" s="152" t="s">
        <v>11</v>
      </c>
      <c r="I5522" s="267"/>
    </row>
    <row r="5523" spans="1:9" x14ac:dyDescent="0.2">
      <c r="A5523" s="132" t="s">
        <v>78</v>
      </c>
      <c r="B5523" s="132"/>
      <c r="C5523" s="148" t="s">
        <v>613</v>
      </c>
      <c r="D5523" s="148" t="s">
        <v>614</v>
      </c>
      <c r="E5523" s="142">
        <v>3.1E-2</v>
      </c>
      <c r="F5523" s="127" t="s">
        <v>616</v>
      </c>
      <c r="G5523" s="148" t="s">
        <v>14</v>
      </c>
      <c r="H5523" s="143" t="s">
        <v>11</v>
      </c>
      <c r="I5523" s="267"/>
    </row>
    <row r="5524" spans="1:9" x14ac:dyDescent="0.2">
      <c r="A5524" s="132" t="s">
        <v>79</v>
      </c>
      <c r="B5524" s="132"/>
      <c r="C5524" s="148" t="s">
        <v>613</v>
      </c>
      <c r="D5524" s="148" t="s">
        <v>614</v>
      </c>
      <c r="E5524" s="142">
        <v>3.1E-2</v>
      </c>
      <c r="F5524" s="127" t="s">
        <v>616</v>
      </c>
      <c r="G5524" s="148" t="s">
        <v>14</v>
      </c>
      <c r="H5524" s="143" t="s">
        <v>11</v>
      </c>
      <c r="I5524" s="267"/>
    </row>
    <row r="5525" spans="1:9" x14ac:dyDescent="0.2">
      <c r="A5525" s="132" t="s">
        <v>81</v>
      </c>
      <c r="B5525" s="132"/>
      <c r="C5525" s="148" t="s">
        <v>613</v>
      </c>
      <c r="D5525" s="148" t="s">
        <v>614</v>
      </c>
      <c r="E5525" s="142">
        <v>3.1E-2</v>
      </c>
      <c r="F5525" s="127" t="s">
        <v>616</v>
      </c>
      <c r="G5525" s="148" t="s">
        <v>14</v>
      </c>
      <c r="H5525" s="152" t="s">
        <v>11</v>
      </c>
      <c r="I5525" s="267"/>
    </row>
    <row r="5526" spans="1:9" x14ac:dyDescent="0.2">
      <c r="A5526" s="132" t="s">
        <v>82</v>
      </c>
      <c r="B5526" s="132"/>
      <c r="C5526" s="148" t="s">
        <v>613</v>
      </c>
      <c r="D5526" s="148" t="s">
        <v>614</v>
      </c>
      <c r="E5526" s="142">
        <v>3.1E-2</v>
      </c>
      <c r="F5526" s="127" t="s">
        <v>616</v>
      </c>
      <c r="G5526" s="148" t="s">
        <v>14</v>
      </c>
      <c r="H5526" s="152" t="s">
        <v>11</v>
      </c>
      <c r="I5526" s="267"/>
    </row>
    <row r="5527" spans="1:9" x14ac:dyDescent="0.2">
      <c r="A5527" s="132" t="s">
        <v>87</v>
      </c>
      <c r="B5527" s="132"/>
      <c r="C5527" s="148" t="s">
        <v>613</v>
      </c>
      <c r="D5527" s="148" t="s">
        <v>614</v>
      </c>
      <c r="E5527" s="142">
        <v>3.1E-2</v>
      </c>
      <c r="F5527" s="127" t="s">
        <v>616</v>
      </c>
      <c r="G5527" s="148" t="s">
        <v>14</v>
      </c>
      <c r="H5527" s="152" t="s">
        <v>11</v>
      </c>
      <c r="I5527" s="267"/>
    </row>
    <row r="5528" spans="1:9" x14ac:dyDescent="0.2">
      <c r="A5528" s="132" t="s">
        <v>88</v>
      </c>
      <c r="B5528" s="132"/>
      <c r="C5528" s="148" t="s">
        <v>613</v>
      </c>
      <c r="D5528" s="148" t="s">
        <v>614</v>
      </c>
      <c r="E5528" s="142">
        <v>3.1E-2</v>
      </c>
      <c r="F5528" s="127" t="s">
        <v>616</v>
      </c>
      <c r="G5528" s="148" t="s">
        <v>14</v>
      </c>
      <c r="H5528" s="152" t="s">
        <v>11</v>
      </c>
      <c r="I5528" s="267"/>
    </row>
    <row r="5529" spans="1:9" x14ac:dyDescent="0.2">
      <c r="A5529" s="132" t="s">
        <v>148</v>
      </c>
      <c r="B5529" s="132"/>
      <c r="C5529" s="148" t="s">
        <v>613</v>
      </c>
      <c r="D5529" s="148" t="s">
        <v>614</v>
      </c>
      <c r="E5529" s="142">
        <v>3.1E-2</v>
      </c>
      <c r="F5529" s="127" t="s">
        <v>616</v>
      </c>
      <c r="G5529" s="148" t="s">
        <v>14</v>
      </c>
      <c r="H5529" s="152" t="s">
        <v>11</v>
      </c>
      <c r="I5529" s="267"/>
    </row>
    <row r="5530" spans="1:9" x14ac:dyDescent="0.2">
      <c r="A5530" s="132" t="s">
        <v>527</v>
      </c>
      <c r="B5530" s="132"/>
      <c r="C5530" s="158" t="s">
        <v>613</v>
      </c>
      <c r="D5530" s="158" t="s">
        <v>614</v>
      </c>
      <c r="E5530" s="142">
        <v>3.1E-2</v>
      </c>
      <c r="F5530" s="127" t="s">
        <v>616</v>
      </c>
      <c r="G5530" s="148" t="s">
        <v>14</v>
      </c>
      <c r="H5530" s="152" t="s">
        <v>11</v>
      </c>
      <c r="I5530" s="267"/>
    </row>
    <row r="5531" spans="1:9" s="53" customFormat="1" x14ac:dyDescent="0.2">
      <c r="A5531" s="132" t="s">
        <v>588</v>
      </c>
      <c r="B5531" s="132"/>
      <c r="C5531" s="148" t="s">
        <v>613</v>
      </c>
      <c r="D5531" s="148" t="s">
        <v>614</v>
      </c>
      <c r="E5531" s="142">
        <v>3.1E-2</v>
      </c>
      <c r="F5531" s="127" t="s">
        <v>616</v>
      </c>
      <c r="G5531" s="148" t="s">
        <v>14</v>
      </c>
      <c r="H5531" s="152" t="s">
        <v>11</v>
      </c>
      <c r="I5531" s="267"/>
    </row>
    <row r="5532" spans="1:9" s="53" customFormat="1" x14ac:dyDescent="0.2">
      <c r="A5532" s="132" t="s">
        <v>1069</v>
      </c>
      <c r="B5532" s="132"/>
      <c r="C5532" s="148" t="s">
        <v>613</v>
      </c>
      <c r="D5532" s="148" t="s">
        <v>614</v>
      </c>
      <c r="E5532" s="142">
        <v>3.1E-2</v>
      </c>
      <c r="F5532" s="127" t="s">
        <v>616</v>
      </c>
      <c r="G5532" s="148" t="s">
        <v>14</v>
      </c>
      <c r="H5532" s="152" t="s">
        <v>11</v>
      </c>
      <c r="I5532" s="267"/>
    </row>
    <row r="5533" spans="1:9" x14ac:dyDescent="0.2">
      <c r="A5533" s="132" t="s">
        <v>5</v>
      </c>
      <c r="B5533" s="132"/>
      <c r="C5533" s="148" t="s">
        <v>613</v>
      </c>
      <c r="D5533" s="127" t="s">
        <v>614</v>
      </c>
      <c r="E5533" s="142">
        <v>3.2000000000000001E-2</v>
      </c>
      <c r="F5533" s="127" t="s">
        <v>617</v>
      </c>
      <c r="G5533" s="148" t="s">
        <v>14</v>
      </c>
      <c r="H5533" s="152" t="s">
        <v>11</v>
      </c>
      <c r="I5533" s="267"/>
    </row>
    <row r="5534" spans="1:9" x14ac:dyDescent="0.2">
      <c r="A5534" s="132" t="s">
        <v>6</v>
      </c>
      <c r="B5534" s="132"/>
      <c r="C5534" s="148" t="s">
        <v>613</v>
      </c>
      <c r="D5534" s="148" t="s">
        <v>614</v>
      </c>
      <c r="E5534" s="142">
        <v>3.2000000000000001E-2</v>
      </c>
      <c r="F5534" s="127" t="s">
        <v>617</v>
      </c>
      <c r="G5534" s="148" t="s">
        <v>14</v>
      </c>
      <c r="H5534" s="152" t="s">
        <v>11</v>
      </c>
      <c r="I5534" s="267"/>
    </row>
    <row r="5535" spans="1:9" x14ac:dyDescent="0.2">
      <c r="A5535" s="132" t="s">
        <v>7</v>
      </c>
      <c r="B5535" s="132"/>
      <c r="C5535" s="148" t="s">
        <v>613</v>
      </c>
      <c r="D5535" s="148" t="s">
        <v>614</v>
      </c>
      <c r="E5535" s="142">
        <v>3.2000000000000001E-2</v>
      </c>
      <c r="F5535" s="127" t="s">
        <v>617</v>
      </c>
      <c r="G5535" s="148" t="s">
        <v>14</v>
      </c>
      <c r="H5535" s="152">
        <v>4333.6000000000004</v>
      </c>
      <c r="I5535" s="267"/>
    </row>
    <row r="5536" spans="1:9" x14ac:dyDescent="0.2">
      <c r="A5536" s="132" t="s">
        <v>8</v>
      </c>
      <c r="B5536" s="132"/>
      <c r="C5536" s="148" t="s">
        <v>613</v>
      </c>
      <c r="D5536" s="148" t="s">
        <v>614</v>
      </c>
      <c r="E5536" s="142">
        <v>3.2000000000000001E-2</v>
      </c>
      <c r="F5536" s="127" t="s">
        <v>617</v>
      </c>
      <c r="G5536" s="148" t="s">
        <v>14</v>
      </c>
      <c r="H5536" s="152">
        <v>6190.9</v>
      </c>
      <c r="I5536" s="267"/>
    </row>
    <row r="5537" spans="1:9" x14ac:dyDescent="0.2">
      <c r="A5537" s="132" t="s">
        <v>34</v>
      </c>
      <c r="B5537" s="132"/>
      <c r="C5537" s="148" t="s">
        <v>613</v>
      </c>
      <c r="D5537" s="148" t="s">
        <v>614</v>
      </c>
      <c r="E5537" s="142">
        <v>3.2000000000000001E-2</v>
      </c>
      <c r="F5537" s="127" t="s">
        <v>617</v>
      </c>
      <c r="G5537" s="148" t="s">
        <v>14</v>
      </c>
      <c r="H5537" s="152" t="s">
        <v>11</v>
      </c>
      <c r="I5537" s="267"/>
    </row>
    <row r="5538" spans="1:9" x14ac:dyDescent="0.2">
      <c r="A5538" s="132" t="s">
        <v>37</v>
      </c>
      <c r="B5538" s="132"/>
      <c r="C5538" s="148" t="s">
        <v>613</v>
      </c>
      <c r="D5538" s="148" t="s">
        <v>614</v>
      </c>
      <c r="E5538" s="142">
        <v>3.2000000000000001E-2</v>
      </c>
      <c r="F5538" s="127" t="s">
        <v>617</v>
      </c>
      <c r="G5538" s="148" t="s">
        <v>14</v>
      </c>
      <c r="H5538" s="152" t="s">
        <v>11</v>
      </c>
      <c r="I5538" s="267"/>
    </row>
    <row r="5539" spans="1:9" x14ac:dyDescent="0.2">
      <c r="A5539" s="132" t="s">
        <v>39</v>
      </c>
      <c r="B5539" s="132"/>
      <c r="C5539" s="148" t="s">
        <v>613</v>
      </c>
      <c r="D5539" s="148" t="s">
        <v>614</v>
      </c>
      <c r="E5539" s="142">
        <v>3.2000000000000001E-2</v>
      </c>
      <c r="F5539" s="127" t="s">
        <v>617</v>
      </c>
      <c r="G5539" s="148" t="s">
        <v>14</v>
      </c>
      <c r="H5539" s="152" t="s">
        <v>11</v>
      </c>
      <c r="I5539" s="267"/>
    </row>
    <row r="5540" spans="1:9" x14ac:dyDescent="0.2">
      <c r="A5540" s="132" t="s">
        <v>40</v>
      </c>
      <c r="B5540" s="132"/>
      <c r="C5540" s="148" t="s">
        <v>613</v>
      </c>
      <c r="D5540" s="148" t="s">
        <v>614</v>
      </c>
      <c r="E5540" s="142">
        <v>3.2000000000000001E-2</v>
      </c>
      <c r="F5540" s="127" t="s">
        <v>617</v>
      </c>
      <c r="G5540" s="148" t="s">
        <v>14</v>
      </c>
      <c r="H5540" s="153" t="s">
        <v>11</v>
      </c>
      <c r="I5540" s="267"/>
    </row>
    <row r="5541" spans="1:9" x14ac:dyDescent="0.2">
      <c r="A5541" s="132" t="s">
        <v>44</v>
      </c>
      <c r="B5541" s="132"/>
      <c r="C5541" s="148" t="s">
        <v>613</v>
      </c>
      <c r="D5541" s="148" t="s">
        <v>614</v>
      </c>
      <c r="E5541" s="142">
        <v>3.2000000000000001E-2</v>
      </c>
      <c r="F5541" s="127" t="s">
        <v>617</v>
      </c>
      <c r="G5541" s="148" t="s">
        <v>14</v>
      </c>
      <c r="H5541" s="152" t="s">
        <v>11</v>
      </c>
      <c r="I5541" s="267"/>
    </row>
    <row r="5542" spans="1:9" x14ac:dyDescent="0.2">
      <c r="A5542" s="132" t="s">
        <v>45</v>
      </c>
      <c r="B5542" s="132"/>
      <c r="C5542" s="148" t="s">
        <v>613</v>
      </c>
      <c r="D5542" s="148" t="s">
        <v>614</v>
      </c>
      <c r="E5542" s="142">
        <v>3.2000000000000001E-2</v>
      </c>
      <c r="F5542" s="127" t="s">
        <v>617</v>
      </c>
      <c r="G5542" s="148" t="s">
        <v>14</v>
      </c>
      <c r="H5542" s="152" t="s">
        <v>11</v>
      </c>
      <c r="I5542" s="267"/>
    </row>
    <row r="5543" spans="1:9" x14ac:dyDescent="0.2">
      <c r="A5543" s="132" t="s">
        <v>46</v>
      </c>
      <c r="B5543" s="132"/>
      <c r="C5543" s="148" t="s">
        <v>613</v>
      </c>
      <c r="D5543" s="148" t="s">
        <v>614</v>
      </c>
      <c r="E5543" s="142">
        <v>3.2000000000000001E-2</v>
      </c>
      <c r="F5543" s="127" t="s">
        <v>617</v>
      </c>
      <c r="G5543" s="148" t="s">
        <v>14</v>
      </c>
      <c r="H5543" s="152" t="s">
        <v>11</v>
      </c>
      <c r="I5543" s="267"/>
    </row>
    <row r="5544" spans="1:9" x14ac:dyDescent="0.2">
      <c r="A5544" s="132" t="s">
        <v>47</v>
      </c>
      <c r="B5544" s="132"/>
      <c r="C5544" s="148" t="s">
        <v>613</v>
      </c>
      <c r="D5544" s="148" t="s">
        <v>614</v>
      </c>
      <c r="E5544" s="142">
        <v>3.2000000000000001E-2</v>
      </c>
      <c r="F5544" s="127" t="s">
        <v>617</v>
      </c>
      <c r="G5544" s="148" t="s">
        <v>14</v>
      </c>
      <c r="H5544" s="152" t="s">
        <v>11</v>
      </c>
      <c r="I5544" s="267"/>
    </row>
    <row r="5545" spans="1:9" x14ac:dyDescent="0.2">
      <c r="A5545" s="132" t="s">
        <v>55</v>
      </c>
      <c r="B5545" s="132"/>
      <c r="C5545" s="148" t="s">
        <v>613</v>
      </c>
      <c r="D5545" s="148" t="s">
        <v>614</v>
      </c>
      <c r="E5545" s="142">
        <v>3.2000000000000001E-2</v>
      </c>
      <c r="F5545" s="127" t="s">
        <v>617</v>
      </c>
      <c r="G5545" s="148" t="s">
        <v>14</v>
      </c>
      <c r="H5545" s="152" t="s">
        <v>11</v>
      </c>
      <c r="I5545" s="267"/>
    </row>
    <row r="5546" spans="1:9" x14ac:dyDescent="0.2">
      <c r="A5546" s="132" t="s">
        <v>56</v>
      </c>
      <c r="B5546" s="132"/>
      <c r="C5546" s="148" t="s">
        <v>613</v>
      </c>
      <c r="D5546" s="148" t="s">
        <v>614</v>
      </c>
      <c r="E5546" s="142">
        <v>3.2000000000000001E-2</v>
      </c>
      <c r="F5546" s="127" t="s">
        <v>617</v>
      </c>
      <c r="G5546" s="148" t="s">
        <v>14</v>
      </c>
      <c r="H5546" s="152" t="s">
        <v>11</v>
      </c>
      <c r="I5546" s="267"/>
    </row>
    <row r="5547" spans="1:9" x14ac:dyDescent="0.2">
      <c r="A5547" s="132" t="s">
        <v>64</v>
      </c>
      <c r="B5547" s="132"/>
      <c r="C5547" s="148" t="s">
        <v>613</v>
      </c>
      <c r="D5547" s="148" t="s">
        <v>614</v>
      </c>
      <c r="E5547" s="142">
        <v>3.2000000000000001E-2</v>
      </c>
      <c r="F5547" s="127" t="s">
        <v>617</v>
      </c>
      <c r="G5547" s="148" t="s">
        <v>14</v>
      </c>
      <c r="H5547" s="152" t="s">
        <v>11</v>
      </c>
      <c r="I5547" s="267"/>
    </row>
    <row r="5548" spans="1:9" x14ac:dyDescent="0.2">
      <c r="A5548" s="132" t="s">
        <v>65</v>
      </c>
      <c r="B5548" s="132"/>
      <c r="C5548" s="148" t="s">
        <v>613</v>
      </c>
      <c r="D5548" s="148" t="s">
        <v>614</v>
      </c>
      <c r="E5548" s="142">
        <v>3.2000000000000001E-2</v>
      </c>
      <c r="F5548" s="127" t="s">
        <v>617</v>
      </c>
      <c r="G5548" s="148" t="s">
        <v>14</v>
      </c>
      <c r="H5548" s="152" t="s">
        <v>11</v>
      </c>
      <c r="I5548" s="267"/>
    </row>
    <row r="5549" spans="1:9" x14ac:dyDescent="0.2">
      <c r="A5549" s="132" t="s">
        <v>78</v>
      </c>
      <c r="B5549" s="132"/>
      <c r="C5549" s="148" t="s">
        <v>613</v>
      </c>
      <c r="D5549" s="148" t="s">
        <v>614</v>
      </c>
      <c r="E5549" s="142">
        <v>3.2000000000000001E-2</v>
      </c>
      <c r="F5549" s="127" t="s">
        <v>617</v>
      </c>
      <c r="G5549" s="148" t="s">
        <v>14</v>
      </c>
      <c r="H5549" s="143" t="s">
        <v>11</v>
      </c>
      <c r="I5549" s="267"/>
    </row>
    <row r="5550" spans="1:9" x14ac:dyDescent="0.2">
      <c r="A5550" s="132" t="s">
        <v>79</v>
      </c>
      <c r="B5550" s="132"/>
      <c r="C5550" s="148" t="s">
        <v>613</v>
      </c>
      <c r="D5550" s="148" t="s">
        <v>614</v>
      </c>
      <c r="E5550" s="142">
        <v>3.2000000000000001E-2</v>
      </c>
      <c r="F5550" s="127" t="s">
        <v>617</v>
      </c>
      <c r="G5550" s="148" t="s">
        <v>14</v>
      </c>
      <c r="H5550" s="143" t="s">
        <v>11</v>
      </c>
      <c r="I5550" s="267"/>
    </row>
    <row r="5551" spans="1:9" x14ac:dyDescent="0.2">
      <c r="A5551" s="132" t="s">
        <v>81</v>
      </c>
      <c r="B5551" s="132"/>
      <c r="C5551" s="148" t="s">
        <v>613</v>
      </c>
      <c r="D5551" s="148" t="s">
        <v>614</v>
      </c>
      <c r="E5551" s="142">
        <v>3.2000000000000001E-2</v>
      </c>
      <c r="F5551" s="127" t="s">
        <v>617</v>
      </c>
      <c r="G5551" s="148" t="s">
        <v>14</v>
      </c>
      <c r="H5551" s="152" t="s">
        <v>11</v>
      </c>
      <c r="I5551" s="267"/>
    </row>
    <row r="5552" spans="1:9" x14ac:dyDescent="0.2">
      <c r="A5552" s="132" t="s">
        <v>82</v>
      </c>
      <c r="B5552" s="132"/>
      <c r="C5552" s="148" t="s">
        <v>613</v>
      </c>
      <c r="D5552" s="148" t="s">
        <v>614</v>
      </c>
      <c r="E5552" s="142">
        <v>3.2000000000000001E-2</v>
      </c>
      <c r="F5552" s="127" t="s">
        <v>617</v>
      </c>
      <c r="G5552" s="148" t="s">
        <v>14</v>
      </c>
      <c r="H5552" s="152" t="s">
        <v>11</v>
      </c>
      <c r="I5552" s="267"/>
    </row>
    <row r="5553" spans="1:9" x14ac:dyDescent="0.2">
      <c r="A5553" s="132" t="s">
        <v>87</v>
      </c>
      <c r="B5553" s="132"/>
      <c r="C5553" s="148" t="s">
        <v>613</v>
      </c>
      <c r="D5553" s="148" t="s">
        <v>614</v>
      </c>
      <c r="E5553" s="142">
        <v>3.2000000000000001E-2</v>
      </c>
      <c r="F5553" s="127" t="s">
        <v>617</v>
      </c>
      <c r="G5553" s="148" t="s">
        <v>14</v>
      </c>
      <c r="H5553" s="152" t="s">
        <v>11</v>
      </c>
      <c r="I5553" s="267"/>
    </row>
    <row r="5554" spans="1:9" x14ac:dyDescent="0.2">
      <c r="A5554" s="132" t="s">
        <v>88</v>
      </c>
      <c r="B5554" s="132"/>
      <c r="C5554" s="148" t="s">
        <v>613</v>
      </c>
      <c r="D5554" s="148" t="s">
        <v>614</v>
      </c>
      <c r="E5554" s="142">
        <v>3.2000000000000001E-2</v>
      </c>
      <c r="F5554" s="127" t="s">
        <v>617</v>
      </c>
      <c r="G5554" s="148" t="s">
        <v>14</v>
      </c>
      <c r="H5554" s="152" t="s">
        <v>11</v>
      </c>
      <c r="I5554" s="267"/>
    </row>
    <row r="5555" spans="1:9" x14ac:dyDescent="0.2">
      <c r="A5555" s="132" t="s">
        <v>148</v>
      </c>
      <c r="B5555" s="132"/>
      <c r="C5555" s="148" t="s">
        <v>613</v>
      </c>
      <c r="D5555" s="148" t="s">
        <v>614</v>
      </c>
      <c r="E5555" s="142">
        <v>3.2000000000000001E-2</v>
      </c>
      <c r="F5555" s="127" t="s">
        <v>617</v>
      </c>
      <c r="G5555" s="148" t="s">
        <v>14</v>
      </c>
      <c r="H5555" s="152" t="s">
        <v>11</v>
      </c>
      <c r="I5555" s="267"/>
    </row>
    <row r="5556" spans="1:9" x14ac:dyDescent="0.2">
      <c r="A5556" s="132" t="s">
        <v>527</v>
      </c>
      <c r="B5556" s="132"/>
      <c r="C5556" s="158" t="s">
        <v>613</v>
      </c>
      <c r="D5556" s="158" t="s">
        <v>614</v>
      </c>
      <c r="E5556" s="142">
        <v>3.2000000000000001E-2</v>
      </c>
      <c r="F5556" s="127" t="s">
        <v>617</v>
      </c>
      <c r="G5556" s="158" t="s">
        <v>14</v>
      </c>
      <c r="H5556" s="152" t="s">
        <v>11</v>
      </c>
      <c r="I5556" s="267"/>
    </row>
    <row r="5557" spans="1:9" s="53" customFormat="1" x14ac:dyDescent="0.2">
      <c r="A5557" s="132" t="s">
        <v>588</v>
      </c>
      <c r="B5557" s="132"/>
      <c r="C5557" s="148" t="s">
        <v>613</v>
      </c>
      <c r="D5557" s="148" t="s">
        <v>614</v>
      </c>
      <c r="E5557" s="142">
        <v>3.2000000000000001E-2</v>
      </c>
      <c r="F5557" s="127" t="s">
        <v>617</v>
      </c>
      <c r="G5557" s="148" t="s">
        <v>14</v>
      </c>
      <c r="H5557" s="152" t="s">
        <v>11</v>
      </c>
      <c r="I5557" s="267"/>
    </row>
    <row r="5558" spans="1:9" s="53" customFormat="1" x14ac:dyDescent="0.2">
      <c r="A5558" s="132" t="s">
        <v>1069</v>
      </c>
      <c r="B5558" s="132"/>
      <c r="C5558" s="148" t="s">
        <v>613</v>
      </c>
      <c r="D5558" s="148" t="s">
        <v>614</v>
      </c>
      <c r="E5558" s="142">
        <v>3.2000000000000001E-2</v>
      </c>
      <c r="F5558" s="127" t="s">
        <v>617</v>
      </c>
      <c r="G5558" s="148" t="s">
        <v>14</v>
      </c>
      <c r="H5558" s="152" t="s">
        <v>11</v>
      </c>
      <c r="I5558" s="267"/>
    </row>
    <row r="5559" spans="1:9" x14ac:dyDescent="0.2">
      <c r="A5559" s="132" t="s">
        <v>5</v>
      </c>
      <c r="B5559" s="132"/>
      <c r="C5559" s="148" t="s">
        <v>613</v>
      </c>
      <c r="D5559" s="127" t="s">
        <v>614</v>
      </c>
      <c r="E5559" s="142">
        <v>3.3000000000000002E-2</v>
      </c>
      <c r="F5559" s="127" t="s">
        <v>618</v>
      </c>
      <c r="G5559" s="148" t="s">
        <v>14</v>
      </c>
      <c r="H5559" s="152" t="s">
        <v>11</v>
      </c>
      <c r="I5559" s="267"/>
    </row>
    <row r="5560" spans="1:9" x14ac:dyDescent="0.2">
      <c r="A5560" s="132" t="s">
        <v>6</v>
      </c>
      <c r="B5560" s="132"/>
      <c r="C5560" s="148" t="s">
        <v>613</v>
      </c>
      <c r="D5560" s="148" t="s">
        <v>614</v>
      </c>
      <c r="E5560" s="142">
        <v>3.3000000000000002E-2</v>
      </c>
      <c r="F5560" s="127" t="s">
        <v>618</v>
      </c>
      <c r="G5560" s="148" t="s">
        <v>14</v>
      </c>
      <c r="H5560" s="152" t="s">
        <v>11</v>
      </c>
      <c r="I5560" s="267"/>
    </row>
    <row r="5561" spans="1:9" x14ac:dyDescent="0.2">
      <c r="A5561" s="132" t="s">
        <v>7</v>
      </c>
      <c r="B5561" s="132"/>
      <c r="C5561" s="148" t="s">
        <v>613</v>
      </c>
      <c r="D5561" s="148" t="s">
        <v>614</v>
      </c>
      <c r="E5561" s="142">
        <v>3.3000000000000002E-2</v>
      </c>
      <c r="F5561" s="127" t="s">
        <v>618</v>
      </c>
      <c r="G5561" s="148" t="s">
        <v>14</v>
      </c>
      <c r="H5561" s="152">
        <v>422.42800999999997</v>
      </c>
      <c r="I5561" s="267"/>
    </row>
    <row r="5562" spans="1:9" x14ac:dyDescent="0.2">
      <c r="A5562" s="132" t="s">
        <v>8</v>
      </c>
      <c r="B5562" s="132"/>
      <c r="C5562" s="148" t="s">
        <v>613</v>
      </c>
      <c r="D5562" s="148" t="s">
        <v>614</v>
      </c>
      <c r="E5562" s="142">
        <v>3.3000000000000002E-2</v>
      </c>
      <c r="F5562" s="127" t="s">
        <v>618</v>
      </c>
      <c r="G5562" s="148" t="s">
        <v>14</v>
      </c>
      <c r="H5562" s="152">
        <v>191.55467000000002</v>
      </c>
      <c r="I5562" s="267"/>
    </row>
    <row r="5563" spans="1:9" x14ac:dyDescent="0.2">
      <c r="A5563" s="132" t="s">
        <v>34</v>
      </c>
      <c r="B5563" s="132"/>
      <c r="C5563" s="148" t="s">
        <v>613</v>
      </c>
      <c r="D5563" s="148" t="s">
        <v>614</v>
      </c>
      <c r="E5563" s="142">
        <v>3.3000000000000002E-2</v>
      </c>
      <c r="F5563" s="127" t="s">
        <v>618</v>
      </c>
      <c r="G5563" s="148" t="s">
        <v>14</v>
      </c>
      <c r="H5563" s="152">
        <v>292.68851000000001</v>
      </c>
      <c r="I5563" s="267"/>
    </row>
    <row r="5564" spans="1:9" x14ac:dyDescent="0.2">
      <c r="A5564" s="132" t="s">
        <v>37</v>
      </c>
      <c r="B5564" s="132"/>
      <c r="C5564" s="148" t="s">
        <v>613</v>
      </c>
      <c r="D5564" s="148" t="s">
        <v>614</v>
      </c>
      <c r="E5564" s="142">
        <v>3.3000000000000002E-2</v>
      </c>
      <c r="F5564" s="127" t="s">
        <v>618</v>
      </c>
      <c r="G5564" s="148" t="s">
        <v>14</v>
      </c>
      <c r="H5564" s="152">
        <v>319.43068</v>
      </c>
      <c r="I5564" s="267"/>
    </row>
    <row r="5565" spans="1:9" x14ac:dyDescent="0.2">
      <c r="A5565" s="132" t="s">
        <v>39</v>
      </c>
      <c r="B5565" s="132"/>
      <c r="C5565" s="148" t="s">
        <v>613</v>
      </c>
      <c r="D5565" s="148" t="s">
        <v>614</v>
      </c>
      <c r="E5565" s="142">
        <v>3.3000000000000002E-2</v>
      </c>
      <c r="F5565" s="127" t="s">
        <v>618</v>
      </c>
      <c r="G5565" s="148" t="s">
        <v>14</v>
      </c>
      <c r="H5565" s="152">
        <v>208.08653000000001</v>
      </c>
      <c r="I5565" s="267"/>
    </row>
    <row r="5566" spans="1:9" x14ac:dyDescent="0.2">
      <c r="A5566" s="132" t="s">
        <v>40</v>
      </c>
      <c r="B5566" s="132"/>
      <c r="C5566" s="148" t="s">
        <v>613</v>
      </c>
      <c r="D5566" s="148" t="s">
        <v>614</v>
      </c>
      <c r="E5566" s="142">
        <v>3.3000000000000002E-2</v>
      </c>
      <c r="F5566" s="127" t="s">
        <v>618</v>
      </c>
      <c r="G5566" s="148" t="s">
        <v>14</v>
      </c>
      <c r="H5566" s="153">
        <v>466.08194000000003</v>
      </c>
      <c r="I5566" s="267"/>
    </row>
    <row r="5567" spans="1:9" x14ac:dyDescent="0.2">
      <c r="A5567" s="132" t="s">
        <v>44</v>
      </c>
      <c r="B5567" s="132"/>
      <c r="C5567" s="148" t="s">
        <v>613</v>
      </c>
      <c r="D5567" s="148" t="s">
        <v>614</v>
      </c>
      <c r="E5567" s="142">
        <v>3.3000000000000002E-2</v>
      </c>
      <c r="F5567" s="127" t="s">
        <v>618</v>
      </c>
      <c r="G5567" s="148" t="s">
        <v>14</v>
      </c>
      <c r="H5567" s="152">
        <v>201.56139999999999</v>
      </c>
      <c r="I5567" s="267"/>
    </row>
    <row r="5568" spans="1:9" x14ac:dyDescent="0.2">
      <c r="A5568" s="132" t="s">
        <v>45</v>
      </c>
      <c r="B5568" s="132"/>
      <c r="C5568" s="148" t="s">
        <v>613</v>
      </c>
      <c r="D5568" s="148" t="s">
        <v>614</v>
      </c>
      <c r="E5568" s="142">
        <v>3.3000000000000002E-2</v>
      </c>
      <c r="F5568" s="127" t="s">
        <v>618</v>
      </c>
      <c r="G5568" s="148" t="s">
        <v>14</v>
      </c>
      <c r="H5568" s="152">
        <v>198.28637000000001</v>
      </c>
      <c r="I5568" s="267"/>
    </row>
    <row r="5569" spans="1:9" x14ac:dyDescent="0.2">
      <c r="A5569" s="132" t="s">
        <v>46</v>
      </c>
      <c r="B5569" s="132"/>
      <c r="C5569" s="148" t="s">
        <v>613</v>
      </c>
      <c r="D5569" s="148" t="s">
        <v>614</v>
      </c>
      <c r="E5569" s="142">
        <v>3.3000000000000002E-2</v>
      </c>
      <c r="F5569" s="127" t="s">
        <v>618</v>
      </c>
      <c r="G5569" s="148" t="s">
        <v>14</v>
      </c>
      <c r="H5569" s="152">
        <v>109.89169</v>
      </c>
      <c r="I5569" s="267"/>
    </row>
    <row r="5570" spans="1:9" x14ac:dyDescent="0.2">
      <c r="A5570" s="132" t="s">
        <v>47</v>
      </c>
      <c r="B5570" s="132"/>
      <c r="C5570" s="148" t="s">
        <v>613</v>
      </c>
      <c r="D5570" s="148" t="s">
        <v>614</v>
      </c>
      <c r="E5570" s="142">
        <v>3.3000000000000002E-2</v>
      </c>
      <c r="F5570" s="127" t="s">
        <v>618</v>
      </c>
      <c r="G5570" s="148" t="s">
        <v>14</v>
      </c>
      <c r="H5570" s="152">
        <v>197.91836000000001</v>
      </c>
      <c r="I5570" s="267"/>
    </row>
    <row r="5571" spans="1:9" x14ac:dyDescent="0.2">
      <c r="A5571" s="132" t="s">
        <v>55</v>
      </c>
      <c r="B5571" s="132"/>
      <c r="C5571" s="148" t="s">
        <v>613</v>
      </c>
      <c r="D5571" s="148" t="s">
        <v>614</v>
      </c>
      <c r="E5571" s="142">
        <v>3.3000000000000002E-2</v>
      </c>
      <c r="F5571" s="127" t="s">
        <v>618</v>
      </c>
      <c r="G5571" s="148" t="s">
        <v>14</v>
      </c>
      <c r="H5571" s="152">
        <v>40.534199999999998</v>
      </c>
      <c r="I5571" s="267"/>
    </row>
    <row r="5572" spans="1:9" x14ac:dyDescent="0.2">
      <c r="A5572" s="132" t="s">
        <v>56</v>
      </c>
      <c r="B5572" s="132"/>
      <c r="C5572" s="148" t="s">
        <v>613</v>
      </c>
      <c r="D5572" s="148" t="s">
        <v>614</v>
      </c>
      <c r="E5572" s="142">
        <v>3.3000000000000002E-2</v>
      </c>
      <c r="F5572" s="127" t="s">
        <v>618</v>
      </c>
      <c r="G5572" s="148" t="s">
        <v>14</v>
      </c>
      <c r="H5572" s="152">
        <v>400.03881999999999</v>
      </c>
      <c r="I5572" s="267"/>
    </row>
    <row r="5573" spans="1:9" x14ac:dyDescent="0.2">
      <c r="A5573" s="132" t="s">
        <v>64</v>
      </c>
      <c r="B5573" s="132"/>
      <c r="C5573" s="148" t="s">
        <v>613</v>
      </c>
      <c r="D5573" s="148" t="s">
        <v>614</v>
      </c>
      <c r="E5573" s="142">
        <v>3.3000000000000002E-2</v>
      </c>
      <c r="F5573" s="127" t="s">
        <v>618</v>
      </c>
      <c r="G5573" s="148" t="s">
        <v>14</v>
      </c>
      <c r="H5573" s="152">
        <v>540.78800000000001</v>
      </c>
      <c r="I5573" s="267"/>
    </row>
    <row r="5574" spans="1:9" x14ac:dyDescent="0.2">
      <c r="A5574" s="132" t="s">
        <v>65</v>
      </c>
      <c r="B5574" s="132"/>
      <c r="C5574" s="148" t="s">
        <v>613</v>
      </c>
      <c r="D5574" s="148" t="s">
        <v>614</v>
      </c>
      <c r="E5574" s="142">
        <v>3.3000000000000002E-2</v>
      </c>
      <c r="F5574" s="127" t="s">
        <v>618</v>
      </c>
      <c r="G5574" s="148" t="s">
        <v>14</v>
      </c>
      <c r="H5574" s="152">
        <v>275.42700000000002</v>
      </c>
      <c r="I5574" s="267"/>
    </row>
    <row r="5575" spans="1:9" x14ac:dyDescent="0.2">
      <c r="A5575" s="132" t="s">
        <v>78</v>
      </c>
      <c r="B5575" s="132"/>
      <c r="C5575" s="148" t="s">
        <v>613</v>
      </c>
      <c r="D5575" s="148" t="s">
        <v>614</v>
      </c>
      <c r="E5575" s="142">
        <v>3.3000000000000002E-2</v>
      </c>
      <c r="F5575" s="127" t="s">
        <v>618</v>
      </c>
      <c r="G5575" s="148" t="s">
        <v>14</v>
      </c>
      <c r="H5575" s="143">
        <v>450</v>
      </c>
      <c r="I5575" s="267"/>
    </row>
    <row r="5576" spans="1:9" x14ac:dyDescent="0.2">
      <c r="A5576" s="132" t="s">
        <v>79</v>
      </c>
      <c r="B5576" s="132"/>
      <c r="C5576" s="148" t="s">
        <v>613</v>
      </c>
      <c r="D5576" s="148" t="s">
        <v>614</v>
      </c>
      <c r="E5576" s="142">
        <v>3.3000000000000002E-2</v>
      </c>
      <c r="F5576" s="127" t="s">
        <v>618</v>
      </c>
      <c r="G5576" s="148" t="s">
        <v>14</v>
      </c>
      <c r="H5576" s="143">
        <v>450</v>
      </c>
      <c r="I5576" s="267"/>
    </row>
    <row r="5577" spans="1:9" x14ac:dyDescent="0.2">
      <c r="A5577" s="132" t="s">
        <v>81</v>
      </c>
      <c r="B5577" s="132"/>
      <c r="C5577" s="148" t="s">
        <v>613</v>
      </c>
      <c r="D5577" s="148" t="s">
        <v>614</v>
      </c>
      <c r="E5577" s="142">
        <v>3.3000000000000002E-2</v>
      </c>
      <c r="F5577" s="127" t="s">
        <v>618</v>
      </c>
      <c r="G5577" s="148" t="s">
        <v>14</v>
      </c>
      <c r="H5577" s="152">
        <v>450</v>
      </c>
      <c r="I5577" s="267"/>
    </row>
    <row r="5578" spans="1:9" x14ac:dyDescent="0.2">
      <c r="A5578" s="132" t="s">
        <v>82</v>
      </c>
      <c r="B5578" s="132"/>
      <c r="C5578" s="148" t="s">
        <v>613</v>
      </c>
      <c r="D5578" s="148" t="s">
        <v>614</v>
      </c>
      <c r="E5578" s="142">
        <v>3.3000000000000002E-2</v>
      </c>
      <c r="F5578" s="127" t="s">
        <v>618</v>
      </c>
      <c r="G5578" s="148" t="s">
        <v>14</v>
      </c>
      <c r="H5578" s="152">
        <v>450</v>
      </c>
      <c r="I5578" s="267"/>
    </row>
    <row r="5579" spans="1:9" x14ac:dyDescent="0.2">
      <c r="A5579" s="132" t="s">
        <v>87</v>
      </c>
      <c r="B5579" s="132"/>
      <c r="C5579" s="148" t="s">
        <v>613</v>
      </c>
      <c r="D5579" s="148" t="s">
        <v>614</v>
      </c>
      <c r="E5579" s="142">
        <v>3.3000000000000002E-2</v>
      </c>
      <c r="F5579" s="127" t="s">
        <v>618</v>
      </c>
      <c r="G5579" s="148" t="s">
        <v>14</v>
      </c>
      <c r="H5579" s="152">
        <v>450</v>
      </c>
      <c r="I5579" s="267"/>
    </row>
    <row r="5580" spans="1:9" x14ac:dyDescent="0.2">
      <c r="A5580" s="132" t="s">
        <v>88</v>
      </c>
      <c r="B5580" s="132"/>
      <c r="C5580" s="148" t="s">
        <v>613</v>
      </c>
      <c r="D5580" s="148" t="s">
        <v>614</v>
      </c>
      <c r="E5580" s="142">
        <v>3.3000000000000002E-2</v>
      </c>
      <c r="F5580" s="127" t="s">
        <v>618</v>
      </c>
      <c r="G5580" s="148" t="s">
        <v>14</v>
      </c>
      <c r="H5580" s="152">
        <v>450</v>
      </c>
      <c r="I5580" s="267"/>
    </row>
    <row r="5581" spans="1:9" x14ac:dyDescent="0.2">
      <c r="A5581" s="132" t="s">
        <v>148</v>
      </c>
      <c r="B5581" s="132"/>
      <c r="C5581" s="148" t="s">
        <v>613</v>
      </c>
      <c r="D5581" s="148" t="s">
        <v>614</v>
      </c>
      <c r="E5581" s="142">
        <v>3.3000000000000002E-2</v>
      </c>
      <c r="F5581" s="127" t="s">
        <v>618</v>
      </c>
      <c r="G5581" s="148" t="s">
        <v>14</v>
      </c>
      <c r="H5581" s="137">
        <v>450</v>
      </c>
      <c r="I5581" s="267"/>
    </row>
    <row r="5582" spans="1:9" x14ac:dyDescent="0.2">
      <c r="A5582" s="132" t="s">
        <v>527</v>
      </c>
      <c r="B5582" s="132"/>
      <c r="C5582" s="158" t="s">
        <v>613</v>
      </c>
      <c r="D5582" s="158" t="s">
        <v>614</v>
      </c>
      <c r="E5582" s="142">
        <v>3.3000000000000002E-2</v>
      </c>
      <c r="F5582" s="127" t="s">
        <v>618</v>
      </c>
      <c r="G5582" s="148" t="s">
        <v>14</v>
      </c>
      <c r="H5582" s="140">
        <v>450</v>
      </c>
      <c r="I5582" s="267"/>
    </row>
    <row r="5583" spans="1:9" s="53" customFormat="1" x14ac:dyDescent="0.2">
      <c r="A5583" s="132" t="s">
        <v>588</v>
      </c>
      <c r="B5583" s="132"/>
      <c r="C5583" s="148" t="s">
        <v>613</v>
      </c>
      <c r="D5583" s="148" t="s">
        <v>614</v>
      </c>
      <c r="E5583" s="142">
        <v>3.3000000000000002E-2</v>
      </c>
      <c r="F5583" s="127" t="s">
        <v>618</v>
      </c>
      <c r="G5583" s="148" t="s">
        <v>14</v>
      </c>
      <c r="H5583" s="58">
        <v>450</v>
      </c>
      <c r="I5583" s="267"/>
    </row>
    <row r="5584" spans="1:9" s="53" customFormat="1" x14ac:dyDescent="0.2">
      <c r="A5584" s="132" t="s">
        <v>1069</v>
      </c>
      <c r="B5584" s="132"/>
      <c r="C5584" s="148" t="s">
        <v>613</v>
      </c>
      <c r="D5584" s="148" t="s">
        <v>614</v>
      </c>
      <c r="E5584" s="142">
        <v>3.3000000000000002E-2</v>
      </c>
      <c r="F5584" s="127" t="s">
        <v>618</v>
      </c>
      <c r="G5584" s="148" t="s">
        <v>14</v>
      </c>
      <c r="H5584" s="58">
        <v>450</v>
      </c>
      <c r="I5584" s="267"/>
    </row>
    <row r="5585" spans="1:9" x14ac:dyDescent="0.2">
      <c r="A5585" s="132" t="s">
        <v>5</v>
      </c>
      <c r="B5585" s="132"/>
      <c r="C5585" s="148" t="s">
        <v>613</v>
      </c>
      <c r="D5585" s="148" t="s">
        <v>614</v>
      </c>
      <c r="E5585" s="149">
        <v>3.4000000000000002E-2</v>
      </c>
      <c r="F5585" s="148" t="s">
        <v>619</v>
      </c>
      <c r="G5585" s="148" t="s">
        <v>14</v>
      </c>
      <c r="H5585" s="143" t="s">
        <v>11</v>
      </c>
      <c r="I5585" s="267"/>
    </row>
    <row r="5586" spans="1:9" x14ac:dyDescent="0.2">
      <c r="A5586" s="132" t="s">
        <v>6</v>
      </c>
      <c r="B5586" s="132"/>
      <c r="C5586" s="148" t="s">
        <v>613</v>
      </c>
      <c r="D5586" s="148" t="s">
        <v>614</v>
      </c>
      <c r="E5586" s="149">
        <v>3.4000000000000002E-2</v>
      </c>
      <c r="F5586" s="148" t="s">
        <v>619</v>
      </c>
      <c r="G5586" s="148" t="s">
        <v>14</v>
      </c>
      <c r="H5586" s="143" t="s">
        <v>11</v>
      </c>
      <c r="I5586" s="267"/>
    </row>
    <row r="5587" spans="1:9" x14ac:dyDescent="0.2">
      <c r="A5587" s="132" t="s">
        <v>7</v>
      </c>
      <c r="B5587" s="132"/>
      <c r="C5587" s="148" t="s">
        <v>613</v>
      </c>
      <c r="D5587" s="148" t="s">
        <v>614</v>
      </c>
      <c r="E5587" s="149">
        <v>3.4000000000000002E-2</v>
      </c>
      <c r="F5587" s="148" t="s">
        <v>619</v>
      </c>
      <c r="G5587" s="148" t="s">
        <v>14</v>
      </c>
      <c r="H5587" s="152" t="s">
        <v>11</v>
      </c>
      <c r="I5587" s="267"/>
    </row>
    <row r="5588" spans="1:9" x14ac:dyDescent="0.2">
      <c r="A5588" s="132" t="s">
        <v>8</v>
      </c>
      <c r="B5588" s="132"/>
      <c r="C5588" s="148" t="s">
        <v>613</v>
      </c>
      <c r="D5588" s="148" t="s">
        <v>614</v>
      </c>
      <c r="E5588" s="149">
        <v>3.4000000000000002E-2</v>
      </c>
      <c r="F5588" s="148" t="s">
        <v>619</v>
      </c>
      <c r="G5588" s="148" t="s">
        <v>14</v>
      </c>
      <c r="H5588" s="152" t="s">
        <v>11</v>
      </c>
      <c r="I5588" s="267"/>
    </row>
    <row r="5589" spans="1:9" x14ac:dyDescent="0.2">
      <c r="A5589" s="132" t="s">
        <v>34</v>
      </c>
      <c r="B5589" s="132"/>
      <c r="C5589" s="148" t="s">
        <v>613</v>
      </c>
      <c r="D5589" s="148" t="s">
        <v>614</v>
      </c>
      <c r="E5589" s="149">
        <v>3.4000000000000002E-2</v>
      </c>
      <c r="F5589" s="148" t="s">
        <v>619</v>
      </c>
      <c r="G5589" s="148" t="s">
        <v>14</v>
      </c>
      <c r="H5589" s="152">
        <v>230000</v>
      </c>
      <c r="I5589" s="267"/>
    </row>
    <row r="5590" spans="1:9" x14ac:dyDescent="0.2">
      <c r="A5590" s="132" t="s">
        <v>37</v>
      </c>
      <c r="B5590" s="132"/>
      <c r="C5590" s="148" t="s">
        <v>613</v>
      </c>
      <c r="D5590" s="148" t="s">
        <v>614</v>
      </c>
      <c r="E5590" s="149">
        <v>3.4000000000000002E-2</v>
      </c>
      <c r="F5590" s="148" t="s">
        <v>619</v>
      </c>
      <c r="G5590" s="148" t="s">
        <v>14</v>
      </c>
      <c r="H5590" s="152">
        <v>170000</v>
      </c>
      <c r="I5590" s="267"/>
    </row>
    <row r="5591" spans="1:9" x14ac:dyDescent="0.2">
      <c r="A5591" s="132" t="s">
        <v>39</v>
      </c>
      <c r="B5591" s="132"/>
      <c r="C5591" s="148" t="s">
        <v>613</v>
      </c>
      <c r="D5591" s="148" t="s">
        <v>614</v>
      </c>
      <c r="E5591" s="149">
        <v>3.4000000000000002E-2</v>
      </c>
      <c r="F5591" s="148" t="s">
        <v>619</v>
      </c>
      <c r="G5591" s="148" t="s">
        <v>14</v>
      </c>
      <c r="H5591" s="152" t="s">
        <v>11</v>
      </c>
      <c r="I5591" s="267"/>
    </row>
    <row r="5592" spans="1:9" x14ac:dyDescent="0.2">
      <c r="A5592" s="132" t="s">
        <v>40</v>
      </c>
      <c r="B5592" s="132"/>
      <c r="C5592" s="148" t="s">
        <v>613</v>
      </c>
      <c r="D5592" s="148" t="s">
        <v>614</v>
      </c>
      <c r="E5592" s="149">
        <v>3.4000000000000002E-2</v>
      </c>
      <c r="F5592" s="148" t="s">
        <v>619</v>
      </c>
      <c r="G5592" s="148" t="s">
        <v>14</v>
      </c>
      <c r="H5592" s="152" t="s">
        <v>11</v>
      </c>
      <c r="I5592" s="267"/>
    </row>
    <row r="5593" spans="1:9" x14ac:dyDescent="0.2">
      <c r="A5593" s="132" t="s">
        <v>44</v>
      </c>
      <c r="B5593" s="132"/>
      <c r="C5593" s="148" t="s">
        <v>613</v>
      </c>
      <c r="D5593" s="148" t="s">
        <v>614</v>
      </c>
      <c r="E5593" s="149">
        <v>3.4000000000000002E-2</v>
      </c>
      <c r="F5593" s="148" t="s">
        <v>619</v>
      </c>
      <c r="G5593" s="148" t="s">
        <v>14</v>
      </c>
      <c r="H5593" s="152" t="s">
        <v>11</v>
      </c>
      <c r="I5593" s="267"/>
    </row>
    <row r="5594" spans="1:9" x14ac:dyDescent="0.2">
      <c r="A5594" s="132" t="s">
        <v>45</v>
      </c>
      <c r="B5594" s="132"/>
      <c r="C5594" s="148" t="s">
        <v>613</v>
      </c>
      <c r="D5594" s="148" t="s">
        <v>614</v>
      </c>
      <c r="E5594" s="149">
        <v>3.4000000000000002E-2</v>
      </c>
      <c r="F5594" s="148" t="s">
        <v>619</v>
      </c>
      <c r="G5594" s="148" t="s">
        <v>14</v>
      </c>
      <c r="H5594" s="152" t="s">
        <v>11</v>
      </c>
      <c r="I5594" s="267"/>
    </row>
    <row r="5595" spans="1:9" x14ac:dyDescent="0.2">
      <c r="A5595" s="132" t="s">
        <v>46</v>
      </c>
      <c r="B5595" s="132"/>
      <c r="C5595" s="148" t="s">
        <v>613</v>
      </c>
      <c r="D5595" s="148" t="s">
        <v>614</v>
      </c>
      <c r="E5595" s="149">
        <v>3.4000000000000002E-2</v>
      </c>
      <c r="F5595" s="148" t="s">
        <v>619</v>
      </c>
      <c r="G5595" s="148" t="s">
        <v>14</v>
      </c>
      <c r="H5595" s="152" t="s">
        <v>11</v>
      </c>
      <c r="I5595" s="267"/>
    </row>
    <row r="5596" spans="1:9" x14ac:dyDescent="0.2">
      <c r="A5596" s="132" t="s">
        <v>47</v>
      </c>
      <c r="B5596" s="132"/>
      <c r="C5596" s="148" t="s">
        <v>613</v>
      </c>
      <c r="D5596" s="148" t="s">
        <v>614</v>
      </c>
      <c r="E5596" s="149">
        <v>3.4000000000000002E-2</v>
      </c>
      <c r="F5596" s="148" t="s">
        <v>619</v>
      </c>
      <c r="G5596" s="148" t="s">
        <v>14</v>
      </c>
      <c r="H5596" s="152" t="s">
        <v>11</v>
      </c>
      <c r="I5596" s="267"/>
    </row>
    <row r="5597" spans="1:9" x14ac:dyDescent="0.2">
      <c r="A5597" s="132" t="s">
        <v>55</v>
      </c>
      <c r="B5597" s="132"/>
      <c r="C5597" s="148" t="s">
        <v>613</v>
      </c>
      <c r="D5597" s="148" t="s">
        <v>614</v>
      </c>
      <c r="E5597" s="149">
        <v>3.4000000000000002E-2</v>
      </c>
      <c r="F5597" s="148" t="s">
        <v>619</v>
      </c>
      <c r="G5597" s="148" t="s">
        <v>14</v>
      </c>
      <c r="H5597" s="152" t="s">
        <v>11</v>
      </c>
      <c r="I5597" s="267"/>
    </row>
    <row r="5598" spans="1:9" x14ac:dyDescent="0.2">
      <c r="A5598" s="132" t="s">
        <v>56</v>
      </c>
      <c r="B5598" s="132"/>
      <c r="C5598" s="148" t="s">
        <v>613</v>
      </c>
      <c r="D5598" s="148" t="s">
        <v>614</v>
      </c>
      <c r="E5598" s="149">
        <v>3.4000000000000002E-2</v>
      </c>
      <c r="F5598" s="148" t="s">
        <v>619</v>
      </c>
      <c r="G5598" s="148" t="s">
        <v>14</v>
      </c>
      <c r="H5598" s="152" t="s">
        <v>11</v>
      </c>
      <c r="I5598" s="267"/>
    </row>
    <row r="5599" spans="1:9" x14ac:dyDescent="0.2">
      <c r="A5599" s="132" t="s">
        <v>64</v>
      </c>
      <c r="B5599" s="132"/>
      <c r="C5599" s="148" t="s">
        <v>613</v>
      </c>
      <c r="D5599" s="148" t="s">
        <v>614</v>
      </c>
      <c r="E5599" s="149">
        <v>3.4000000000000002E-2</v>
      </c>
      <c r="F5599" s="148" t="s">
        <v>619</v>
      </c>
      <c r="G5599" s="148" t="s">
        <v>14</v>
      </c>
      <c r="H5599" s="152" t="s">
        <v>11</v>
      </c>
      <c r="I5599" s="267"/>
    </row>
    <row r="5600" spans="1:9" x14ac:dyDescent="0.2">
      <c r="A5600" s="132" t="s">
        <v>65</v>
      </c>
      <c r="B5600" s="132"/>
      <c r="C5600" s="148" t="s">
        <v>613</v>
      </c>
      <c r="D5600" s="148" t="s">
        <v>614</v>
      </c>
      <c r="E5600" s="149">
        <v>3.4000000000000002E-2</v>
      </c>
      <c r="F5600" s="148" t="s">
        <v>619</v>
      </c>
      <c r="G5600" s="148" t="s">
        <v>14</v>
      </c>
      <c r="H5600" s="153" t="s">
        <v>11</v>
      </c>
      <c r="I5600" s="267"/>
    </row>
    <row r="5601" spans="1:9" x14ac:dyDescent="0.2">
      <c r="A5601" s="132" t="s">
        <v>78</v>
      </c>
      <c r="B5601" s="132"/>
      <c r="C5601" s="148" t="s">
        <v>613</v>
      </c>
      <c r="D5601" s="148" t="s">
        <v>614</v>
      </c>
      <c r="E5601" s="149">
        <v>3.4000000000000002E-2</v>
      </c>
      <c r="F5601" s="148" t="s">
        <v>619</v>
      </c>
      <c r="G5601" s="148" t="s">
        <v>14</v>
      </c>
      <c r="H5601" s="152" t="s">
        <v>11</v>
      </c>
      <c r="I5601" s="267"/>
    </row>
    <row r="5602" spans="1:9" x14ac:dyDescent="0.2">
      <c r="A5602" s="132" t="s">
        <v>79</v>
      </c>
      <c r="B5602" s="132"/>
      <c r="C5602" s="148" t="s">
        <v>613</v>
      </c>
      <c r="D5602" s="148" t="s">
        <v>614</v>
      </c>
      <c r="E5602" s="149">
        <v>3.4000000000000002E-2</v>
      </c>
      <c r="F5602" s="148" t="s">
        <v>619</v>
      </c>
      <c r="G5602" s="148" t="s">
        <v>14</v>
      </c>
      <c r="H5602" s="152" t="s">
        <v>11</v>
      </c>
      <c r="I5602" s="267"/>
    </row>
    <row r="5603" spans="1:9" x14ac:dyDescent="0.2">
      <c r="A5603" s="132" t="s">
        <v>81</v>
      </c>
      <c r="B5603" s="132"/>
      <c r="C5603" s="148" t="s">
        <v>613</v>
      </c>
      <c r="D5603" s="148" t="s">
        <v>614</v>
      </c>
      <c r="E5603" s="149">
        <v>3.4000000000000002E-2</v>
      </c>
      <c r="F5603" s="148" t="s">
        <v>619</v>
      </c>
      <c r="G5603" s="148" t="s">
        <v>14</v>
      </c>
      <c r="H5603" s="152" t="s">
        <v>11</v>
      </c>
      <c r="I5603" s="267"/>
    </row>
    <row r="5604" spans="1:9" x14ac:dyDescent="0.2">
      <c r="A5604" s="132" t="s">
        <v>82</v>
      </c>
      <c r="B5604" s="132"/>
      <c r="C5604" s="148" t="s">
        <v>613</v>
      </c>
      <c r="D5604" s="148" t="s">
        <v>614</v>
      </c>
      <c r="E5604" s="149">
        <v>3.4000000000000002E-2</v>
      </c>
      <c r="F5604" s="148" t="s">
        <v>619</v>
      </c>
      <c r="G5604" s="148" t="s">
        <v>14</v>
      </c>
      <c r="H5604" s="152" t="s">
        <v>11</v>
      </c>
      <c r="I5604" s="267"/>
    </row>
    <row r="5605" spans="1:9" x14ac:dyDescent="0.2">
      <c r="A5605" s="132" t="s">
        <v>87</v>
      </c>
      <c r="B5605" s="132"/>
      <c r="C5605" s="148" t="s">
        <v>613</v>
      </c>
      <c r="D5605" s="148" t="s">
        <v>614</v>
      </c>
      <c r="E5605" s="149">
        <v>3.4000000000000002E-2</v>
      </c>
      <c r="F5605" s="148" t="s">
        <v>619</v>
      </c>
      <c r="G5605" s="148" t="s">
        <v>14</v>
      </c>
      <c r="H5605" s="152" t="s">
        <v>11</v>
      </c>
      <c r="I5605" s="267"/>
    </row>
    <row r="5606" spans="1:9" x14ac:dyDescent="0.2">
      <c r="A5606" s="132" t="s">
        <v>88</v>
      </c>
      <c r="B5606" s="132"/>
      <c r="C5606" s="148" t="s">
        <v>613</v>
      </c>
      <c r="D5606" s="148" t="s">
        <v>614</v>
      </c>
      <c r="E5606" s="149">
        <v>3.4000000000000002E-2</v>
      </c>
      <c r="F5606" s="148" t="s">
        <v>619</v>
      </c>
      <c r="G5606" s="148" t="s">
        <v>14</v>
      </c>
      <c r="H5606" s="152" t="s">
        <v>11</v>
      </c>
      <c r="I5606" s="267"/>
    </row>
    <row r="5607" spans="1:9" x14ac:dyDescent="0.2">
      <c r="A5607" s="132" t="s">
        <v>148</v>
      </c>
      <c r="B5607" s="132"/>
      <c r="C5607" s="148" t="s">
        <v>613</v>
      </c>
      <c r="D5607" s="148" t="s">
        <v>614</v>
      </c>
      <c r="E5607" s="149">
        <v>3.4000000000000002E-2</v>
      </c>
      <c r="F5607" s="148" t="s">
        <v>619</v>
      </c>
      <c r="G5607" s="148" t="s">
        <v>14</v>
      </c>
      <c r="H5607" s="139" t="s">
        <v>11</v>
      </c>
      <c r="I5607" s="267"/>
    </row>
    <row r="5608" spans="1:9" x14ac:dyDescent="0.2">
      <c r="A5608" s="132" t="s">
        <v>527</v>
      </c>
      <c r="B5608" s="132"/>
      <c r="C5608" s="158" t="s">
        <v>613</v>
      </c>
      <c r="D5608" s="158" t="s">
        <v>614</v>
      </c>
      <c r="E5608" s="149">
        <v>3.4000000000000002E-2</v>
      </c>
      <c r="F5608" s="148" t="s">
        <v>619</v>
      </c>
      <c r="G5608" s="148" t="s">
        <v>14</v>
      </c>
      <c r="H5608" s="216" t="s">
        <v>11</v>
      </c>
      <c r="I5608" s="267"/>
    </row>
    <row r="5609" spans="1:9" s="53" customFormat="1" x14ac:dyDescent="0.2">
      <c r="A5609" s="132" t="s">
        <v>588</v>
      </c>
      <c r="B5609" s="132"/>
      <c r="C5609" s="148" t="s">
        <v>613</v>
      </c>
      <c r="D5609" s="148" t="s">
        <v>614</v>
      </c>
      <c r="E5609" s="149">
        <v>3.4000000000000002E-2</v>
      </c>
      <c r="F5609" s="148" t="s">
        <v>619</v>
      </c>
      <c r="G5609" s="148" t="s">
        <v>14</v>
      </c>
      <c r="H5609" s="12" t="s">
        <v>11</v>
      </c>
      <c r="I5609" s="267"/>
    </row>
    <row r="5610" spans="1:9" s="53" customFormat="1" x14ac:dyDescent="0.2">
      <c r="A5610" s="132" t="s">
        <v>1069</v>
      </c>
      <c r="B5610" s="132"/>
      <c r="C5610" s="148" t="s">
        <v>613</v>
      </c>
      <c r="D5610" s="148" t="s">
        <v>614</v>
      </c>
      <c r="E5610" s="149">
        <v>3.4000000000000002E-2</v>
      </c>
      <c r="F5610" s="148" t="s">
        <v>619</v>
      </c>
      <c r="G5610" s="148" t="s">
        <v>14</v>
      </c>
      <c r="H5610" s="12" t="s">
        <v>11</v>
      </c>
      <c r="I5610" s="267"/>
    </row>
    <row r="5611" spans="1:9" x14ac:dyDescent="0.2">
      <c r="A5611" s="132" t="s">
        <v>5</v>
      </c>
      <c r="B5611" s="132"/>
      <c r="C5611" s="148" t="s">
        <v>613</v>
      </c>
      <c r="D5611" s="148" t="s">
        <v>614</v>
      </c>
      <c r="E5611" s="149">
        <v>3.5000000000000003E-2</v>
      </c>
      <c r="F5611" s="148" t="s">
        <v>620</v>
      </c>
      <c r="G5611" s="148" t="s">
        <v>14</v>
      </c>
      <c r="H5611" s="127">
        <v>1101.3</v>
      </c>
      <c r="I5611" s="267"/>
    </row>
    <row r="5612" spans="1:9" x14ac:dyDescent="0.2">
      <c r="A5612" s="132" t="s">
        <v>6</v>
      </c>
      <c r="B5612" s="132"/>
      <c r="C5612" s="148" t="s">
        <v>613</v>
      </c>
      <c r="D5612" s="148" t="s">
        <v>614</v>
      </c>
      <c r="E5612" s="149">
        <v>3.5000000000000003E-2</v>
      </c>
      <c r="F5612" s="148" t="s">
        <v>620</v>
      </c>
      <c r="G5612" s="148" t="s">
        <v>14</v>
      </c>
      <c r="H5612" s="127">
        <v>1234</v>
      </c>
      <c r="I5612" s="267"/>
    </row>
    <row r="5613" spans="1:9" x14ac:dyDescent="0.2">
      <c r="A5613" s="132" t="s">
        <v>7</v>
      </c>
      <c r="B5613" s="132"/>
      <c r="C5613" s="148" t="s">
        <v>613</v>
      </c>
      <c r="D5613" s="148" t="s">
        <v>614</v>
      </c>
      <c r="E5613" s="149">
        <v>3.5000000000000003E-2</v>
      </c>
      <c r="F5613" s="148" t="s">
        <v>620</v>
      </c>
      <c r="G5613" s="148" t="s">
        <v>14</v>
      </c>
      <c r="H5613" s="148">
        <v>1282.9000000000001</v>
      </c>
      <c r="I5613" s="267"/>
    </row>
    <row r="5614" spans="1:9" x14ac:dyDescent="0.2">
      <c r="A5614" s="132" t="s">
        <v>8</v>
      </c>
      <c r="B5614" s="132"/>
      <c r="C5614" s="148" t="s">
        <v>613</v>
      </c>
      <c r="D5614" s="148" t="s">
        <v>614</v>
      </c>
      <c r="E5614" s="149">
        <v>3.5000000000000003E-2</v>
      </c>
      <c r="F5614" s="148" t="s">
        <v>620</v>
      </c>
      <c r="G5614" s="148" t="s">
        <v>14</v>
      </c>
      <c r="H5614" s="148">
        <v>1294.4000000000001</v>
      </c>
      <c r="I5614" s="267"/>
    </row>
    <row r="5615" spans="1:9" x14ac:dyDescent="0.2">
      <c r="A5615" s="132" t="s">
        <v>34</v>
      </c>
      <c r="B5615" s="132"/>
      <c r="C5615" s="148" t="s">
        <v>613</v>
      </c>
      <c r="D5615" s="148" t="s">
        <v>614</v>
      </c>
      <c r="E5615" s="149">
        <v>3.5000000000000003E-2</v>
      </c>
      <c r="F5615" s="148" t="s">
        <v>620</v>
      </c>
      <c r="G5615" s="148" t="s">
        <v>14</v>
      </c>
      <c r="H5615" s="148">
        <v>1346.6</v>
      </c>
      <c r="I5615" s="267"/>
    </row>
    <row r="5616" spans="1:9" x14ac:dyDescent="0.2">
      <c r="A5616" s="132" t="s">
        <v>37</v>
      </c>
      <c r="B5616" s="132"/>
      <c r="C5616" s="148" t="s">
        <v>613</v>
      </c>
      <c r="D5616" s="148" t="s">
        <v>614</v>
      </c>
      <c r="E5616" s="149">
        <v>3.5000000000000003E-2</v>
      </c>
      <c r="F5616" s="148" t="s">
        <v>620</v>
      </c>
      <c r="G5616" s="148" t="s">
        <v>14</v>
      </c>
      <c r="H5616" s="148">
        <v>1336.1</v>
      </c>
      <c r="I5616" s="267"/>
    </row>
    <row r="5617" spans="1:9" x14ac:dyDescent="0.2">
      <c r="A5617" s="132" t="s">
        <v>39</v>
      </c>
      <c r="B5617" s="132"/>
      <c r="C5617" s="148" t="s">
        <v>613</v>
      </c>
      <c r="D5617" s="148" t="s">
        <v>614</v>
      </c>
      <c r="E5617" s="149">
        <v>3.5000000000000003E-2</v>
      </c>
      <c r="F5617" s="148" t="s">
        <v>620</v>
      </c>
      <c r="G5617" s="148" t="s">
        <v>14</v>
      </c>
      <c r="H5617" s="148">
        <v>1373.9</v>
      </c>
      <c r="I5617" s="267"/>
    </row>
    <row r="5618" spans="1:9" x14ac:dyDescent="0.2">
      <c r="A5618" s="132" t="s">
        <v>40</v>
      </c>
      <c r="B5618" s="132"/>
      <c r="C5618" s="148" t="s">
        <v>613</v>
      </c>
      <c r="D5618" s="148" t="s">
        <v>614</v>
      </c>
      <c r="E5618" s="149">
        <v>3.5000000000000003E-2</v>
      </c>
      <c r="F5618" s="148" t="s">
        <v>620</v>
      </c>
      <c r="G5618" s="148" t="s">
        <v>14</v>
      </c>
      <c r="H5618" s="148">
        <v>1418.4</v>
      </c>
      <c r="I5618" s="267"/>
    </row>
    <row r="5619" spans="1:9" x14ac:dyDescent="0.2">
      <c r="A5619" s="132" t="s">
        <v>44</v>
      </c>
      <c r="B5619" s="132"/>
      <c r="C5619" s="148" t="s">
        <v>613</v>
      </c>
      <c r="D5619" s="148" t="s">
        <v>614</v>
      </c>
      <c r="E5619" s="149">
        <v>3.5000000000000003E-2</v>
      </c>
      <c r="F5619" s="148" t="s">
        <v>620</v>
      </c>
      <c r="G5619" s="148" t="s">
        <v>14</v>
      </c>
      <c r="H5619" s="148">
        <v>1353.1999999999998</v>
      </c>
      <c r="I5619" s="267"/>
    </row>
    <row r="5620" spans="1:9" x14ac:dyDescent="0.2">
      <c r="A5620" s="132" t="s">
        <v>45</v>
      </c>
      <c r="B5620" s="132"/>
      <c r="C5620" s="148" t="s">
        <v>613</v>
      </c>
      <c r="D5620" s="148" t="s">
        <v>614</v>
      </c>
      <c r="E5620" s="149">
        <v>3.5000000000000003E-2</v>
      </c>
      <c r="F5620" s="148" t="s">
        <v>620</v>
      </c>
      <c r="G5620" s="148" t="s">
        <v>14</v>
      </c>
      <c r="H5620" s="148">
        <v>1417.3999999999999</v>
      </c>
      <c r="I5620" s="267"/>
    </row>
    <row r="5621" spans="1:9" x14ac:dyDescent="0.2">
      <c r="A5621" s="132" t="s">
        <v>46</v>
      </c>
      <c r="B5621" s="132"/>
      <c r="C5621" s="148" t="s">
        <v>613</v>
      </c>
      <c r="D5621" s="148" t="s">
        <v>614</v>
      </c>
      <c r="E5621" s="149">
        <v>3.5000000000000003E-2</v>
      </c>
      <c r="F5621" s="148" t="s">
        <v>620</v>
      </c>
      <c r="G5621" s="148" t="s">
        <v>14</v>
      </c>
      <c r="H5621" s="148">
        <v>1646.3</v>
      </c>
      <c r="I5621" s="267"/>
    </row>
    <row r="5622" spans="1:9" x14ac:dyDescent="0.2">
      <c r="A5622" s="132" t="s">
        <v>47</v>
      </c>
      <c r="B5622" s="132"/>
      <c r="C5622" s="148" t="s">
        <v>613</v>
      </c>
      <c r="D5622" s="148" t="s">
        <v>614</v>
      </c>
      <c r="E5622" s="149">
        <v>3.5000000000000003E-2</v>
      </c>
      <c r="F5622" s="148" t="s">
        <v>620</v>
      </c>
      <c r="G5622" s="148" t="s">
        <v>14</v>
      </c>
      <c r="H5622" s="148">
        <v>1496.3</v>
      </c>
      <c r="I5622" s="267"/>
    </row>
    <row r="5623" spans="1:9" x14ac:dyDescent="0.2">
      <c r="A5623" s="132" t="s">
        <v>55</v>
      </c>
      <c r="B5623" s="132"/>
      <c r="C5623" s="148" t="s">
        <v>613</v>
      </c>
      <c r="D5623" s="148" t="s">
        <v>614</v>
      </c>
      <c r="E5623" s="149">
        <v>3.5000000000000003E-2</v>
      </c>
      <c r="F5623" s="148" t="s">
        <v>620</v>
      </c>
      <c r="G5623" s="148" t="s">
        <v>14</v>
      </c>
      <c r="H5623" s="148">
        <v>1529.3</v>
      </c>
      <c r="I5623" s="267"/>
    </row>
    <row r="5624" spans="1:9" x14ac:dyDescent="0.2">
      <c r="A5624" s="132" t="s">
        <v>56</v>
      </c>
      <c r="B5624" s="132"/>
      <c r="C5624" s="148" t="s">
        <v>613</v>
      </c>
      <c r="D5624" s="148" t="s">
        <v>614</v>
      </c>
      <c r="E5624" s="149">
        <v>3.5000000000000003E-2</v>
      </c>
      <c r="F5624" s="148" t="s">
        <v>620</v>
      </c>
      <c r="G5624" s="148" t="s">
        <v>14</v>
      </c>
      <c r="H5624" s="148">
        <v>1530.6</v>
      </c>
      <c r="I5624" s="267"/>
    </row>
    <row r="5625" spans="1:9" x14ac:dyDescent="0.2">
      <c r="A5625" s="132" t="s">
        <v>64</v>
      </c>
      <c r="B5625" s="132"/>
      <c r="C5625" s="148" t="s">
        <v>613</v>
      </c>
      <c r="D5625" s="148" t="s">
        <v>614</v>
      </c>
      <c r="E5625" s="149">
        <v>3.5000000000000003E-2</v>
      </c>
      <c r="F5625" s="148" t="s">
        <v>620</v>
      </c>
      <c r="G5625" s="148" t="s">
        <v>14</v>
      </c>
      <c r="H5625" s="148">
        <v>1599.8</v>
      </c>
      <c r="I5625" s="267"/>
    </row>
    <row r="5626" spans="1:9" x14ac:dyDescent="0.2">
      <c r="A5626" s="132" t="s">
        <v>65</v>
      </c>
      <c r="B5626" s="132"/>
      <c r="C5626" s="148" t="s">
        <v>613</v>
      </c>
      <c r="D5626" s="148" t="s">
        <v>614</v>
      </c>
      <c r="E5626" s="149">
        <v>3.5000000000000003E-2</v>
      </c>
      <c r="F5626" s="148" t="s">
        <v>620</v>
      </c>
      <c r="G5626" s="148" t="s">
        <v>14</v>
      </c>
      <c r="H5626" s="156">
        <v>1612.6</v>
      </c>
      <c r="I5626" s="267"/>
    </row>
    <row r="5627" spans="1:9" x14ac:dyDescent="0.2">
      <c r="A5627" s="132" t="s">
        <v>78</v>
      </c>
      <c r="B5627" s="132"/>
      <c r="C5627" s="148" t="s">
        <v>613</v>
      </c>
      <c r="D5627" s="148" t="s">
        <v>614</v>
      </c>
      <c r="E5627" s="149">
        <v>3.5000000000000003E-2</v>
      </c>
      <c r="F5627" s="148" t="s">
        <v>620</v>
      </c>
      <c r="G5627" s="148" t="s">
        <v>14</v>
      </c>
      <c r="H5627" s="148">
        <v>1623.4</v>
      </c>
      <c r="I5627" s="267"/>
    </row>
    <row r="5628" spans="1:9" x14ac:dyDescent="0.2">
      <c r="A5628" s="132" t="s">
        <v>79</v>
      </c>
      <c r="B5628" s="132"/>
      <c r="C5628" s="148" t="s">
        <v>613</v>
      </c>
      <c r="D5628" s="148" t="s">
        <v>614</v>
      </c>
      <c r="E5628" s="149">
        <v>3.5000000000000003E-2</v>
      </c>
      <c r="F5628" s="148" t="s">
        <v>620</v>
      </c>
      <c r="G5628" s="148" t="s">
        <v>14</v>
      </c>
      <c r="H5628" s="148">
        <v>1629.1</v>
      </c>
      <c r="I5628" s="267"/>
    </row>
    <row r="5629" spans="1:9" x14ac:dyDescent="0.2">
      <c r="A5629" s="132" t="s">
        <v>81</v>
      </c>
      <c r="B5629" s="132"/>
      <c r="C5629" s="148" t="s">
        <v>613</v>
      </c>
      <c r="D5629" s="148" t="s">
        <v>614</v>
      </c>
      <c r="E5629" s="149">
        <v>3.5000000000000003E-2</v>
      </c>
      <c r="F5629" s="148" t="s">
        <v>620</v>
      </c>
      <c r="G5629" s="148" t="s">
        <v>14</v>
      </c>
      <c r="H5629" s="148">
        <v>1623.4</v>
      </c>
      <c r="I5629" s="267"/>
    </row>
    <row r="5630" spans="1:9" x14ac:dyDescent="0.2">
      <c r="A5630" s="132" t="s">
        <v>82</v>
      </c>
      <c r="B5630" s="132"/>
      <c r="C5630" s="148" t="s">
        <v>613</v>
      </c>
      <c r="D5630" s="148" t="s">
        <v>614</v>
      </c>
      <c r="E5630" s="149">
        <v>3.5000000000000003E-2</v>
      </c>
      <c r="F5630" s="148" t="s">
        <v>620</v>
      </c>
      <c r="G5630" s="148" t="s">
        <v>14</v>
      </c>
      <c r="H5630" s="148">
        <v>1629.1</v>
      </c>
      <c r="I5630" s="267"/>
    </row>
    <row r="5631" spans="1:9" x14ac:dyDescent="0.2">
      <c r="A5631" s="132" t="s">
        <v>87</v>
      </c>
      <c r="B5631" s="132"/>
      <c r="C5631" s="148" t="s">
        <v>613</v>
      </c>
      <c r="D5631" s="148" t="s">
        <v>614</v>
      </c>
      <c r="E5631" s="149">
        <v>3.5000000000000003E-2</v>
      </c>
      <c r="F5631" s="148" t="s">
        <v>620</v>
      </c>
      <c r="G5631" s="148" t="s">
        <v>14</v>
      </c>
      <c r="H5631" s="148">
        <v>1689.6</v>
      </c>
      <c r="I5631" s="267"/>
    </row>
    <row r="5632" spans="1:9" x14ac:dyDescent="0.2">
      <c r="A5632" s="132" t="s">
        <v>88</v>
      </c>
      <c r="B5632" s="132"/>
      <c r="C5632" s="148" t="s">
        <v>613</v>
      </c>
      <c r="D5632" s="148" t="s">
        <v>614</v>
      </c>
      <c r="E5632" s="149">
        <v>3.5000000000000003E-2</v>
      </c>
      <c r="F5632" s="148" t="s">
        <v>620</v>
      </c>
      <c r="G5632" s="148" t="s">
        <v>14</v>
      </c>
      <c r="H5632" s="148">
        <v>1701.9</v>
      </c>
      <c r="I5632" s="267"/>
    </row>
    <row r="5633" spans="1:9" x14ac:dyDescent="0.2">
      <c r="A5633" s="132" t="s">
        <v>148</v>
      </c>
      <c r="B5633" s="132"/>
      <c r="C5633" s="148" t="s">
        <v>613</v>
      </c>
      <c r="D5633" s="148" t="s">
        <v>614</v>
      </c>
      <c r="E5633" s="149">
        <v>3.5000000000000003E-2</v>
      </c>
      <c r="F5633" s="148" t="s">
        <v>620</v>
      </c>
      <c r="G5633" s="148" t="s">
        <v>14</v>
      </c>
      <c r="H5633" s="137">
        <v>1788.4</v>
      </c>
      <c r="I5633" s="267"/>
    </row>
    <row r="5634" spans="1:9" x14ac:dyDescent="0.2">
      <c r="A5634" s="132" t="s">
        <v>527</v>
      </c>
      <c r="B5634" s="132"/>
      <c r="C5634" s="158" t="s">
        <v>613</v>
      </c>
      <c r="D5634" s="158" t="s">
        <v>614</v>
      </c>
      <c r="E5634" s="149">
        <v>3.5000000000000003E-2</v>
      </c>
      <c r="F5634" s="148" t="s">
        <v>620</v>
      </c>
      <c r="G5634" s="148" t="s">
        <v>14</v>
      </c>
      <c r="H5634" s="140">
        <v>1799.9</v>
      </c>
      <c r="I5634" s="267"/>
    </row>
    <row r="5635" spans="1:9" s="53" customFormat="1" x14ac:dyDescent="0.2">
      <c r="A5635" s="132" t="s">
        <v>588</v>
      </c>
      <c r="B5635" s="132"/>
      <c r="C5635" s="148" t="s">
        <v>613</v>
      </c>
      <c r="D5635" s="148" t="s">
        <v>614</v>
      </c>
      <c r="E5635" s="149">
        <v>3.5000000000000003E-2</v>
      </c>
      <c r="F5635" s="148" t="s">
        <v>620</v>
      </c>
      <c r="G5635" s="148" t="s">
        <v>14</v>
      </c>
      <c r="H5635" s="58">
        <v>1946.2</v>
      </c>
      <c r="I5635" s="267"/>
    </row>
    <row r="5636" spans="1:9" s="53" customFormat="1" x14ac:dyDescent="0.2">
      <c r="A5636" s="132" t="s">
        <v>1069</v>
      </c>
      <c r="B5636" s="132"/>
      <c r="C5636" s="148" t="s">
        <v>613</v>
      </c>
      <c r="D5636" s="148" t="s">
        <v>614</v>
      </c>
      <c r="E5636" s="149">
        <v>3.5000000000000003E-2</v>
      </c>
      <c r="F5636" s="148" t="s">
        <v>620</v>
      </c>
      <c r="G5636" s="148" t="s">
        <v>14</v>
      </c>
      <c r="H5636" s="58">
        <v>1955.2</v>
      </c>
      <c r="I5636" s="267"/>
    </row>
    <row r="5637" spans="1:9" x14ac:dyDescent="0.2">
      <c r="A5637" s="132" t="s">
        <v>5</v>
      </c>
      <c r="B5637" s="132"/>
      <c r="C5637" s="148" t="s">
        <v>613</v>
      </c>
      <c r="D5637" s="148" t="s">
        <v>614</v>
      </c>
      <c r="E5637" s="149">
        <v>3.5999999999999997E-2</v>
      </c>
      <c r="F5637" s="148" t="s">
        <v>621</v>
      </c>
      <c r="G5637" s="148" t="s">
        <v>14</v>
      </c>
      <c r="H5637" s="127">
        <v>187.4</v>
      </c>
      <c r="I5637" s="267"/>
    </row>
    <row r="5638" spans="1:9" x14ac:dyDescent="0.2">
      <c r="A5638" s="132" t="s">
        <v>6</v>
      </c>
      <c r="B5638" s="132"/>
      <c r="C5638" s="148" t="s">
        <v>613</v>
      </c>
      <c r="D5638" s="148" t="s">
        <v>614</v>
      </c>
      <c r="E5638" s="149">
        <v>3.5999999999999997E-2</v>
      </c>
      <c r="F5638" s="148" t="s">
        <v>621</v>
      </c>
      <c r="G5638" s="148" t="s">
        <v>14</v>
      </c>
      <c r="H5638" s="127">
        <v>207.9</v>
      </c>
      <c r="I5638" s="267"/>
    </row>
    <row r="5639" spans="1:9" x14ac:dyDescent="0.2">
      <c r="A5639" s="132" t="s">
        <v>7</v>
      </c>
      <c r="B5639" s="132"/>
      <c r="C5639" s="148" t="s">
        <v>613</v>
      </c>
      <c r="D5639" s="148" t="s">
        <v>614</v>
      </c>
      <c r="E5639" s="149">
        <v>3.5999999999999997E-2</v>
      </c>
      <c r="F5639" s="148" t="s">
        <v>621</v>
      </c>
      <c r="G5639" s="148" t="s">
        <v>14</v>
      </c>
      <c r="H5639" s="148">
        <v>198.9</v>
      </c>
      <c r="I5639" s="267"/>
    </row>
    <row r="5640" spans="1:9" x14ac:dyDescent="0.2">
      <c r="A5640" s="132" t="s">
        <v>8</v>
      </c>
      <c r="B5640" s="132"/>
      <c r="C5640" s="148" t="s">
        <v>613</v>
      </c>
      <c r="D5640" s="148" t="s">
        <v>614</v>
      </c>
      <c r="E5640" s="149">
        <v>3.5999999999999997E-2</v>
      </c>
      <c r="F5640" s="148" t="s">
        <v>621</v>
      </c>
      <c r="G5640" s="148" t="s">
        <v>14</v>
      </c>
      <c r="H5640" s="148">
        <v>206.2</v>
      </c>
      <c r="I5640" s="267"/>
    </row>
    <row r="5641" spans="1:9" x14ac:dyDescent="0.2">
      <c r="A5641" s="132" t="s">
        <v>34</v>
      </c>
      <c r="B5641" s="132"/>
      <c r="C5641" s="148" t="s">
        <v>613</v>
      </c>
      <c r="D5641" s="148" t="s">
        <v>614</v>
      </c>
      <c r="E5641" s="149">
        <v>3.5999999999999997E-2</v>
      </c>
      <c r="F5641" s="148" t="s">
        <v>621</v>
      </c>
      <c r="G5641" s="148" t="s">
        <v>14</v>
      </c>
      <c r="H5641" s="148">
        <v>211</v>
      </c>
      <c r="I5641" s="267"/>
    </row>
    <row r="5642" spans="1:9" x14ac:dyDescent="0.2">
      <c r="A5642" s="132" t="s">
        <v>37</v>
      </c>
      <c r="B5642" s="132"/>
      <c r="C5642" s="148" t="s">
        <v>613</v>
      </c>
      <c r="D5642" s="148" t="s">
        <v>614</v>
      </c>
      <c r="E5642" s="149">
        <v>3.5999999999999997E-2</v>
      </c>
      <c r="F5642" s="148" t="s">
        <v>621</v>
      </c>
      <c r="G5642" s="148" t="s">
        <v>14</v>
      </c>
      <c r="H5642" s="148">
        <v>215.5</v>
      </c>
      <c r="I5642" s="267"/>
    </row>
    <row r="5643" spans="1:9" x14ac:dyDescent="0.2">
      <c r="A5643" s="132" t="s">
        <v>39</v>
      </c>
      <c r="B5643" s="132"/>
      <c r="C5643" s="148" t="s">
        <v>613</v>
      </c>
      <c r="D5643" s="148" t="s">
        <v>614</v>
      </c>
      <c r="E5643" s="149">
        <v>3.5999999999999997E-2</v>
      </c>
      <c r="F5643" s="148" t="s">
        <v>621</v>
      </c>
      <c r="G5643" s="148" t="s">
        <v>14</v>
      </c>
      <c r="H5643" s="148">
        <v>204.6</v>
      </c>
      <c r="I5643" s="267"/>
    </row>
    <row r="5644" spans="1:9" x14ac:dyDescent="0.2">
      <c r="A5644" s="132" t="s">
        <v>40</v>
      </c>
      <c r="B5644" s="132"/>
      <c r="C5644" s="148" t="s">
        <v>613</v>
      </c>
      <c r="D5644" s="148" t="s">
        <v>614</v>
      </c>
      <c r="E5644" s="149">
        <v>3.5999999999999997E-2</v>
      </c>
      <c r="F5644" s="148" t="s">
        <v>621</v>
      </c>
      <c r="G5644" s="148" t="s">
        <v>14</v>
      </c>
      <c r="H5644" s="148">
        <v>204.6</v>
      </c>
      <c r="I5644" s="267"/>
    </row>
    <row r="5645" spans="1:9" x14ac:dyDescent="0.2">
      <c r="A5645" s="132" t="s">
        <v>44</v>
      </c>
      <c r="B5645" s="132"/>
      <c r="C5645" s="148" t="s">
        <v>613</v>
      </c>
      <c r="D5645" s="148" t="s">
        <v>614</v>
      </c>
      <c r="E5645" s="149">
        <v>3.5999999999999997E-2</v>
      </c>
      <c r="F5645" s="148" t="s">
        <v>621</v>
      </c>
      <c r="G5645" s="148" t="s">
        <v>14</v>
      </c>
      <c r="H5645" s="148">
        <v>155.69999999999999</v>
      </c>
      <c r="I5645" s="267"/>
    </row>
    <row r="5646" spans="1:9" x14ac:dyDescent="0.2">
      <c r="A5646" s="132" t="s">
        <v>45</v>
      </c>
      <c r="B5646" s="132"/>
      <c r="C5646" s="148" t="s">
        <v>613</v>
      </c>
      <c r="D5646" s="148" t="s">
        <v>614</v>
      </c>
      <c r="E5646" s="149">
        <v>3.5999999999999997E-2</v>
      </c>
      <c r="F5646" s="148" t="s">
        <v>621</v>
      </c>
      <c r="G5646" s="148" t="s">
        <v>14</v>
      </c>
      <c r="H5646" s="148">
        <v>218.4</v>
      </c>
      <c r="I5646" s="267"/>
    </row>
    <row r="5647" spans="1:9" x14ac:dyDescent="0.2">
      <c r="A5647" s="132" t="s">
        <v>46</v>
      </c>
      <c r="B5647" s="132"/>
      <c r="C5647" s="148" t="s">
        <v>613</v>
      </c>
      <c r="D5647" s="148" t="s">
        <v>614</v>
      </c>
      <c r="E5647" s="149">
        <v>3.5999999999999997E-2</v>
      </c>
      <c r="F5647" s="148" t="s">
        <v>621</v>
      </c>
      <c r="G5647" s="148" t="s">
        <v>14</v>
      </c>
      <c r="H5647" s="148">
        <v>199.8</v>
      </c>
      <c r="I5647" s="267"/>
    </row>
    <row r="5648" spans="1:9" x14ac:dyDescent="0.2">
      <c r="A5648" s="132" t="s">
        <v>47</v>
      </c>
      <c r="B5648" s="132"/>
      <c r="C5648" s="148" t="s">
        <v>613</v>
      </c>
      <c r="D5648" s="148" t="s">
        <v>614</v>
      </c>
      <c r="E5648" s="149">
        <v>3.5999999999999997E-2</v>
      </c>
      <c r="F5648" s="148" t="s">
        <v>621</v>
      </c>
      <c r="G5648" s="148" t="s">
        <v>14</v>
      </c>
      <c r="H5648" s="148">
        <v>199.8</v>
      </c>
      <c r="I5648" s="267"/>
    </row>
    <row r="5649" spans="1:9" x14ac:dyDescent="0.2">
      <c r="A5649" s="132" t="s">
        <v>55</v>
      </c>
      <c r="B5649" s="132"/>
      <c r="C5649" s="148" t="s">
        <v>613</v>
      </c>
      <c r="D5649" s="148" t="s">
        <v>614</v>
      </c>
      <c r="E5649" s="149">
        <v>3.5999999999999997E-2</v>
      </c>
      <c r="F5649" s="148" t="s">
        <v>621</v>
      </c>
      <c r="G5649" s="148" t="s">
        <v>14</v>
      </c>
      <c r="H5649" s="148">
        <v>203.6</v>
      </c>
      <c r="I5649" s="267"/>
    </row>
    <row r="5650" spans="1:9" x14ac:dyDescent="0.2">
      <c r="A5650" s="132" t="s">
        <v>56</v>
      </c>
      <c r="B5650" s="132"/>
      <c r="C5650" s="148" t="s">
        <v>613</v>
      </c>
      <c r="D5650" s="148" t="s">
        <v>614</v>
      </c>
      <c r="E5650" s="149">
        <v>3.5999999999999997E-2</v>
      </c>
      <c r="F5650" s="148" t="s">
        <v>621</v>
      </c>
      <c r="G5650" s="148" t="s">
        <v>14</v>
      </c>
      <c r="H5650" s="148">
        <v>203.6</v>
      </c>
      <c r="I5650" s="267"/>
    </row>
    <row r="5651" spans="1:9" x14ac:dyDescent="0.2">
      <c r="A5651" s="132" t="s">
        <v>64</v>
      </c>
      <c r="B5651" s="132"/>
      <c r="C5651" s="148" t="s">
        <v>613</v>
      </c>
      <c r="D5651" s="148" t="s">
        <v>614</v>
      </c>
      <c r="E5651" s="149">
        <v>3.5999999999999997E-2</v>
      </c>
      <c r="F5651" s="148" t="s">
        <v>621</v>
      </c>
      <c r="G5651" s="148" t="s">
        <v>14</v>
      </c>
      <c r="H5651" s="148">
        <v>227.8</v>
      </c>
      <c r="I5651" s="267"/>
    </row>
    <row r="5652" spans="1:9" x14ac:dyDescent="0.2">
      <c r="A5652" s="132" t="s">
        <v>65</v>
      </c>
      <c r="B5652" s="132"/>
      <c r="C5652" s="148" t="s">
        <v>613</v>
      </c>
      <c r="D5652" s="148" t="s">
        <v>614</v>
      </c>
      <c r="E5652" s="149">
        <v>3.5999999999999997E-2</v>
      </c>
      <c r="F5652" s="148" t="s">
        <v>621</v>
      </c>
      <c r="G5652" s="148" t="s">
        <v>14</v>
      </c>
      <c r="H5652" s="156">
        <v>238.8</v>
      </c>
      <c r="I5652" s="267"/>
    </row>
    <row r="5653" spans="1:9" x14ac:dyDescent="0.2">
      <c r="A5653" s="132" t="s">
        <v>78</v>
      </c>
      <c r="B5653" s="132"/>
      <c r="C5653" s="148" t="s">
        <v>613</v>
      </c>
      <c r="D5653" s="148" t="s">
        <v>614</v>
      </c>
      <c r="E5653" s="149">
        <v>3.5999999999999997E-2</v>
      </c>
      <c r="F5653" s="148" t="s">
        <v>621</v>
      </c>
      <c r="G5653" s="148" t="s">
        <v>14</v>
      </c>
      <c r="H5653" s="148">
        <v>244</v>
      </c>
      <c r="I5653" s="267"/>
    </row>
    <row r="5654" spans="1:9" x14ac:dyDescent="0.2">
      <c r="A5654" s="132" t="s">
        <v>79</v>
      </c>
      <c r="B5654" s="132"/>
      <c r="C5654" s="148" t="s">
        <v>613</v>
      </c>
      <c r="D5654" s="148" t="s">
        <v>614</v>
      </c>
      <c r="E5654" s="149">
        <v>3.5999999999999997E-2</v>
      </c>
      <c r="F5654" s="148" t="s">
        <v>621</v>
      </c>
      <c r="G5654" s="148" t="s">
        <v>14</v>
      </c>
      <c r="H5654" s="148">
        <v>244.9</v>
      </c>
      <c r="I5654" s="267"/>
    </row>
    <row r="5655" spans="1:9" x14ac:dyDescent="0.2">
      <c r="A5655" s="132" t="s">
        <v>81</v>
      </c>
      <c r="B5655" s="132"/>
      <c r="C5655" s="148" t="s">
        <v>613</v>
      </c>
      <c r="D5655" s="148" t="s">
        <v>614</v>
      </c>
      <c r="E5655" s="149">
        <v>3.5999999999999997E-2</v>
      </c>
      <c r="F5655" s="148" t="s">
        <v>621</v>
      </c>
      <c r="G5655" s="148" t="s">
        <v>14</v>
      </c>
      <c r="H5655" s="148">
        <v>244</v>
      </c>
      <c r="I5655" s="267"/>
    </row>
    <row r="5656" spans="1:9" x14ac:dyDescent="0.2">
      <c r="A5656" s="132" t="s">
        <v>82</v>
      </c>
      <c r="B5656" s="132"/>
      <c r="C5656" s="148" t="s">
        <v>613</v>
      </c>
      <c r="D5656" s="148" t="s">
        <v>614</v>
      </c>
      <c r="E5656" s="149">
        <v>3.5999999999999997E-2</v>
      </c>
      <c r="F5656" s="148" t="s">
        <v>621</v>
      </c>
      <c r="G5656" s="148" t="s">
        <v>14</v>
      </c>
      <c r="H5656" s="148">
        <v>244.9</v>
      </c>
      <c r="I5656" s="267"/>
    </row>
    <row r="5657" spans="1:9" x14ac:dyDescent="0.2">
      <c r="A5657" s="132" t="s">
        <v>87</v>
      </c>
      <c r="B5657" s="132"/>
      <c r="C5657" s="148" t="s">
        <v>613</v>
      </c>
      <c r="D5657" s="148" t="s">
        <v>614</v>
      </c>
      <c r="E5657" s="149">
        <v>3.5999999999999997E-2</v>
      </c>
      <c r="F5657" s="148" t="s">
        <v>621</v>
      </c>
      <c r="G5657" s="148" t="s">
        <v>14</v>
      </c>
      <c r="H5657" s="148">
        <v>251.3</v>
      </c>
      <c r="I5657" s="267"/>
    </row>
    <row r="5658" spans="1:9" x14ac:dyDescent="0.2">
      <c r="A5658" s="132" t="s">
        <v>88</v>
      </c>
      <c r="B5658" s="132"/>
      <c r="C5658" s="148" t="s">
        <v>613</v>
      </c>
      <c r="D5658" s="148" t="s">
        <v>614</v>
      </c>
      <c r="E5658" s="149">
        <v>3.5999999999999997E-2</v>
      </c>
      <c r="F5658" s="148" t="s">
        <v>621</v>
      </c>
      <c r="G5658" s="148" t="s">
        <v>14</v>
      </c>
      <c r="H5658" s="148">
        <v>253.1</v>
      </c>
      <c r="I5658" s="267"/>
    </row>
    <row r="5659" spans="1:9" x14ac:dyDescent="0.2">
      <c r="A5659" s="132" t="s">
        <v>148</v>
      </c>
      <c r="B5659" s="132"/>
      <c r="C5659" s="148" t="s">
        <v>613</v>
      </c>
      <c r="D5659" s="148" t="s">
        <v>614</v>
      </c>
      <c r="E5659" s="149">
        <v>3.5999999999999997E-2</v>
      </c>
      <c r="F5659" s="148" t="s">
        <v>621</v>
      </c>
      <c r="G5659" s="148" t="s">
        <v>14</v>
      </c>
      <c r="H5659" s="137">
        <v>270.8</v>
      </c>
      <c r="I5659" s="267"/>
    </row>
    <row r="5660" spans="1:9" x14ac:dyDescent="0.2">
      <c r="A5660" s="132" t="s">
        <v>527</v>
      </c>
      <c r="B5660" s="132"/>
      <c r="C5660" s="158" t="s">
        <v>613</v>
      </c>
      <c r="D5660" s="148" t="s">
        <v>614</v>
      </c>
      <c r="E5660" s="149">
        <v>3.5999999999999997E-2</v>
      </c>
      <c r="F5660" s="148" t="s">
        <v>621</v>
      </c>
      <c r="G5660" s="148" t="s">
        <v>14</v>
      </c>
      <c r="H5660" s="140">
        <v>270.8</v>
      </c>
      <c r="I5660" s="267"/>
    </row>
    <row r="5661" spans="1:9" s="53" customFormat="1" x14ac:dyDescent="0.2">
      <c r="A5661" s="132" t="s">
        <v>588</v>
      </c>
      <c r="B5661" s="132"/>
      <c r="C5661" s="148" t="s">
        <v>613</v>
      </c>
      <c r="D5661" s="148" t="s">
        <v>614</v>
      </c>
      <c r="E5661" s="149">
        <v>3.5999999999999997E-2</v>
      </c>
      <c r="F5661" s="148" t="s">
        <v>621</v>
      </c>
      <c r="G5661" s="148" t="s">
        <v>14</v>
      </c>
      <c r="H5661" s="58">
        <v>307.3</v>
      </c>
      <c r="I5661" s="267"/>
    </row>
    <row r="5662" spans="1:9" s="53" customFormat="1" x14ac:dyDescent="0.2">
      <c r="A5662" s="132" t="s">
        <v>1069</v>
      </c>
      <c r="B5662" s="132"/>
      <c r="C5662" s="148" t="s">
        <v>613</v>
      </c>
      <c r="D5662" s="148" t="s">
        <v>614</v>
      </c>
      <c r="E5662" s="149">
        <v>3.5999999999999997E-2</v>
      </c>
      <c r="F5662" s="148" t="s">
        <v>621</v>
      </c>
      <c r="G5662" s="148" t="s">
        <v>14</v>
      </c>
      <c r="H5662" s="58">
        <v>307.3</v>
      </c>
      <c r="I5662" s="267"/>
    </row>
    <row r="5663" spans="1:9" x14ac:dyDescent="0.2">
      <c r="A5663" s="132" t="s">
        <v>5</v>
      </c>
      <c r="B5663" s="132"/>
      <c r="C5663" s="148" t="s">
        <v>613</v>
      </c>
      <c r="D5663" s="148" t="s">
        <v>614</v>
      </c>
      <c r="E5663" s="149">
        <v>3.6999999999999998E-2</v>
      </c>
      <c r="F5663" s="148" t="s">
        <v>622</v>
      </c>
      <c r="G5663" s="148" t="s">
        <v>14</v>
      </c>
      <c r="H5663" s="127">
        <v>31.3</v>
      </c>
      <c r="I5663" s="267"/>
    </row>
    <row r="5664" spans="1:9" x14ac:dyDescent="0.2">
      <c r="A5664" s="132" t="s">
        <v>6</v>
      </c>
      <c r="B5664" s="132"/>
      <c r="C5664" s="148" t="s">
        <v>613</v>
      </c>
      <c r="D5664" s="148" t="s">
        <v>614</v>
      </c>
      <c r="E5664" s="149">
        <v>3.6999999999999998E-2</v>
      </c>
      <c r="F5664" s="148" t="s">
        <v>622</v>
      </c>
      <c r="G5664" s="148" t="s">
        <v>14</v>
      </c>
      <c r="H5664" s="127">
        <v>31.9</v>
      </c>
      <c r="I5664" s="267"/>
    </row>
    <row r="5665" spans="1:9" x14ac:dyDescent="0.2">
      <c r="A5665" s="132" t="s">
        <v>7</v>
      </c>
      <c r="B5665" s="132"/>
      <c r="C5665" s="148" t="s">
        <v>613</v>
      </c>
      <c r="D5665" s="148" t="s">
        <v>614</v>
      </c>
      <c r="E5665" s="149">
        <v>3.6999999999999998E-2</v>
      </c>
      <c r="F5665" s="148" t="s">
        <v>622</v>
      </c>
      <c r="G5665" s="148" t="s">
        <v>14</v>
      </c>
      <c r="H5665" s="148">
        <v>30.6</v>
      </c>
      <c r="I5665" s="267"/>
    </row>
    <row r="5666" spans="1:9" x14ac:dyDescent="0.2">
      <c r="A5666" s="132" t="s">
        <v>8</v>
      </c>
      <c r="B5666" s="132"/>
      <c r="C5666" s="148" t="s">
        <v>613</v>
      </c>
      <c r="D5666" s="148" t="s">
        <v>614</v>
      </c>
      <c r="E5666" s="149">
        <v>3.6999999999999998E-2</v>
      </c>
      <c r="F5666" s="148" t="s">
        <v>622</v>
      </c>
      <c r="G5666" s="148" t="s">
        <v>14</v>
      </c>
      <c r="H5666" s="148">
        <v>37.200000000000003</v>
      </c>
      <c r="I5666" s="267"/>
    </row>
    <row r="5667" spans="1:9" x14ac:dyDescent="0.2">
      <c r="A5667" s="132" t="s">
        <v>34</v>
      </c>
      <c r="B5667" s="132"/>
      <c r="C5667" s="148" t="s">
        <v>613</v>
      </c>
      <c r="D5667" s="148" t="s">
        <v>614</v>
      </c>
      <c r="E5667" s="149">
        <v>3.6999999999999998E-2</v>
      </c>
      <c r="F5667" s="148" t="s">
        <v>622</v>
      </c>
      <c r="G5667" s="148" t="s">
        <v>14</v>
      </c>
      <c r="H5667" s="148">
        <v>42.2</v>
      </c>
      <c r="I5667" s="267"/>
    </row>
    <row r="5668" spans="1:9" x14ac:dyDescent="0.2">
      <c r="A5668" s="132" t="s">
        <v>37</v>
      </c>
      <c r="B5668" s="132"/>
      <c r="C5668" s="148" t="s">
        <v>613</v>
      </c>
      <c r="D5668" s="148" t="s">
        <v>614</v>
      </c>
      <c r="E5668" s="149">
        <v>3.6999999999999998E-2</v>
      </c>
      <c r="F5668" s="148" t="s">
        <v>622</v>
      </c>
      <c r="G5668" s="148" t="s">
        <v>14</v>
      </c>
      <c r="H5668" s="148">
        <v>43</v>
      </c>
      <c r="I5668" s="267"/>
    </row>
    <row r="5669" spans="1:9" x14ac:dyDescent="0.2">
      <c r="A5669" s="132" t="s">
        <v>39</v>
      </c>
      <c r="B5669" s="132"/>
      <c r="C5669" s="148" t="s">
        <v>613</v>
      </c>
      <c r="D5669" s="148" t="s">
        <v>614</v>
      </c>
      <c r="E5669" s="149">
        <v>3.6999999999999998E-2</v>
      </c>
      <c r="F5669" s="148" t="s">
        <v>622</v>
      </c>
      <c r="G5669" s="148" t="s">
        <v>14</v>
      </c>
      <c r="H5669" s="148">
        <v>36.799999999999997</v>
      </c>
      <c r="I5669" s="267"/>
    </row>
    <row r="5670" spans="1:9" x14ac:dyDescent="0.2">
      <c r="A5670" s="132" t="s">
        <v>40</v>
      </c>
      <c r="B5670" s="132"/>
      <c r="C5670" s="148" t="s">
        <v>613</v>
      </c>
      <c r="D5670" s="148" t="s">
        <v>614</v>
      </c>
      <c r="E5670" s="149">
        <v>3.6999999999999998E-2</v>
      </c>
      <c r="F5670" s="148" t="s">
        <v>622</v>
      </c>
      <c r="G5670" s="148" t="s">
        <v>14</v>
      </c>
      <c r="H5670" s="148">
        <v>40.5</v>
      </c>
      <c r="I5670" s="267"/>
    </row>
    <row r="5671" spans="1:9" x14ac:dyDescent="0.2">
      <c r="A5671" s="132" t="s">
        <v>44</v>
      </c>
      <c r="B5671" s="132"/>
      <c r="C5671" s="148" t="s">
        <v>613</v>
      </c>
      <c r="D5671" s="148" t="s">
        <v>614</v>
      </c>
      <c r="E5671" s="149">
        <v>3.6999999999999998E-2</v>
      </c>
      <c r="F5671" s="148" t="s">
        <v>622</v>
      </c>
      <c r="G5671" s="148" t="s">
        <v>14</v>
      </c>
      <c r="H5671" s="148">
        <v>43.1</v>
      </c>
      <c r="I5671" s="267"/>
    </row>
    <row r="5672" spans="1:9" x14ac:dyDescent="0.2">
      <c r="A5672" s="132" t="s">
        <v>45</v>
      </c>
      <c r="B5672" s="132"/>
      <c r="C5672" s="148" t="s">
        <v>613</v>
      </c>
      <c r="D5672" s="148" t="s">
        <v>614</v>
      </c>
      <c r="E5672" s="149">
        <v>3.6999999999999998E-2</v>
      </c>
      <c r="F5672" s="148" t="s">
        <v>622</v>
      </c>
      <c r="G5672" s="148" t="s">
        <v>14</v>
      </c>
      <c r="H5672" s="148">
        <v>43.8</v>
      </c>
      <c r="I5672" s="267"/>
    </row>
    <row r="5673" spans="1:9" x14ac:dyDescent="0.2">
      <c r="A5673" s="132" t="s">
        <v>46</v>
      </c>
      <c r="B5673" s="132"/>
      <c r="C5673" s="148" t="s">
        <v>613</v>
      </c>
      <c r="D5673" s="148" t="s">
        <v>614</v>
      </c>
      <c r="E5673" s="149">
        <v>3.6999999999999998E-2</v>
      </c>
      <c r="F5673" s="148" t="s">
        <v>622</v>
      </c>
      <c r="G5673" s="148" t="s">
        <v>14</v>
      </c>
      <c r="H5673" s="148">
        <v>70.7</v>
      </c>
      <c r="I5673" s="267"/>
    </row>
    <row r="5674" spans="1:9" x14ac:dyDescent="0.2">
      <c r="A5674" s="132" t="s">
        <v>47</v>
      </c>
      <c r="B5674" s="132"/>
      <c r="C5674" s="148" t="s">
        <v>613</v>
      </c>
      <c r="D5674" s="148" t="s">
        <v>614</v>
      </c>
      <c r="E5674" s="149">
        <v>3.6999999999999998E-2</v>
      </c>
      <c r="F5674" s="148" t="s">
        <v>622</v>
      </c>
      <c r="G5674" s="148" t="s">
        <v>14</v>
      </c>
      <c r="H5674" s="148">
        <v>70.7</v>
      </c>
      <c r="I5674" s="267"/>
    </row>
    <row r="5675" spans="1:9" x14ac:dyDescent="0.2">
      <c r="A5675" s="132" t="s">
        <v>55</v>
      </c>
      <c r="B5675" s="132"/>
      <c r="C5675" s="148" t="s">
        <v>613</v>
      </c>
      <c r="D5675" s="148" t="s">
        <v>614</v>
      </c>
      <c r="E5675" s="149">
        <v>3.6999999999999998E-2</v>
      </c>
      <c r="F5675" s="148" t="s">
        <v>622</v>
      </c>
      <c r="G5675" s="148" t="s">
        <v>14</v>
      </c>
      <c r="H5675" s="148">
        <v>70</v>
      </c>
      <c r="I5675" s="267"/>
    </row>
    <row r="5676" spans="1:9" x14ac:dyDescent="0.2">
      <c r="A5676" s="132" t="s">
        <v>56</v>
      </c>
      <c r="B5676" s="132"/>
      <c r="C5676" s="148" t="s">
        <v>613</v>
      </c>
      <c r="D5676" s="148" t="s">
        <v>614</v>
      </c>
      <c r="E5676" s="149">
        <v>3.6999999999999998E-2</v>
      </c>
      <c r="F5676" s="148" t="s">
        <v>622</v>
      </c>
      <c r="G5676" s="148" t="s">
        <v>14</v>
      </c>
      <c r="H5676" s="148">
        <v>70.5</v>
      </c>
      <c r="I5676" s="267"/>
    </row>
    <row r="5677" spans="1:9" x14ac:dyDescent="0.2">
      <c r="A5677" s="132" t="s">
        <v>64</v>
      </c>
      <c r="B5677" s="132"/>
      <c r="C5677" s="148" t="s">
        <v>613</v>
      </c>
      <c r="D5677" s="148" t="s">
        <v>614</v>
      </c>
      <c r="E5677" s="149">
        <v>3.6999999999999998E-2</v>
      </c>
      <c r="F5677" s="148" t="s">
        <v>622</v>
      </c>
      <c r="G5677" s="148" t="s">
        <v>14</v>
      </c>
      <c r="H5677" s="148">
        <v>65</v>
      </c>
      <c r="I5677" s="267"/>
    </row>
    <row r="5678" spans="1:9" x14ac:dyDescent="0.2">
      <c r="A5678" s="132" t="s">
        <v>65</v>
      </c>
      <c r="B5678" s="132"/>
      <c r="C5678" s="148" t="s">
        <v>613</v>
      </c>
      <c r="D5678" s="148" t="s">
        <v>614</v>
      </c>
      <c r="E5678" s="149">
        <v>3.6999999999999998E-2</v>
      </c>
      <c r="F5678" s="148" t="s">
        <v>622</v>
      </c>
      <c r="G5678" s="148" t="s">
        <v>14</v>
      </c>
      <c r="H5678" s="156">
        <v>65</v>
      </c>
      <c r="I5678" s="267"/>
    </row>
    <row r="5679" spans="1:9" x14ac:dyDescent="0.2">
      <c r="A5679" s="132" t="s">
        <v>78</v>
      </c>
      <c r="B5679" s="132"/>
      <c r="C5679" s="148" t="s">
        <v>613</v>
      </c>
      <c r="D5679" s="148" t="s">
        <v>614</v>
      </c>
      <c r="E5679" s="149">
        <v>3.6999999999999998E-2</v>
      </c>
      <c r="F5679" s="148" t="s">
        <v>622</v>
      </c>
      <c r="G5679" s="148" t="s">
        <v>14</v>
      </c>
      <c r="H5679" s="148">
        <v>62.6</v>
      </c>
      <c r="I5679" s="267"/>
    </row>
    <row r="5680" spans="1:9" x14ac:dyDescent="0.2">
      <c r="A5680" s="132" t="s">
        <v>79</v>
      </c>
      <c r="B5680" s="132"/>
      <c r="C5680" s="148" t="s">
        <v>613</v>
      </c>
      <c r="D5680" s="148" t="s">
        <v>614</v>
      </c>
      <c r="E5680" s="149">
        <v>3.6999999999999998E-2</v>
      </c>
      <c r="F5680" s="148" t="s">
        <v>622</v>
      </c>
      <c r="G5680" s="148" t="s">
        <v>14</v>
      </c>
      <c r="H5680" s="148">
        <v>62.6</v>
      </c>
      <c r="I5680" s="267"/>
    </row>
    <row r="5681" spans="1:9" x14ac:dyDescent="0.2">
      <c r="A5681" s="132" t="s">
        <v>81</v>
      </c>
      <c r="B5681" s="132"/>
      <c r="C5681" s="148" t="s">
        <v>613</v>
      </c>
      <c r="D5681" s="148" t="s">
        <v>614</v>
      </c>
      <c r="E5681" s="149">
        <v>3.6999999999999998E-2</v>
      </c>
      <c r="F5681" s="148" t="s">
        <v>622</v>
      </c>
      <c r="G5681" s="148" t="s">
        <v>14</v>
      </c>
      <c r="H5681" s="148">
        <v>62.6</v>
      </c>
      <c r="I5681" s="267"/>
    </row>
    <row r="5682" spans="1:9" x14ac:dyDescent="0.2">
      <c r="A5682" s="132" t="s">
        <v>82</v>
      </c>
      <c r="B5682" s="132"/>
      <c r="C5682" s="148" t="s">
        <v>613</v>
      </c>
      <c r="D5682" s="148" t="s">
        <v>614</v>
      </c>
      <c r="E5682" s="149">
        <v>3.6999999999999998E-2</v>
      </c>
      <c r="F5682" s="148" t="s">
        <v>622</v>
      </c>
      <c r="G5682" s="148" t="s">
        <v>14</v>
      </c>
      <c r="H5682" s="148">
        <v>62.6</v>
      </c>
      <c r="I5682" s="267"/>
    </row>
    <row r="5683" spans="1:9" x14ac:dyDescent="0.2">
      <c r="A5683" s="132" t="s">
        <v>87</v>
      </c>
      <c r="B5683" s="132"/>
      <c r="C5683" s="148" t="s">
        <v>613</v>
      </c>
      <c r="D5683" s="148" t="s">
        <v>614</v>
      </c>
      <c r="E5683" s="149">
        <v>3.6999999999999998E-2</v>
      </c>
      <c r="F5683" s="148" t="s">
        <v>622</v>
      </c>
      <c r="G5683" s="148" t="s">
        <v>14</v>
      </c>
      <c r="H5683" s="148">
        <v>74.099999999999994</v>
      </c>
      <c r="I5683" s="267"/>
    </row>
    <row r="5684" spans="1:9" x14ac:dyDescent="0.2">
      <c r="A5684" s="132" t="s">
        <v>88</v>
      </c>
      <c r="B5684" s="132"/>
      <c r="C5684" s="148" t="s">
        <v>613</v>
      </c>
      <c r="D5684" s="148" t="s">
        <v>614</v>
      </c>
      <c r="E5684" s="149">
        <v>3.6999999999999998E-2</v>
      </c>
      <c r="F5684" s="148" t="s">
        <v>622</v>
      </c>
      <c r="G5684" s="148" t="s">
        <v>14</v>
      </c>
      <c r="H5684" s="148">
        <v>78.099999999999994</v>
      </c>
      <c r="I5684" s="267"/>
    </row>
    <row r="5685" spans="1:9" x14ac:dyDescent="0.2">
      <c r="A5685" s="132" t="s">
        <v>148</v>
      </c>
      <c r="B5685" s="132"/>
      <c r="C5685" s="148" t="s">
        <v>613</v>
      </c>
      <c r="D5685" s="148" t="s">
        <v>614</v>
      </c>
      <c r="E5685" s="149">
        <v>3.6999999999999998E-2</v>
      </c>
      <c r="F5685" s="148" t="s">
        <v>622</v>
      </c>
      <c r="G5685" s="148" t="s">
        <v>14</v>
      </c>
      <c r="H5685" s="137">
        <v>76.2</v>
      </c>
      <c r="I5685" s="267"/>
    </row>
    <row r="5686" spans="1:9" x14ac:dyDescent="0.2">
      <c r="A5686" s="132" t="s">
        <v>527</v>
      </c>
      <c r="B5686" s="132"/>
      <c r="C5686" s="158" t="s">
        <v>613</v>
      </c>
      <c r="D5686" s="158" t="s">
        <v>614</v>
      </c>
      <c r="E5686" s="149">
        <v>3.6999999999999998E-2</v>
      </c>
      <c r="F5686" s="148" t="s">
        <v>622</v>
      </c>
      <c r="G5686" s="148" t="s">
        <v>14</v>
      </c>
      <c r="H5686" s="140">
        <v>78.5</v>
      </c>
      <c r="I5686" s="267"/>
    </row>
    <row r="5687" spans="1:9" s="53" customFormat="1" x14ac:dyDescent="0.2">
      <c r="A5687" s="132" t="s">
        <v>588</v>
      </c>
      <c r="B5687" s="132"/>
      <c r="C5687" s="148" t="s">
        <v>613</v>
      </c>
      <c r="D5687" s="148" t="s">
        <v>614</v>
      </c>
      <c r="E5687" s="149">
        <v>3.6999999999999998E-2</v>
      </c>
      <c r="F5687" s="148" t="s">
        <v>622</v>
      </c>
      <c r="G5687" s="148" t="s">
        <v>14</v>
      </c>
      <c r="H5687" s="58">
        <v>79.900000000000006</v>
      </c>
      <c r="I5687" s="267"/>
    </row>
    <row r="5688" spans="1:9" s="53" customFormat="1" x14ac:dyDescent="0.2">
      <c r="A5688" s="132" t="s">
        <v>1069</v>
      </c>
      <c r="B5688" s="132"/>
      <c r="C5688" s="148" t="s">
        <v>613</v>
      </c>
      <c r="D5688" s="148" t="s">
        <v>614</v>
      </c>
      <c r="E5688" s="149">
        <v>3.6999999999999998E-2</v>
      </c>
      <c r="F5688" s="148" t="s">
        <v>622</v>
      </c>
      <c r="G5688" s="148" t="s">
        <v>14</v>
      </c>
      <c r="H5688" s="58">
        <v>79.900000000000006</v>
      </c>
      <c r="I5688" s="267"/>
    </row>
    <row r="5689" spans="1:9" x14ac:dyDescent="0.2">
      <c r="A5689" s="132" t="s">
        <v>5</v>
      </c>
      <c r="B5689" s="132"/>
      <c r="C5689" s="158" t="s">
        <v>613</v>
      </c>
      <c r="D5689" s="148" t="s">
        <v>614</v>
      </c>
      <c r="E5689" s="142">
        <v>3.7999999999999999E-2</v>
      </c>
      <c r="F5689" s="127" t="s">
        <v>623</v>
      </c>
      <c r="G5689" s="127" t="s">
        <v>14</v>
      </c>
      <c r="H5689" s="127">
        <v>1111.1912600000001</v>
      </c>
      <c r="I5689" s="267"/>
    </row>
    <row r="5690" spans="1:9" x14ac:dyDescent="0.2">
      <c r="A5690" s="132" t="s">
        <v>6</v>
      </c>
      <c r="B5690" s="132"/>
      <c r="C5690" s="158" t="s">
        <v>613</v>
      </c>
      <c r="D5690" s="148" t="s">
        <v>614</v>
      </c>
      <c r="E5690" s="142">
        <v>3.7999999999999999E-2</v>
      </c>
      <c r="F5690" s="127" t="s">
        <v>623</v>
      </c>
      <c r="G5690" s="127" t="s">
        <v>14</v>
      </c>
      <c r="H5690" s="127">
        <v>1100.15509</v>
      </c>
      <c r="I5690" s="267"/>
    </row>
    <row r="5691" spans="1:9" x14ac:dyDescent="0.2">
      <c r="A5691" s="132" t="s">
        <v>7</v>
      </c>
      <c r="B5691" s="132"/>
      <c r="C5691" s="158" t="s">
        <v>613</v>
      </c>
      <c r="D5691" s="148" t="s">
        <v>614</v>
      </c>
      <c r="E5691" s="142">
        <v>3.7999999999999999E-2</v>
      </c>
      <c r="F5691" s="127" t="s">
        <v>623</v>
      </c>
      <c r="G5691" s="127" t="s">
        <v>14</v>
      </c>
      <c r="H5691" s="127">
        <v>1118.01451</v>
      </c>
      <c r="I5691" s="267"/>
    </row>
    <row r="5692" spans="1:9" x14ac:dyDescent="0.2">
      <c r="A5692" s="132" t="s">
        <v>8</v>
      </c>
      <c r="B5692" s="132"/>
      <c r="C5692" s="158" t="s">
        <v>613</v>
      </c>
      <c r="D5692" s="148" t="s">
        <v>614</v>
      </c>
      <c r="E5692" s="142">
        <v>3.7999999999999999E-2</v>
      </c>
      <c r="F5692" s="127" t="s">
        <v>623</v>
      </c>
      <c r="G5692" s="127" t="s">
        <v>14</v>
      </c>
      <c r="H5692" s="127">
        <v>1205.8954200000001</v>
      </c>
      <c r="I5692" s="267"/>
    </row>
    <row r="5693" spans="1:9" x14ac:dyDescent="0.2">
      <c r="A5693" s="132" t="s">
        <v>34</v>
      </c>
      <c r="B5693" s="132"/>
      <c r="C5693" s="158" t="s">
        <v>613</v>
      </c>
      <c r="D5693" s="148" t="s">
        <v>614</v>
      </c>
      <c r="E5693" s="142">
        <v>3.7999999999999999E-2</v>
      </c>
      <c r="F5693" s="127" t="s">
        <v>623</v>
      </c>
      <c r="G5693" s="127" t="s">
        <v>14</v>
      </c>
      <c r="H5693" s="127">
        <v>1150.38697</v>
      </c>
      <c r="I5693" s="267"/>
    </row>
    <row r="5694" spans="1:9" x14ac:dyDescent="0.2">
      <c r="A5694" s="132" t="s">
        <v>37</v>
      </c>
      <c r="B5694" s="132"/>
      <c r="C5694" s="158" t="s">
        <v>613</v>
      </c>
      <c r="D5694" s="148" t="s">
        <v>614</v>
      </c>
      <c r="E5694" s="142">
        <v>3.7999999999999999E-2</v>
      </c>
      <c r="F5694" s="127" t="s">
        <v>623</v>
      </c>
      <c r="G5694" s="127" t="s">
        <v>14</v>
      </c>
      <c r="H5694" s="127">
        <v>1228.34439</v>
      </c>
      <c r="I5694" s="267"/>
    </row>
    <row r="5695" spans="1:9" x14ac:dyDescent="0.2">
      <c r="A5695" s="132" t="s">
        <v>39</v>
      </c>
      <c r="B5695" s="132"/>
      <c r="C5695" s="158" t="s">
        <v>613</v>
      </c>
      <c r="D5695" s="148" t="s">
        <v>614</v>
      </c>
      <c r="E5695" s="142">
        <v>3.7999999999999999E-2</v>
      </c>
      <c r="F5695" s="127" t="s">
        <v>623</v>
      </c>
      <c r="G5695" s="127" t="s">
        <v>14</v>
      </c>
      <c r="H5695" s="127">
        <v>1325.9147400000002</v>
      </c>
      <c r="I5695" s="267"/>
    </row>
    <row r="5696" spans="1:9" x14ac:dyDescent="0.2">
      <c r="A5696" s="132" t="s">
        <v>40</v>
      </c>
      <c r="B5696" s="132"/>
      <c r="C5696" s="158" t="s">
        <v>613</v>
      </c>
      <c r="D5696" s="148" t="s">
        <v>614</v>
      </c>
      <c r="E5696" s="142">
        <v>3.7999999999999999E-2</v>
      </c>
      <c r="F5696" s="127" t="s">
        <v>623</v>
      </c>
      <c r="G5696" s="127" t="s">
        <v>14</v>
      </c>
      <c r="H5696" s="127">
        <v>1363.80161</v>
      </c>
      <c r="I5696" s="267"/>
    </row>
    <row r="5697" spans="1:9" x14ac:dyDescent="0.2">
      <c r="A5697" s="132" t="s">
        <v>44</v>
      </c>
      <c r="B5697" s="132"/>
      <c r="C5697" s="158" t="s">
        <v>613</v>
      </c>
      <c r="D5697" s="148" t="s">
        <v>614</v>
      </c>
      <c r="E5697" s="142">
        <v>3.7999999999999999E-2</v>
      </c>
      <c r="F5697" s="127" t="s">
        <v>623</v>
      </c>
      <c r="G5697" s="127" t="s">
        <v>14</v>
      </c>
      <c r="H5697" s="127">
        <v>1413.452</v>
      </c>
      <c r="I5697" s="267"/>
    </row>
    <row r="5698" spans="1:9" x14ac:dyDescent="0.2">
      <c r="A5698" s="132" t="s">
        <v>45</v>
      </c>
      <c r="B5698" s="132"/>
      <c r="C5698" s="158" t="s">
        <v>613</v>
      </c>
      <c r="D5698" s="148" t="s">
        <v>614</v>
      </c>
      <c r="E5698" s="142">
        <v>3.7999999999999999E-2</v>
      </c>
      <c r="F5698" s="127" t="s">
        <v>623</v>
      </c>
      <c r="G5698" s="127" t="s">
        <v>14</v>
      </c>
      <c r="H5698" s="127">
        <v>1548.297</v>
      </c>
      <c r="I5698" s="267"/>
    </row>
    <row r="5699" spans="1:9" x14ac:dyDescent="0.2">
      <c r="A5699" s="132" t="s">
        <v>46</v>
      </c>
      <c r="B5699" s="132"/>
      <c r="C5699" s="158" t="s">
        <v>613</v>
      </c>
      <c r="D5699" s="148" t="s">
        <v>614</v>
      </c>
      <c r="E5699" s="142">
        <v>3.7999999999999999E-2</v>
      </c>
      <c r="F5699" s="127" t="s">
        <v>623</v>
      </c>
      <c r="G5699" s="127" t="s">
        <v>14</v>
      </c>
      <c r="H5699" s="127">
        <v>1714.2751599999999</v>
      </c>
      <c r="I5699" s="267"/>
    </row>
    <row r="5700" spans="1:9" x14ac:dyDescent="0.2">
      <c r="A5700" s="132" t="s">
        <v>47</v>
      </c>
      <c r="B5700" s="132"/>
      <c r="C5700" s="158" t="s">
        <v>613</v>
      </c>
      <c r="D5700" s="148" t="s">
        <v>614</v>
      </c>
      <c r="E5700" s="142">
        <v>3.7999999999999999E-2</v>
      </c>
      <c r="F5700" s="127" t="s">
        <v>623</v>
      </c>
      <c r="G5700" s="127" t="s">
        <v>14</v>
      </c>
      <c r="H5700" s="127">
        <v>1687.5423800000001</v>
      </c>
      <c r="I5700" s="267"/>
    </row>
    <row r="5701" spans="1:9" x14ac:dyDescent="0.2">
      <c r="A5701" s="132" t="s">
        <v>55</v>
      </c>
      <c r="B5701" s="132"/>
      <c r="C5701" s="158" t="s">
        <v>613</v>
      </c>
      <c r="D5701" s="148" t="s">
        <v>614</v>
      </c>
      <c r="E5701" s="142">
        <v>3.7999999999999999E-2</v>
      </c>
      <c r="F5701" s="127" t="s">
        <v>623</v>
      </c>
      <c r="G5701" s="127" t="s">
        <v>14</v>
      </c>
      <c r="H5701" s="127">
        <v>1812.36599</v>
      </c>
      <c r="I5701" s="267"/>
    </row>
    <row r="5702" spans="1:9" x14ac:dyDescent="0.2">
      <c r="A5702" s="132" t="s">
        <v>56</v>
      </c>
      <c r="B5702" s="132"/>
      <c r="C5702" s="158" t="s">
        <v>613</v>
      </c>
      <c r="D5702" s="148" t="s">
        <v>614</v>
      </c>
      <c r="E5702" s="142">
        <v>3.7999999999999999E-2</v>
      </c>
      <c r="F5702" s="127" t="s">
        <v>623</v>
      </c>
      <c r="G5702" s="127" t="s">
        <v>14</v>
      </c>
      <c r="H5702" s="127">
        <v>1827.38608</v>
      </c>
      <c r="I5702" s="267"/>
    </row>
    <row r="5703" spans="1:9" x14ac:dyDescent="0.2">
      <c r="A5703" s="132" t="s">
        <v>64</v>
      </c>
      <c r="B5703" s="132"/>
      <c r="C5703" s="158" t="s">
        <v>613</v>
      </c>
      <c r="D5703" s="148" t="s">
        <v>614</v>
      </c>
      <c r="E5703" s="142">
        <v>3.7999999999999999E-2</v>
      </c>
      <c r="F5703" s="127" t="s">
        <v>623</v>
      </c>
      <c r="G5703" s="127" t="s">
        <v>14</v>
      </c>
      <c r="H5703" s="127">
        <v>1906.768</v>
      </c>
      <c r="I5703" s="267"/>
    </row>
    <row r="5704" spans="1:9" x14ac:dyDescent="0.2">
      <c r="A5704" s="132" t="s">
        <v>65</v>
      </c>
      <c r="B5704" s="132"/>
      <c r="C5704" s="158" t="s">
        <v>613</v>
      </c>
      <c r="D5704" s="148" t="s">
        <v>614</v>
      </c>
      <c r="E5704" s="142">
        <v>3.7999999999999999E-2</v>
      </c>
      <c r="F5704" s="127" t="s">
        <v>623</v>
      </c>
      <c r="G5704" s="127" t="s">
        <v>14</v>
      </c>
      <c r="H5704" s="127">
        <v>1948.6669999999999</v>
      </c>
      <c r="I5704" s="267"/>
    </row>
    <row r="5705" spans="1:9" x14ac:dyDescent="0.2">
      <c r="A5705" s="132" t="s">
        <v>78</v>
      </c>
      <c r="B5705" s="132"/>
      <c r="C5705" s="158" t="s">
        <v>613</v>
      </c>
      <c r="D5705" s="148" t="s">
        <v>614</v>
      </c>
      <c r="E5705" s="142">
        <v>3.7999999999999999E-2</v>
      </c>
      <c r="F5705" s="127" t="s">
        <v>623</v>
      </c>
      <c r="G5705" s="127" t="s">
        <v>14</v>
      </c>
      <c r="H5705" s="127">
        <v>1906</v>
      </c>
      <c r="I5705" s="267"/>
    </row>
    <row r="5706" spans="1:9" x14ac:dyDescent="0.2">
      <c r="A5706" s="132" t="s">
        <v>79</v>
      </c>
      <c r="B5706" s="132"/>
      <c r="C5706" s="158" t="s">
        <v>613</v>
      </c>
      <c r="D5706" s="148" t="s">
        <v>614</v>
      </c>
      <c r="E5706" s="142">
        <v>3.7999999999999999E-2</v>
      </c>
      <c r="F5706" s="127" t="s">
        <v>623</v>
      </c>
      <c r="G5706" s="127" t="s">
        <v>14</v>
      </c>
      <c r="H5706" s="127">
        <v>1906</v>
      </c>
      <c r="I5706" s="267"/>
    </row>
    <row r="5707" spans="1:9" x14ac:dyDescent="0.2">
      <c r="A5707" s="132" t="s">
        <v>81</v>
      </c>
      <c r="B5707" s="132"/>
      <c r="C5707" s="158" t="s">
        <v>613</v>
      </c>
      <c r="D5707" s="148" t="s">
        <v>614</v>
      </c>
      <c r="E5707" s="142">
        <v>3.7999999999999999E-2</v>
      </c>
      <c r="F5707" s="127" t="s">
        <v>623</v>
      </c>
      <c r="G5707" s="127" t="s">
        <v>14</v>
      </c>
      <c r="H5707" s="127">
        <v>1906</v>
      </c>
      <c r="I5707" s="267"/>
    </row>
    <row r="5708" spans="1:9" x14ac:dyDescent="0.2">
      <c r="A5708" s="132" t="s">
        <v>82</v>
      </c>
      <c r="B5708" s="132"/>
      <c r="C5708" s="158" t="s">
        <v>613</v>
      </c>
      <c r="D5708" s="148" t="s">
        <v>614</v>
      </c>
      <c r="E5708" s="142">
        <v>3.7999999999999999E-2</v>
      </c>
      <c r="F5708" s="127" t="s">
        <v>623</v>
      </c>
      <c r="G5708" s="127" t="s">
        <v>14</v>
      </c>
      <c r="H5708" s="127">
        <v>1906</v>
      </c>
      <c r="I5708" s="267"/>
    </row>
    <row r="5709" spans="1:9" x14ac:dyDescent="0.2">
      <c r="A5709" s="132" t="s">
        <v>87</v>
      </c>
      <c r="B5709" s="132"/>
      <c r="C5709" s="158" t="s">
        <v>613</v>
      </c>
      <c r="D5709" s="148" t="s">
        <v>614</v>
      </c>
      <c r="E5709" s="142">
        <v>3.7999999999999999E-2</v>
      </c>
      <c r="F5709" s="127" t="s">
        <v>623</v>
      </c>
      <c r="G5709" s="127" t="s">
        <v>14</v>
      </c>
      <c r="H5709" s="127">
        <v>1906</v>
      </c>
      <c r="I5709" s="267"/>
    </row>
    <row r="5710" spans="1:9" x14ac:dyDescent="0.2">
      <c r="A5710" s="132" t="s">
        <v>88</v>
      </c>
      <c r="B5710" s="132"/>
      <c r="C5710" s="158" t="s">
        <v>613</v>
      </c>
      <c r="D5710" s="148" t="s">
        <v>614</v>
      </c>
      <c r="E5710" s="142">
        <v>3.7999999999999999E-2</v>
      </c>
      <c r="F5710" s="127" t="s">
        <v>623</v>
      </c>
      <c r="G5710" s="127" t="s">
        <v>14</v>
      </c>
      <c r="H5710" s="127">
        <v>1906</v>
      </c>
      <c r="I5710" s="267"/>
    </row>
    <row r="5711" spans="1:9" x14ac:dyDescent="0.2">
      <c r="A5711" s="132" t="s">
        <v>148</v>
      </c>
      <c r="B5711" s="132"/>
      <c r="C5711" s="158" t="s">
        <v>613</v>
      </c>
      <c r="D5711" s="148" t="s">
        <v>614</v>
      </c>
      <c r="E5711" s="142">
        <v>3.7999999999999999E-2</v>
      </c>
      <c r="F5711" s="127" t="s">
        <v>623</v>
      </c>
      <c r="G5711" s="127" t="s">
        <v>14</v>
      </c>
      <c r="H5711" s="58">
        <v>1906</v>
      </c>
      <c r="I5711" s="267"/>
    </row>
    <row r="5712" spans="1:9" x14ac:dyDescent="0.2">
      <c r="A5712" s="132" t="s">
        <v>527</v>
      </c>
      <c r="B5712" s="132"/>
      <c r="C5712" s="158" t="s">
        <v>613</v>
      </c>
      <c r="D5712" s="148" t="s">
        <v>614</v>
      </c>
      <c r="E5712" s="142">
        <v>3.7999999999999999E-2</v>
      </c>
      <c r="F5712" s="127" t="s">
        <v>623</v>
      </c>
      <c r="G5712" s="127" t="s">
        <v>14</v>
      </c>
      <c r="H5712" s="58">
        <v>1906</v>
      </c>
      <c r="I5712" s="267"/>
    </row>
    <row r="5713" spans="1:9" s="53" customFormat="1" x14ac:dyDescent="0.2">
      <c r="A5713" s="132" t="s">
        <v>588</v>
      </c>
      <c r="B5713" s="132"/>
      <c r="C5713" s="158" t="s">
        <v>613</v>
      </c>
      <c r="D5713" s="148" t="s">
        <v>614</v>
      </c>
      <c r="E5713" s="142">
        <v>3.7999999999999999E-2</v>
      </c>
      <c r="F5713" s="127" t="s">
        <v>623</v>
      </c>
      <c r="G5713" s="127" t="s">
        <v>14</v>
      </c>
      <c r="H5713" s="58">
        <v>2200</v>
      </c>
      <c r="I5713" s="267"/>
    </row>
    <row r="5714" spans="1:9" s="53" customFormat="1" x14ac:dyDescent="0.2">
      <c r="A5714" s="132" t="s">
        <v>1069</v>
      </c>
      <c r="B5714" s="132"/>
      <c r="C5714" s="158" t="s">
        <v>613</v>
      </c>
      <c r="D5714" s="148" t="s">
        <v>614</v>
      </c>
      <c r="E5714" s="142">
        <v>3.7999999999999999E-2</v>
      </c>
      <c r="F5714" s="127" t="s">
        <v>623</v>
      </c>
      <c r="G5714" s="127" t="s">
        <v>14</v>
      </c>
      <c r="H5714" s="58">
        <v>2200</v>
      </c>
      <c r="I5714" s="267"/>
    </row>
    <row r="5715" spans="1:9" x14ac:dyDescent="0.2">
      <c r="A5715" s="132" t="s">
        <v>5</v>
      </c>
      <c r="B5715" s="132"/>
      <c r="C5715" s="158" t="s">
        <v>613</v>
      </c>
      <c r="D5715" s="127" t="s">
        <v>614</v>
      </c>
      <c r="E5715" s="142">
        <v>3.9E-2</v>
      </c>
      <c r="F5715" s="127" t="s">
        <v>624</v>
      </c>
      <c r="G5715" s="127" t="s">
        <v>14</v>
      </c>
      <c r="H5715" s="127">
        <v>9914.7955199999997</v>
      </c>
      <c r="I5715" s="267"/>
    </row>
    <row r="5716" spans="1:9" x14ac:dyDescent="0.2">
      <c r="A5716" s="132" t="s">
        <v>6</v>
      </c>
      <c r="B5716" s="132"/>
      <c r="C5716" s="158" t="s">
        <v>613</v>
      </c>
      <c r="D5716" s="127" t="s">
        <v>614</v>
      </c>
      <c r="E5716" s="142">
        <v>3.9E-2</v>
      </c>
      <c r="F5716" s="127" t="s">
        <v>624</v>
      </c>
      <c r="G5716" s="127" t="s">
        <v>14</v>
      </c>
      <c r="H5716" s="127">
        <v>10277.300880000001</v>
      </c>
      <c r="I5716" s="267"/>
    </row>
    <row r="5717" spans="1:9" x14ac:dyDescent="0.2">
      <c r="A5717" s="132" t="s">
        <v>7</v>
      </c>
      <c r="B5717" s="132"/>
      <c r="C5717" s="158" t="s">
        <v>613</v>
      </c>
      <c r="D5717" s="127" t="s">
        <v>614</v>
      </c>
      <c r="E5717" s="142">
        <v>3.9E-2</v>
      </c>
      <c r="F5717" s="127" t="s">
        <v>624</v>
      </c>
      <c r="G5717" s="127" t="s">
        <v>14</v>
      </c>
      <c r="H5717" s="127">
        <v>10755.949000000001</v>
      </c>
      <c r="I5717" s="267"/>
    </row>
    <row r="5718" spans="1:9" x14ac:dyDescent="0.2">
      <c r="A5718" s="132" t="s">
        <v>8</v>
      </c>
      <c r="B5718" s="132"/>
      <c r="C5718" s="158" t="s">
        <v>613</v>
      </c>
      <c r="D5718" s="127" t="s">
        <v>614</v>
      </c>
      <c r="E5718" s="142">
        <v>3.9E-2</v>
      </c>
      <c r="F5718" s="127" t="s">
        <v>624</v>
      </c>
      <c r="G5718" s="127" t="s">
        <v>14</v>
      </c>
      <c r="H5718" s="127">
        <v>11105.800000000001</v>
      </c>
      <c r="I5718" s="267"/>
    </row>
    <row r="5719" spans="1:9" x14ac:dyDescent="0.2">
      <c r="A5719" s="132" t="s">
        <v>34</v>
      </c>
      <c r="B5719" s="132"/>
      <c r="C5719" s="158" t="s">
        <v>613</v>
      </c>
      <c r="D5719" s="127" t="s">
        <v>614</v>
      </c>
      <c r="E5719" s="142">
        <v>3.9E-2</v>
      </c>
      <c r="F5719" s="127" t="s">
        <v>624</v>
      </c>
      <c r="G5719" s="127" t="s">
        <v>14</v>
      </c>
      <c r="H5719" s="127">
        <v>12099.196</v>
      </c>
      <c r="I5719" s="267"/>
    </row>
    <row r="5720" spans="1:9" x14ac:dyDescent="0.2">
      <c r="A5720" s="132" t="s">
        <v>37</v>
      </c>
      <c r="B5720" s="132"/>
      <c r="C5720" s="158" t="s">
        <v>613</v>
      </c>
      <c r="D5720" s="127" t="s">
        <v>614</v>
      </c>
      <c r="E5720" s="142">
        <v>3.9E-2</v>
      </c>
      <c r="F5720" s="127" t="s">
        <v>624</v>
      </c>
      <c r="G5720" s="127" t="s">
        <v>14</v>
      </c>
      <c r="H5720" s="127">
        <v>12187.412</v>
      </c>
      <c r="I5720" s="267"/>
    </row>
    <row r="5721" spans="1:9" x14ac:dyDescent="0.2">
      <c r="A5721" s="132" t="s">
        <v>39</v>
      </c>
      <c r="B5721" s="132"/>
      <c r="C5721" s="158" t="s">
        <v>613</v>
      </c>
      <c r="D5721" s="127" t="s">
        <v>614</v>
      </c>
      <c r="E5721" s="142">
        <v>3.9E-2</v>
      </c>
      <c r="F5721" s="127" t="s">
        <v>624</v>
      </c>
      <c r="G5721" s="127" t="s">
        <v>14</v>
      </c>
      <c r="H5721" s="127">
        <v>12569.009</v>
      </c>
      <c r="I5721" s="267"/>
    </row>
    <row r="5722" spans="1:9" x14ac:dyDescent="0.2">
      <c r="A5722" s="132" t="s">
        <v>40</v>
      </c>
      <c r="B5722" s="132"/>
      <c r="C5722" s="158" t="s">
        <v>613</v>
      </c>
      <c r="D5722" s="127" t="s">
        <v>614</v>
      </c>
      <c r="E5722" s="142">
        <v>3.9E-2</v>
      </c>
      <c r="F5722" s="127" t="s">
        <v>624</v>
      </c>
      <c r="G5722" s="127" t="s">
        <v>14</v>
      </c>
      <c r="H5722" s="127">
        <v>13718.914000000001</v>
      </c>
      <c r="I5722" s="267"/>
    </row>
    <row r="5723" spans="1:9" x14ac:dyDescent="0.2">
      <c r="A5723" s="132" t="s">
        <v>44</v>
      </c>
      <c r="B5723" s="132"/>
      <c r="C5723" s="158" t="s">
        <v>613</v>
      </c>
      <c r="D5723" s="127" t="s">
        <v>614</v>
      </c>
      <c r="E5723" s="142">
        <v>3.9E-2</v>
      </c>
      <c r="F5723" s="127" t="s">
        <v>624</v>
      </c>
      <c r="G5723" s="127" t="s">
        <v>14</v>
      </c>
      <c r="H5723" s="127">
        <v>13696.362999999999</v>
      </c>
      <c r="I5723" s="267"/>
    </row>
    <row r="5724" spans="1:9" x14ac:dyDescent="0.2">
      <c r="A5724" s="132" t="s">
        <v>45</v>
      </c>
      <c r="B5724" s="132"/>
      <c r="C5724" s="158" t="s">
        <v>613</v>
      </c>
      <c r="D5724" s="127" t="s">
        <v>614</v>
      </c>
      <c r="E5724" s="142">
        <v>3.9E-2</v>
      </c>
      <c r="F5724" s="127" t="s">
        <v>624</v>
      </c>
      <c r="G5724" s="127" t="s">
        <v>14</v>
      </c>
      <c r="H5724" s="127">
        <v>13305.511</v>
      </c>
      <c r="I5724" s="267"/>
    </row>
    <row r="5725" spans="1:9" x14ac:dyDescent="0.2">
      <c r="A5725" s="132" t="s">
        <v>46</v>
      </c>
      <c r="B5725" s="132"/>
      <c r="C5725" s="158" t="s">
        <v>613</v>
      </c>
      <c r="D5725" s="127" t="s">
        <v>614</v>
      </c>
      <c r="E5725" s="142">
        <v>3.9E-2</v>
      </c>
      <c r="F5725" s="127" t="s">
        <v>624</v>
      </c>
      <c r="G5725" s="127" t="s">
        <v>14</v>
      </c>
      <c r="H5725" s="127">
        <v>13472.700999999999</v>
      </c>
      <c r="I5725" s="267"/>
    </row>
    <row r="5726" spans="1:9" x14ac:dyDescent="0.2">
      <c r="A5726" s="132" t="s">
        <v>47</v>
      </c>
      <c r="B5726" s="132"/>
      <c r="C5726" s="158" t="s">
        <v>613</v>
      </c>
      <c r="D5726" s="127" t="s">
        <v>614</v>
      </c>
      <c r="E5726" s="142">
        <v>3.9E-2</v>
      </c>
      <c r="F5726" s="127" t="s">
        <v>624</v>
      </c>
      <c r="G5726" s="127" t="s">
        <v>14</v>
      </c>
      <c r="H5726" s="127">
        <v>13168.604000000001</v>
      </c>
      <c r="I5726" s="267"/>
    </row>
    <row r="5727" spans="1:9" x14ac:dyDescent="0.2">
      <c r="A5727" s="132" t="s">
        <v>55</v>
      </c>
      <c r="B5727" s="132"/>
      <c r="C5727" s="158" t="s">
        <v>613</v>
      </c>
      <c r="D5727" s="127" t="s">
        <v>614</v>
      </c>
      <c r="E5727" s="142">
        <v>3.9E-2</v>
      </c>
      <c r="F5727" s="127" t="s">
        <v>624</v>
      </c>
      <c r="G5727" s="127" t="s">
        <v>14</v>
      </c>
      <c r="H5727" s="127">
        <v>12924.141000000001</v>
      </c>
      <c r="I5727" s="267"/>
    </row>
    <row r="5728" spans="1:9" x14ac:dyDescent="0.2">
      <c r="A5728" s="132" t="s">
        <v>56</v>
      </c>
      <c r="B5728" s="132"/>
      <c r="C5728" s="158" t="s">
        <v>613</v>
      </c>
      <c r="D5728" s="127" t="s">
        <v>614</v>
      </c>
      <c r="E5728" s="142">
        <v>3.9E-2</v>
      </c>
      <c r="F5728" s="127" t="s">
        <v>624</v>
      </c>
      <c r="G5728" s="127" t="s">
        <v>14</v>
      </c>
      <c r="H5728" s="127">
        <v>13198.604000000001</v>
      </c>
      <c r="I5728" s="267"/>
    </row>
    <row r="5729" spans="1:9" x14ac:dyDescent="0.2">
      <c r="A5729" s="132" t="s">
        <v>64</v>
      </c>
      <c r="B5729" s="132"/>
      <c r="C5729" s="158" t="s">
        <v>613</v>
      </c>
      <c r="D5729" s="127" t="s">
        <v>614</v>
      </c>
      <c r="E5729" s="142">
        <v>3.9E-2</v>
      </c>
      <c r="F5729" s="127" t="s">
        <v>624</v>
      </c>
      <c r="G5729" s="127" t="s">
        <v>14</v>
      </c>
      <c r="H5729" s="127">
        <v>13081.5</v>
      </c>
      <c r="I5729" s="267"/>
    </row>
    <row r="5730" spans="1:9" x14ac:dyDescent="0.2">
      <c r="A5730" s="132" t="s">
        <v>65</v>
      </c>
      <c r="B5730" s="132"/>
      <c r="C5730" s="158" t="s">
        <v>613</v>
      </c>
      <c r="D5730" s="127" t="s">
        <v>614</v>
      </c>
      <c r="E5730" s="142">
        <v>3.9E-2</v>
      </c>
      <c r="F5730" s="127" t="s">
        <v>624</v>
      </c>
      <c r="G5730" s="127" t="s">
        <v>14</v>
      </c>
      <c r="H5730" s="127">
        <v>12883.52</v>
      </c>
      <c r="I5730" s="267"/>
    </row>
    <row r="5731" spans="1:9" x14ac:dyDescent="0.2">
      <c r="A5731" s="132" t="s">
        <v>78</v>
      </c>
      <c r="B5731" s="132"/>
      <c r="C5731" s="158" t="s">
        <v>613</v>
      </c>
      <c r="D5731" s="127" t="s">
        <v>614</v>
      </c>
      <c r="E5731" s="142">
        <v>3.9E-2</v>
      </c>
      <c r="F5731" s="127" t="s">
        <v>624</v>
      </c>
      <c r="G5731" s="127" t="s">
        <v>14</v>
      </c>
      <c r="H5731" s="127">
        <v>13479.3</v>
      </c>
      <c r="I5731" s="267"/>
    </row>
    <row r="5732" spans="1:9" x14ac:dyDescent="0.2">
      <c r="A5732" s="132" t="s">
        <v>79</v>
      </c>
      <c r="B5732" s="132"/>
      <c r="C5732" s="158" t="s">
        <v>613</v>
      </c>
      <c r="D5732" s="127" t="s">
        <v>614</v>
      </c>
      <c r="E5732" s="142">
        <v>3.9E-2</v>
      </c>
      <c r="F5732" s="127" t="s">
        <v>624</v>
      </c>
      <c r="G5732" s="127" t="s">
        <v>14</v>
      </c>
      <c r="H5732" s="127">
        <v>13757.9</v>
      </c>
      <c r="I5732" s="267"/>
    </row>
    <row r="5733" spans="1:9" x14ac:dyDescent="0.2">
      <c r="A5733" s="132" t="s">
        <v>81</v>
      </c>
      <c r="B5733" s="132"/>
      <c r="C5733" s="158" t="s">
        <v>613</v>
      </c>
      <c r="D5733" s="127" t="s">
        <v>614</v>
      </c>
      <c r="E5733" s="142">
        <v>3.9E-2</v>
      </c>
      <c r="F5733" s="127" t="s">
        <v>624</v>
      </c>
      <c r="G5733" s="127" t="s">
        <v>14</v>
      </c>
      <c r="H5733" s="127">
        <v>13243.4</v>
      </c>
      <c r="I5733" s="267"/>
    </row>
    <row r="5734" spans="1:9" x14ac:dyDescent="0.2">
      <c r="A5734" s="132" t="s">
        <v>82</v>
      </c>
      <c r="B5734" s="132"/>
      <c r="C5734" s="158" t="s">
        <v>613</v>
      </c>
      <c r="D5734" s="127" t="s">
        <v>614</v>
      </c>
      <c r="E5734" s="142">
        <v>3.9E-2</v>
      </c>
      <c r="F5734" s="127" t="s">
        <v>624</v>
      </c>
      <c r="G5734" s="127" t="s">
        <v>14</v>
      </c>
      <c r="H5734" s="127">
        <v>13246.7</v>
      </c>
      <c r="I5734" s="267"/>
    </row>
    <row r="5735" spans="1:9" x14ac:dyDescent="0.2">
      <c r="A5735" s="132" t="s">
        <v>87</v>
      </c>
      <c r="B5735" s="132"/>
      <c r="C5735" s="158" t="s">
        <v>613</v>
      </c>
      <c r="D5735" s="127" t="s">
        <v>614</v>
      </c>
      <c r="E5735" s="142">
        <v>3.9E-2</v>
      </c>
      <c r="F5735" s="127" t="s">
        <v>624</v>
      </c>
      <c r="G5735" s="127" t="s">
        <v>14</v>
      </c>
      <c r="H5735" s="127">
        <v>13059.5</v>
      </c>
      <c r="I5735" s="267"/>
    </row>
    <row r="5736" spans="1:9" x14ac:dyDescent="0.2">
      <c r="A5736" s="132" t="s">
        <v>88</v>
      </c>
      <c r="B5736" s="132"/>
      <c r="C5736" s="158" t="s">
        <v>613</v>
      </c>
      <c r="D5736" s="127" t="s">
        <v>614</v>
      </c>
      <c r="E5736" s="142">
        <v>3.9E-2</v>
      </c>
      <c r="F5736" s="127" t="s">
        <v>624</v>
      </c>
      <c r="G5736" s="127" t="s">
        <v>14</v>
      </c>
      <c r="H5736" s="127">
        <v>12951.3</v>
      </c>
      <c r="I5736" s="267"/>
    </row>
    <row r="5737" spans="1:9" x14ac:dyDescent="0.2">
      <c r="A5737" s="132" t="s">
        <v>148</v>
      </c>
      <c r="B5737" s="132"/>
      <c r="C5737" s="158" t="s">
        <v>613</v>
      </c>
      <c r="D5737" s="127" t="s">
        <v>614</v>
      </c>
      <c r="E5737" s="142">
        <v>3.9E-2</v>
      </c>
      <c r="F5737" s="127" t="s">
        <v>624</v>
      </c>
      <c r="G5737" s="127" t="s">
        <v>14</v>
      </c>
      <c r="H5737" s="58">
        <v>13214</v>
      </c>
      <c r="I5737" s="267"/>
    </row>
    <row r="5738" spans="1:9" x14ac:dyDescent="0.2">
      <c r="A5738" s="132" t="s">
        <v>527</v>
      </c>
      <c r="B5738" s="132"/>
      <c r="C5738" s="158" t="s">
        <v>613</v>
      </c>
      <c r="D5738" s="127" t="s">
        <v>614</v>
      </c>
      <c r="E5738" s="142">
        <v>3.9E-2</v>
      </c>
      <c r="F5738" s="127" t="s">
        <v>624</v>
      </c>
      <c r="G5738" s="127" t="s">
        <v>14</v>
      </c>
      <c r="H5738" s="58">
        <v>13499.4</v>
      </c>
      <c r="I5738" s="267"/>
    </row>
    <row r="5739" spans="1:9" s="53" customFormat="1" x14ac:dyDescent="0.2">
      <c r="A5739" s="132" t="s">
        <v>588</v>
      </c>
      <c r="B5739" s="132"/>
      <c r="C5739" s="158" t="s">
        <v>613</v>
      </c>
      <c r="D5739" s="127" t="s">
        <v>614</v>
      </c>
      <c r="E5739" s="142">
        <v>3.9E-2</v>
      </c>
      <c r="F5739" s="127" t="s">
        <v>624</v>
      </c>
      <c r="G5739" s="127" t="s">
        <v>14</v>
      </c>
      <c r="H5739" s="58">
        <v>12959.2</v>
      </c>
      <c r="I5739" s="267"/>
    </row>
    <row r="5740" spans="1:9" s="53" customFormat="1" x14ac:dyDescent="0.2">
      <c r="A5740" s="132" t="s">
        <v>1069</v>
      </c>
      <c r="B5740" s="132"/>
      <c r="C5740" s="158" t="s">
        <v>613</v>
      </c>
      <c r="D5740" s="127" t="s">
        <v>614</v>
      </c>
      <c r="E5740" s="142">
        <v>3.9E-2</v>
      </c>
      <c r="F5740" s="127" t="s">
        <v>624</v>
      </c>
      <c r="G5740" s="127" t="s">
        <v>14</v>
      </c>
      <c r="H5740" s="58">
        <v>13190.5</v>
      </c>
      <c r="I5740" s="267"/>
    </row>
    <row r="5741" spans="1:9" x14ac:dyDescent="0.2">
      <c r="A5741" s="132" t="s">
        <v>5</v>
      </c>
      <c r="B5741" s="132"/>
      <c r="C5741" s="158" t="s">
        <v>613</v>
      </c>
      <c r="D5741" s="127" t="s">
        <v>614</v>
      </c>
      <c r="E5741" s="142">
        <v>4.1000000000000002E-2</v>
      </c>
      <c r="F5741" s="127" t="s">
        <v>625</v>
      </c>
      <c r="G5741" s="127" t="s">
        <v>14</v>
      </c>
      <c r="H5741" s="127">
        <v>3803.694</v>
      </c>
      <c r="I5741" s="267"/>
    </row>
    <row r="5742" spans="1:9" x14ac:dyDescent="0.2">
      <c r="A5742" s="132" t="s">
        <v>6</v>
      </c>
      <c r="B5742" s="132"/>
      <c r="C5742" s="158" t="s">
        <v>613</v>
      </c>
      <c r="D5742" s="127" t="s">
        <v>614</v>
      </c>
      <c r="E5742" s="142">
        <v>4.1000000000000002E-2</v>
      </c>
      <c r="F5742" s="127" t="s">
        <v>625</v>
      </c>
      <c r="G5742" s="127" t="s">
        <v>14</v>
      </c>
      <c r="H5742" s="127">
        <v>4039.39</v>
      </c>
      <c r="I5742" s="267"/>
    </row>
    <row r="5743" spans="1:9" x14ac:dyDescent="0.2">
      <c r="A5743" s="132" t="s">
        <v>7</v>
      </c>
      <c r="B5743" s="132"/>
      <c r="C5743" s="158" t="s">
        <v>613</v>
      </c>
      <c r="D5743" s="127" t="s">
        <v>614</v>
      </c>
      <c r="E5743" s="142">
        <v>4.1000000000000002E-2</v>
      </c>
      <c r="F5743" s="127" t="s">
        <v>625</v>
      </c>
      <c r="G5743" s="127" t="s">
        <v>14</v>
      </c>
      <c r="H5743" s="127">
        <v>4497.6979999999994</v>
      </c>
      <c r="I5743" s="267"/>
    </row>
    <row r="5744" spans="1:9" x14ac:dyDescent="0.2">
      <c r="A5744" s="132" t="s">
        <v>8</v>
      </c>
      <c r="B5744" s="132"/>
      <c r="C5744" s="158" t="s">
        <v>613</v>
      </c>
      <c r="D5744" s="127" t="s">
        <v>614</v>
      </c>
      <c r="E5744" s="142">
        <v>4.1000000000000002E-2</v>
      </c>
      <c r="F5744" s="127" t="s">
        <v>625</v>
      </c>
      <c r="G5744" s="127" t="s">
        <v>14</v>
      </c>
      <c r="H5744" s="127">
        <v>4395.4539999999997</v>
      </c>
      <c r="I5744" s="267"/>
    </row>
    <row r="5745" spans="1:9" x14ac:dyDescent="0.2">
      <c r="A5745" s="132" t="s">
        <v>34</v>
      </c>
      <c r="B5745" s="132"/>
      <c r="C5745" s="158" t="s">
        <v>613</v>
      </c>
      <c r="D5745" s="127" t="s">
        <v>614</v>
      </c>
      <c r="E5745" s="142">
        <v>4.1000000000000002E-2</v>
      </c>
      <c r="F5745" s="127" t="s">
        <v>625</v>
      </c>
      <c r="G5745" s="127" t="s">
        <v>14</v>
      </c>
      <c r="H5745" s="127">
        <v>4155.2079999999996</v>
      </c>
      <c r="I5745" s="267"/>
    </row>
    <row r="5746" spans="1:9" x14ac:dyDescent="0.2">
      <c r="A5746" s="132" t="s">
        <v>37</v>
      </c>
      <c r="B5746" s="132"/>
      <c r="C5746" s="158" t="s">
        <v>613</v>
      </c>
      <c r="D5746" s="127" t="s">
        <v>614</v>
      </c>
      <c r="E5746" s="142">
        <v>4.1000000000000002E-2</v>
      </c>
      <c r="F5746" s="127" t="s">
        <v>625</v>
      </c>
      <c r="G5746" s="127" t="s">
        <v>14</v>
      </c>
      <c r="H5746" s="127">
        <v>4447.8130000000001</v>
      </c>
      <c r="I5746" s="267"/>
    </row>
    <row r="5747" spans="1:9" x14ac:dyDescent="0.2">
      <c r="A5747" s="132" t="s">
        <v>39</v>
      </c>
      <c r="B5747" s="132"/>
      <c r="C5747" s="158" t="s">
        <v>613</v>
      </c>
      <c r="D5747" s="127" t="s">
        <v>614</v>
      </c>
      <c r="E5747" s="142">
        <v>4.1000000000000002E-2</v>
      </c>
      <c r="F5747" s="127" t="s">
        <v>625</v>
      </c>
      <c r="G5747" s="127" t="s">
        <v>14</v>
      </c>
      <c r="H5747" s="127">
        <v>4552.2259999999997</v>
      </c>
      <c r="I5747" s="267"/>
    </row>
    <row r="5748" spans="1:9" x14ac:dyDescent="0.2">
      <c r="A5748" s="132" t="s">
        <v>40</v>
      </c>
      <c r="B5748" s="132"/>
      <c r="C5748" s="158" t="s">
        <v>613</v>
      </c>
      <c r="D5748" s="127" t="s">
        <v>614</v>
      </c>
      <c r="E5748" s="142">
        <v>4.1000000000000002E-2</v>
      </c>
      <c r="F5748" s="127" t="s">
        <v>625</v>
      </c>
      <c r="G5748" s="127" t="s">
        <v>14</v>
      </c>
      <c r="H5748" s="127">
        <v>4515.8149999999996</v>
      </c>
      <c r="I5748" s="267"/>
    </row>
    <row r="5749" spans="1:9" x14ac:dyDescent="0.2">
      <c r="A5749" s="132" t="s">
        <v>44</v>
      </c>
      <c r="B5749" s="132"/>
      <c r="C5749" s="158" t="s">
        <v>613</v>
      </c>
      <c r="D5749" s="127" t="s">
        <v>614</v>
      </c>
      <c r="E5749" s="142">
        <v>4.1000000000000002E-2</v>
      </c>
      <c r="F5749" s="127" t="s">
        <v>625</v>
      </c>
      <c r="G5749" s="127" t="s">
        <v>14</v>
      </c>
      <c r="H5749" s="127">
        <v>4537.6059999999998</v>
      </c>
      <c r="I5749" s="267"/>
    </row>
    <row r="5750" spans="1:9" x14ac:dyDescent="0.2">
      <c r="A5750" s="132" t="s">
        <v>45</v>
      </c>
      <c r="B5750" s="132"/>
      <c r="C5750" s="158" t="s">
        <v>613</v>
      </c>
      <c r="D5750" s="127" t="s">
        <v>614</v>
      </c>
      <c r="E5750" s="142">
        <v>4.1000000000000002E-2</v>
      </c>
      <c r="F5750" s="127" t="s">
        <v>625</v>
      </c>
      <c r="G5750" s="127" t="s">
        <v>14</v>
      </c>
      <c r="H5750" s="127">
        <v>4631.5240000000003</v>
      </c>
      <c r="I5750" s="267"/>
    </row>
    <row r="5751" spans="1:9" x14ac:dyDescent="0.2">
      <c r="A5751" s="132" t="s">
        <v>46</v>
      </c>
      <c r="B5751" s="132"/>
      <c r="C5751" s="158" t="s">
        <v>613</v>
      </c>
      <c r="D5751" s="127" t="s">
        <v>614</v>
      </c>
      <c r="E5751" s="142">
        <v>4.1000000000000002E-2</v>
      </c>
      <c r="F5751" s="127" t="s">
        <v>625</v>
      </c>
      <c r="G5751" s="127" t="s">
        <v>14</v>
      </c>
      <c r="H5751" s="127">
        <v>4756.5879999999997</v>
      </c>
      <c r="I5751" s="267"/>
    </row>
    <row r="5752" spans="1:9" x14ac:dyDescent="0.2">
      <c r="A5752" s="132" t="s">
        <v>47</v>
      </c>
      <c r="B5752" s="132"/>
      <c r="C5752" s="158" t="s">
        <v>613</v>
      </c>
      <c r="D5752" s="127" t="s">
        <v>614</v>
      </c>
      <c r="E5752" s="142">
        <v>4.1000000000000002E-2</v>
      </c>
      <c r="F5752" s="127" t="s">
        <v>625</v>
      </c>
      <c r="G5752" s="127" t="s">
        <v>14</v>
      </c>
      <c r="H5752" s="127">
        <v>4891.6679999999997</v>
      </c>
      <c r="I5752" s="267"/>
    </row>
    <row r="5753" spans="1:9" x14ac:dyDescent="0.2">
      <c r="A5753" s="132" t="s">
        <v>55</v>
      </c>
      <c r="B5753" s="132"/>
      <c r="C5753" s="158" t="s">
        <v>613</v>
      </c>
      <c r="D5753" s="127" t="s">
        <v>614</v>
      </c>
      <c r="E5753" s="142">
        <v>4.1000000000000002E-2</v>
      </c>
      <c r="F5753" s="127" t="s">
        <v>625</v>
      </c>
      <c r="G5753" s="127" t="s">
        <v>14</v>
      </c>
      <c r="H5753" s="127">
        <v>5078.2480000000005</v>
      </c>
      <c r="I5753" s="267"/>
    </row>
    <row r="5754" spans="1:9" x14ac:dyDescent="0.2">
      <c r="A5754" s="132" t="s">
        <v>56</v>
      </c>
      <c r="B5754" s="132"/>
      <c r="C5754" s="158" t="s">
        <v>613</v>
      </c>
      <c r="D5754" s="127" t="s">
        <v>614</v>
      </c>
      <c r="E5754" s="142">
        <v>4.1000000000000002E-2</v>
      </c>
      <c r="F5754" s="127" t="s">
        <v>625</v>
      </c>
      <c r="G5754" s="127" t="s">
        <v>14</v>
      </c>
      <c r="H5754" s="127">
        <v>4470.8779999999997</v>
      </c>
      <c r="I5754" s="267"/>
    </row>
    <row r="5755" spans="1:9" x14ac:dyDescent="0.2">
      <c r="A5755" s="132" t="s">
        <v>64</v>
      </c>
      <c r="B5755" s="132"/>
      <c r="C5755" s="158" t="s">
        <v>613</v>
      </c>
      <c r="D5755" s="127" t="s">
        <v>614</v>
      </c>
      <c r="E5755" s="142">
        <v>4.1000000000000002E-2</v>
      </c>
      <c r="F5755" s="127" t="s">
        <v>625</v>
      </c>
      <c r="G5755" s="127" t="s">
        <v>14</v>
      </c>
      <c r="H5755" s="127">
        <v>4853.8</v>
      </c>
      <c r="I5755" s="267"/>
    </row>
    <row r="5756" spans="1:9" x14ac:dyDescent="0.2">
      <c r="A5756" s="132" t="s">
        <v>65</v>
      </c>
      <c r="B5756" s="132"/>
      <c r="C5756" s="158" t="s">
        <v>613</v>
      </c>
      <c r="D5756" s="127" t="s">
        <v>614</v>
      </c>
      <c r="E5756" s="142">
        <v>4.1000000000000002E-2</v>
      </c>
      <c r="F5756" s="127" t="s">
        <v>625</v>
      </c>
      <c r="G5756" s="127" t="s">
        <v>14</v>
      </c>
      <c r="H5756" s="127">
        <v>5577.4210000000003</v>
      </c>
      <c r="I5756" s="267"/>
    </row>
    <row r="5757" spans="1:9" x14ac:dyDescent="0.2">
      <c r="A5757" s="132" t="s">
        <v>78</v>
      </c>
      <c r="B5757" s="132"/>
      <c r="C5757" s="158" t="s">
        <v>613</v>
      </c>
      <c r="D5757" s="127" t="s">
        <v>614</v>
      </c>
      <c r="E5757" s="142">
        <v>4.1000000000000002E-2</v>
      </c>
      <c r="F5757" s="127" t="s">
        <v>625</v>
      </c>
      <c r="G5757" s="127" t="s">
        <v>14</v>
      </c>
      <c r="H5757" s="127">
        <v>5465.9</v>
      </c>
      <c r="I5757" s="267"/>
    </row>
    <row r="5758" spans="1:9" x14ac:dyDescent="0.2">
      <c r="A5758" s="132" t="s">
        <v>79</v>
      </c>
      <c r="B5758" s="132"/>
      <c r="C5758" s="158" t="s">
        <v>613</v>
      </c>
      <c r="D5758" s="127" t="s">
        <v>614</v>
      </c>
      <c r="E5758" s="142">
        <v>4.1000000000000002E-2</v>
      </c>
      <c r="F5758" s="127" t="s">
        <v>625</v>
      </c>
      <c r="G5758" s="127" t="s">
        <v>14</v>
      </c>
      <c r="H5758" s="127">
        <v>5356.6</v>
      </c>
      <c r="I5758" s="267"/>
    </row>
    <row r="5759" spans="1:9" x14ac:dyDescent="0.2">
      <c r="A5759" s="132" t="s">
        <v>81</v>
      </c>
      <c r="B5759" s="132"/>
      <c r="C5759" s="158" t="s">
        <v>613</v>
      </c>
      <c r="D5759" s="127" t="s">
        <v>614</v>
      </c>
      <c r="E5759" s="142">
        <v>4.1000000000000002E-2</v>
      </c>
      <c r="F5759" s="127" t="s">
        <v>625</v>
      </c>
      <c r="G5759" s="127" t="s">
        <v>14</v>
      </c>
      <c r="H5759" s="127">
        <v>5270</v>
      </c>
      <c r="I5759" s="267"/>
    </row>
    <row r="5760" spans="1:9" x14ac:dyDescent="0.2">
      <c r="A5760" s="132" t="s">
        <v>82</v>
      </c>
      <c r="B5760" s="132"/>
      <c r="C5760" s="158" t="s">
        <v>613</v>
      </c>
      <c r="D5760" s="127" t="s">
        <v>614</v>
      </c>
      <c r="E5760" s="142">
        <v>4.1000000000000002E-2</v>
      </c>
      <c r="F5760" s="127" t="s">
        <v>625</v>
      </c>
      <c r="G5760" s="127" t="s">
        <v>14</v>
      </c>
      <c r="H5760" s="127">
        <v>5270</v>
      </c>
      <c r="I5760" s="267"/>
    </row>
    <row r="5761" spans="1:9" x14ac:dyDescent="0.2">
      <c r="A5761" s="132" t="s">
        <v>87</v>
      </c>
      <c r="B5761" s="132"/>
      <c r="C5761" s="158" t="s">
        <v>613</v>
      </c>
      <c r="D5761" s="127" t="s">
        <v>614</v>
      </c>
      <c r="E5761" s="142">
        <v>4.1000000000000002E-2</v>
      </c>
      <c r="F5761" s="127" t="s">
        <v>625</v>
      </c>
      <c r="G5761" s="127" t="s">
        <v>14</v>
      </c>
      <c r="H5761" s="127">
        <v>5248.3</v>
      </c>
      <c r="I5761" s="267"/>
    </row>
    <row r="5762" spans="1:9" x14ac:dyDescent="0.2">
      <c r="A5762" s="132" t="s">
        <v>88</v>
      </c>
      <c r="B5762" s="132"/>
      <c r="C5762" s="158" t="s">
        <v>613</v>
      </c>
      <c r="D5762" s="127" t="s">
        <v>614</v>
      </c>
      <c r="E5762" s="142">
        <v>4.1000000000000002E-2</v>
      </c>
      <c r="F5762" s="127" t="s">
        <v>625</v>
      </c>
      <c r="G5762" s="127" t="s">
        <v>14</v>
      </c>
      <c r="H5762" s="127">
        <v>4909.2</v>
      </c>
      <c r="I5762" s="267"/>
    </row>
    <row r="5763" spans="1:9" x14ac:dyDescent="0.2">
      <c r="A5763" s="132" t="s">
        <v>148</v>
      </c>
      <c r="B5763" s="132"/>
      <c r="C5763" s="158" t="s">
        <v>613</v>
      </c>
      <c r="D5763" s="127" t="s">
        <v>614</v>
      </c>
      <c r="E5763" s="142">
        <v>4.1000000000000002E-2</v>
      </c>
      <c r="F5763" s="127" t="s">
        <v>625</v>
      </c>
      <c r="G5763" s="127" t="s">
        <v>14</v>
      </c>
      <c r="H5763" s="58">
        <v>5227.3999999999996</v>
      </c>
      <c r="I5763" s="267"/>
    </row>
    <row r="5764" spans="1:9" x14ac:dyDescent="0.2">
      <c r="A5764" s="132" t="s">
        <v>527</v>
      </c>
      <c r="B5764" s="132"/>
      <c r="C5764" s="158" t="s">
        <v>613</v>
      </c>
      <c r="D5764" s="127" t="s">
        <v>614</v>
      </c>
      <c r="E5764" s="142">
        <v>4.1000000000000002E-2</v>
      </c>
      <c r="F5764" s="127" t="s">
        <v>625</v>
      </c>
      <c r="G5764" s="127" t="s">
        <v>14</v>
      </c>
      <c r="H5764" s="58">
        <v>5331.9</v>
      </c>
      <c r="I5764" s="267"/>
    </row>
    <row r="5765" spans="1:9" s="53" customFormat="1" x14ac:dyDescent="0.2">
      <c r="A5765" s="132" t="s">
        <v>588</v>
      </c>
      <c r="B5765" s="132"/>
      <c r="C5765" s="158" t="s">
        <v>613</v>
      </c>
      <c r="D5765" s="127" t="s">
        <v>614</v>
      </c>
      <c r="E5765" s="142">
        <v>4.1000000000000002E-2</v>
      </c>
      <c r="F5765" s="127" t="s">
        <v>625</v>
      </c>
      <c r="G5765" s="127" t="s">
        <v>14</v>
      </c>
      <c r="H5765" s="58">
        <v>5306.8</v>
      </c>
      <c r="I5765" s="267"/>
    </row>
    <row r="5766" spans="1:9" s="53" customFormat="1" x14ac:dyDescent="0.2">
      <c r="A5766" s="132" t="s">
        <v>1069</v>
      </c>
      <c r="B5766" s="132"/>
      <c r="C5766" s="158" t="s">
        <v>613</v>
      </c>
      <c r="D5766" s="127" t="s">
        <v>614</v>
      </c>
      <c r="E5766" s="142">
        <v>4.1000000000000002E-2</v>
      </c>
      <c r="F5766" s="127" t="s">
        <v>625</v>
      </c>
      <c r="G5766" s="127" t="s">
        <v>14</v>
      </c>
      <c r="H5766" s="58">
        <v>5319.5</v>
      </c>
      <c r="I5766" s="267"/>
    </row>
    <row r="5767" spans="1:9" x14ac:dyDescent="0.2">
      <c r="A5767" s="132" t="s">
        <v>5</v>
      </c>
      <c r="B5767" s="132"/>
      <c r="C5767" s="158" t="s">
        <v>613</v>
      </c>
      <c r="D5767" s="127" t="s">
        <v>614</v>
      </c>
      <c r="E5767" s="142">
        <v>4.2000000000000003E-2</v>
      </c>
      <c r="F5767" s="127" t="s">
        <v>626</v>
      </c>
      <c r="G5767" s="127" t="s">
        <v>14</v>
      </c>
      <c r="H5767" s="127">
        <v>635.03200000000004</v>
      </c>
      <c r="I5767" s="267"/>
    </row>
    <row r="5768" spans="1:9" x14ac:dyDescent="0.2">
      <c r="A5768" s="132" t="s">
        <v>6</v>
      </c>
      <c r="B5768" s="132"/>
      <c r="C5768" s="158" t="s">
        <v>613</v>
      </c>
      <c r="D5768" s="127" t="s">
        <v>614</v>
      </c>
      <c r="E5768" s="142">
        <v>4.2000000000000003E-2</v>
      </c>
      <c r="F5768" s="127" t="s">
        <v>626</v>
      </c>
      <c r="G5768" s="127" t="s">
        <v>14</v>
      </c>
      <c r="H5768" s="127">
        <v>753.06</v>
      </c>
      <c r="I5768" s="267"/>
    </row>
    <row r="5769" spans="1:9" x14ac:dyDescent="0.2">
      <c r="A5769" s="132" t="s">
        <v>7</v>
      </c>
      <c r="B5769" s="132"/>
      <c r="C5769" s="158" t="s">
        <v>613</v>
      </c>
      <c r="D5769" s="127" t="s">
        <v>614</v>
      </c>
      <c r="E5769" s="142">
        <v>4.2000000000000003E-2</v>
      </c>
      <c r="F5769" s="127" t="s">
        <v>626</v>
      </c>
      <c r="G5769" s="127" t="s">
        <v>14</v>
      </c>
      <c r="H5769" s="127">
        <v>948.86199999999997</v>
      </c>
      <c r="I5769" s="267"/>
    </row>
    <row r="5770" spans="1:9" x14ac:dyDescent="0.2">
      <c r="A5770" s="132" t="s">
        <v>8</v>
      </c>
      <c r="B5770" s="132"/>
      <c r="C5770" s="158" t="s">
        <v>613</v>
      </c>
      <c r="D5770" s="127" t="s">
        <v>614</v>
      </c>
      <c r="E5770" s="142">
        <v>4.2000000000000003E-2</v>
      </c>
      <c r="F5770" s="127" t="s">
        <v>626</v>
      </c>
      <c r="G5770" s="127" t="s">
        <v>14</v>
      </c>
      <c r="H5770" s="127">
        <v>1081.415</v>
      </c>
      <c r="I5770" s="267"/>
    </row>
    <row r="5771" spans="1:9" x14ac:dyDescent="0.2">
      <c r="A5771" s="132" t="s">
        <v>34</v>
      </c>
      <c r="B5771" s="132"/>
      <c r="C5771" s="158" t="s">
        <v>613</v>
      </c>
      <c r="D5771" s="127" t="s">
        <v>614</v>
      </c>
      <c r="E5771" s="142">
        <v>4.2000000000000003E-2</v>
      </c>
      <c r="F5771" s="127" t="s">
        <v>626</v>
      </c>
      <c r="G5771" s="127" t="s">
        <v>14</v>
      </c>
      <c r="H5771" s="127">
        <v>1243.306</v>
      </c>
      <c r="I5771" s="267"/>
    </row>
    <row r="5772" spans="1:9" x14ac:dyDescent="0.2">
      <c r="A5772" s="132" t="s">
        <v>37</v>
      </c>
      <c r="B5772" s="132"/>
      <c r="C5772" s="158" t="s">
        <v>613</v>
      </c>
      <c r="D5772" s="127" t="s">
        <v>614</v>
      </c>
      <c r="E5772" s="142">
        <v>4.2000000000000003E-2</v>
      </c>
      <c r="F5772" s="127" t="s">
        <v>626</v>
      </c>
      <c r="G5772" s="127" t="s">
        <v>14</v>
      </c>
      <c r="H5772" s="127">
        <v>1435.752</v>
      </c>
      <c r="I5772" s="267"/>
    </row>
    <row r="5773" spans="1:9" x14ac:dyDescent="0.2">
      <c r="A5773" s="132" t="s">
        <v>39</v>
      </c>
      <c r="B5773" s="132"/>
      <c r="C5773" s="158" t="s">
        <v>613</v>
      </c>
      <c r="D5773" s="127" t="s">
        <v>614</v>
      </c>
      <c r="E5773" s="142">
        <v>4.2000000000000003E-2</v>
      </c>
      <c r="F5773" s="127" t="s">
        <v>626</v>
      </c>
      <c r="G5773" s="127" t="s">
        <v>14</v>
      </c>
      <c r="H5773" s="127">
        <v>1573.0440000000001</v>
      </c>
      <c r="I5773" s="267"/>
    </row>
    <row r="5774" spans="1:9" x14ac:dyDescent="0.2">
      <c r="A5774" s="132" t="s">
        <v>40</v>
      </c>
      <c r="B5774" s="132"/>
      <c r="C5774" s="158" t="s">
        <v>613</v>
      </c>
      <c r="D5774" s="127" t="s">
        <v>614</v>
      </c>
      <c r="E5774" s="142">
        <v>4.2000000000000003E-2</v>
      </c>
      <c r="F5774" s="127" t="s">
        <v>626</v>
      </c>
      <c r="G5774" s="127" t="s">
        <v>14</v>
      </c>
      <c r="H5774" s="127">
        <v>1707.9479999999999</v>
      </c>
      <c r="I5774" s="267"/>
    </row>
    <row r="5775" spans="1:9" x14ac:dyDescent="0.2">
      <c r="A5775" s="132" t="s">
        <v>44</v>
      </c>
      <c r="B5775" s="132"/>
      <c r="C5775" s="158" t="s">
        <v>613</v>
      </c>
      <c r="D5775" s="127" t="s">
        <v>614</v>
      </c>
      <c r="E5775" s="142">
        <v>4.2000000000000003E-2</v>
      </c>
      <c r="F5775" s="127" t="s">
        <v>626</v>
      </c>
      <c r="G5775" s="127" t="s">
        <v>14</v>
      </c>
      <c r="H5775" s="127">
        <v>1815.2049999999999</v>
      </c>
      <c r="I5775" s="267"/>
    </row>
    <row r="5776" spans="1:9" x14ac:dyDescent="0.2">
      <c r="A5776" s="132" t="s">
        <v>45</v>
      </c>
      <c r="B5776" s="132"/>
      <c r="C5776" s="158" t="s">
        <v>613</v>
      </c>
      <c r="D5776" s="127" t="s">
        <v>614</v>
      </c>
      <c r="E5776" s="142">
        <v>4.2000000000000003E-2</v>
      </c>
      <c r="F5776" s="127" t="s">
        <v>626</v>
      </c>
      <c r="G5776" s="127" t="s">
        <v>14</v>
      </c>
      <c r="H5776" s="127">
        <v>1810.0450000000001</v>
      </c>
      <c r="I5776" s="267"/>
    </row>
    <row r="5777" spans="1:9" x14ac:dyDescent="0.2">
      <c r="A5777" s="132" t="s">
        <v>46</v>
      </c>
      <c r="B5777" s="132"/>
      <c r="C5777" s="158" t="s">
        <v>613</v>
      </c>
      <c r="D5777" s="127" t="s">
        <v>614</v>
      </c>
      <c r="E5777" s="142">
        <v>4.2000000000000003E-2</v>
      </c>
      <c r="F5777" s="127" t="s">
        <v>626</v>
      </c>
      <c r="G5777" s="127" t="s">
        <v>14</v>
      </c>
      <c r="H5777" s="127">
        <v>1808.1980000000001</v>
      </c>
      <c r="I5777" s="267"/>
    </row>
    <row r="5778" spans="1:9" x14ac:dyDescent="0.2">
      <c r="A5778" s="132" t="s">
        <v>47</v>
      </c>
      <c r="B5778" s="132"/>
      <c r="C5778" s="158" t="s">
        <v>613</v>
      </c>
      <c r="D5778" s="127" t="s">
        <v>614</v>
      </c>
      <c r="E5778" s="142">
        <v>4.2000000000000003E-2</v>
      </c>
      <c r="F5778" s="127" t="s">
        <v>626</v>
      </c>
      <c r="G5778" s="127" t="s">
        <v>14</v>
      </c>
      <c r="H5778" s="127">
        <v>1865.0309999999999</v>
      </c>
      <c r="I5778" s="267"/>
    </row>
    <row r="5779" spans="1:9" x14ac:dyDescent="0.2">
      <c r="A5779" s="132" t="s">
        <v>55</v>
      </c>
      <c r="B5779" s="132"/>
      <c r="C5779" s="158" t="s">
        <v>613</v>
      </c>
      <c r="D5779" s="127" t="s">
        <v>614</v>
      </c>
      <c r="E5779" s="142">
        <v>4.2000000000000003E-2</v>
      </c>
      <c r="F5779" s="127" t="s">
        <v>626</v>
      </c>
      <c r="G5779" s="127" t="s">
        <v>14</v>
      </c>
      <c r="H5779" s="127">
        <v>1859.9021299999999</v>
      </c>
      <c r="I5779" s="267"/>
    </row>
    <row r="5780" spans="1:9" x14ac:dyDescent="0.2">
      <c r="A5780" s="132" t="s">
        <v>56</v>
      </c>
      <c r="B5780" s="132"/>
      <c r="C5780" s="158" t="s">
        <v>613</v>
      </c>
      <c r="D5780" s="127" t="s">
        <v>614</v>
      </c>
      <c r="E5780" s="142">
        <v>4.2000000000000003E-2</v>
      </c>
      <c r="F5780" s="127" t="s">
        <v>626</v>
      </c>
      <c r="G5780" s="127" t="s">
        <v>14</v>
      </c>
      <c r="H5780" s="127">
        <v>1842.6909999999998</v>
      </c>
      <c r="I5780" s="267"/>
    </row>
    <row r="5781" spans="1:9" x14ac:dyDescent="0.2">
      <c r="A5781" s="132" t="s">
        <v>64</v>
      </c>
      <c r="B5781" s="132"/>
      <c r="C5781" s="158" t="s">
        <v>613</v>
      </c>
      <c r="D5781" s="127" t="s">
        <v>614</v>
      </c>
      <c r="E5781" s="142">
        <v>4.2000000000000003E-2</v>
      </c>
      <c r="F5781" s="127" t="s">
        <v>626</v>
      </c>
      <c r="G5781" s="127" t="s">
        <v>14</v>
      </c>
      <c r="H5781" s="127">
        <v>1865</v>
      </c>
      <c r="I5781" s="267"/>
    </row>
    <row r="5782" spans="1:9" x14ac:dyDescent="0.2">
      <c r="A5782" s="132" t="s">
        <v>65</v>
      </c>
      <c r="B5782" s="132"/>
      <c r="C5782" s="158" t="s">
        <v>613</v>
      </c>
      <c r="D5782" s="127" t="s">
        <v>614</v>
      </c>
      <c r="E5782" s="142">
        <v>4.2000000000000003E-2</v>
      </c>
      <c r="F5782" s="127" t="s">
        <v>626</v>
      </c>
      <c r="G5782" s="127" t="s">
        <v>14</v>
      </c>
      <c r="H5782" s="127">
        <v>1974.0160000000001</v>
      </c>
      <c r="I5782" s="267"/>
    </row>
    <row r="5783" spans="1:9" x14ac:dyDescent="0.2">
      <c r="A5783" s="132" t="s">
        <v>78</v>
      </c>
      <c r="B5783" s="132"/>
      <c r="C5783" s="158" t="s">
        <v>613</v>
      </c>
      <c r="D5783" s="127" t="s">
        <v>614</v>
      </c>
      <c r="E5783" s="142">
        <v>4.2000000000000003E-2</v>
      </c>
      <c r="F5783" s="127" t="s">
        <v>626</v>
      </c>
      <c r="G5783" s="127" t="s">
        <v>14</v>
      </c>
      <c r="H5783" s="127">
        <v>1595.8</v>
      </c>
      <c r="I5783" s="267"/>
    </row>
    <row r="5784" spans="1:9" x14ac:dyDescent="0.2">
      <c r="A5784" s="132" t="s">
        <v>79</v>
      </c>
      <c r="B5784" s="132"/>
      <c r="C5784" s="158" t="s">
        <v>613</v>
      </c>
      <c r="D5784" s="127" t="s">
        <v>614</v>
      </c>
      <c r="E5784" s="142">
        <v>4.2000000000000003E-2</v>
      </c>
      <c r="F5784" s="127" t="s">
        <v>626</v>
      </c>
      <c r="G5784" s="127" t="s">
        <v>14</v>
      </c>
      <c r="H5784" s="127">
        <v>1573.4</v>
      </c>
      <c r="I5784" s="267"/>
    </row>
    <row r="5785" spans="1:9" x14ac:dyDescent="0.2">
      <c r="A5785" s="132" t="s">
        <v>81</v>
      </c>
      <c r="B5785" s="132"/>
      <c r="C5785" s="158" t="s">
        <v>613</v>
      </c>
      <c r="D5785" s="127" t="s">
        <v>614</v>
      </c>
      <c r="E5785" s="142">
        <v>4.2000000000000003E-2</v>
      </c>
      <c r="F5785" s="127" t="s">
        <v>626</v>
      </c>
      <c r="G5785" s="127" t="s">
        <v>14</v>
      </c>
      <c r="H5785" s="127">
        <v>2123.6</v>
      </c>
      <c r="I5785" s="267"/>
    </row>
    <row r="5786" spans="1:9" x14ac:dyDescent="0.2">
      <c r="A5786" s="132" t="s">
        <v>82</v>
      </c>
      <c r="B5786" s="132"/>
      <c r="C5786" s="158" t="s">
        <v>613</v>
      </c>
      <c r="D5786" s="127" t="s">
        <v>614</v>
      </c>
      <c r="E5786" s="142">
        <v>4.2000000000000003E-2</v>
      </c>
      <c r="F5786" s="127" t="s">
        <v>626</v>
      </c>
      <c r="G5786" s="127" t="s">
        <v>14</v>
      </c>
      <c r="H5786" s="127">
        <v>2163</v>
      </c>
      <c r="I5786" s="267"/>
    </row>
    <row r="5787" spans="1:9" x14ac:dyDescent="0.2">
      <c r="A5787" s="132" t="s">
        <v>87</v>
      </c>
      <c r="B5787" s="132"/>
      <c r="C5787" s="158" t="s">
        <v>613</v>
      </c>
      <c r="D5787" s="127" t="s">
        <v>614</v>
      </c>
      <c r="E5787" s="142">
        <v>4.2000000000000003E-2</v>
      </c>
      <c r="F5787" s="127" t="s">
        <v>626</v>
      </c>
      <c r="G5787" s="127" t="s">
        <v>14</v>
      </c>
      <c r="H5787" s="127">
        <v>1874.2</v>
      </c>
      <c r="I5787" s="267"/>
    </row>
    <row r="5788" spans="1:9" x14ac:dyDescent="0.2">
      <c r="A5788" s="132" t="s">
        <v>88</v>
      </c>
      <c r="B5788" s="132"/>
      <c r="C5788" s="158" t="s">
        <v>613</v>
      </c>
      <c r="D5788" s="127" t="s">
        <v>614</v>
      </c>
      <c r="E5788" s="142">
        <v>4.2000000000000003E-2</v>
      </c>
      <c r="F5788" s="127" t="s">
        <v>626</v>
      </c>
      <c r="G5788" s="127" t="s">
        <v>14</v>
      </c>
      <c r="H5788" s="127">
        <v>1874.2</v>
      </c>
      <c r="I5788" s="267"/>
    </row>
    <row r="5789" spans="1:9" x14ac:dyDescent="0.2">
      <c r="A5789" s="132" t="s">
        <v>148</v>
      </c>
      <c r="B5789" s="132"/>
      <c r="C5789" s="158" t="s">
        <v>613</v>
      </c>
      <c r="D5789" s="127" t="s">
        <v>614</v>
      </c>
      <c r="E5789" s="142">
        <v>4.2000000000000003E-2</v>
      </c>
      <c r="F5789" s="127" t="s">
        <v>626</v>
      </c>
      <c r="G5789" s="127" t="s">
        <v>14</v>
      </c>
      <c r="H5789" s="58">
        <v>1893.3</v>
      </c>
      <c r="I5789" s="267"/>
    </row>
    <row r="5790" spans="1:9" x14ac:dyDescent="0.2">
      <c r="A5790" s="132" t="s">
        <v>527</v>
      </c>
      <c r="B5790" s="132"/>
      <c r="C5790" s="158" t="s">
        <v>613</v>
      </c>
      <c r="D5790" s="127" t="s">
        <v>614</v>
      </c>
      <c r="E5790" s="142">
        <v>4.2000000000000003E-2</v>
      </c>
      <c r="F5790" s="127" t="s">
        <v>626</v>
      </c>
      <c r="G5790" s="127" t="s">
        <v>14</v>
      </c>
      <c r="H5790" s="58">
        <v>1909.7</v>
      </c>
      <c r="I5790" s="267"/>
    </row>
    <row r="5791" spans="1:9" s="53" customFormat="1" x14ac:dyDescent="0.2">
      <c r="A5791" s="132" t="s">
        <v>588</v>
      </c>
      <c r="B5791" s="132"/>
      <c r="C5791" s="158" t="s">
        <v>613</v>
      </c>
      <c r="D5791" s="127" t="s">
        <v>614</v>
      </c>
      <c r="E5791" s="142">
        <v>4.2000000000000003E-2</v>
      </c>
      <c r="F5791" s="127" t="s">
        <v>626</v>
      </c>
      <c r="G5791" s="127" t="s">
        <v>14</v>
      </c>
      <c r="H5791" s="58">
        <v>2959</v>
      </c>
      <c r="I5791" s="267"/>
    </row>
    <row r="5792" spans="1:9" s="53" customFormat="1" x14ac:dyDescent="0.2">
      <c r="A5792" s="132" t="s">
        <v>1069</v>
      </c>
      <c r="B5792" s="132"/>
      <c r="C5792" s="158" t="s">
        <v>613</v>
      </c>
      <c r="D5792" s="127" t="s">
        <v>614</v>
      </c>
      <c r="E5792" s="142">
        <v>4.2000000000000003E-2</v>
      </c>
      <c r="F5792" s="127" t="s">
        <v>626</v>
      </c>
      <c r="G5792" s="127" t="s">
        <v>14</v>
      </c>
      <c r="H5792" s="58">
        <v>3097.7</v>
      </c>
      <c r="I5792" s="267"/>
    </row>
    <row r="5793" spans="1:9" x14ac:dyDescent="0.2">
      <c r="A5793" s="132" t="s">
        <v>5</v>
      </c>
      <c r="B5793" s="132"/>
      <c r="C5793" s="158" t="s">
        <v>613</v>
      </c>
      <c r="D5793" s="127" t="s">
        <v>614</v>
      </c>
      <c r="E5793" s="142">
        <v>4.2999999999999997E-2</v>
      </c>
      <c r="F5793" s="127" t="s">
        <v>627</v>
      </c>
      <c r="G5793" s="127" t="s">
        <v>14</v>
      </c>
      <c r="H5793" s="143" t="s">
        <v>11</v>
      </c>
      <c r="I5793" s="267"/>
    </row>
    <row r="5794" spans="1:9" x14ac:dyDescent="0.2">
      <c r="A5794" s="132" t="s">
        <v>6</v>
      </c>
      <c r="B5794" s="132"/>
      <c r="C5794" s="158" t="s">
        <v>613</v>
      </c>
      <c r="D5794" s="127" t="s">
        <v>614</v>
      </c>
      <c r="E5794" s="142">
        <v>4.2999999999999997E-2</v>
      </c>
      <c r="F5794" s="127" t="s">
        <v>627</v>
      </c>
      <c r="G5794" s="127" t="s">
        <v>14</v>
      </c>
      <c r="H5794" s="143" t="s">
        <v>11</v>
      </c>
      <c r="I5794" s="267"/>
    </row>
    <row r="5795" spans="1:9" x14ac:dyDescent="0.2">
      <c r="A5795" s="132" t="s">
        <v>7</v>
      </c>
      <c r="B5795" s="132"/>
      <c r="C5795" s="158" t="s">
        <v>613</v>
      </c>
      <c r="D5795" s="127" t="s">
        <v>614</v>
      </c>
      <c r="E5795" s="142">
        <v>4.2999999999999997E-2</v>
      </c>
      <c r="F5795" s="127" t="s">
        <v>627</v>
      </c>
      <c r="G5795" s="127" t="s">
        <v>14</v>
      </c>
      <c r="H5795" s="143" t="s">
        <v>11</v>
      </c>
      <c r="I5795" s="267"/>
    </row>
    <row r="5796" spans="1:9" x14ac:dyDescent="0.2">
      <c r="A5796" s="132" t="s">
        <v>8</v>
      </c>
      <c r="B5796" s="132"/>
      <c r="C5796" s="158" t="s">
        <v>613</v>
      </c>
      <c r="D5796" s="127" t="s">
        <v>614</v>
      </c>
      <c r="E5796" s="142">
        <v>4.2999999999999997E-2</v>
      </c>
      <c r="F5796" s="127" t="s">
        <v>627</v>
      </c>
      <c r="G5796" s="127" t="s">
        <v>14</v>
      </c>
      <c r="H5796" s="143" t="s">
        <v>11</v>
      </c>
      <c r="I5796" s="267"/>
    </row>
    <row r="5797" spans="1:9" x14ac:dyDescent="0.2">
      <c r="A5797" s="132" t="s">
        <v>34</v>
      </c>
      <c r="B5797" s="132"/>
      <c r="C5797" s="158" t="s">
        <v>613</v>
      </c>
      <c r="D5797" s="127" t="s">
        <v>614</v>
      </c>
      <c r="E5797" s="142">
        <v>4.2999999999999997E-2</v>
      </c>
      <c r="F5797" s="127" t="s">
        <v>627</v>
      </c>
      <c r="G5797" s="127" t="s">
        <v>14</v>
      </c>
      <c r="H5797" s="143" t="s">
        <v>11</v>
      </c>
      <c r="I5797" s="267"/>
    </row>
    <row r="5798" spans="1:9" x14ac:dyDescent="0.2">
      <c r="A5798" s="132" t="s">
        <v>37</v>
      </c>
      <c r="B5798" s="132"/>
      <c r="C5798" s="158" t="s">
        <v>613</v>
      </c>
      <c r="D5798" s="127" t="s">
        <v>614</v>
      </c>
      <c r="E5798" s="142">
        <v>4.2999999999999997E-2</v>
      </c>
      <c r="F5798" s="127" t="s">
        <v>627</v>
      </c>
      <c r="G5798" s="127" t="s">
        <v>14</v>
      </c>
      <c r="H5798" s="143" t="s">
        <v>11</v>
      </c>
      <c r="I5798" s="267"/>
    </row>
    <row r="5799" spans="1:9" x14ac:dyDescent="0.2">
      <c r="A5799" s="132" t="s">
        <v>39</v>
      </c>
      <c r="B5799" s="132"/>
      <c r="C5799" s="158" t="s">
        <v>613</v>
      </c>
      <c r="D5799" s="127" t="s">
        <v>614</v>
      </c>
      <c r="E5799" s="142">
        <v>4.2999999999999997E-2</v>
      </c>
      <c r="F5799" s="127" t="s">
        <v>627</v>
      </c>
      <c r="G5799" s="127" t="s">
        <v>14</v>
      </c>
      <c r="H5799" s="143" t="s">
        <v>11</v>
      </c>
      <c r="I5799" s="267"/>
    </row>
    <row r="5800" spans="1:9" x14ac:dyDescent="0.2">
      <c r="A5800" s="132" t="s">
        <v>40</v>
      </c>
      <c r="B5800" s="132"/>
      <c r="C5800" s="158" t="s">
        <v>613</v>
      </c>
      <c r="D5800" s="127" t="s">
        <v>614</v>
      </c>
      <c r="E5800" s="142">
        <v>4.2999999999999997E-2</v>
      </c>
      <c r="F5800" s="127" t="s">
        <v>627</v>
      </c>
      <c r="G5800" s="127" t="s">
        <v>14</v>
      </c>
      <c r="H5800" s="143" t="s">
        <v>11</v>
      </c>
      <c r="I5800" s="267"/>
    </row>
    <row r="5801" spans="1:9" x14ac:dyDescent="0.2">
      <c r="A5801" s="132" t="s">
        <v>44</v>
      </c>
      <c r="B5801" s="132"/>
      <c r="C5801" s="158" t="s">
        <v>613</v>
      </c>
      <c r="D5801" s="127" t="s">
        <v>614</v>
      </c>
      <c r="E5801" s="142">
        <v>4.2999999999999997E-2</v>
      </c>
      <c r="F5801" s="127" t="s">
        <v>627</v>
      </c>
      <c r="G5801" s="127" t="s">
        <v>14</v>
      </c>
      <c r="H5801" s="143" t="s">
        <v>11</v>
      </c>
      <c r="I5801" s="267"/>
    </row>
    <row r="5802" spans="1:9" x14ac:dyDescent="0.2">
      <c r="A5802" s="132" t="s">
        <v>45</v>
      </c>
      <c r="B5802" s="132"/>
      <c r="C5802" s="158" t="s">
        <v>613</v>
      </c>
      <c r="D5802" s="127" t="s">
        <v>614</v>
      </c>
      <c r="E5802" s="142">
        <v>4.2999999999999997E-2</v>
      </c>
      <c r="F5802" s="127" t="s">
        <v>627</v>
      </c>
      <c r="G5802" s="127" t="s">
        <v>14</v>
      </c>
      <c r="H5802" s="143" t="s">
        <v>11</v>
      </c>
      <c r="I5802" s="267"/>
    </row>
    <row r="5803" spans="1:9" x14ac:dyDescent="0.2">
      <c r="A5803" s="132" t="s">
        <v>46</v>
      </c>
      <c r="B5803" s="132"/>
      <c r="C5803" s="158" t="s">
        <v>613</v>
      </c>
      <c r="D5803" s="127" t="s">
        <v>614</v>
      </c>
      <c r="E5803" s="142">
        <v>4.2999999999999997E-2</v>
      </c>
      <c r="F5803" s="127" t="s">
        <v>627</v>
      </c>
      <c r="G5803" s="127" t="s">
        <v>14</v>
      </c>
      <c r="H5803" s="143" t="s">
        <v>11</v>
      </c>
      <c r="I5803" s="267"/>
    </row>
    <row r="5804" spans="1:9" x14ac:dyDescent="0.2">
      <c r="A5804" s="132" t="s">
        <v>47</v>
      </c>
      <c r="B5804" s="132"/>
      <c r="C5804" s="158" t="s">
        <v>613</v>
      </c>
      <c r="D5804" s="127" t="s">
        <v>614</v>
      </c>
      <c r="E5804" s="142">
        <v>4.2999999999999997E-2</v>
      </c>
      <c r="F5804" s="127" t="s">
        <v>627</v>
      </c>
      <c r="G5804" s="127" t="s">
        <v>14</v>
      </c>
      <c r="H5804" s="143" t="s">
        <v>11</v>
      </c>
      <c r="I5804" s="267"/>
    </row>
    <row r="5805" spans="1:9" x14ac:dyDescent="0.2">
      <c r="A5805" s="132" t="s">
        <v>55</v>
      </c>
      <c r="B5805" s="132"/>
      <c r="C5805" s="158" t="s">
        <v>613</v>
      </c>
      <c r="D5805" s="127" t="s">
        <v>614</v>
      </c>
      <c r="E5805" s="142">
        <v>4.2999999999999997E-2</v>
      </c>
      <c r="F5805" s="127" t="s">
        <v>627</v>
      </c>
      <c r="G5805" s="127" t="s">
        <v>14</v>
      </c>
      <c r="H5805" s="143" t="s">
        <v>11</v>
      </c>
      <c r="I5805" s="267"/>
    </row>
    <row r="5806" spans="1:9" x14ac:dyDescent="0.2">
      <c r="A5806" s="132" t="s">
        <v>56</v>
      </c>
      <c r="B5806" s="132"/>
      <c r="C5806" s="158" t="s">
        <v>613</v>
      </c>
      <c r="D5806" s="127" t="s">
        <v>614</v>
      </c>
      <c r="E5806" s="142">
        <v>4.2999999999999997E-2</v>
      </c>
      <c r="F5806" s="127" t="s">
        <v>627</v>
      </c>
      <c r="G5806" s="127" t="s">
        <v>14</v>
      </c>
      <c r="H5806" s="143" t="s">
        <v>11</v>
      </c>
      <c r="I5806" s="267"/>
    </row>
    <row r="5807" spans="1:9" x14ac:dyDescent="0.2">
      <c r="A5807" s="132" t="s">
        <v>64</v>
      </c>
      <c r="B5807" s="132"/>
      <c r="C5807" s="158" t="s">
        <v>613</v>
      </c>
      <c r="D5807" s="127" t="s">
        <v>614</v>
      </c>
      <c r="E5807" s="142">
        <v>4.2999999999999997E-2</v>
      </c>
      <c r="F5807" s="127" t="s">
        <v>627</v>
      </c>
      <c r="G5807" s="127" t="s">
        <v>14</v>
      </c>
      <c r="H5807" s="127">
        <v>40.540999999999997</v>
      </c>
      <c r="I5807" s="267"/>
    </row>
    <row r="5808" spans="1:9" x14ac:dyDescent="0.2">
      <c r="A5808" s="132" t="s">
        <v>65</v>
      </c>
      <c r="B5808" s="132"/>
      <c r="C5808" s="158" t="s">
        <v>613</v>
      </c>
      <c r="D5808" s="127" t="s">
        <v>614</v>
      </c>
      <c r="E5808" s="142">
        <v>4.2999999999999997E-2</v>
      </c>
      <c r="F5808" s="127" t="s">
        <v>627</v>
      </c>
      <c r="G5808" s="127" t="s">
        <v>14</v>
      </c>
      <c r="H5808" s="127">
        <v>137.62100000000001</v>
      </c>
      <c r="I5808" s="267"/>
    </row>
    <row r="5809" spans="1:9" x14ac:dyDescent="0.2">
      <c r="A5809" s="132" t="s">
        <v>78</v>
      </c>
      <c r="B5809" s="132"/>
      <c r="C5809" s="158" t="s">
        <v>613</v>
      </c>
      <c r="D5809" s="127" t="s">
        <v>614</v>
      </c>
      <c r="E5809" s="142">
        <v>4.2999999999999997E-2</v>
      </c>
      <c r="F5809" s="127" t="s">
        <v>627</v>
      </c>
      <c r="G5809" s="127" t="s">
        <v>14</v>
      </c>
      <c r="H5809" s="127">
        <v>139.1</v>
      </c>
      <c r="I5809" s="267"/>
    </row>
    <row r="5810" spans="1:9" x14ac:dyDescent="0.2">
      <c r="A5810" s="132" t="s">
        <v>79</v>
      </c>
      <c r="B5810" s="132"/>
      <c r="C5810" s="158" t="s">
        <v>613</v>
      </c>
      <c r="D5810" s="127" t="s">
        <v>614</v>
      </c>
      <c r="E5810" s="142">
        <v>4.2999999999999997E-2</v>
      </c>
      <c r="F5810" s="127" t="s">
        <v>627</v>
      </c>
      <c r="G5810" s="127" t="s">
        <v>14</v>
      </c>
      <c r="H5810" s="127">
        <v>139.1</v>
      </c>
      <c r="I5810" s="267"/>
    </row>
    <row r="5811" spans="1:9" x14ac:dyDescent="0.2">
      <c r="A5811" s="132" t="s">
        <v>81</v>
      </c>
      <c r="B5811" s="132"/>
      <c r="C5811" s="158" t="s">
        <v>613</v>
      </c>
      <c r="D5811" s="127" t="s">
        <v>614</v>
      </c>
      <c r="E5811" s="142">
        <v>4.2999999999999997E-2</v>
      </c>
      <c r="F5811" s="127" t="s">
        <v>627</v>
      </c>
      <c r="G5811" s="127" t="s">
        <v>14</v>
      </c>
      <c r="H5811" s="127">
        <v>232</v>
      </c>
      <c r="I5811" s="267"/>
    </row>
    <row r="5812" spans="1:9" x14ac:dyDescent="0.2">
      <c r="A5812" s="132" t="s">
        <v>82</v>
      </c>
      <c r="B5812" s="132"/>
      <c r="C5812" s="158" t="s">
        <v>613</v>
      </c>
      <c r="D5812" s="127" t="s">
        <v>614</v>
      </c>
      <c r="E5812" s="142">
        <v>4.2999999999999997E-2</v>
      </c>
      <c r="F5812" s="127" t="s">
        <v>627</v>
      </c>
      <c r="G5812" s="127" t="s">
        <v>14</v>
      </c>
      <c r="H5812" s="127">
        <v>232</v>
      </c>
      <c r="I5812" s="267"/>
    </row>
    <row r="5813" spans="1:9" x14ac:dyDescent="0.2">
      <c r="A5813" s="132" t="s">
        <v>87</v>
      </c>
      <c r="B5813" s="132"/>
      <c r="C5813" s="158" t="s">
        <v>613</v>
      </c>
      <c r="D5813" s="127" t="s">
        <v>614</v>
      </c>
      <c r="E5813" s="142">
        <v>4.2999999999999997E-2</v>
      </c>
      <c r="F5813" s="127" t="s">
        <v>627</v>
      </c>
      <c r="G5813" s="127" t="s">
        <v>14</v>
      </c>
      <c r="H5813" s="127">
        <v>534.4</v>
      </c>
      <c r="I5813" s="267"/>
    </row>
    <row r="5814" spans="1:9" x14ac:dyDescent="0.2">
      <c r="A5814" s="132" t="s">
        <v>88</v>
      </c>
      <c r="B5814" s="132"/>
      <c r="C5814" s="158" t="s">
        <v>613</v>
      </c>
      <c r="D5814" s="127" t="s">
        <v>614</v>
      </c>
      <c r="E5814" s="142">
        <v>4.2999999999999997E-2</v>
      </c>
      <c r="F5814" s="127" t="s">
        <v>627</v>
      </c>
      <c r="G5814" s="127" t="s">
        <v>14</v>
      </c>
      <c r="H5814" s="127">
        <v>534.4</v>
      </c>
      <c r="I5814" s="267"/>
    </row>
    <row r="5815" spans="1:9" x14ac:dyDescent="0.2">
      <c r="A5815" s="132" t="s">
        <v>148</v>
      </c>
      <c r="B5815" s="132"/>
      <c r="C5815" s="158" t="s">
        <v>613</v>
      </c>
      <c r="D5815" s="127" t="s">
        <v>614</v>
      </c>
      <c r="E5815" s="142">
        <v>4.2999999999999997E-2</v>
      </c>
      <c r="F5815" s="127" t="s">
        <v>627</v>
      </c>
      <c r="G5815" s="127" t="s">
        <v>14</v>
      </c>
      <c r="H5815" s="58">
        <v>777.2</v>
      </c>
      <c r="I5815" s="267"/>
    </row>
    <row r="5816" spans="1:9" x14ac:dyDescent="0.2">
      <c r="A5816" s="132" t="s">
        <v>527</v>
      </c>
      <c r="B5816" s="132"/>
      <c r="C5816" s="158" t="s">
        <v>613</v>
      </c>
      <c r="D5816" s="127" t="s">
        <v>614</v>
      </c>
      <c r="E5816" s="142">
        <v>4.2999999999999997E-2</v>
      </c>
      <c r="F5816" s="127" t="s">
        <v>627</v>
      </c>
      <c r="G5816" s="127" t="s">
        <v>14</v>
      </c>
      <c r="H5816" s="58">
        <v>932.7</v>
      </c>
      <c r="I5816" s="267"/>
    </row>
    <row r="5817" spans="1:9" s="53" customFormat="1" x14ac:dyDescent="0.2">
      <c r="A5817" s="132" t="s">
        <v>588</v>
      </c>
      <c r="B5817" s="132"/>
      <c r="C5817" s="158" t="s">
        <v>613</v>
      </c>
      <c r="D5817" s="127" t="s">
        <v>614</v>
      </c>
      <c r="E5817" s="142">
        <v>4.2999999999999997E-2</v>
      </c>
      <c r="F5817" s="127" t="s">
        <v>627</v>
      </c>
      <c r="G5817" s="127" t="s">
        <v>14</v>
      </c>
      <c r="H5817" s="143" t="s">
        <v>11</v>
      </c>
      <c r="I5817" s="267"/>
    </row>
    <row r="5818" spans="1:9" s="53" customFormat="1" x14ac:dyDescent="0.2">
      <c r="A5818" s="132" t="s">
        <v>1069</v>
      </c>
      <c r="B5818" s="132"/>
      <c r="C5818" s="158" t="s">
        <v>613</v>
      </c>
      <c r="D5818" s="127" t="s">
        <v>614</v>
      </c>
      <c r="E5818" s="142">
        <v>4.2999999999999997E-2</v>
      </c>
      <c r="F5818" s="127" t="s">
        <v>627</v>
      </c>
      <c r="G5818" s="127" t="s">
        <v>14</v>
      </c>
      <c r="H5818" s="143" t="s">
        <v>11</v>
      </c>
      <c r="I5818" s="267"/>
    </row>
    <row r="5819" spans="1:9" x14ac:dyDescent="0.2">
      <c r="A5819" s="132" t="s">
        <v>5</v>
      </c>
      <c r="B5819" s="132"/>
      <c r="C5819" s="158" t="s">
        <v>613</v>
      </c>
      <c r="D5819" s="127" t="s">
        <v>614</v>
      </c>
      <c r="E5819" s="142">
        <v>4.3999999999999997E-2</v>
      </c>
      <c r="F5819" s="127" t="s">
        <v>628</v>
      </c>
      <c r="G5819" s="127" t="s">
        <v>14</v>
      </c>
      <c r="H5819" s="143" t="s">
        <v>11</v>
      </c>
      <c r="I5819" s="267"/>
    </row>
    <row r="5820" spans="1:9" x14ac:dyDescent="0.2">
      <c r="A5820" s="132" t="s">
        <v>6</v>
      </c>
      <c r="B5820" s="132"/>
      <c r="C5820" s="158" t="s">
        <v>613</v>
      </c>
      <c r="D5820" s="127" t="s">
        <v>614</v>
      </c>
      <c r="E5820" s="142">
        <v>4.3999999999999997E-2</v>
      </c>
      <c r="F5820" s="127" t="s">
        <v>628</v>
      </c>
      <c r="G5820" s="127" t="s">
        <v>14</v>
      </c>
      <c r="H5820" s="143" t="s">
        <v>11</v>
      </c>
      <c r="I5820" s="267"/>
    </row>
    <row r="5821" spans="1:9" x14ac:dyDescent="0.2">
      <c r="A5821" s="132" t="s">
        <v>7</v>
      </c>
      <c r="B5821" s="132"/>
      <c r="C5821" s="158" t="s">
        <v>613</v>
      </c>
      <c r="D5821" s="127" t="s">
        <v>614</v>
      </c>
      <c r="E5821" s="142">
        <v>4.3999999999999997E-2</v>
      </c>
      <c r="F5821" s="127" t="s">
        <v>628</v>
      </c>
      <c r="G5821" s="127" t="s">
        <v>14</v>
      </c>
      <c r="H5821" s="143" t="s">
        <v>11</v>
      </c>
      <c r="I5821" s="267"/>
    </row>
    <row r="5822" spans="1:9" x14ac:dyDescent="0.2">
      <c r="A5822" s="132" t="s">
        <v>8</v>
      </c>
      <c r="B5822" s="132"/>
      <c r="C5822" s="158" t="s">
        <v>613</v>
      </c>
      <c r="D5822" s="127" t="s">
        <v>614</v>
      </c>
      <c r="E5822" s="142">
        <v>4.3999999999999997E-2</v>
      </c>
      <c r="F5822" s="127" t="s">
        <v>628</v>
      </c>
      <c r="G5822" s="127" t="s">
        <v>14</v>
      </c>
      <c r="H5822" s="143" t="s">
        <v>11</v>
      </c>
      <c r="I5822" s="267"/>
    </row>
    <row r="5823" spans="1:9" x14ac:dyDescent="0.2">
      <c r="A5823" s="132" t="s">
        <v>34</v>
      </c>
      <c r="B5823" s="132"/>
      <c r="C5823" s="158" t="s">
        <v>613</v>
      </c>
      <c r="D5823" s="127" t="s">
        <v>614</v>
      </c>
      <c r="E5823" s="142">
        <v>4.3999999999999997E-2</v>
      </c>
      <c r="F5823" s="127" t="s">
        <v>628</v>
      </c>
      <c r="G5823" s="127" t="s">
        <v>14</v>
      </c>
      <c r="H5823" s="143" t="s">
        <v>11</v>
      </c>
      <c r="I5823" s="267"/>
    </row>
    <row r="5824" spans="1:9" x14ac:dyDescent="0.2">
      <c r="A5824" s="132" t="s">
        <v>37</v>
      </c>
      <c r="B5824" s="132"/>
      <c r="C5824" s="158" t="s">
        <v>613</v>
      </c>
      <c r="D5824" s="127" t="s">
        <v>614</v>
      </c>
      <c r="E5824" s="142">
        <v>4.3999999999999997E-2</v>
      </c>
      <c r="F5824" s="127" t="s">
        <v>628</v>
      </c>
      <c r="G5824" s="127" t="s">
        <v>14</v>
      </c>
      <c r="H5824" s="143" t="s">
        <v>11</v>
      </c>
      <c r="I5824" s="267"/>
    </row>
    <row r="5825" spans="1:9" x14ac:dyDescent="0.2">
      <c r="A5825" s="132" t="s">
        <v>39</v>
      </c>
      <c r="B5825" s="132"/>
      <c r="C5825" s="158" t="s">
        <v>613</v>
      </c>
      <c r="D5825" s="127" t="s">
        <v>614</v>
      </c>
      <c r="E5825" s="142">
        <v>4.3999999999999997E-2</v>
      </c>
      <c r="F5825" s="127" t="s">
        <v>628</v>
      </c>
      <c r="G5825" s="127" t="s">
        <v>14</v>
      </c>
      <c r="H5825" s="127">
        <v>1600</v>
      </c>
      <c r="I5825" s="267"/>
    </row>
    <row r="5826" spans="1:9" x14ac:dyDescent="0.2">
      <c r="A5826" s="132" t="s">
        <v>40</v>
      </c>
      <c r="B5826" s="132"/>
      <c r="C5826" s="158" t="s">
        <v>613</v>
      </c>
      <c r="D5826" s="127" t="s">
        <v>614</v>
      </c>
      <c r="E5826" s="142">
        <v>4.3999999999999997E-2</v>
      </c>
      <c r="F5826" s="127" t="s">
        <v>628</v>
      </c>
      <c r="G5826" s="127" t="s">
        <v>14</v>
      </c>
      <c r="H5826" s="127">
        <v>2200</v>
      </c>
      <c r="I5826" s="267"/>
    </row>
    <row r="5827" spans="1:9" x14ac:dyDescent="0.2">
      <c r="A5827" s="132" t="s">
        <v>44</v>
      </c>
      <c r="B5827" s="132"/>
      <c r="C5827" s="158" t="s">
        <v>613</v>
      </c>
      <c r="D5827" s="127" t="s">
        <v>614</v>
      </c>
      <c r="E5827" s="142">
        <v>4.3999999999999997E-2</v>
      </c>
      <c r="F5827" s="127" t="s">
        <v>628</v>
      </c>
      <c r="G5827" s="127" t="s">
        <v>14</v>
      </c>
      <c r="H5827" s="127">
        <v>2200</v>
      </c>
      <c r="I5827" s="267"/>
    </row>
    <row r="5828" spans="1:9" x14ac:dyDescent="0.2">
      <c r="A5828" s="132" t="s">
        <v>45</v>
      </c>
      <c r="B5828" s="132"/>
      <c r="C5828" s="158" t="s">
        <v>613</v>
      </c>
      <c r="D5828" s="127" t="s">
        <v>614</v>
      </c>
      <c r="E5828" s="142">
        <v>4.3999999999999997E-2</v>
      </c>
      <c r="F5828" s="127" t="s">
        <v>628</v>
      </c>
      <c r="G5828" s="127" t="s">
        <v>14</v>
      </c>
      <c r="H5828" s="127">
        <v>2200</v>
      </c>
      <c r="I5828" s="267"/>
    </row>
    <row r="5829" spans="1:9" x14ac:dyDescent="0.2">
      <c r="A5829" s="132" t="s">
        <v>46</v>
      </c>
      <c r="B5829" s="132"/>
      <c r="C5829" s="158" t="s">
        <v>613</v>
      </c>
      <c r="D5829" s="127" t="s">
        <v>614</v>
      </c>
      <c r="E5829" s="142">
        <v>4.3999999999999997E-2</v>
      </c>
      <c r="F5829" s="127" t="s">
        <v>628</v>
      </c>
      <c r="G5829" s="127" t="s">
        <v>14</v>
      </c>
      <c r="H5829" s="127">
        <v>1638.1</v>
      </c>
      <c r="I5829" s="267"/>
    </row>
    <row r="5830" spans="1:9" x14ac:dyDescent="0.2">
      <c r="A5830" s="132" t="s">
        <v>47</v>
      </c>
      <c r="B5830" s="132"/>
      <c r="C5830" s="158" t="s">
        <v>613</v>
      </c>
      <c r="D5830" s="127" t="s">
        <v>614</v>
      </c>
      <c r="E5830" s="142">
        <v>4.3999999999999997E-2</v>
      </c>
      <c r="F5830" s="127" t="s">
        <v>628</v>
      </c>
      <c r="G5830" s="127" t="s">
        <v>14</v>
      </c>
      <c r="H5830" s="127">
        <v>1597.1</v>
      </c>
      <c r="I5830" s="267"/>
    </row>
    <row r="5831" spans="1:9" x14ac:dyDescent="0.2">
      <c r="A5831" s="132" t="s">
        <v>55</v>
      </c>
      <c r="B5831" s="132"/>
      <c r="C5831" s="158" t="s">
        <v>613</v>
      </c>
      <c r="D5831" s="127" t="s">
        <v>614</v>
      </c>
      <c r="E5831" s="142">
        <v>4.3999999999999997E-2</v>
      </c>
      <c r="F5831" s="127" t="s">
        <v>628</v>
      </c>
      <c r="G5831" s="127" t="s">
        <v>14</v>
      </c>
      <c r="H5831" s="127">
        <v>1595.9</v>
      </c>
      <c r="I5831" s="267"/>
    </row>
    <row r="5832" spans="1:9" x14ac:dyDescent="0.2">
      <c r="A5832" s="132" t="s">
        <v>56</v>
      </c>
      <c r="B5832" s="132"/>
      <c r="C5832" s="158" t="s">
        <v>613</v>
      </c>
      <c r="D5832" s="127" t="s">
        <v>614</v>
      </c>
      <c r="E5832" s="142">
        <v>4.3999999999999997E-2</v>
      </c>
      <c r="F5832" s="127" t="s">
        <v>628</v>
      </c>
      <c r="G5832" s="127" t="s">
        <v>14</v>
      </c>
      <c r="H5832" s="127">
        <v>1595.9</v>
      </c>
      <c r="I5832" s="267"/>
    </row>
    <row r="5833" spans="1:9" x14ac:dyDescent="0.2">
      <c r="A5833" s="132" t="s">
        <v>64</v>
      </c>
      <c r="B5833" s="132"/>
      <c r="C5833" s="158" t="s">
        <v>613</v>
      </c>
      <c r="D5833" s="127" t="s">
        <v>614</v>
      </c>
      <c r="E5833" s="142">
        <v>4.3999999999999997E-2</v>
      </c>
      <c r="F5833" s="127" t="s">
        <v>628</v>
      </c>
      <c r="G5833" s="127" t="s">
        <v>14</v>
      </c>
      <c r="H5833" s="127">
        <v>1591.3</v>
      </c>
      <c r="I5833" s="267"/>
    </row>
    <row r="5834" spans="1:9" x14ac:dyDescent="0.2">
      <c r="A5834" s="132" t="s">
        <v>65</v>
      </c>
      <c r="B5834" s="132"/>
      <c r="C5834" s="158" t="s">
        <v>613</v>
      </c>
      <c r="D5834" s="127" t="s">
        <v>614</v>
      </c>
      <c r="E5834" s="142">
        <v>4.3999999999999997E-2</v>
      </c>
      <c r="F5834" s="127" t="s">
        <v>628</v>
      </c>
      <c r="G5834" s="127" t="s">
        <v>14</v>
      </c>
      <c r="H5834" s="127">
        <v>1591.3</v>
      </c>
      <c r="I5834" s="267"/>
    </row>
    <row r="5835" spans="1:9" x14ac:dyDescent="0.2">
      <c r="A5835" s="132" t="s">
        <v>78</v>
      </c>
      <c r="B5835" s="132"/>
      <c r="C5835" s="158" t="s">
        <v>613</v>
      </c>
      <c r="D5835" s="127" t="s">
        <v>614</v>
      </c>
      <c r="E5835" s="142">
        <v>4.3999999999999997E-2</v>
      </c>
      <c r="F5835" s="127" t="s">
        <v>628</v>
      </c>
      <c r="G5835" s="127" t="s">
        <v>14</v>
      </c>
      <c r="H5835" s="127">
        <v>1591.4</v>
      </c>
      <c r="I5835" s="267"/>
    </row>
    <row r="5836" spans="1:9" x14ac:dyDescent="0.2">
      <c r="A5836" s="132" t="s">
        <v>79</v>
      </c>
      <c r="B5836" s="132"/>
      <c r="C5836" s="158" t="s">
        <v>613</v>
      </c>
      <c r="D5836" s="127" t="s">
        <v>614</v>
      </c>
      <c r="E5836" s="142">
        <v>4.3999999999999997E-2</v>
      </c>
      <c r="F5836" s="127" t="s">
        <v>628</v>
      </c>
      <c r="G5836" s="127" t="s">
        <v>14</v>
      </c>
      <c r="H5836" s="127">
        <v>1591.4</v>
      </c>
      <c r="I5836" s="267"/>
    </row>
    <row r="5837" spans="1:9" x14ac:dyDescent="0.2">
      <c r="A5837" s="132" t="s">
        <v>81</v>
      </c>
      <c r="B5837" s="132"/>
      <c r="C5837" s="158" t="s">
        <v>613</v>
      </c>
      <c r="D5837" s="127" t="s">
        <v>614</v>
      </c>
      <c r="E5837" s="142">
        <v>4.3999999999999997E-2</v>
      </c>
      <c r="F5837" s="127" t="s">
        <v>628</v>
      </c>
      <c r="G5837" s="127" t="s">
        <v>14</v>
      </c>
      <c r="H5837" s="127">
        <v>1591.4</v>
      </c>
      <c r="I5837" s="267"/>
    </row>
    <row r="5838" spans="1:9" x14ac:dyDescent="0.2">
      <c r="A5838" s="132" t="s">
        <v>82</v>
      </c>
      <c r="B5838" s="132"/>
      <c r="C5838" s="158" t="s">
        <v>613</v>
      </c>
      <c r="D5838" s="127" t="s">
        <v>614</v>
      </c>
      <c r="E5838" s="142">
        <v>4.3999999999999997E-2</v>
      </c>
      <c r="F5838" s="127" t="s">
        <v>628</v>
      </c>
      <c r="G5838" s="127" t="s">
        <v>14</v>
      </c>
      <c r="H5838" s="127">
        <v>1591.4</v>
      </c>
      <c r="I5838" s="267"/>
    </row>
    <row r="5839" spans="1:9" x14ac:dyDescent="0.2">
      <c r="A5839" s="132" t="s">
        <v>87</v>
      </c>
      <c r="B5839" s="132"/>
      <c r="C5839" s="158" t="s">
        <v>613</v>
      </c>
      <c r="D5839" s="127" t="s">
        <v>614</v>
      </c>
      <c r="E5839" s="142">
        <v>4.3999999999999997E-2</v>
      </c>
      <c r="F5839" s="127" t="s">
        <v>628</v>
      </c>
      <c r="G5839" s="127" t="s">
        <v>14</v>
      </c>
      <c r="H5839" s="127">
        <v>1591.4</v>
      </c>
      <c r="I5839" s="267"/>
    </row>
    <row r="5840" spans="1:9" x14ac:dyDescent="0.2">
      <c r="A5840" s="132" t="s">
        <v>88</v>
      </c>
      <c r="B5840" s="132"/>
      <c r="C5840" s="158" t="s">
        <v>613</v>
      </c>
      <c r="D5840" s="127" t="s">
        <v>614</v>
      </c>
      <c r="E5840" s="142">
        <v>4.3999999999999997E-2</v>
      </c>
      <c r="F5840" s="127" t="s">
        <v>628</v>
      </c>
      <c r="G5840" s="127" t="s">
        <v>14</v>
      </c>
      <c r="H5840" s="127">
        <v>1591.4</v>
      </c>
      <c r="I5840" s="267"/>
    </row>
    <row r="5841" spans="1:9" x14ac:dyDescent="0.2">
      <c r="A5841" s="132" t="s">
        <v>148</v>
      </c>
      <c r="B5841" s="132"/>
      <c r="C5841" s="158" t="s">
        <v>613</v>
      </c>
      <c r="D5841" s="127" t="s">
        <v>614</v>
      </c>
      <c r="E5841" s="142">
        <v>4.3999999999999997E-2</v>
      </c>
      <c r="F5841" s="127" t="s">
        <v>628</v>
      </c>
      <c r="G5841" s="127" t="s">
        <v>14</v>
      </c>
      <c r="H5841" s="58">
        <v>1591.4</v>
      </c>
      <c r="I5841" s="267"/>
    </row>
    <row r="5842" spans="1:9" x14ac:dyDescent="0.2">
      <c r="A5842" s="132" t="s">
        <v>527</v>
      </c>
      <c r="B5842" s="132"/>
      <c r="C5842" s="158" t="s">
        <v>613</v>
      </c>
      <c r="D5842" s="127" t="s">
        <v>614</v>
      </c>
      <c r="E5842" s="142">
        <v>4.3999999999999997E-2</v>
      </c>
      <c r="F5842" s="127" t="s">
        <v>628</v>
      </c>
      <c r="G5842" s="127" t="s">
        <v>14</v>
      </c>
      <c r="H5842" s="58">
        <v>1591.4</v>
      </c>
      <c r="I5842" s="267"/>
    </row>
    <row r="5843" spans="1:9" s="53" customFormat="1" x14ac:dyDescent="0.2">
      <c r="A5843" s="132" t="s">
        <v>588</v>
      </c>
      <c r="B5843" s="132"/>
      <c r="C5843" s="158" t="s">
        <v>613</v>
      </c>
      <c r="D5843" s="127" t="s">
        <v>614</v>
      </c>
      <c r="E5843" s="142">
        <v>4.3999999999999997E-2</v>
      </c>
      <c r="F5843" s="127" t="s">
        <v>628</v>
      </c>
      <c r="G5843" s="127" t="s">
        <v>14</v>
      </c>
      <c r="H5843" s="58">
        <v>1591.4</v>
      </c>
      <c r="I5843" s="267"/>
    </row>
    <row r="5844" spans="1:9" s="53" customFormat="1" x14ac:dyDescent="0.2">
      <c r="A5844" s="132" t="s">
        <v>1069</v>
      </c>
      <c r="B5844" s="132"/>
      <c r="C5844" s="158" t="s">
        <v>613</v>
      </c>
      <c r="D5844" s="127" t="s">
        <v>614</v>
      </c>
      <c r="E5844" s="142">
        <v>4.3999999999999997E-2</v>
      </c>
      <c r="F5844" s="127" t="s">
        <v>628</v>
      </c>
      <c r="G5844" s="127" t="s">
        <v>14</v>
      </c>
      <c r="H5844" s="58">
        <v>1591.4</v>
      </c>
      <c r="I5844" s="267"/>
    </row>
    <row r="5845" spans="1:9" x14ac:dyDescent="0.2">
      <c r="A5845" s="132" t="s">
        <v>5</v>
      </c>
      <c r="B5845" s="132"/>
      <c r="C5845" s="148" t="s">
        <v>613</v>
      </c>
      <c r="D5845" s="127" t="s">
        <v>614</v>
      </c>
      <c r="E5845" s="142">
        <v>4.4999999999999998E-2</v>
      </c>
      <c r="F5845" s="127" t="s">
        <v>629</v>
      </c>
      <c r="G5845" s="148" t="s">
        <v>14</v>
      </c>
      <c r="H5845" s="152" t="s">
        <v>11</v>
      </c>
      <c r="I5845" s="267"/>
    </row>
    <row r="5846" spans="1:9" x14ac:dyDescent="0.2">
      <c r="A5846" s="132" t="s">
        <v>6</v>
      </c>
      <c r="B5846" s="132"/>
      <c r="C5846" s="148" t="s">
        <v>613</v>
      </c>
      <c r="D5846" s="127" t="s">
        <v>614</v>
      </c>
      <c r="E5846" s="142">
        <v>4.4999999999999998E-2</v>
      </c>
      <c r="F5846" s="127" t="s">
        <v>629</v>
      </c>
      <c r="G5846" s="148" t="s">
        <v>14</v>
      </c>
      <c r="H5846" s="152" t="s">
        <v>11</v>
      </c>
      <c r="I5846" s="267"/>
    </row>
    <row r="5847" spans="1:9" x14ac:dyDescent="0.2">
      <c r="A5847" s="132" t="s">
        <v>7</v>
      </c>
      <c r="B5847" s="132"/>
      <c r="C5847" s="148" t="s">
        <v>613</v>
      </c>
      <c r="D5847" s="127" t="s">
        <v>614</v>
      </c>
      <c r="E5847" s="142">
        <v>4.4999999999999998E-2</v>
      </c>
      <c r="F5847" s="127" t="s">
        <v>629</v>
      </c>
      <c r="G5847" s="148" t="s">
        <v>14</v>
      </c>
      <c r="H5847" s="152" t="s">
        <v>11</v>
      </c>
      <c r="I5847" s="267"/>
    </row>
    <row r="5848" spans="1:9" x14ac:dyDescent="0.2">
      <c r="A5848" s="132" t="s">
        <v>8</v>
      </c>
      <c r="B5848" s="132"/>
      <c r="C5848" s="148" t="s">
        <v>613</v>
      </c>
      <c r="D5848" s="127" t="s">
        <v>614</v>
      </c>
      <c r="E5848" s="142">
        <v>4.4999999999999998E-2</v>
      </c>
      <c r="F5848" s="127" t="s">
        <v>629</v>
      </c>
      <c r="G5848" s="148" t="s">
        <v>14</v>
      </c>
      <c r="H5848" s="152" t="s">
        <v>11</v>
      </c>
      <c r="I5848" s="267"/>
    </row>
    <row r="5849" spans="1:9" x14ac:dyDescent="0.2">
      <c r="A5849" s="132" t="s">
        <v>34</v>
      </c>
      <c r="B5849" s="132"/>
      <c r="C5849" s="148" t="s">
        <v>613</v>
      </c>
      <c r="D5849" s="127" t="s">
        <v>614</v>
      </c>
      <c r="E5849" s="142">
        <v>4.4999999999999998E-2</v>
      </c>
      <c r="F5849" s="127" t="s">
        <v>629</v>
      </c>
      <c r="G5849" s="148" t="s">
        <v>14</v>
      </c>
      <c r="H5849" s="152" t="s">
        <v>11</v>
      </c>
      <c r="I5849" s="267"/>
    </row>
    <row r="5850" spans="1:9" x14ac:dyDescent="0.2">
      <c r="A5850" s="132" t="s">
        <v>37</v>
      </c>
      <c r="B5850" s="132"/>
      <c r="C5850" s="148" t="s">
        <v>613</v>
      </c>
      <c r="D5850" s="127" t="s">
        <v>614</v>
      </c>
      <c r="E5850" s="142">
        <v>4.4999999999999998E-2</v>
      </c>
      <c r="F5850" s="127" t="s">
        <v>629</v>
      </c>
      <c r="G5850" s="148" t="s">
        <v>14</v>
      </c>
      <c r="H5850" s="152" t="s">
        <v>11</v>
      </c>
      <c r="I5850" s="267"/>
    </row>
    <row r="5851" spans="1:9" x14ac:dyDescent="0.2">
      <c r="A5851" s="132" t="s">
        <v>39</v>
      </c>
      <c r="B5851" s="132"/>
      <c r="C5851" s="148" t="s">
        <v>613</v>
      </c>
      <c r="D5851" s="127" t="s">
        <v>614</v>
      </c>
      <c r="E5851" s="142">
        <v>4.4999999999999998E-2</v>
      </c>
      <c r="F5851" s="127" t="s">
        <v>629</v>
      </c>
      <c r="G5851" s="148" t="s">
        <v>14</v>
      </c>
      <c r="H5851" s="152" t="s">
        <v>11</v>
      </c>
      <c r="I5851" s="267"/>
    </row>
    <row r="5852" spans="1:9" x14ac:dyDescent="0.2">
      <c r="A5852" s="132" t="s">
        <v>40</v>
      </c>
      <c r="B5852" s="132"/>
      <c r="C5852" s="148" t="s">
        <v>613</v>
      </c>
      <c r="D5852" s="127" t="s">
        <v>614</v>
      </c>
      <c r="E5852" s="142">
        <v>4.4999999999999998E-2</v>
      </c>
      <c r="F5852" s="127" t="s">
        <v>629</v>
      </c>
      <c r="G5852" s="148" t="s">
        <v>14</v>
      </c>
      <c r="H5852" s="153" t="s">
        <v>11</v>
      </c>
      <c r="I5852" s="267"/>
    </row>
    <row r="5853" spans="1:9" x14ac:dyDescent="0.2">
      <c r="A5853" s="132" t="s">
        <v>44</v>
      </c>
      <c r="B5853" s="132"/>
      <c r="C5853" s="148" t="s">
        <v>613</v>
      </c>
      <c r="D5853" s="127" t="s">
        <v>614</v>
      </c>
      <c r="E5853" s="142">
        <v>4.4999999999999998E-2</v>
      </c>
      <c r="F5853" s="127" t="s">
        <v>629</v>
      </c>
      <c r="G5853" s="148" t="s">
        <v>14</v>
      </c>
      <c r="H5853" s="152" t="s">
        <v>11</v>
      </c>
      <c r="I5853" s="267"/>
    </row>
    <row r="5854" spans="1:9" x14ac:dyDescent="0.2">
      <c r="A5854" s="132" t="s">
        <v>45</v>
      </c>
      <c r="B5854" s="132"/>
      <c r="C5854" s="148" t="s">
        <v>613</v>
      </c>
      <c r="D5854" s="127" t="s">
        <v>614</v>
      </c>
      <c r="E5854" s="142">
        <v>4.4999999999999998E-2</v>
      </c>
      <c r="F5854" s="127" t="s">
        <v>629</v>
      </c>
      <c r="G5854" s="148" t="s">
        <v>14</v>
      </c>
      <c r="H5854" s="152" t="s">
        <v>11</v>
      </c>
      <c r="I5854" s="267"/>
    </row>
    <row r="5855" spans="1:9" x14ac:dyDescent="0.2">
      <c r="A5855" s="132" t="s">
        <v>46</v>
      </c>
      <c r="B5855" s="132"/>
      <c r="C5855" s="148" t="s">
        <v>613</v>
      </c>
      <c r="D5855" s="127" t="s">
        <v>614</v>
      </c>
      <c r="E5855" s="142">
        <v>4.4999999999999998E-2</v>
      </c>
      <c r="F5855" s="127" t="s">
        <v>629</v>
      </c>
      <c r="G5855" s="148" t="s">
        <v>14</v>
      </c>
      <c r="H5855" s="152" t="s">
        <v>11</v>
      </c>
      <c r="I5855" s="267"/>
    </row>
    <row r="5856" spans="1:9" x14ac:dyDescent="0.2">
      <c r="A5856" s="132" t="s">
        <v>47</v>
      </c>
      <c r="B5856" s="132"/>
      <c r="C5856" s="148" t="s">
        <v>613</v>
      </c>
      <c r="D5856" s="127" t="s">
        <v>614</v>
      </c>
      <c r="E5856" s="142">
        <v>4.4999999999999998E-2</v>
      </c>
      <c r="F5856" s="127" t="s">
        <v>629</v>
      </c>
      <c r="G5856" s="148" t="s">
        <v>14</v>
      </c>
      <c r="H5856" s="152" t="s">
        <v>11</v>
      </c>
      <c r="I5856" s="267"/>
    </row>
    <row r="5857" spans="1:9" x14ac:dyDescent="0.2">
      <c r="A5857" s="132" t="s">
        <v>55</v>
      </c>
      <c r="B5857" s="132"/>
      <c r="C5857" s="148" t="s">
        <v>613</v>
      </c>
      <c r="D5857" s="127" t="s">
        <v>614</v>
      </c>
      <c r="E5857" s="142">
        <v>4.4999999999999998E-2</v>
      </c>
      <c r="F5857" s="127" t="s">
        <v>629</v>
      </c>
      <c r="G5857" s="148" t="s">
        <v>14</v>
      </c>
      <c r="H5857" s="152" t="s">
        <v>11</v>
      </c>
      <c r="I5857" s="267"/>
    </row>
    <row r="5858" spans="1:9" x14ac:dyDescent="0.2">
      <c r="A5858" s="132" t="s">
        <v>56</v>
      </c>
      <c r="B5858" s="132"/>
      <c r="C5858" s="148" t="s">
        <v>613</v>
      </c>
      <c r="D5858" s="127" t="s">
        <v>614</v>
      </c>
      <c r="E5858" s="142">
        <v>4.4999999999999998E-2</v>
      </c>
      <c r="F5858" s="127" t="s">
        <v>629</v>
      </c>
      <c r="G5858" s="148" t="s">
        <v>14</v>
      </c>
      <c r="H5858" s="152" t="s">
        <v>11</v>
      </c>
      <c r="I5858" s="267"/>
    </row>
    <row r="5859" spans="1:9" x14ac:dyDescent="0.2">
      <c r="A5859" s="132" t="s">
        <v>64</v>
      </c>
      <c r="B5859" s="132"/>
      <c r="C5859" s="148" t="s">
        <v>613</v>
      </c>
      <c r="D5859" s="127" t="s">
        <v>614</v>
      </c>
      <c r="E5859" s="142">
        <v>4.4999999999999998E-2</v>
      </c>
      <c r="F5859" s="127" t="s">
        <v>629</v>
      </c>
      <c r="G5859" s="148" t="s">
        <v>14</v>
      </c>
      <c r="H5859" s="152" t="s">
        <v>11</v>
      </c>
      <c r="I5859" s="267"/>
    </row>
    <row r="5860" spans="1:9" x14ac:dyDescent="0.2">
      <c r="A5860" s="132" t="s">
        <v>65</v>
      </c>
      <c r="B5860" s="132"/>
      <c r="C5860" s="148" t="s">
        <v>613</v>
      </c>
      <c r="D5860" s="127" t="s">
        <v>614</v>
      </c>
      <c r="E5860" s="142">
        <v>4.4999999999999998E-2</v>
      </c>
      <c r="F5860" s="127" t="s">
        <v>629</v>
      </c>
      <c r="G5860" s="148" t="s">
        <v>14</v>
      </c>
      <c r="H5860" s="152" t="s">
        <v>11</v>
      </c>
      <c r="I5860" s="267"/>
    </row>
    <row r="5861" spans="1:9" x14ac:dyDescent="0.2">
      <c r="A5861" s="132" t="s">
        <v>78</v>
      </c>
      <c r="B5861" s="132"/>
      <c r="C5861" s="148" t="s">
        <v>613</v>
      </c>
      <c r="D5861" s="127" t="s">
        <v>614</v>
      </c>
      <c r="E5861" s="142">
        <v>4.4999999999999998E-2</v>
      </c>
      <c r="F5861" s="127" t="s">
        <v>629</v>
      </c>
      <c r="G5861" s="148" t="s">
        <v>14</v>
      </c>
      <c r="H5861" s="143" t="s">
        <v>11</v>
      </c>
      <c r="I5861" s="267"/>
    </row>
    <row r="5862" spans="1:9" x14ac:dyDescent="0.2">
      <c r="A5862" s="132" t="s">
        <v>79</v>
      </c>
      <c r="B5862" s="132"/>
      <c r="C5862" s="148" t="s">
        <v>613</v>
      </c>
      <c r="D5862" s="127" t="s">
        <v>614</v>
      </c>
      <c r="E5862" s="142">
        <v>4.4999999999999998E-2</v>
      </c>
      <c r="F5862" s="127" t="s">
        <v>629</v>
      </c>
      <c r="G5862" s="148" t="s">
        <v>14</v>
      </c>
      <c r="H5862" s="143" t="s">
        <v>11</v>
      </c>
      <c r="I5862" s="267"/>
    </row>
    <row r="5863" spans="1:9" x14ac:dyDescent="0.2">
      <c r="A5863" s="132" t="s">
        <v>81</v>
      </c>
      <c r="B5863" s="132"/>
      <c r="C5863" s="148" t="s">
        <v>613</v>
      </c>
      <c r="D5863" s="127" t="s">
        <v>614</v>
      </c>
      <c r="E5863" s="142">
        <v>4.4999999999999998E-2</v>
      </c>
      <c r="F5863" s="127" t="s">
        <v>629</v>
      </c>
      <c r="G5863" s="148" t="s">
        <v>14</v>
      </c>
      <c r="H5863" s="152" t="s">
        <v>11</v>
      </c>
      <c r="I5863" s="267"/>
    </row>
    <row r="5864" spans="1:9" x14ac:dyDescent="0.2">
      <c r="A5864" s="132" t="s">
        <v>82</v>
      </c>
      <c r="B5864" s="132"/>
      <c r="C5864" s="148" t="s">
        <v>613</v>
      </c>
      <c r="D5864" s="127" t="s">
        <v>614</v>
      </c>
      <c r="E5864" s="142">
        <v>4.4999999999999998E-2</v>
      </c>
      <c r="F5864" s="127" t="s">
        <v>629</v>
      </c>
      <c r="G5864" s="148" t="s">
        <v>14</v>
      </c>
      <c r="H5864" s="152" t="s">
        <v>11</v>
      </c>
      <c r="I5864" s="267"/>
    </row>
    <row r="5865" spans="1:9" x14ac:dyDescent="0.2">
      <c r="A5865" s="132" t="s">
        <v>87</v>
      </c>
      <c r="B5865" s="132"/>
      <c r="C5865" s="148" t="s">
        <v>613</v>
      </c>
      <c r="D5865" s="127" t="s">
        <v>614</v>
      </c>
      <c r="E5865" s="142">
        <v>4.4999999999999998E-2</v>
      </c>
      <c r="F5865" s="127" t="s">
        <v>629</v>
      </c>
      <c r="G5865" s="148" t="s">
        <v>14</v>
      </c>
      <c r="H5865" s="152" t="s">
        <v>11</v>
      </c>
      <c r="I5865" s="267"/>
    </row>
    <row r="5866" spans="1:9" x14ac:dyDescent="0.2">
      <c r="A5866" s="132" t="s">
        <v>88</v>
      </c>
      <c r="B5866" s="132"/>
      <c r="C5866" s="148" t="s">
        <v>613</v>
      </c>
      <c r="D5866" s="127" t="s">
        <v>614</v>
      </c>
      <c r="E5866" s="142">
        <v>4.4999999999999998E-2</v>
      </c>
      <c r="F5866" s="127" t="s">
        <v>629</v>
      </c>
      <c r="G5866" s="148" t="s">
        <v>14</v>
      </c>
      <c r="H5866" s="152" t="s">
        <v>11</v>
      </c>
      <c r="I5866" s="267"/>
    </row>
    <row r="5867" spans="1:9" x14ac:dyDescent="0.2">
      <c r="A5867" s="132" t="s">
        <v>148</v>
      </c>
      <c r="B5867" s="132"/>
      <c r="C5867" s="148" t="s">
        <v>613</v>
      </c>
      <c r="D5867" s="127" t="s">
        <v>614</v>
      </c>
      <c r="E5867" s="142">
        <v>4.4999999999999998E-2</v>
      </c>
      <c r="F5867" s="127" t="s">
        <v>629</v>
      </c>
      <c r="G5867" s="148" t="s">
        <v>14</v>
      </c>
      <c r="H5867" s="152" t="s">
        <v>11</v>
      </c>
      <c r="I5867" s="267"/>
    </row>
    <row r="5868" spans="1:9" x14ac:dyDescent="0.2">
      <c r="A5868" s="132" t="s">
        <v>527</v>
      </c>
      <c r="B5868" s="132"/>
      <c r="C5868" s="158" t="s">
        <v>613</v>
      </c>
      <c r="D5868" s="127" t="s">
        <v>614</v>
      </c>
      <c r="E5868" s="142">
        <v>4.4999999999999998E-2</v>
      </c>
      <c r="F5868" s="127" t="s">
        <v>629</v>
      </c>
      <c r="G5868" s="148" t="s">
        <v>14</v>
      </c>
      <c r="H5868" s="152" t="s">
        <v>11</v>
      </c>
      <c r="I5868" s="267"/>
    </row>
    <row r="5869" spans="1:9" x14ac:dyDescent="0.2">
      <c r="A5869" s="132" t="s">
        <v>588</v>
      </c>
      <c r="B5869" s="132"/>
      <c r="C5869" s="148" t="s">
        <v>613</v>
      </c>
      <c r="D5869" s="127" t="s">
        <v>614</v>
      </c>
      <c r="E5869" s="142">
        <v>4.4999999999999998E-2</v>
      </c>
      <c r="F5869" s="127" t="s">
        <v>629</v>
      </c>
      <c r="G5869" s="148" t="s">
        <v>14</v>
      </c>
      <c r="H5869" s="152" t="s">
        <v>11</v>
      </c>
      <c r="I5869" s="267"/>
    </row>
    <row r="5870" spans="1:9" x14ac:dyDescent="0.2">
      <c r="A5870" s="132" t="s">
        <v>1069</v>
      </c>
      <c r="B5870" s="132"/>
      <c r="C5870" s="148" t="s">
        <v>613</v>
      </c>
      <c r="D5870" s="127" t="s">
        <v>614</v>
      </c>
      <c r="E5870" s="142">
        <v>4.4999999999999998E-2</v>
      </c>
      <c r="F5870" s="127" t="s">
        <v>629</v>
      </c>
      <c r="G5870" s="148" t="s">
        <v>14</v>
      </c>
      <c r="H5870" s="152" t="s">
        <v>11</v>
      </c>
      <c r="I5870" s="267"/>
    </row>
    <row r="5871" spans="1:9" x14ac:dyDescent="0.2">
      <c r="A5871" s="132" t="s">
        <v>5</v>
      </c>
      <c r="B5871" s="132"/>
      <c r="C5871" s="300" t="s">
        <v>9</v>
      </c>
      <c r="D5871" s="301" t="s">
        <v>13</v>
      </c>
      <c r="E5871" s="44">
        <v>110</v>
      </c>
      <c r="F5871" s="58" t="s">
        <v>1390</v>
      </c>
      <c r="G5871" s="137" t="s">
        <v>38</v>
      </c>
      <c r="H5871" s="305" t="s">
        <v>11</v>
      </c>
      <c r="I5871" s="267"/>
    </row>
    <row r="5872" spans="1:9" x14ac:dyDescent="0.2">
      <c r="A5872" s="132" t="s">
        <v>6</v>
      </c>
      <c r="B5872" s="132"/>
      <c r="C5872" s="300" t="s">
        <v>9</v>
      </c>
      <c r="D5872" s="301" t="s">
        <v>13</v>
      </c>
      <c r="E5872" s="44">
        <v>110</v>
      </c>
      <c r="F5872" s="58" t="s">
        <v>1390</v>
      </c>
      <c r="G5872" s="137" t="s">
        <v>38</v>
      </c>
      <c r="H5872" s="305" t="s">
        <v>11</v>
      </c>
      <c r="I5872" s="267"/>
    </row>
    <row r="5873" spans="1:9" x14ac:dyDescent="0.2">
      <c r="A5873" s="132" t="s">
        <v>7</v>
      </c>
      <c r="B5873" s="132"/>
      <c r="C5873" s="300" t="s">
        <v>9</v>
      </c>
      <c r="D5873" s="301" t="s">
        <v>13</v>
      </c>
      <c r="E5873" s="44">
        <v>110</v>
      </c>
      <c r="F5873" s="58" t="s">
        <v>1390</v>
      </c>
      <c r="G5873" s="137" t="s">
        <v>38</v>
      </c>
      <c r="H5873" s="305" t="s">
        <v>11</v>
      </c>
      <c r="I5873" s="267"/>
    </row>
    <row r="5874" spans="1:9" x14ac:dyDescent="0.2">
      <c r="A5874" s="132" t="s">
        <v>8</v>
      </c>
      <c r="B5874" s="132"/>
      <c r="C5874" s="300" t="s">
        <v>9</v>
      </c>
      <c r="D5874" s="301" t="s">
        <v>13</v>
      </c>
      <c r="E5874" s="44">
        <v>110</v>
      </c>
      <c r="F5874" s="58" t="s">
        <v>1390</v>
      </c>
      <c r="G5874" s="137" t="s">
        <v>38</v>
      </c>
      <c r="H5874" s="305" t="s">
        <v>11</v>
      </c>
      <c r="I5874" s="267"/>
    </row>
    <row r="5875" spans="1:9" x14ac:dyDescent="0.2">
      <c r="A5875" s="132" t="s">
        <v>34</v>
      </c>
      <c r="B5875" s="132"/>
      <c r="C5875" s="300" t="s">
        <v>9</v>
      </c>
      <c r="D5875" s="301" t="s">
        <v>13</v>
      </c>
      <c r="E5875" s="44">
        <v>110</v>
      </c>
      <c r="F5875" s="58" t="s">
        <v>1390</v>
      </c>
      <c r="G5875" s="137" t="s">
        <v>38</v>
      </c>
      <c r="H5875" s="305" t="s">
        <v>11</v>
      </c>
      <c r="I5875" s="267"/>
    </row>
    <row r="5876" spans="1:9" x14ac:dyDescent="0.2">
      <c r="A5876" s="132" t="s">
        <v>37</v>
      </c>
      <c r="B5876" s="132"/>
      <c r="C5876" s="300" t="s">
        <v>9</v>
      </c>
      <c r="D5876" s="301" t="s">
        <v>13</v>
      </c>
      <c r="E5876" s="44">
        <v>110</v>
      </c>
      <c r="F5876" s="58" t="s">
        <v>1390</v>
      </c>
      <c r="G5876" s="137" t="s">
        <v>38</v>
      </c>
      <c r="H5876" s="305" t="s">
        <v>11</v>
      </c>
      <c r="I5876" s="267"/>
    </row>
    <row r="5877" spans="1:9" x14ac:dyDescent="0.2">
      <c r="A5877" s="132" t="s">
        <v>39</v>
      </c>
      <c r="B5877" s="132"/>
      <c r="C5877" s="300" t="s">
        <v>9</v>
      </c>
      <c r="D5877" s="301" t="s">
        <v>13</v>
      </c>
      <c r="E5877" s="44">
        <v>110</v>
      </c>
      <c r="F5877" s="58" t="s">
        <v>1390</v>
      </c>
      <c r="G5877" s="137" t="s">
        <v>38</v>
      </c>
      <c r="H5877" s="305" t="s">
        <v>11</v>
      </c>
      <c r="I5877" s="267"/>
    </row>
    <row r="5878" spans="1:9" x14ac:dyDescent="0.2">
      <c r="A5878" s="132" t="s">
        <v>40</v>
      </c>
      <c r="B5878" s="132"/>
      <c r="C5878" s="300" t="s">
        <v>9</v>
      </c>
      <c r="D5878" s="301" t="s">
        <v>13</v>
      </c>
      <c r="E5878" s="44">
        <v>110</v>
      </c>
      <c r="F5878" s="58" t="s">
        <v>1390</v>
      </c>
      <c r="G5878" s="137" t="s">
        <v>38</v>
      </c>
      <c r="H5878" s="305" t="s">
        <v>11</v>
      </c>
      <c r="I5878" s="267"/>
    </row>
    <row r="5879" spans="1:9" x14ac:dyDescent="0.2">
      <c r="A5879" s="132" t="s">
        <v>44</v>
      </c>
      <c r="B5879" s="132"/>
      <c r="C5879" s="300" t="s">
        <v>9</v>
      </c>
      <c r="D5879" s="301" t="s">
        <v>13</v>
      </c>
      <c r="E5879" s="44">
        <v>110</v>
      </c>
      <c r="F5879" s="58" t="s">
        <v>1390</v>
      </c>
      <c r="G5879" s="137" t="s">
        <v>38</v>
      </c>
      <c r="H5879" s="305" t="s">
        <v>11</v>
      </c>
      <c r="I5879" s="267"/>
    </row>
    <row r="5880" spans="1:9" x14ac:dyDescent="0.2">
      <c r="A5880" s="132" t="s">
        <v>45</v>
      </c>
      <c r="B5880" s="132"/>
      <c r="C5880" s="300" t="s">
        <v>9</v>
      </c>
      <c r="D5880" s="301" t="s">
        <v>13</v>
      </c>
      <c r="E5880" s="44">
        <v>110</v>
      </c>
      <c r="F5880" s="58" t="s">
        <v>1390</v>
      </c>
      <c r="G5880" s="137" t="s">
        <v>38</v>
      </c>
      <c r="H5880" s="305" t="s">
        <v>11</v>
      </c>
      <c r="I5880" s="267"/>
    </row>
    <row r="5881" spans="1:9" x14ac:dyDescent="0.2">
      <c r="A5881" s="132" t="s">
        <v>46</v>
      </c>
      <c r="B5881" s="132"/>
      <c r="C5881" s="300" t="s">
        <v>9</v>
      </c>
      <c r="D5881" s="301" t="s">
        <v>13</v>
      </c>
      <c r="E5881" s="44">
        <v>110</v>
      </c>
      <c r="F5881" s="58" t="s">
        <v>1390</v>
      </c>
      <c r="G5881" s="137" t="s">
        <v>38</v>
      </c>
      <c r="H5881" s="305" t="s">
        <v>11</v>
      </c>
      <c r="I5881" s="267"/>
    </row>
    <row r="5882" spans="1:9" x14ac:dyDescent="0.2">
      <c r="A5882" s="132" t="s">
        <v>47</v>
      </c>
      <c r="B5882" s="132"/>
      <c r="C5882" s="300" t="s">
        <v>9</v>
      </c>
      <c r="D5882" s="301" t="s">
        <v>13</v>
      </c>
      <c r="E5882" s="44">
        <v>110</v>
      </c>
      <c r="F5882" s="58" t="s">
        <v>1390</v>
      </c>
      <c r="G5882" s="137" t="s">
        <v>38</v>
      </c>
      <c r="H5882" s="305" t="s">
        <v>11</v>
      </c>
      <c r="I5882" s="267"/>
    </row>
    <row r="5883" spans="1:9" x14ac:dyDescent="0.2">
      <c r="A5883" s="132" t="s">
        <v>55</v>
      </c>
      <c r="B5883" s="132"/>
      <c r="C5883" s="300" t="s">
        <v>9</v>
      </c>
      <c r="D5883" s="301" t="s">
        <v>13</v>
      </c>
      <c r="E5883" s="44">
        <v>110</v>
      </c>
      <c r="F5883" s="58" t="s">
        <v>1390</v>
      </c>
      <c r="G5883" s="137" t="s">
        <v>38</v>
      </c>
      <c r="H5883" s="305" t="s">
        <v>11</v>
      </c>
      <c r="I5883" s="267"/>
    </row>
    <row r="5884" spans="1:9" x14ac:dyDescent="0.2">
      <c r="A5884" s="132" t="s">
        <v>56</v>
      </c>
      <c r="B5884" s="132"/>
      <c r="C5884" s="300" t="s">
        <v>9</v>
      </c>
      <c r="D5884" s="301" t="s">
        <v>13</v>
      </c>
      <c r="E5884" s="44">
        <v>110</v>
      </c>
      <c r="F5884" s="58" t="s">
        <v>1390</v>
      </c>
      <c r="G5884" s="137" t="s">
        <v>38</v>
      </c>
      <c r="H5884" s="305" t="s">
        <v>11</v>
      </c>
      <c r="I5884" s="267"/>
    </row>
    <row r="5885" spans="1:9" x14ac:dyDescent="0.2">
      <c r="A5885" s="132" t="s">
        <v>64</v>
      </c>
      <c r="B5885" s="132"/>
      <c r="C5885" s="300" t="s">
        <v>9</v>
      </c>
      <c r="D5885" s="301" t="s">
        <v>13</v>
      </c>
      <c r="E5885" s="44">
        <v>110</v>
      </c>
      <c r="F5885" s="58" t="s">
        <v>1390</v>
      </c>
      <c r="G5885" s="137" t="s">
        <v>38</v>
      </c>
      <c r="H5885" s="305" t="s">
        <v>11</v>
      </c>
      <c r="I5885" s="267"/>
    </row>
    <row r="5886" spans="1:9" x14ac:dyDescent="0.2">
      <c r="A5886" s="132" t="s">
        <v>65</v>
      </c>
      <c r="B5886" s="132"/>
      <c r="C5886" s="300" t="s">
        <v>9</v>
      </c>
      <c r="D5886" s="301" t="s">
        <v>13</v>
      </c>
      <c r="E5886" s="44">
        <v>110</v>
      </c>
      <c r="F5886" s="58" t="s">
        <v>1390</v>
      </c>
      <c r="G5886" s="137" t="s">
        <v>38</v>
      </c>
      <c r="H5886" s="305" t="s">
        <v>11</v>
      </c>
      <c r="I5886" s="267"/>
    </row>
    <row r="5887" spans="1:9" x14ac:dyDescent="0.2">
      <c r="A5887" s="132" t="s">
        <v>78</v>
      </c>
      <c r="B5887" s="132"/>
      <c r="C5887" s="300" t="s">
        <v>9</v>
      </c>
      <c r="D5887" s="301" t="s">
        <v>13</v>
      </c>
      <c r="E5887" s="44">
        <v>110</v>
      </c>
      <c r="F5887" s="58" t="s">
        <v>1390</v>
      </c>
      <c r="G5887" s="137" t="s">
        <v>38</v>
      </c>
      <c r="H5887" s="306" t="s">
        <v>11</v>
      </c>
      <c r="I5887" s="267"/>
    </row>
    <row r="5888" spans="1:9" x14ac:dyDescent="0.2">
      <c r="A5888" s="132" t="s">
        <v>79</v>
      </c>
      <c r="B5888" s="132"/>
      <c r="C5888" s="300" t="s">
        <v>9</v>
      </c>
      <c r="D5888" s="301" t="s">
        <v>13</v>
      </c>
      <c r="E5888" s="44">
        <v>110</v>
      </c>
      <c r="F5888" s="58" t="s">
        <v>1390</v>
      </c>
      <c r="G5888" s="137" t="s">
        <v>38</v>
      </c>
      <c r="H5888" s="306" t="s">
        <v>11</v>
      </c>
      <c r="I5888" s="267"/>
    </row>
    <row r="5889" spans="1:9" x14ac:dyDescent="0.2">
      <c r="A5889" s="132" t="s">
        <v>81</v>
      </c>
      <c r="B5889" s="132"/>
      <c r="C5889" s="300" t="s">
        <v>9</v>
      </c>
      <c r="D5889" s="301" t="s">
        <v>13</v>
      </c>
      <c r="E5889" s="44">
        <v>110</v>
      </c>
      <c r="F5889" s="58" t="s">
        <v>1390</v>
      </c>
      <c r="G5889" s="137" t="s">
        <v>38</v>
      </c>
      <c r="H5889" s="306" t="s">
        <v>11</v>
      </c>
      <c r="I5889" s="267"/>
    </row>
    <row r="5890" spans="1:9" x14ac:dyDescent="0.2">
      <c r="A5890" s="132" t="s">
        <v>82</v>
      </c>
      <c r="B5890" s="132"/>
      <c r="C5890" s="300" t="s">
        <v>9</v>
      </c>
      <c r="D5890" s="301" t="s">
        <v>13</v>
      </c>
      <c r="E5890" s="44">
        <v>110</v>
      </c>
      <c r="F5890" s="58" t="s">
        <v>1390</v>
      </c>
      <c r="G5890" s="137" t="s">
        <v>38</v>
      </c>
      <c r="H5890" s="306" t="s">
        <v>11</v>
      </c>
      <c r="I5890" s="267"/>
    </row>
    <row r="5891" spans="1:9" x14ac:dyDescent="0.2">
      <c r="A5891" s="132" t="s">
        <v>87</v>
      </c>
      <c r="B5891" s="132"/>
      <c r="C5891" s="300" t="s">
        <v>9</v>
      </c>
      <c r="D5891" s="301" t="s">
        <v>13</v>
      </c>
      <c r="E5891" s="44">
        <v>110</v>
      </c>
      <c r="F5891" s="58" t="s">
        <v>1390</v>
      </c>
      <c r="G5891" s="137" t="s">
        <v>38</v>
      </c>
      <c r="H5891" s="306" t="s">
        <v>11</v>
      </c>
      <c r="I5891" s="267"/>
    </row>
    <row r="5892" spans="1:9" x14ac:dyDescent="0.2">
      <c r="A5892" s="132" t="s">
        <v>88</v>
      </c>
      <c r="B5892" s="132"/>
      <c r="C5892" s="300" t="s">
        <v>9</v>
      </c>
      <c r="D5892" s="301" t="s">
        <v>13</v>
      </c>
      <c r="E5892" s="44">
        <v>110</v>
      </c>
      <c r="F5892" s="58" t="s">
        <v>1390</v>
      </c>
      <c r="G5892" s="137" t="s">
        <v>38</v>
      </c>
      <c r="H5892" s="306" t="s">
        <v>11</v>
      </c>
      <c r="I5892" s="267"/>
    </row>
    <row r="5893" spans="1:9" x14ac:dyDescent="0.2">
      <c r="A5893" s="132" t="s">
        <v>148</v>
      </c>
      <c r="B5893" s="132"/>
      <c r="C5893" s="300" t="s">
        <v>9</v>
      </c>
      <c r="D5893" s="301" t="s">
        <v>13</v>
      </c>
      <c r="E5893" s="44">
        <v>110</v>
      </c>
      <c r="F5893" s="58" t="s">
        <v>1390</v>
      </c>
      <c r="G5893" s="137" t="s">
        <v>38</v>
      </c>
      <c r="H5893" s="306" t="s">
        <v>11</v>
      </c>
      <c r="I5893" s="267"/>
    </row>
    <row r="5894" spans="1:9" x14ac:dyDescent="0.2">
      <c r="A5894" s="132" t="s">
        <v>527</v>
      </c>
      <c r="B5894" s="132"/>
      <c r="C5894" s="300" t="s">
        <v>9</v>
      </c>
      <c r="D5894" s="301" t="s">
        <v>13</v>
      </c>
      <c r="E5894" s="44">
        <v>110</v>
      </c>
      <c r="F5894" s="58" t="s">
        <v>1390</v>
      </c>
      <c r="G5894" s="137" t="s">
        <v>38</v>
      </c>
      <c r="H5894" s="306" t="s">
        <v>11</v>
      </c>
      <c r="I5894" s="267"/>
    </row>
    <row r="5895" spans="1:9" x14ac:dyDescent="0.2">
      <c r="A5895" s="132" t="s">
        <v>588</v>
      </c>
      <c r="B5895" s="132"/>
      <c r="C5895" s="300" t="s">
        <v>9</v>
      </c>
      <c r="D5895" s="301" t="s">
        <v>13</v>
      </c>
      <c r="E5895" s="44">
        <v>110</v>
      </c>
      <c r="F5895" s="58" t="s">
        <v>1390</v>
      </c>
      <c r="G5895" s="137" t="s">
        <v>38</v>
      </c>
      <c r="H5895" s="237">
        <v>17291.400000000001</v>
      </c>
      <c r="I5895" s="267"/>
    </row>
    <row r="5896" spans="1:9" x14ac:dyDescent="0.2">
      <c r="A5896" s="48" t="s">
        <v>1069</v>
      </c>
      <c r="B5896" s="48"/>
      <c r="C5896" s="300" t="s">
        <v>9</v>
      </c>
      <c r="D5896" s="301" t="s">
        <v>13</v>
      </c>
      <c r="E5896" s="44">
        <v>110</v>
      </c>
      <c r="F5896" s="58" t="s">
        <v>1390</v>
      </c>
      <c r="G5896" s="140" t="s">
        <v>38</v>
      </c>
      <c r="H5896" s="237">
        <v>17549.5</v>
      </c>
      <c r="I5896" s="304"/>
    </row>
    <row r="5897" spans="1:9" x14ac:dyDescent="0.2">
      <c r="A5897" s="132" t="s">
        <v>5</v>
      </c>
      <c r="B5897" s="132"/>
      <c r="C5897" s="307" t="s">
        <v>9</v>
      </c>
      <c r="D5897" s="308" t="s">
        <v>13</v>
      </c>
      <c r="E5897" s="44">
        <v>111</v>
      </c>
      <c r="F5897" s="58" t="s">
        <v>1391</v>
      </c>
      <c r="G5897" s="137" t="s">
        <v>38</v>
      </c>
      <c r="H5897" s="305" t="s">
        <v>11</v>
      </c>
      <c r="I5897" s="267"/>
    </row>
    <row r="5898" spans="1:9" x14ac:dyDescent="0.2">
      <c r="A5898" s="132" t="s">
        <v>6</v>
      </c>
      <c r="B5898" s="132"/>
      <c r="C5898" s="307" t="s">
        <v>9</v>
      </c>
      <c r="D5898" s="308" t="s">
        <v>13</v>
      </c>
      <c r="E5898" s="44">
        <v>111</v>
      </c>
      <c r="F5898" s="58" t="s">
        <v>1391</v>
      </c>
      <c r="G5898" s="137" t="s">
        <v>38</v>
      </c>
      <c r="H5898" s="305" t="s">
        <v>11</v>
      </c>
      <c r="I5898" s="267"/>
    </row>
    <row r="5899" spans="1:9" x14ac:dyDescent="0.2">
      <c r="A5899" s="132" t="s">
        <v>7</v>
      </c>
      <c r="B5899" s="132"/>
      <c r="C5899" s="307" t="s">
        <v>9</v>
      </c>
      <c r="D5899" s="308" t="s">
        <v>13</v>
      </c>
      <c r="E5899" s="44">
        <v>111</v>
      </c>
      <c r="F5899" s="58" t="s">
        <v>1391</v>
      </c>
      <c r="G5899" s="137" t="s">
        <v>38</v>
      </c>
      <c r="H5899" s="305" t="s">
        <v>11</v>
      </c>
      <c r="I5899" s="267"/>
    </row>
    <row r="5900" spans="1:9" x14ac:dyDescent="0.2">
      <c r="A5900" s="132" t="s">
        <v>8</v>
      </c>
      <c r="B5900" s="132"/>
      <c r="C5900" s="307" t="s">
        <v>9</v>
      </c>
      <c r="D5900" s="308" t="s">
        <v>13</v>
      </c>
      <c r="E5900" s="44">
        <v>111</v>
      </c>
      <c r="F5900" s="58" t="s">
        <v>1391</v>
      </c>
      <c r="G5900" s="137" t="s">
        <v>38</v>
      </c>
      <c r="H5900" s="305" t="s">
        <v>11</v>
      </c>
      <c r="I5900" s="267"/>
    </row>
    <row r="5901" spans="1:9" x14ac:dyDescent="0.2">
      <c r="A5901" s="132" t="s">
        <v>34</v>
      </c>
      <c r="B5901" s="132"/>
      <c r="C5901" s="307" t="s">
        <v>9</v>
      </c>
      <c r="D5901" s="308" t="s">
        <v>13</v>
      </c>
      <c r="E5901" s="44">
        <v>111</v>
      </c>
      <c r="F5901" s="58" t="s">
        <v>1391</v>
      </c>
      <c r="G5901" s="137" t="s">
        <v>38</v>
      </c>
      <c r="H5901" s="305" t="s">
        <v>11</v>
      </c>
      <c r="I5901" s="267"/>
    </row>
    <row r="5902" spans="1:9" x14ac:dyDescent="0.2">
      <c r="A5902" s="132" t="s">
        <v>37</v>
      </c>
      <c r="B5902" s="132"/>
      <c r="C5902" s="307" t="s">
        <v>9</v>
      </c>
      <c r="D5902" s="308" t="s">
        <v>13</v>
      </c>
      <c r="E5902" s="44">
        <v>111</v>
      </c>
      <c r="F5902" s="58" t="s">
        <v>1391</v>
      </c>
      <c r="G5902" s="137" t="s">
        <v>38</v>
      </c>
      <c r="H5902" s="305" t="s">
        <v>11</v>
      </c>
      <c r="I5902" s="267"/>
    </row>
    <row r="5903" spans="1:9" x14ac:dyDescent="0.2">
      <c r="A5903" s="132" t="s">
        <v>39</v>
      </c>
      <c r="B5903" s="132"/>
      <c r="C5903" s="307" t="s">
        <v>9</v>
      </c>
      <c r="D5903" s="308" t="s">
        <v>13</v>
      </c>
      <c r="E5903" s="44">
        <v>111</v>
      </c>
      <c r="F5903" s="58" t="s">
        <v>1391</v>
      </c>
      <c r="G5903" s="137" t="s">
        <v>38</v>
      </c>
      <c r="H5903" s="305" t="s">
        <v>11</v>
      </c>
      <c r="I5903" s="267"/>
    </row>
    <row r="5904" spans="1:9" x14ac:dyDescent="0.2">
      <c r="A5904" s="132" t="s">
        <v>40</v>
      </c>
      <c r="B5904" s="132"/>
      <c r="C5904" s="307" t="s">
        <v>9</v>
      </c>
      <c r="D5904" s="308" t="s">
        <v>13</v>
      </c>
      <c r="E5904" s="44">
        <v>111</v>
      </c>
      <c r="F5904" s="58" t="s">
        <v>1391</v>
      </c>
      <c r="G5904" s="137" t="s">
        <v>38</v>
      </c>
      <c r="H5904" s="305" t="s">
        <v>11</v>
      </c>
      <c r="I5904" s="267"/>
    </row>
    <row r="5905" spans="1:9" x14ac:dyDescent="0.2">
      <c r="A5905" s="132" t="s">
        <v>44</v>
      </c>
      <c r="B5905" s="132"/>
      <c r="C5905" s="307" t="s">
        <v>9</v>
      </c>
      <c r="D5905" s="308" t="s">
        <v>13</v>
      </c>
      <c r="E5905" s="44">
        <v>111</v>
      </c>
      <c r="F5905" s="58" t="s">
        <v>1391</v>
      </c>
      <c r="G5905" s="137" t="s">
        <v>38</v>
      </c>
      <c r="H5905" s="305" t="s">
        <v>11</v>
      </c>
      <c r="I5905" s="267"/>
    </row>
    <row r="5906" spans="1:9" x14ac:dyDescent="0.2">
      <c r="A5906" s="132" t="s">
        <v>45</v>
      </c>
      <c r="B5906" s="132"/>
      <c r="C5906" s="307" t="s">
        <v>9</v>
      </c>
      <c r="D5906" s="308" t="s">
        <v>13</v>
      </c>
      <c r="E5906" s="44">
        <v>111</v>
      </c>
      <c r="F5906" s="58" t="s">
        <v>1391</v>
      </c>
      <c r="G5906" s="137" t="s">
        <v>38</v>
      </c>
      <c r="H5906" s="305" t="s">
        <v>11</v>
      </c>
      <c r="I5906" s="267"/>
    </row>
    <row r="5907" spans="1:9" x14ac:dyDescent="0.2">
      <c r="A5907" s="132" t="s">
        <v>46</v>
      </c>
      <c r="B5907" s="132"/>
      <c r="C5907" s="307" t="s">
        <v>9</v>
      </c>
      <c r="D5907" s="308" t="s">
        <v>13</v>
      </c>
      <c r="E5907" s="44">
        <v>111</v>
      </c>
      <c r="F5907" s="58" t="s">
        <v>1391</v>
      </c>
      <c r="G5907" s="137" t="s">
        <v>38</v>
      </c>
      <c r="H5907" s="305" t="s">
        <v>11</v>
      </c>
      <c r="I5907" s="267"/>
    </row>
    <row r="5908" spans="1:9" x14ac:dyDescent="0.2">
      <c r="A5908" s="132" t="s">
        <v>47</v>
      </c>
      <c r="B5908" s="132"/>
      <c r="C5908" s="307" t="s">
        <v>9</v>
      </c>
      <c r="D5908" s="308" t="s">
        <v>13</v>
      </c>
      <c r="E5908" s="44">
        <v>111</v>
      </c>
      <c r="F5908" s="58" t="s">
        <v>1391</v>
      </c>
      <c r="G5908" s="137" t="s">
        <v>38</v>
      </c>
      <c r="H5908" s="305" t="s">
        <v>11</v>
      </c>
      <c r="I5908" s="267"/>
    </row>
    <row r="5909" spans="1:9" x14ac:dyDescent="0.2">
      <c r="A5909" s="132" t="s">
        <v>55</v>
      </c>
      <c r="B5909" s="132"/>
      <c r="C5909" s="307" t="s">
        <v>9</v>
      </c>
      <c r="D5909" s="308" t="s">
        <v>13</v>
      </c>
      <c r="E5909" s="44">
        <v>111</v>
      </c>
      <c r="F5909" s="58" t="s">
        <v>1391</v>
      </c>
      <c r="G5909" s="137" t="s">
        <v>38</v>
      </c>
      <c r="H5909" s="305" t="s">
        <v>11</v>
      </c>
      <c r="I5909" s="267"/>
    </row>
    <row r="5910" spans="1:9" x14ac:dyDescent="0.2">
      <c r="A5910" s="132" t="s">
        <v>56</v>
      </c>
      <c r="B5910" s="132"/>
      <c r="C5910" s="307" t="s">
        <v>9</v>
      </c>
      <c r="D5910" s="308" t="s">
        <v>13</v>
      </c>
      <c r="E5910" s="44">
        <v>111</v>
      </c>
      <c r="F5910" s="58" t="s">
        <v>1391</v>
      </c>
      <c r="G5910" s="137" t="s">
        <v>38</v>
      </c>
      <c r="H5910" s="305" t="s">
        <v>11</v>
      </c>
      <c r="I5910" s="267"/>
    </row>
    <row r="5911" spans="1:9" x14ac:dyDescent="0.2">
      <c r="A5911" s="132" t="s">
        <v>64</v>
      </c>
      <c r="B5911" s="132"/>
      <c r="C5911" s="307" t="s">
        <v>9</v>
      </c>
      <c r="D5911" s="308" t="s">
        <v>13</v>
      </c>
      <c r="E5911" s="44">
        <v>111</v>
      </c>
      <c r="F5911" s="58" t="s">
        <v>1391</v>
      </c>
      <c r="G5911" s="137" t="s">
        <v>38</v>
      </c>
      <c r="H5911" s="305" t="s">
        <v>11</v>
      </c>
      <c r="I5911" s="267"/>
    </row>
    <row r="5912" spans="1:9" x14ac:dyDescent="0.2">
      <c r="A5912" s="132" t="s">
        <v>65</v>
      </c>
      <c r="B5912" s="132"/>
      <c r="C5912" s="307" t="s">
        <v>9</v>
      </c>
      <c r="D5912" s="308" t="s">
        <v>13</v>
      </c>
      <c r="E5912" s="44">
        <v>111</v>
      </c>
      <c r="F5912" s="58" t="s">
        <v>1391</v>
      </c>
      <c r="G5912" s="137" t="s">
        <v>38</v>
      </c>
      <c r="H5912" s="305" t="s">
        <v>11</v>
      </c>
      <c r="I5912" s="267"/>
    </row>
    <row r="5913" spans="1:9" x14ac:dyDescent="0.2">
      <c r="A5913" s="132" t="s">
        <v>78</v>
      </c>
      <c r="B5913" s="132"/>
      <c r="C5913" s="307" t="s">
        <v>9</v>
      </c>
      <c r="D5913" s="308" t="s">
        <v>13</v>
      </c>
      <c r="E5913" s="44">
        <v>111</v>
      </c>
      <c r="F5913" s="58" t="s">
        <v>1391</v>
      </c>
      <c r="G5913" s="137" t="s">
        <v>38</v>
      </c>
      <c r="H5913" s="306" t="s">
        <v>11</v>
      </c>
      <c r="I5913" s="267"/>
    </row>
    <row r="5914" spans="1:9" x14ac:dyDescent="0.2">
      <c r="A5914" s="132" t="s">
        <v>79</v>
      </c>
      <c r="B5914" s="132"/>
      <c r="C5914" s="307" t="s">
        <v>9</v>
      </c>
      <c r="D5914" s="308" t="s">
        <v>13</v>
      </c>
      <c r="E5914" s="44">
        <v>111</v>
      </c>
      <c r="F5914" s="58" t="s">
        <v>1391</v>
      </c>
      <c r="G5914" s="137" t="s">
        <v>38</v>
      </c>
      <c r="H5914" s="306" t="s">
        <v>11</v>
      </c>
      <c r="I5914" s="267"/>
    </row>
    <row r="5915" spans="1:9" x14ac:dyDescent="0.2">
      <c r="A5915" s="132" t="s">
        <v>81</v>
      </c>
      <c r="B5915" s="132"/>
      <c r="C5915" s="307" t="s">
        <v>9</v>
      </c>
      <c r="D5915" s="308" t="s">
        <v>13</v>
      </c>
      <c r="E5915" s="44">
        <v>111</v>
      </c>
      <c r="F5915" s="58" t="s">
        <v>1391</v>
      </c>
      <c r="G5915" s="137" t="s">
        <v>38</v>
      </c>
      <c r="H5915" s="306" t="s">
        <v>11</v>
      </c>
      <c r="I5915" s="267"/>
    </row>
    <row r="5916" spans="1:9" x14ac:dyDescent="0.2">
      <c r="A5916" s="132" t="s">
        <v>82</v>
      </c>
      <c r="B5916" s="132"/>
      <c r="C5916" s="307" t="s">
        <v>9</v>
      </c>
      <c r="D5916" s="308" t="s">
        <v>13</v>
      </c>
      <c r="E5916" s="44">
        <v>111</v>
      </c>
      <c r="F5916" s="58" t="s">
        <v>1391</v>
      </c>
      <c r="G5916" s="137" t="s">
        <v>38</v>
      </c>
      <c r="H5916" s="306" t="s">
        <v>11</v>
      </c>
      <c r="I5916" s="267"/>
    </row>
    <row r="5917" spans="1:9" x14ac:dyDescent="0.2">
      <c r="A5917" s="132" t="s">
        <v>87</v>
      </c>
      <c r="B5917" s="132"/>
      <c r="C5917" s="307" t="s">
        <v>9</v>
      </c>
      <c r="D5917" s="308" t="s">
        <v>13</v>
      </c>
      <c r="E5917" s="44">
        <v>111</v>
      </c>
      <c r="F5917" s="58" t="s">
        <v>1391</v>
      </c>
      <c r="G5917" s="137" t="s">
        <v>38</v>
      </c>
      <c r="H5917" s="306" t="s">
        <v>11</v>
      </c>
      <c r="I5917" s="267"/>
    </row>
    <row r="5918" spans="1:9" x14ac:dyDescent="0.2">
      <c r="A5918" s="132" t="s">
        <v>88</v>
      </c>
      <c r="B5918" s="132"/>
      <c r="C5918" s="307" t="s">
        <v>9</v>
      </c>
      <c r="D5918" s="308" t="s">
        <v>13</v>
      </c>
      <c r="E5918" s="44">
        <v>111</v>
      </c>
      <c r="F5918" s="58" t="s">
        <v>1391</v>
      </c>
      <c r="G5918" s="137" t="s">
        <v>38</v>
      </c>
      <c r="H5918" s="306" t="s">
        <v>11</v>
      </c>
      <c r="I5918" s="267"/>
    </row>
    <row r="5919" spans="1:9" x14ac:dyDescent="0.2">
      <c r="A5919" s="132" t="s">
        <v>148</v>
      </c>
      <c r="B5919" s="132"/>
      <c r="C5919" s="307" t="s">
        <v>9</v>
      </c>
      <c r="D5919" s="308" t="s">
        <v>13</v>
      </c>
      <c r="E5919" s="44">
        <v>111</v>
      </c>
      <c r="F5919" s="58" t="s">
        <v>1391</v>
      </c>
      <c r="G5919" s="137" t="s">
        <v>38</v>
      </c>
      <c r="H5919" s="306" t="s">
        <v>11</v>
      </c>
      <c r="I5919" s="267"/>
    </row>
    <row r="5920" spans="1:9" x14ac:dyDescent="0.2">
      <c r="A5920" s="132" t="s">
        <v>527</v>
      </c>
      <c r="B5920" s="132"/>
      <c r="C5920" s="307" t="s">
        <v>9</v>
      </c>
      <c r="D5920" s="308" t="s">
        <v>13</v>
      </c>
      <c r="E5920" s="44">
        <v>111</v>
      </c>
      <c r="F5920" s="58" t="s">
        <v>1391</v>
      </c>
      <c r="G5920" s="137" t="s">
        <v>38</v>
      </c>
      <c r="H5920" s="306" t="s">
        <v>11</v>
      </c>
      <c r="I5920" s="267"/>
    </row>
    <row r="5921" spans="1:9" x14ac:dyDescent="0.2">
      <c r="A5921" s="132" t="s">
        <v>588</v>
      </c>
      <c r="B5921" s="132"/>
      <c r="C5921" s="307" t="s">
        <v>9</v>
      </c>
      <c r="D5921" s="308" t="s">
        <v>13</v>
      </c>
      <c r="E5921" s="44">
        <v>111</v>
      </c>
      <c r="F5921" s="58" t="s">
        <v>1391</v>
      </c>
      <c r="G5921" s="137" t="s">
        <v>38</v>
      </c>
      <c r="H5921" s="237">
        <v>25101.3</v>
      </c>
      <c r="I5921" s="267"/>
    </row>
    <row r="5922" spans="1:9" x14ac:dyDescent="0.2">
      <c r="A5922" s="48" t="s">
        <v>1069</v>
      </c>
      <c r="B5922" s="48"/>
      <c r="C5922" s="307" t="s">
        <v>9</v>
      </c>
      <c r="D5922" s="308" t="s">
        <v>13</v>
      </c>
      <c r="E5922" s="44">
        <v>111</v>
      </c>
      <c r="F5922" s="58" t="s">
        <v>1391</v>
      </c>
      <c r="G5922" s="140" t="s">
        <v>38</v>
      </c>
      <c r="H5922" s="237">
        <v>25475.9</v>
      </c>
      <c r="I5922" s="304"/>
    </row>
    <row r="5923" spans="1:9" x14ac:dyDescent="0.2">
      <c r="A5923" s="132" t="s">
        <v>5</v>
      </c>
      <c r="B5923" s="132"/>
      <c r="C5923" s="307" t="s">
        <v>9</v>
      </c>
      <c r="D5923" s="308" t="s">
        <v>13</v>
      </c>
      <c r="E5923" s="44">
        <v>113</v>
      </c>
      <c r="F5923" s="58" t="s">
        <v>1392</v>
      </c>
      <c r="G5923" s="137" t="s">
        <v>38</v>
      </c>
      <c r="H5923" s="298" t="s">
        <v>11</v>
      </c>
      <c r="I5923" s="267"/>
    </row>
    <row r="5924" spans="1:9" x14ac:dyDescent="0.2">
      <c r="A5924" s="132" t="s">
        <v>6</v>
      </c>
      <c r="B5924" s="132"/>
      <c r="C5924" s="307" t="s">
        <v>9</v>
      </c>
      <c r="D5924" s="308" t="s">
        <v>13</v>
      </c>
      <c r="E5924" s="44">
        <v>113</v>
      </c>
      <c r="F5924" s="58" t="s">
        <v>1392</v>
      </c>
      <c r="G5924" s="137" t="s">
        <v>38</v>
      </c>
      <c r="H5924" s="298" t="s">
        <v>11</v>
      </c>
      <c r="I5924" s="267"/>
    </row>
    <row r="5925" spans="1:9" x14ac:dyDescent="0.2">
      <c r="A5925" s="132" t="s">
        <v>7</v>
      </c>
      <c r="B5925" s="132"/>
      <c r="C5925" s="307" t="s">
        <v>9</v>
      </c>
      <c r="D5925" s="308" t="s">
        <v>13</v>
      </c>
      <c r="E5925" s="44">
        <v>113</v>
      </c>
      <c r="F5925" s="58" t="s">
        <v>1392</v>
      </c>
      <c r="G5925" s="137" t="s">
        <v>38</v>
      </c>
      <c r="H5925" s="298" t="s">
        <v>11</v>
      </c>
      <c r="I5925" s="267"/>
    </row>
    <row r="5926" spans="1:9" x14ac:dyDescent="0.2">
      <c r="A5926" s="132" t="s">
        <v>8</v>
      </c>
      <c r="B5926" s="132"/>
      <c r="C5926" s="307" t="s">
        <v>9</v>
      </c>
      <c r="D5926" s="308" t="s">
        <v>13</v>
      </c>
      <c r="E5926" s="44">
        <v>113</v>
      </c>
      <c r="F5926" s="58" t="s">
        <v>1392</v>
      </c>
      <c r="G5926" s="137" t="s">
        <v>38</v>
      </c>
      <c r="H5926" s="298" t="s">
        <v>11</v>
      </c>
      <c r="I5926" s="267"/>
    </row>
    <row r="5927" spans="1:9" x14ac:dyDescent="0.2">
      <c r="A5927" s="132" t="s">
        <v>34</v>
      </c>
      <c r="B5927" s="132"/>
      <c r="C5927" s="307" t="s">
        <v>9</v>
      </c>
      <c r="D5927" s="308" t="s">
        <v>13</v>
      </c>
      <c r="E5927" s="44">
        <v>113</v>
      </c>
      <c r="F5927" s="58" t="s">
        <v>1392</v>
      </c>
      <c r="G5927" s="137" t="s">
        <v>38</v>
      </c>
      <c r="H5927" s="298" t="s">
        <v>11</v>
      </c>
      <c r="I5927" s="267"/>
    </row>
    <row r="5928" spans="1:9" x14ac:dyDescent="0.2">
      <c r="A5928" s="132" t="s">
        <v>37</v>
      </c>
      <c r="B5928" s="132"/>
      <c r="C5928" s="307" t="s">
        <v>9</v>
      </c>
      <c r="D5928" s="308" t="s">
        <v>13</v>
      </c>
      <c r="E5928" s="44">
        <v>113</v>
      </c>
      <c r="F5928" s="58" t="s">
        <v>1392</v>
      </c>
      <c r="G5928" s="137" t="s">
        <v>38</v>
      </c>
      <c r="H5928" s="298" t="s">
        <v>11</v>
      </c>
      <c r="I5928" s="267"/>
    </row>
    <row r="5929" spans="1:9" x14ac:dyDescent="0.2">
      <c r="A5929" s="132" t="s">
        <v>39</v>
      </c>
      <c r="B5929" s="132"/>
      <c r="C5929" s="307" t="s">
        <v>9</v>
      </c>
      <c r="D5929" s="308" t="s">
        <v>13</v>
      </c>
      <c r="E5929" s="44">
        <v>113</v>
      </c>
      <c r="F5929" s="58" t="s">
        <v>1392</v>
      </c>
      <c r="G5929" s="137" t="s">
        <v>38</v>
      </c>
      <c r="H5929" s="298" t="s">
        <v>11</v>
      </c>
      <c r="I5929" s="267"/>
    </row>
    <row r="5930" spans="1:9" x14ac:dyDescent="0.2">
      <c r="A5930" s="132" t="s">
        <v>40</v>
      </c>
      <c r="B5930" s="132"/>
      <c r="C5930" s="307" t="s">
        <v>9</v>
      </c>
      <c r="D5930" s="308" t="s">
        <v>13</v>
      </c>
      <c r="E5930" s="44">
        <v>113</v>
      </c>
      <c r="F5930" s="58" t="s">
        <v>1392</v>
      </c>
      <c r="G5930" s="137" t="s">
        <v>38</v>
      </c>
      <c r="H5930" s="298" t="s">
        <v>11</v>
      </c>
      <c r="I5930" s="267"/>
    </row>
    <row r="5931" spans="1:9" x14ac:dyDescent="0.2">
      <c r="A5931" s="132" t="s">
        <v>44</v>
      </c>
      <c r="B5931" s="132"/>
      <c r="C5931" s="307" t="s">
        <v>9</v>
      </c>
      <c r="D5931" s="308" t="s">
        <v>13</v>
      </c>
      <c r="E5931" s="44">
        <v>113</v>
      </c>
      <c r="F5931" s="58" t="s">
        <v>1392</v>
      </c>
      <c r="G5931" s="137" t="s">
        <v>38</v>
      </c>
      <c r="H5931" s="298" t="s">
        <v>11</v>
      </c>
      <c r="I5931" s="267"/>
    </row>
    <row r="5932" spans="1:9" x14ac:dyDescent="0.2">
      <c r="A5932" s="132" t="s">
        <v>45</v>
      </c>
      <c r="B5932" s="132"/>
      <c r="C5932" s="307" t="s">
        <v>9</v>
      </c>
      <c r="D5932" s="308" t="s">
        <v>13</v>
      </c>
      <c r="E5932" s="44">
        <v>113</v>
      </c>
      <c r="F5932" s="58" t="s">
        <v>1392</v>
      </c>
      <c r="G5932" s="137" t="s">
        <v>38</v>
      </c>
      <c r="H5932" s="298" t="s">
        <v>11</v>
      </c>
      <c r="I5932" s="267"/>
    </row>
    <row r="5933" spans="1:9" x14ac:dyDescent="0.2">
      <c r="A5933" s="132" t="s">
        <v>46</v>
      </c>
      <c r="B5933" s="132"/>
      <c r="C5933" s="307" t="s">
        <v>9</v>
      </c>
      <c r="D5933" s="308" t="s">
        <v>13</v>
      </c>
      <c r="E5933" s="44">
        <v>113</v>
      </c>
      <c r="F5933" s="58" t="s">
        <v>1392</v>
      </c>
      <c r="G5933" s="137" t="s">
        <v>38</v>
      </c>
      <c r="H5933" s="298" t="s">
        <v>11</v>
      </c>
      <c r="I5933" s="267"/>
    </row>
    <row r="5934" spans="1:9" x14ac:dyDescent="0.2">
      <c r="A5934" s="132" t="s">
        <v>47</v>
      </c>
      <c r="B5934" s="132"/>
      <c r="C5934" s="307" t="s">
        <v>9</v>
      </c>
      <c r="D5934" s="308" t="s">
        <v>13</v>
      </c>
      <c r="E5934" s="44">
        <v>113</v>
      </c>
      <c r="F5934" s="58" t="s">
        <v>1392</v>
      </c>
      <c r="G5934" s="137" t="s">
        <v>38</v>
      </c>
      <c r="H5934" s="298" t="s">
        <v>11</v>
      </c>
      <c r="I5934" s="267"/>
    </row>
    <row r="5935" spans="1:9" x14ac:dyDescent="0.2">
      <c r="A5935" s="132" t="s">
        <v>55</v>
      </c>
      <c r="B5935" s="132"/>
      <c r="C5935" s="307" t="s">
        <v>9</v>
      </c>
      <c r="D5935" s="308" t="s">
        <v>13</v>
      </c>
      <c r="E5935" s="44">
        <v>113</v>
      </c>
      <c r="F5935" s="58" t="s">
        <v>1392</v>
      </c>
      <c r="G5935" s="137" t="s">
        <v>38</v>
      </c>
      <c r="H5935" s="298" t="s">
        <v>11</v>
      </c>
      <c r="I5935" s="267"/>
    </row>
    <row r="5936" spans="1:9" x14ac:dyDescent="0.2">
      <c r="A5936" s="132" t="s">
        <v>56</v>
      </c>
      <c r="B5936" s="132"/>
      <c r="C5936" s="307" t="s">
        <v>9</v>
      </c>
      <c r="D5936" s="308" t="s">
        <v>13</v>
      </c>
      <c r="E5936" s="44">
        <v>113</v>
      </c>
      <c r="F5936" s="58" t="s">
        <v>1392</v>
      </c>
      <c r="G5936" s="137" t="s">
        <v>38</v>
      </c>
      <c r="H5936" s="298" t="s">
        <v>11</v>
      </c>
      <c r="I5936" s="267"/>
    </row>
    <row r="5937" spans="1:9" x14ac:dyDescent="0.2">
      <c r="A5937" s="132" t="s">
        <v>64</v>
      </c>
      <c r="B5937" s="132"/>
      <c r="C5937" s="307" t="s">
        <v>9</v>
      </c>
      <c r="D5937" s="308" t="s">
        <v>13</v>
      </c>
      <c r="E5937" s="44">
        <v>113</v>
      </c>
      <c r="F5937" s="58" t="s">
        <v>1392</v>
      </c>
      <c r="G5937" s="137" t="s">
        <v>38</v>
      </c>
      <c r="H5937" s="298" t="s">
        <v>11</v>
      </c>
      <c r="I5937" s="267"/>
    </row>
    <row r="5938" spans="1:9" x14ac:dyDescent="0.2">
      <c r="A5938" s="132" t="s">
        <v>65</v>
      </c>
      <c r="B5938" s="132"/>
      <c r="C5938" s="307" t="s">
        <v>9</v>
      </c>
      <c r="D5938" s="308" t="s">
        <v>13</v>
      </c>
      <c r="E5938" s="44">
        <v>113</v>
      </c>
      <c r="F5938" s="58" t="s">
        <v>1392</v>
      </c>
      <c r="G5938" s="137" t="s">
        <v>38</v>
      </c>
      <c r="H5938" s="298" t="s">
        <v>11</v>
      </c>
      <c r="I5938" s="267"/>
    </row>
    <row r="5939" spans="1:9" x14ac:dyDescent="0.2">
      <c r="A5939" s="132" t="s">
        <v>78</v>
      </c>
      <c r="B5939" s="132"/>
      <c r="C5939" s="307" t="s">
        <v>9</v>
      </c>
      <c r="D5939" s="308" t="s">
        <v>13</v>
      </c>
      <c r="E5939" s="44">
        <v>113</v>
      </c>
      <c r="F5939" s="58" t="s">
        <v>1392</v>
      </c>
      <c r="G5939" s="137" t="s">
        <v>38</v>
      </c>
      <c r="H5939" s="298" t="s">
        <v>11</v>
      </c>
      <c r="I5939" s="267"/>
    </row>
    <row r="5940" spans="1:9" x14ac:dyDescent="0.2">
      <c r="A5940" s="132" t="s">
        <v>79</v>
      </c>
      <c r="B5940" s="132"/>
      <c r="C5940" s="307" t="s">
        <v>9</v>
      </c>
      <c r="D5940" s="308" t="s">
        <v>13</v>
      </c>
      <c r="E5940" s="44">
        <v>113</v>
      </c>
      <c r="F5940" s="58" t="s">
        <v>1392</v>
      </c>
      <c r="G5940" s="137" t="s">
        <v>38</v>
      </c>
      <c r="H5940" s="298" t="s">
        <v>11</v>
      </c>
      <c r="I5940" s="267"/>
    </row>
    <row r="5941" spans="1:9" x14ac:dyDescent="0.2">
      <c r="A5941" s="132" t="s">
        <v>81</v>
      </c>
      <c r="B5941" s="132"/>
      <c r="C5941" s="307" t="s">
        <v>9</v>
      </c>
      <c r="D5941" s="308" t="s">
        <v>13</v>
      </c>
      <c r="E5941" s="44">
        <v>113</v>
      </c>
      <c r="F5941" s="58" t="s">
        <v>1392</v>
      </c>
      <c r="G5941" s="137" t="s">
        <v>38</v>
      </c>
      <c r="H5941" s="298" t="s">
        <v>11</v>
      </c>
      <c r="I5941" s="267"/>
    </row>
    <row r="5942" spans="1:9" x14ac:dyDescent="0.2">
      <c r="A5942" s="132" t="s">
        <v>82</v>
      </c>
      <c r="B5942" s="132"/>
      <c r="C5942" s="307" t="s">
        <v>9</v>
      </c>
      <c r="D5942" s="308" t="s">
        <v>13</v>
      </c>
      <c r="E5942" s="44">
        <v>113</v>
      </c>
      <c r="F5942" s="58" t="s">
        <v>1392</v>
      </c>
      <c r="G5942" s="137" t="s">
        <v>38</v>
      </c>
      <c r="H5942" s="298" t="s">
        <v>11</v>
      </c>
      <c r="I5942" s="267"/>
    </row>
    <row r="5943" spans="1:9" x14ac:dyDescent="0.2">
      <c r="A5943" s="132" t="s">
        <v>87</v>
      </c>
      <c r="B5943" s="132"/>
      <c r="C5943" s="307" t="s">
        <v>9</v>
      </c>
      <c r="D5943" s="308" t="s">
        <v>13</v>
      </c>
      <c r="E5943" s="44">
        <v>113</v>
      </c>
      <c r="F5943" s="58" t="s">
        <v>1392</v>
      </c>
      <c r="G5943" s="137" t="s">
        <v>38</v>
      </c>
      <c r="H5943" s="298" t="s">
        <v>11</v>
      </c>
      <c r="I5943" s="267"/>
    </row>
    <row r="5944" spans="1:9" x14ac:dyDescent="0.2">
      <c r="A5944" s="132" t="s">
        <v>88</v>
      </c>
      <c r="B5944" s="132"/>
      <c r="C5944" s="307" t="s">
        <v>9</v>
      </c>
      <c r="D5944" s="308" t="s">
        <v>13</v>
      </c>
      <c r="E5944" s="44">
        <v>113</v>
      </c>
      <c r="F5944" s="58" t="s">
        <v>1392</v>
      </c>
      <c r="G5944" s="137" t="s">
        <v>38</v>
      </c>
      <c r="H5944" s="298" t="s">
        <v>11</v>
      </c>
      <c r="I5944" s="267"/>
    </row>
    <row r="5945" spans="1:9" x14ac:dyDescent="0.2">
      <c r="A5945" s="132" t="s">
        <v>148</v>
      </c>
      <c r="B5945" s="132"/>
      <c r="C5945" s="307" t="s">
        <v>9</v>
      </c>
      <c r="D5945" s="308" t="s">
        <v>13</v>
      </c>
      <c r="E5945" s="44">
        <v>113</v>
      </c>
      <c r="F5945" s="58" t="s">
        <v>1392</v>
      </c>
      <c r="G5945" s="137" t="s">
        <v>38</v>
      </c>
      <c r="H5945" s="298" t="s">
        <v>11</v>
      </c>
      <c r="I5945" s="267"/>
    </row>
    <row r="5946" spans="1:9" x14ac:dyDescent="0.2">
      <c r="A5946" s="132" t="s">
        <v>527</v>
      </c>
      <c r="B5946" s="132"/>
      <c r="C5946" s="307" t="s">
        <v>9</v>
      </c>
      <c r="D5946" s="308" t="s">
        <v>13</v>
      </c>
      <c r="E5946" s="44">
        <v>113</v>
      </c>
      <c r="F5946" s="58" t="s">
        <v>1392</v>
      </c>
      <c r="G5946" s="137" t="s">
        <v>38</v>
      </c>
      <c r="H5946" s="298" t="s">
        <v>11</v>
      </c>
      <c r="I5946" s="267"/>
    </row>
    <row r="5947" spans="1:9" x14ac:dyDescent="0.2">
      <c r="A5947" s="132" t="s">
        <v>588</v>
      </c>
      <c r="B5947" s="132"/>
      <c r="C5947" s="307" t="s">
        <v>9</v>
      </c>
      <c r="D5947" s="308" t="s">
        <v>13</v>
      </c>
      <c r="E5947" s="44">
        <v>113</v>
      </c>
      <c r="F5947" s="58" t="s">
        <v>1392</v>
      </c>
      <c r="G5947" s="137" t="s">
        <v>38</v>
      </c>
      <c r="H5947" s="309">
        <v>5319.2</v>
      </c>
      <c r="I5947" s="267"/>
    </row>
    <row r="5948" spans="1:9" x14ac:dyDescent="0.2">
      <c r="A5948" s="48" t="s">
        <v>1069</v>
      </c>
      <c r="B5948" s="48"/>
      <c r="C5948" s="307" t="s">
        <v>9</v>
      </c>
      <c r="D5948" s="308" t="s">
        <v>13</v>
      </c>
      <c r="E5948" s="44">
        <v>113</v>
      </c>
      <c r="F5948" s="58" t="s">
        <v>1392</v>
      </c>
      <c r="G5948" s="140" t="s">
        <v>38</v>
      </c>
      <c r="H5948" s="309">
        <v>5398.6</v>
      </c>
      <c r="I5948" s="304"/>
    </row>
    <row r="5949" spans="1:9" x14ac:dyDescent="0.2">
      <c r="A5949" s="132" t="s">
        <v>5</v>
      </c>
      <c r="B5949" s="132"/>
      <c r="C5949" s="307" t="s">
        <v>9</v>
      </c>
      <c r="D5949" s="308" t="s">
        <v>13</v>
      </c>
      <c r="E5949" s="44">
        <v>114</v>
      </c>
      <c r="F5949" s="58" t="s">
        <v>1392</v>
      </c>
      <c r="G5949" s="137" t="s">
        <v>38</v>
      </c>
      <c r="H5949" s="305" t="s">
        <v>11</v>
      </c>
      <c r="I5949" s="267"/>
    </row>
    <row r="5950" spans="1:9" x14ac:dyDescent="0.2">
      <c r="A5950" s="132" t="s">
        <v>6</v>
      </c>
      <c r="B5950" s="132"/>
      <c r="C5950" s="307" t="s">
        <v>9</v>
      </c>
      <c r="D5950" s="308" t="s">
        <v>13</v>
      </c>
      <c r="E5950" s="44">
        <v>114</v>
      </c>
      <c r="F5950" s="58" t="s">
        <v>1392</v>
      </c>
      <c r="G5950" s="137" t="s">
        <v>38</v>
      </c>
      <c r="H5950" s="305" t="s">
        <v>11</v>
      </c>
      <c r="I5950" s="267"/>
    </row>
    <row r="5951" spans="1:9" x14ac:dyDescent="0.2">
      <c r="A5951" s="132" t="s">
        <v>7</v>
      </c>
      <c r="B5951" s="132"/>
      <c r="C5951" s="307" t="s">
        <v>9</v>
      </c>
      <c r="D5951" s="308" t="s">
        <v>13</v>
      </c>
      <c r="E5951" s="44">
        <v>114</v>
      </c>
      <c r="F5951" s="58" t="s">
        <v>1392</v>
      </c>
      <c r="G5951" s="137" t="s">
        <v>38</v>
      </c>
      <c r="H5951" s="305" t="s">
        <v>11</v>
      </c>
      <c r="I5951" s="267"/>
    </row>
    <row r="5952" spans="1:9" x14ac:dyDescent="0.2">
      <c r="A5952" s="132" t="s">
        <v>8</v>
      </c>
      <c r="B5952" s="132"/>
      <c r="C5952" s="307" t="s">
        <v>9</v>
      </c>
      <c r="D5952" s="308" t="s">
        <v>13</v>
      </c>
      <c r="E5952" s="44">
        <v>114</v>
      </c>
      <c r="F5952" s="58" t="s">
        <v>1392</v>
      </c>
      <c r="G5952" s="137" t="s">
        <v>38</v>
      </c>
      <c r="H5952" s="305" t="s">
        <v>11</v>
      </c>
      <c r="I5952" s="267"/>
    </row>
    <row r="5953" spans="1:9" x14ac:dyDescent="0.2">
      <c r="A5953" s="132" t="s">
        <v>34</v>
      </c>
      <c r="B5953" s="132"/>
      <c r="C5953" s="307" t="s">
        <v>9</v>
      </c>
      <c r="D5953" s="308" t="s">
        <v>13</v>
      </c>
      <c r="E5953" s="44">
        <v>114</v>
      </c>
      <c r="F5953" s="58" t="s">
        <v>1392</v>
      </c>
      <c r="G5953" s="137" t="s">
        <v>38</v>
      </c>
      <c r="H5953" s="305" t="s">
        <v>11</v>
      </c>
      <c r="I5953" s="267"/>
    </row>
    <row r="5954" spans="1:9" x14ac:dyDescent="0.2">
      <c r="A5954" s="132" t="s">
        <v>37</v>
      </c>
      <c r="B5954" s="132"/>
      <c r="C5954" s="307" t="s">
        <v>9</v>
      </c>
      <c r="D5954" s="308" t="s">
        <v>13</v>
      </c>
      <c r="E5954" s="44">
        <v>114</v>
      </c>
      <c r="F5954" s="58" t="s">
        <v>1392</v>
      </c>
      <c r="G5954" s="137" t="s">
        <v>38</v>
      </c>
      <c r="H5954" s="305" t="s">
        <v>11</v>
      </c>
      <c r="I5954" s="267"/>
    </row>
    <row r="5955" spans="1:9" x14ac:dyDescent="0.2">
      <c r="A5955" s="132" t="s">
        <v>39</v>
      </c>
      <c r="B5955" s="132"/>
      <c r="C5955" s="307" t="s">
        <v>9</v>
      </c>
      <c r="D5955" s="308" t="s">
        <v>13</v>
      </c>
      <c r="E5955" s="44">
        <v>114</v>
      </c>
      <c r="F5955" s="58" t="s">
        <v>1392</v>
      </c>
      <c r="G5955" s="137" t="s">
        <v>38</v>
      </c>
      <c r="H5955" s="305" t="s">
        <v>11</v>
      </c>
      <c r="I5955" s="267"/>
    </row>
    <row r="5956" spans="1:9" x14ac:dyDescent="0.2">
      <c r="A5956" s="132" t="s">
        <v>40</v>
      </c>
      <c r="B5956" s="132"/>
      <c r="C5956" s="307" t="s">
        <v>9</v>
      </c>
      <c r="D5956" s="308" t="s">
        <v>13</v>
      </c>
      <c r="E5956" s="44">
        <v>114</v>
      </c>
      <c r="F5956" s="58" t="s">
        <v>1392</v>
      </c>
      <c r="G5956" s="137" t="s">
        <v>38</v>
      </c>
      <c r="H5956" s="305" t="s">
        <v>11</v>
      </c>
      <c r="I5956" s="267"/>
    </row>
    <row r="5957" spans="1:9" x14ac:dyDescent="0.2">
      <c r="A5957" s="132" t="s">
        <v>44</v>
      </c>
      <c r="B5957" s="132"/>
      <c r="C5957" s="307" t="s">
        <v>9</v>
      </c>
      <c r="D5957" s="308" t="s">
        <v>13</v>
      </c>
      <c r="E5957" s="44">
        <v>114</v>
      </c>
      <c r="F5957" s="58" t="s">
        <v>1392</v>
      </c>
      <c r="G5957" s="137" t="s">
        <v>38</v>
      </c>
      <c r="H5957" s="305" t="s">
        <v>11</v>
      </c>
      <c r="I5957" s="267"/>
    </row>
    <row r="5958" spans="1:9" x14ac:dyDescent="0.2">
      <c r="A5958" s="132" t="s">
        <v>45</v>
      </c>
      <c r="B5958" s="132"/>
      <c r="C5958" s="307" t="s">
        <v>9</v>
      </c>
      <c r="D5958" s="308" t="s">
        <v>13</v>
      </c>
      <c r="E5958" s="44">
        <v>114</v>
      </c>
      <c r="F5958" s="58" t="s">
        <v>1392</v>
      </c>
      <c r="G5958" s="137" t="s">
        <v>38</v>
      </c>
      <c r="H5958" s="305" t="s">
        <v>11</v>
      </c>
      <c r="I5958" s="267"/>
    </row>
    <row r="5959" spans="1:9" x14ac:dyDescent="0.2">
      <c r="A5959" s="132" t="s">
        <v>46</v>
      </c>
      <c r="B5959" s="132"/>
      <c r="C5959" s="307" t="s">
        <v>9</v>
      </c>
      <c r="D5959" s="308" t="s">
        <v>13</v>
      </c>
      <c r="E5959" s="44">
        <v>114</v>
      </c>
      <c r="F5959" s="58" t="s">
        <v>1392</v>
      </c>
      <c r="G5959" s="137" t="s">
        <v>38</v>
      </c>
      <c r="H5959" s="305" t="s">
        <v>11</v>
      </c>
      <c r="I5959" s="267"/>
    </row>
    <row r="5960" spans="1:9" x14ac:dyDescent="0.2">
      <c r="A5960" s="132" t="s">
        <v>47</v>
      </c>
      <c r="B5960" s="132"/>
      <c r="C5960" s="307" t="s">
        <v>9</v>
      </c>
      <c r="D5960" s="308" t="s">
        <v>13</v>
      </c>
      <c r="E5960" s="44">
        <v>114</v>
      </c>
      <c r="F5960" s="58" t="s">
        <v>1392</v>
      </c>
      <c r="G5960" s="137" t="s">
        <v>38</v>
      </c>
      <c r="H5960" s="305" t="s">
        <v>11</v>
      </c>
      <c r="I5960" s="267"/>
    </row>
    <row r="5961" spans="1:9" x14ac:dyDescent="0.2">
      <c r="A5961" s="132" t="s">
        <v>55</v>
      </c>
      <c r="B5961" s="132"/>
      <c r="C5961" s="307" t="s">
        <v>9</v>
      </c>
      <c r="D5961" s="308" t="s">
        <v>13</v>
      </c>
      <c r="E5961" s="44">
        <v>114</v>
      </c>
      <c r="F5961" s="58" t="s">
        <v>1392</v>
      </c>
      <c r="G5961" s="137" t="s">
        <v>38</v>
      </c>
      <c r="H5961" s="305" t="s">
        <v>11</v>
      </c>
      <c r="I5961" s="267"/>
    </row>
    <row r="5962" spans="1:9" x14ac:dyDescent="0.2">
      <c r="A5962" s="132" t="s">
        <v>56</v>
      </c>
      <c r="B5962" s="132"/>
      <c r="C5962" s="307" t="s">
        <v>9</v>
      </c>
      <c r="D5962" s="308" t="s">
        <v>13</v>
      </c>
      <c r="E5962" s="44">
        <v>114</v>
      </c>
      <c r="F5962" s="58" t="s">
        <v>1392</v>
      </c>
      <c r="G5962" s="137" t="s">
        <v>38</v>
      </c>
      <c r="H5962" s="305" t="s">
        <v>11</v>
      </c>
      <c r="I5962" s="267"/>
    </row>
    <row r="5963" spans="1:9" x14ac:dyDescent="0.2">
      <c r="A5963" s="132" t="s">
        <v>64</v>
      </c>
      <c r="B5963" s="132"/>
      <c r="C5963" s="307" t="s">
        <v>9</v>
      </c>
      <c r="D5963" s="308" t="s">
        <v>13</v>
      </c>
      <c r="E5963" s="44">
        <v>114</v>
      </c>
      <c r="F5963" s="58" t="s">
        <v>1392</v>
      </c>
      <c r="G5963" s="137" t="s">
        <v>38</v>
      </c>
      <c r="H5963" s="305" t="s">
        <v>11</v>
      </c>
      <c r="I5963" s="267"/>
    </row>
    <row r="5964" spans="1:9" x14ac:dyDescent="0.2">
      <c r="A5964" s="132" t="s">
        <v>65</v>
      </c>
      <c r="B5964" s="132"/>
      <c r="C5964" s="307" t="s">
        <v>9</v>
      </c>
      <c r="D5964" s="308" t="s">
        <v>13</v>
      </c>
      <c r="E5964" s="44">
        <v>114</v>
      </c>
      <c r="F5964" s="58" t="s">
        <v>1392</v>
      </c>
      <c r="G5964" s="137" t="s">
        <v>38</v>
      </c>
      <c r="H5964" s="305" t="s">
        <v>11</v>
      </c>
      <c r="I5964" s="267"/>
    </row>
    <row r="5965" spans="1:9" x14ac:dyDescent="0.2">
      <c r="A5965" s="132" t="s">
        <v>78</v>
      </c>
      <c r="B5965" s="132"/>
      <c r="C5965" s="307" t="s">
        <v>9</v>
      </c>
      <c r="D5965" s="308" t="s">
        <v>13</v>
      </c>
      <c r="E5965" s="44">
        <v>114</v>
      </c>
      <c r="F5965" s="58" t="s">
        <v>1392</v>
      </c>
      <c r="G5965" s="137" t="s">
        <v>38</v>
      </c>
      <c r="H5965" s="306" t="s">
        <v>11</v>
      </c>
      <c r="I5965" s="267"/>
    </row>
    <row r="5966" spans="1:9" x14ac:dyDescent="0.2">
      <c r="A5966" s="132" t="s">
        <v>79</v>
      </c>
      <c r="B5966" s="132"/>
      <c r="C5966" s="307" t="s">
        <v>9</v>
      </c>
      <c r="D5966" s="308" t="s">
        <v>13</v>
      </c>
      <c r="E5966" s="44">
        <v>114</v>
      </c>
      <c r="F5966" s="58" t="s">
        <v>1392</v>
      </c>
      <c r="G5966" s="137" t="s">
        <v>38</v>
      </c>
      <c r="H5966" s="306" t="s">
        <v>11</v>
      </c>
      <c r="I5966" s="267"/>
    </row>
    <row r="5967" spans="1:9" x14ac:dyDescent="0.2">
      <c r="A5967" s="132" t="s">
        <v>81</v>
      </c>
      <c r="B5967" s="132"/>
      <c r="C5967" s="307" t="s">
        <v>9</v>
      </c>
      <c r="D5967" s="308" t="s">
        <v>13</v>
      </c>
      <c r="E5967" s="44">
        <v>114</v>
      </c>
      <c r="F5967" s="58" t="s">
        <v>1392</v>
      </c>
      <c r="G5967" s="137" t="s">
        <v>38</v>
      </c>
      <c r="H5967" s="306" t="s">
        <v>11</v>
      </c>
      <c r="I5967" s="267"/>
    </row>
    <row r="5968" spans="1:9" x14ac:dyDescent="0.2">
      <c r="A5968" s="132" t="s">
        <v>82</v>
      </c>
      <c r="B5968" s="132"/>
      <c r="C5968" s="307" t="s">
        <v>9</v>
      </c>
      <c r="D5968" s="308" t="s">
        <v>13</v>
      </c>
      <c r="E5968" s="44">
        <v>114</v>
      </c>
      <c r="F5968" s="58" t="s">
        <v>1392</v>
      </c>
      <c r="G5968" s="137" t="s">
        <v>38</v>
      </c>
      <c r="H5968" s="306" t="s">
        <v>11</v>
      </c>
      <c r="I5968" s="267"/>
    </row>
    <row r="5969" spans="1:9" x14ac:dyDescent="0.2">
      <c r="A5969" s="132" t="s">
        <v>87</v>
      </c>
      <c r="B5969" s="132"/>
      <c r="C5969" s="307" t="s">
        <v>9</v>
      </c>
      <c r="D5969" s="308" t="s">
        <v>13</v>
      </c>
      <c r="E5969" s="44">
        <v>114</v>
      </c>
      <c r="F5969" s="58" t="s">
        <v>1392</v>
      </c>
      <c r="G5969" s="137" t="s">
        <v>38</v>
      </c>
      <c r="H5969" s="306" t="s">
        <v>11</v>
      </c>
      <c r="I5969" s="267"/>
    </row>
    <row r="5970" spans="1:9" x14ac:dyDescent="0.2">
      <c r="A5970" s="132" t="s">
        <v>88</v>
      </c>
      <c r="B5970" s="132"/>
      <c r="C5970" s="307" t="s">
        <v>9</v>
      </c>
      <c r="D5970" s="308" t="s">
        <v>13</v>
      </c>
      <c r="E5970" s="44">
        <v>114</v>
      </c>
      <c r="F5970" s="58" t="s">
        <v>1392</v>
      </c>
      <c r="G5970" s="137" t="s">
        <v>38</v>
      </c>
      <c r="H5970" s="306" t="s">
        <v>11</v>
      </c>
      <c r="I5970" s="267"/>
    </row>
    <row r="5971" spans="1:9" x14ac:dyDescent="0.2">
      <c r="A5971" s="132" t="s">
        <v>148</v>
      </c>
      <c r="B5971" s="132"/>
      <c r="C5971" s="307" t="s">
        <v>9</v>
      </c>
      <c r="D5971" s="308" t="s">
        <v>13</v>
      </c>
      <c r="E5971" s="44">
        <v>114</v>
      </c>
      <c r="F5971" s="58" t="s">
        <v>1392</v>
      </c>
      <c r="G5971" s="137" t="s">
        <v>38</v>
      </c>
      <c r="H5971" s="306" t="s">
        <v>11</v>
      </c>
      <c r="I5971" s="267"/>
    </row>
    <row r="5972" spans="1:9" x14ac:dyDescent="0.2">
      <c r="A5972" s="132" t="s">
        <v>527</v>
      </c>
      <c r="B5972" s="132"/>
      <c r="C5972" s="307" t="s">
        <v>9</v>
      </c>
      <c r="D5972" s="308" t="s">
        <v>13</v>
      </c>
      <c r="E5972" s="44">
        <v>114</v>
      </c>
      <c r="F5972" s="58" t="s">
        <v>1392</v>
      </c>
      <c r="G5972" s="137" t="s">
        <v>38</v>
      </c>
      <c r="H5972" s="306" t="s">
        <v>11</v>
      </c>
      <c r="I5972" s="267"/>
    </row>
    <row r="5973" spans="1:9" x14ac:dyDescent="0.2">
      <c r="A5973" s="132" t="s">
        <v>588</v>
      </c>
      <c r="B5973" s="132"/>
      <c r="C5973" s="307" t="s">
        <v>9</v>
      </c>
      <c r="D5973" s="308" t="s">
        <v>13</v>
      </c>
      <c r="E5973" s="44">
        <v>114</v>
      </c>
      <c r="F5973" s="58" t="s">
        <v>1392</v>
      </c>
      <c r="G5973" s="137" t="s">
        <v>38</v>
      </c>
      <c r="H5973" s="237">
        <v>65805.2</v>
      </c>
      <c r="I5973" s="267"/>
    </row>
    <row r="5974" spans="1:9" x14ac:dyDescent="0.2">
      <c r="A5974" s="48" t="s">
        <v>1069</v>
      </c>
      <c r="B5974" s="48"/>
      <c r="C5974" s="307" t="s">
        <v>9</v>
      </c>
      <c r="D5974" s="308" t="s">
        <v>13</v>
      </c>
      <c r="E5974" s="44">
        <v>114</v>
      </c>
      <c r="F5974" s="58" t="s">
        <v>1392</v>
      </c>
      <c r="G5974" s="140" t="s">
        <v>38</v>
      </c>
      <c r="H5974" s="237">
        <v>66787.399999999994</v>
      </c>
      <c r="I5974" s="304"/>
    </row>
    <row r="5975" spans="1:9" x14ac:dyDescent="0.2">
      <c r="A5975" s="132" t="s">
        <v>5</v>
      </c>
      <c r="B5975" s="217"/>
      <c r="C5975" s="77" t="s">
        <v>141</v>
      </c>
      <c r="D5975" s="78" t="s">
        <v>1155</v>
      </c>
      <c r="E5975" s="135">
        <v>294</v>
      </c>
      <c r="F5975" s="137" t="s">
        <v>1115</v>
      </c>
      <c r="G5975" s="137" t="s">
        <v>14</v>
      </c>
      <c r="H5975" s="139" t="s">
        <v>4</v>
      </c>
      <c r="I5975" s="267"/>
    </row>
    <row r="5976" spans="1:9" x14ac:dyDescent="0.2">
      <c r="A5976" s="132" t="s">
        <v>6</v>
      </c>
      <c r="B5976" s="217"/>
      <c r="C5976" s="77" t="s">
        <v>141</v>
      </c>
      <c r="D5976" s="9" t="s">
        <v>1155</v>
      </c>
      <c r="E5976" s="135">
        <v>294</v>
      </c>
      <c r="F5976" s="1" t="s">
        <v>1393</v>
      </c>
      <c r="G5976" s="137" t="s">
        <v>14</v>
      </c>
      <c r="H5976" s="139" t="s">
        <v>4</v>
      </c>
      <c r="I5976" s="267"/>
    </row>
    <row r="5977" spans="1:9" x14ac:dyDescent="0.2">
      <c r="A5977" s="132" t="s">
        <v>7</v>
      </c>
      <c r="B5977" s="217"/>
      <c r="C5977" s="77" t="s">
        <v>141</v>
      </c>
      <c r="D5977" s="9" t="s">
        <v>1155</v>
      </c>
      <c r="E5977" s="135">
        <v>294</v>
      </c>
      <c r="F5977" s="1" t="s">
        <v>1393</v>
      </c>
      <c r="G5977" s="137" t="s">
        <v>14</v>
      </c>
      <c r="H5977" s="139" t="s">
        <v>4</v>
      </c>
      <c r="I5977" s="267"/>
    </row>
    <row r="5978" spans="1:9" x14ac:dyDescent="0.2">
      <c r="A5978" s="132" t="s">
        <v>8</v>
      </c>
      <c r="B5978" s="217"/>
      <c r="C5978" s="77" t="s">
        <v>141</v>
      </c>
      <c r="D5978" s="9" t="s">
        <v>1155</v>
      </c>
      <c r="E5978" s="135">
        <v>294</v>
      </c>
      <c r="F5978" s="1" t="s">
        <v>1393</v>
      </c>
      <c r="G5978" s="137" t="s">
        <v>14</v>
      </c>
      <c r="H5978" s="139" t="s">
        <v>4</v>
      </c>
      <c r="I5978" s="267"/>
    </row>
    <row r="5979" spans="1:9" x14ac:dyDescent="0.2">
      <c r="A5979" s="132" t="s">
        <v>34</v>
      </c>
      <c r="B5979" s="217"/>
      <c r="C5979" s="77" t="s">
        <v>141</v>
      </c>
      <c r="D5979" s="9" t="s">
        <v>1155</v>
      </c>
      <c r="E5979" s="135">
        <v>294</v>
      </c>
      <c r="F5979" s="1" t="s">
        <v>1393</v>
      </c>
      <c r="G5979" s="137" t="s">
        <v>14</v>
      </c>
      <c r="H5979" s="139" t="s">
        <v>4</v>
      </c>
      <c r="I5979" s="267"/>
    </row>
    <row r="5980" spans="1:9" x14ac:dyDescent="0.2">
      <c r="A5980" s="132" t="s">
        <v>37</v>
      </c>
      <c r="B5980" s="217"/>
      <c r="C5980" s="77" t="s">
        <v>141</v>
      </c>
      <c r="D5980" s="9" t="s">
        <v>1155</v>
      </c>
      <c r="E5980" s="135">
        <v>294</v>
      </c>
      <c r="F5980" s="1" t="s">
        <v>1393</v>
      </c>
      <c r="G5980" s="137" t="s">
        <v>14</v>
      </c>
      <c r="H5980" s="184" t="s">
        <v>4</v>
      </c>
      <c r="I5980" s="267"/>
    </row>
    <row r="5981" spans="1:9" x14ac:dyDescent="0.2">
      <c r="A5981" s="132" t="s">
        <v>39</v>
      </c>
      <c r="B5981" s="217"/>
      <c r="C5981" s="77" t="s">
        <v>141</v>
      </c>
      <c r="D5981" s="9" t="s">
        <v>1155</v>
      </c>
      <c r="E5981" s="135">
        <v>294</v>
      </c>
      <c r="F5981" s="1" t="s">
        <v>1393</v>
      </c>
      <c r="G5981" s="137" t="s">
        <v>14</v>
      </c>
      <c r="H5981" s="139" t="s">
        <v>4</v>
      </c>
      <c r="I5981" s="267"/>
    </row>
    <row r="5982" spans="1:9" x14ac:dyDescent="0.2">
      <c r="A5982" s="132" t="s">
        <v>40</v>
      </c>
      <c r="B5982" s="217"/>
      <c r="C5982" s="77" t="s">
        <v>141</v>
      </c>
      <c r="D5982" s="9" t="s">
        <v>1155</v>
      </c>
      <c r="E5982" s="135">
        <v>294</v>
      </c>
      <c r="F5982" s="1" t="s">
        <v>1393</v>
      </c>
      <c r="G5982" s="137" t="s">
        <v>14</v>
      </c>
      <c r="H5982" s="139" t="s">
        <v>4</v>
      </c>
      <c r="I5982" s="267"/>
    </row>
    <row r="5983" spans="1:9" x14ac:dyDescent="0.2">
      <c r="A5983" s="132" t="s">
        <v>44</v>
      </c>
      <c r="B5983" s="217"/>
      <c r="C5983" s="77" t="s">
        <v>141</v>
      </c>
      <c r="D5983" s="9" t="s">
        <v>1155</v>
      </c>
      <c r="E5983" s="135">
        <v>294</v>
      </c>
      <c r="F5983" s="1" t="s">
        <v>1393</v>
      </c>
      <c r="G5983" s="137" t="s">
        <v>14</v>
      </c>
      <c r="H5983" s="139" t="s">
        <v>4</v>
      </c>
      <c r="I5983" s="267"/>
    </row>
    <row r="5984" spans="1:9" x14ac:dyDescent="0.2">
      <c r="A5984" s="132" t="s">
        <v>45</v>
      </c>
      <c r="B5984" s="217"/>
      <c r="C5984" s="77" t="s">
        <v>141</v>
      </c>
      <c r="D5984" s="9" t="s">
        <v>1155</v>
      </c>
      <c r="E5984" s="135">
        <v>294</v>
      </c>
      <c r="F5984" s="1" t="s">
        <v>1393</v>
      </c>
      <c r="G5984" s="137" t="s">
        <v>14</v>
      </c>
      <c r="H5984" s="139" t="s">
        <v>4</v>
      </c>
      <c r="I5984" s="267"/>
    </row>
    <row r="5985" spans="1:9" x14ac:dyDescent="0.2">
      <c r="A5985" s="132" t="s">
        <v>46</v>
      </c>
      <c r="B5985" s="217"/>
      <c r="C5985" s="77" t="s">
        <v>141</v>
      </c>
      <c r="D5985" s="9" t="s">
        <v>1155</v>
      </c>
      <c r="E5985" s="135">
        <v>294</v>
      </c>
      <c r="F5985" s="1" t="s">
        <v>1393</v>
      </c>
      <c r="G5985" s="137" t="s">
        <v>14</v>
      </c>
      <c r="H5985" s="12" t="s">
        <v>4</v>
      </c>
      <c r="I5985" s="267"/>
    </row>
    <row r="5986" spans="1:9" x14ac:dyDescent="0.2">
      <c r="A5986" s="132" t="s">
        <v>47</v>
      </c>
      <c r="B5986" s="217"/>
      <c r="C5986" s="77" t="s">
        <v>141</v>
      </c>
      <c r="D5986" s="9" t="s">
        <v>1155</v>
      </c>
      <c r="E5986" s="135">
        <v>294</v>
      </c>
      <c r="F5986" s="1" t="s">
        <v>1393</v>
      </c>
      <c r="G5986" s="137" t="s">
        <v>14</v>
      </c>
      <c r="H5986" s="139" t="s">
        <v>4</v>
      </c>
      <c r="I5986" s="267"/>
    </row>
    <row r="5987" spans="1:9" x14ac:dyDescent="0.2">
      <c r="A5987" s="132" t="s">
        <v>55</v>
      </c>
      <c r="B5987" s="217"/>
      <c r="C5987" s="77" t="s">
        <v>141</v>
      </c>
      <c r="D5987" s="9" t="s">
        <v>1155</v>
      </c>
      <c r="E5987" s="135">
        <v>294</v>
      </c>
      <c r="F5987" s="1" t="s">
        <v>1393</v>
      </c>
      <c r="G5987" s="137" t="s">
        <v>14</v>
      </c>
      <c r="H5987" s="139" t="s">
        <v>4</v>
      </c>
      <c r="I5987" s="267"/>
    </row>
    <row r="5988" spans="1:9" x14ac:dyDescent="0.2">
      <c r="A5988" s="132" t="s">
        <v>56</v>
      </c>
      <c r="B5988" s="217"/>
      <c r="C5988" s="77" t="s">
        <v>141</v>
      </c>
      <c r="D5988" s="9" t="s">
        <v>1155</v>
      </c>
      <c r="E5988" s="135">
        <v>294</v>
      </c>
      <c r="F5988" s="1" t="s">
        <v>1393</v>
      </c>
      <c r="G5988" s="137" t="s">
        <v>14</v>
      </c>
      <c r="H5988" s="139" t="s">
        <v>4</v>
      </c>
      <c r="I5988" s="267"/>
    </row>
    <row r="5989" spans="1:9" x14ac:dyDescent="0.2">
      <c r="A5989" s="132" t="s">
        <v>64</v>
      </c>
      <c r="B5989" s="217"/>
      <c r="C5989" s="77" t="s">
        <v>141</v>
      </c>
      <c r="D5989" s="9" t="s">
        <v>1155</v>
      </c>
      <c r="E5989" s="135">
        <v>294</v>
      </c>
      <c r="F5989" s="1" t="s">
        <v>1393</v>
      </c>
      <c r="G5989" s="137" t="s">
        <v>14</v>
      </c>
      <c r="H5989" s="139" t="s">
        <v>4</v>
      </c>
      <c r="I5989" s="267"/>
    </row>
    <row r="5990" spans="1:9" x14ac:dyDescent="0.2">
      <c r="A5990" s="132" t="s">
        <v>65</v>
      </c>
      <c r="B5990" s="217"/>
      <c r="C5990" s="77" t="s">
        <v>141</v>
      </c>
      <c r="D5990" s="9" t="s">
        <v>1155</v>
      </c>
      <c r="E5990" s="135">
        <v>294</v>
      </c>
      <c r="F5990" s="1" t="s">
        <v>1393</v>
      </c>
      <c r="G5990" s="137" t="s">
        <v>14</v>
      </c>
      <c r="H5990" s="139" t="s">
        <v>4</v>
      </c>
      <c r="I5990" s="267"/>
    </row>
    <row r="5991" spans="1:9" x14ac:dyDescent="0.2">
      <c r="A5991" s="132" t="s">
        <v>78</v>
      </c>
      <c r="B5991" s="217"/>
      <c r="C5991" s="77" t="s">
        <v>141</v>
      </c>
      <c r="D5991" s="9" t="s">
        <v>1155</v>
      </c>
      <c r="E5991" s="135">
        <v>294</v>
      </c>
      <c r="F5991" s="1" t="s">
        <v>1393</v>
      </c>
      <c r="G5991" s="137" t="s">
        <v>14</v>
      </c>
      <c r="H5991" s="139" t="s">
        <v>4</v>
      </c>
      <c r="I5991" s="267"/>
    </row>
    <row r="5992" spans="1:9" x14ac:dyDescent="0.2">
      <c r="A5992" s="132" t="s">
        <v>79</v>
      </c>
      <c r="B5992" s="217"/>
      <c r="C5992" s="77" t="s">
        <v>141</v>
      </c>
      <c r="D5992" s="9" t="s">
        <v>1155</v>
      </c>
      <c r="E5992" s="135">
        <v>294</v>
      </c>
      <c r="F5992" s="1" t="s">
        <v>1393</v>
      </c>
      <c r="G5992" s="137" t="s">
        <v>14</v>
      </c>
      <c r="H5992" s="139" t="s">
        <v>4</v>
      </c>
      <c r="I5992" s="267"/>
    </row>
    <row r="5993" spans="1:9" x14ac:dyDescent="0.2">
      <c r="A5993" s="132" t="s">
        <v>81</v>
      </c>
      <c r="B5993" s="217"/>
      <c r="C5993" s="77" t="s">
        <v>141</v>
      </c>
      <c r="D5993" s="9" t="s">
        <v>1155</v>
      </c>
      <c r="E5993" s="135">
        <v>294</v>
      </c>
      <c r="F5993" s="1" t="s">
        <v>1393</v>
      </c>
      <c r="G5993" s="137" t="s">
        <v>14</v>
      </c>
      <c r="H5993" s="139" t="s">
        <v>4</v>
      </c>
      <c r="I5993" s="267"/>
    </row>
    <row r="5994" spans="1:9" x14ac:dyDescent="0.2">
      <c r="A5994" s="132" t="s">
        <v>82</v>
      </c>
      <c r="B5994" s="217"/>
      <c r="C5994" s="77" t="s">
        <v>141</v>
      </c>
      <c r="D5994" s="9" t="s">
        <v>1155</v>
      </c>
      <c r="E5994" s="135">
        <v>294</v>
      </c>
      <c r="F5994" s="1" t="s">
        <v>1393</v>
      </c>
      <c r="G5994" s="137" t="s">
        <v>14</v>
      </c>
      <c r="H5994" s="139" t="s">
        <v>4</v>
      </c>
      <c r="I5994" s="267"/>
    </row>
    <row r="5995" spans="1:9" x14ac:dyDescent="0.2">
      <c r="A5995" s="132" t="s">
        <v>87</v>
      </c>
      <c r="B5995" s="217"/>
      <c r="C5995" s="77" t="s">
        <v>141</v>
      </c>
      <c r="D5995" s="9" t="s">
        <v>1155</v>
      </c>
      <c r="E5995" s="135">
        <v>294</v>
      </c>
      <c r="F5995" s="1" t="s">
        <v>1393</v>
      </c>
      <c r="G5995" s="137" t="s">
        <v>14</v>
      </c>
      <c r="H5995" s="139" t="s">
        <v>4</v>
      </c>
      <c r="I5995" s="267"/>
    </row>
    <row r="5996" spans="1:9" x14ac:dyDescent="0.2">
      <c r="A5996" s="132" t="s">
        <v>88</v>
      </c>
      <c r="B5996" s="217"/>
      <c r="C5996" s="77" t="s">
        <v>141</v>
      </c>
      <c r="D5996" s="9" t="s">
        <v>1155</v>
      </c>
      <c r="E5996" s="135">
        <v>294</v>
      </c>
      <c r="F5996" s="1" t="s">
        <v>1393</v>
      </c>
      <c r="G5996" s="137" t="s">
        <v>14</v>
      </c>
      <c r="H5996" s="139" t="s">
        <v>11</v>
      </c>
      <c r="I5996" s="267"/>
    </row>
    <row r="5997" spans="1:9" x14ac:dyDescent="0.2">
      <c r="A5997" s="132" t="s">
        <v>148</v>
      </c>
      <c r="B5997" s="217"/>
      <c r="C5997" s="77" t="s">
        <v>141</v>
      </c>
      <c r="D5997" s="9" t="s">
        <v>1155</v>
      </c>
      <c r="E5997" s="135">
        <v>294</v>
      </c>
      <c r="F5997" s="1" t="s">
        <v>1393</v>
      </c>
      <c r="G5997" s="137" t="s">
        <v>14</v>
      </c>
      <c r="H5997" s="139">
        <v>100000</v>
      </c>
      <c r="I5997" s="267"/>
    </row>
    <row r="5998" spans="1:9" x14ac:dyDescent="0.2">
      <c r="A5998" s="132" t="s">
        <v>527</v>
      </c>
      <c r="B5998" s="217"/>
      <c r="C5998" s="77" t="s">
        <v>141</v>
      </c>
      <c r="D5998" s="9" t="s">
        <v>1155</v>
      </c>
      <c r="E5998" s="135">
        <v>294</v>
      </c>
      <c r="F5998" s="1" t="s">
        <v>1393</v>
      </c>
      <c r="G5998" s="137" t="s">
        <v>14</v>
      </c>
      <c r="H5998" s="139" t="s">
        <v>11</v>
      </c>
      <c r="I5998" s="267"/>
    </row>
    <row r="5999" spans="1:9" x14ac:dyDescent="0.2">
      <c r="A5999" s="132" t="s">
        <v>588</v>
      </c>
      <c r="B5999" s="217"/>
      <c r="C5999" s="77" t="s">
        <v>141</v>
      </c>
      <c r="D5999" s="9" t="s">
        <v>1155</v>
      </c>
      <c r="E5999" s="135">
        <v>294</v>
      </c>
      <c r="F5999" s="1" t="s">
        <v>1393</v>
      </c>
      <c r="G5999" s="137" t="s">
        <v>14</v>
      </c>
      <c r="H5999" s="139">
        <v>100000</v>
      </c>
      <c r="I5999" s="267"/>
    </row>
    <row r="6000" spans="1:9" x14ac:dyDescent="0.2">
      <c r="A6000" s="48" t="s">
        <v>1069</v>
      </c>
      <c r="B6000" s="218"/>
      <c r="C6000" s="80" t="s">
        <v>141</v>
      </c>
      <c r="D6000" s="9" t="s">
        <v>1155</v>
      </c>
      <c r="E6000" s="135">
        <v>294</v>
      </c>
      <c r="F6000" s="1" t="s">
        <v>1393</v>
      </c>
      <c r="G6000" s="140" t="s">
        <v>14</v>
      </c>
      <c r="H6000" s="139" t="s">
        <v>11</v>
      </c>
      <c r="I6000" s="304"/>
    </row>
    <row r="6001" spans="1:9" x14ac:dyDescent="0.2">
      <c r="A6001" s="132" t="s">
        <v>5</v>
      </c>
      <c r="B6001" s="132"/>
      <c r="C6001" s="49" t="s">
        <v>141</v>
      </c>
      <c r="D6001" s="77" t="s">
        <v>1120</v>
      </c>
      <c r="E6001" s="135"/>
      <c r="F6001" s="137" t="s">
        <v>1394</v>
      </c>
      <c r="G6001" s="300" t="s">
        <v>26</v>
      </c>
      <c r="H6001" s="305">
        <v>2250</v>
      </c>
      <c r="I6001" s="267" t="s">
        <v>1395</v>
      </c>
    </row>
    <row r="6002" spans="1:9" x14ac:dyDescent="0.2">
      <c r="A6002" s="132" t="s">
        <v>6</v>
      </c>
      <c r="B6002" s="132"/>
      <c r="C6002" s="49" t="s">
        <v>141</v>
      </c>
      <c r="D6002" s="77" t="s">
        <v>1120</v>
      </c>
      <c r="E6002" s="135"/>
      <c r="F6002" s="137" t="s">
        <v>1394</v>
      </c>
      <c r="G6002" s="300" t="s">
        <v>26</v>
      </c>
      <c r="H6002" s="305">
        <v>2250</v>
      </c>
      <c r="I6002" s="267" t="s">
        <v>1395</v>
      </c>
    </row>
    <row r="6003" spans="1:9" x14ac:dyDescent="0.2">
      <c r="A6003" s="132" t="s">
        <v>7</v>
      </c>
      <c r="B6003" s="132"/>
      <c r="C6003" s="49" t="s">
        <v>141</v>
      </c>
      <c r="D6003" s="77" t="s">
        <v>1120</v>
      </c>
      <c r="E6003" s="135"/>
      <c r="F6003" s="137" t="s">
        <v>1394</v>
      </c>
      <c r="G6003" s="300" t="s">
        <v>26</v>
      </c>
      <c r="H6003" s="305">
        <v>2250</v>
      </c>
      <c r="I6003" s="267" t="s">
        <v>1395</v>
      </c>
    </row>
    <row r="6004" spans="1:9" x14ac:dyDescent="0.2">
      <c r="A6004" s="132" t="s">
        <v>8</v>
      </c>
      <c r="B6004" s="132"/>
      <c r="C6004" s="77" t="s">
        <v>141</v>
      </c>
      <c r="D6004" s="77" t="s">
        <v>1120</v>
      </c>
      <c r="E6004" s="135"/>
      <c r="F6004" s="137" t="s">
        <v>1394</v>
      </c>
      <c r="G6004" s="300" t="s">
        <v>26</v>
      </c>
      <c r="H6004" s="305">
        <v>2250</v>
      </c>
      <c r="I6004" s="267" t="s">
        <v>1395</v>
      </c>
    </row>
    <row r="6005" spans="1:9" x14ac:dyDescent="0.2">
      <c r="A6005" s="132" t="s">
        <v>34</v>
      </c>
      <c r="B6005" s="132"/>
      <c r="C6005" s="77" t="s">
        <v>141</v>
      </c>
      <c r="D6005" s="77" t="s">
        <v>1120</v>
      </c>
      <c r="E6005" s="135"/>
      <c r="F6005" s="137" t="s">
        <v>1394</v>
      </c>
      <c r="G6005" s="300" t="s">
        <v>26</v>
      </c>
      <c r="H6005" s="305">
        <v>2250</v>
      </c>
      <c r="I6005" s="267" t="s">
        <v>1395</v>
      </c>
    </row>
    <row r="6006" spans="1:9" x14ac:dyDescent="0.2">
      <c r="A6006" s="132" t="s">
        <v>37</v>
      </c>
      <c r="B6006" s="132"/>
      <c r="C6006" s="77" t="s">
        <v>141</v>
      </c>
      <c r="D6006" s="77" t="s">
        <v>1120</v>
      </c>
      <c r="E6006" s="135"/>
      <c r="F6006" s="137" t="s">
        <v>1394</v>
      </c>
      <c r="G6006" s="300" t="s">
        <v>26</v>
      </c>
      <c r="H6006" s="305">
        <v>2250</v>
      </c>
      <c r="I6006" s="267" t="s">
        <v>1395</v>
      </c>
    </row>
    <row r="6007" spans="1:9" x14ac:dyDescent="0.2">
      <c r="A6007" s="132" t="s">
        <v>39</v>
      </c>
      <c r="B6007" s="132"/>
      <c r="C6007" s="77" t="s">
        <v>141</v>
      </c>
      <c r="D6007" s="77" t="s">
        <v>1120</v>
      </c>
      <c r="E6007" s="135"/>
      <c r="F6007" s="137" t="s">
        <v>1394</v>
      </c>
      <c r="G6007" s="300" t="s">
        <v>26</v>
      </c>
      <c r="H6007" s="305">
        <v>6000</v>
      </c>
      <c r="I6007" s="267" t="s">
        <v>1395</v>
      </c>
    </row>
    <row r="6008" spans="1:9" x14ac:dyDescent="0.2">
      <c r="A6008" s="132" t="s">
        <v>40</v>
      </c>
      <c r="B6008" s="132"/>
      <c r="C6008" s="77" t="s">
        <v>141</v>
      </c>
      <c r="D6008" s="77" t="s">
        <v>1120</v>
      </c>
      <c r="E6008" s="135"/>
      <c r="F6008" s="137" t="s">
        <v>1394</v>
      </c>
      <c r="G6008" s="300" t="s">
        <v>26</v>
      </c>
      <c r="H6008" s="305">
        <v>6000</v>
      </c>
      <c r="I6008" s="267" t="s">
        <v>1395</v>
      </c>
    </row>
    <row r="6009" spans="1:9" x14ac:dyDescent="0.2">
      <c r="A6009" s="132" t="s">
        <v>44</v>
      </c>
      <c r="B6009" s="132"/>
      <c r="C6009" s="77" t="s">
        <v>141</v>
      </c>
      <c r="D6009" s="77" t="s">
        <v>1120</v>
      </c>
      <c r="E6009" s="135"/>
      <c r="F6009" s="137" t="s">
        <v>1394</v>
      </c>
      <c r="G6009" s="300" t="s">
        <v>26</v>
      </c>
      <c r="H6009" s="305">
        <v>11000</v>
      </c>
      <c r="I6009" s="267" t="s">
        <v>1395</v>
      </c>
    </row>
    <row r="6010" spans="1:9" x14ac:dyDescent="0.2">
      <c r="A6010" s="132" t="s">
        <v>45</v>
      </c>
      <c r="B6010" s="132"/>
      <c r="C6010" s="77" t="s">
        <v>141</v>
      </c>
      <c r="D6010" s="77" t="s">
        <v>1120</v>
      </c>
      <c r="E6010" s="135"/>
      <c r="F6010" s="137" t="s">
        <v>1394</v>
      </c>
      <c r="G6010" s="300" t="s">
        <v>26</v>
      </c>
      <c r="H6010" s="305">
        <v>11000</v>
      </c>
      <c r="I6010" s="267" t="s">
        <v>1395</v>
      </c>
    </row>
    <row r="6011" spans="1:9" x14ac:dyDescent="0.2">
      <c r="A6011" s="132" t="s">
        <v>46</v>
      </c>
      <c r="B6011" s="132"/>
      <c r="C6011" s="77" t="s">
        <v>141</v>
      </c>
      <c r="D6011" s="77" t="s">
        <v>1120</v>
      </c>
      <c r="E6011" s="135"/>
      <c r="F6011" s="137" t="s">
        <v>1394</v>
      </c>
      <c r="G6011" s="300" t="s">
        <v>26</v>
      </c>
      <c r="H6011" s="305">
        <v>30000</v>
      </c>
      <c r="I6011" s="267" t="s">
        <v>1395</v>
      </c>
    </row>
    <row r="6012" spans="1:9" x14ac:dyDescent="0.2">
      <c r="A6012" s="132" t="s">
        <v>47</v>
      </c>
      <c r="B6012" s="132"/>
      <c r="C6012" s="77" t="s">
        <v>141</v>
      </c>
      <c r="D6012" s="77" t="s">
        <v>1120</v>
      </c>
      <c r="E6012" s="135"/>
      <c r="F6012" s="137" t="s">
        <v>1394</v>
      </c>
      <c r="G6012" s="300" t="s">
        <v>26</v>
      </c>
      <c r="H6012" s="305">
        <v>30000</v>
      </c>
      <c r="I6012" s="267" t="s">
        <v>1395</v>
      </c>
    </row>
    <row r="6013" spans="1:9" x14ac:dyDescent="0.2">
      <c r="A6013" s="132" t="s">
        <v>55</v>
      </c>
      <c r="B6013" s="132"/>
      <c r="C6013" s="77" t="s">
        <v>141</v>
      </c>
      <c r="D6013" s="77" t="s">
        <v>1120</v>
      </c>
      <c r="E6013" s="135"/>
      <c r="F6013" s="137" t="s">
        <v>1394</v>
      </c>
      <c r="G6013" s="300" t="s">
        <v>26</v>
      </c>
      <c r="H6013" s="305">
        <v>15000</v>
      </c>
      <c r="I6013" s="267" t="s">
        <v>1395</v>
      </c>
    </row>
    <row r="6014" spans="1:9" x14ac:dyDescent="0.2">
      <c r="A6014" s="132" t="s">
        <v>56</v>
      </c>
      <c r="B6014" s="132"/>
      <c r="C6014" s="77" t="s">
        <v>141</v>
      </c>
      <c r="D6014" s="77" t="s">
        <v>1120</v>
      </c>
      <c r="E6014" s="135"/>
      <c r="F6014" s="137" t="s">
        <v>1394</v>
      </c>
      <c r="G6014" s="300" t="s">
        <v>26</v>
      </c>
      <c r="H6014" s="305">
        <v>15000</v>
      </c>
      <c r="I6014" s="267" t="s">
        <v>1395</v>
      </c>
    </row>
    <row r="6015" spans="1:9" x14ac:dyDescent="0.2">
      <c r="A6015" s="132" t="s">
        <v>64</v>
      </c>
      <c r="B6015" s="132"/>
      <c r="C6015" s="77" t="s">
        <v>141</v>
      </c>
      <c r="D6015" s="77" t="s">
        <v>1120</v>
      </c>
      <c r="E6015" s="135"/>
      <c r="F6015" s="137" t="s">
        <v>1394</v>
      </c>
      <c r="G6015" s="300" t="s">
        <v>26</v>
      </c>
      <c r="H6015" s="305">
        <v>26000</v>
      </c>
      <c r="I6015" s="267" t="s">
        <v>1395</v>
      </c>
    </row>
    <row r="6016" spans="1:9" x14ac:dyDescent="0.2">
      <c r="A6016" s="132" t="s">
        <v>65</v>
      </c>
      <c r="B6016" s="132"/>
      <c r="C6016" s="77" t="s">
        <v>141</v>
      </c>
      <c r="D6016" s="77" t="s">
        <v>1120</v>
      </c>
      <c r="E6016" s="135"/>
      <c r="F6016" s="137" t="s">
        <v>1394</v>
      </c>
      <c r="G6016" s="300" t="s">
        <v>26</v>
      </c>
      <c r="H6016" s="305">
        <v>26000</v>
      </c>
      <c r="I6016" s="267" t="s">
        <v>1395</v>
      </c>
    </row>
    <row r="6017" spans="1:9" x14ac:dyDescent="0.2">
      <c r="A6017" s="132" t="s">
        <v>78</v>
      </c>
      <c r="B6017" s="132"/>
      <c r="C6017" s="77" t="s">
        <v>141</v>
      </c>
      <c r="D6017" s="77" t="s">
        <v>1120</v>
      </c>
      <c r="E6017" s="135"/>
      <c r="F6017" s="137" t="s">
        <v>1394</v>
      </c>
      <c r="G6017" s="300" t="s">
        <v>26</v>
      </c>
      <c r="H6017" s="306">
        <f>14900000/1000</f>
        <v>14900</v>
      </c>
      <c r="I6017" s="267" t="s">
        <v>1395</v>
      </c>
    </row>
    <row r="6018" spans="1:9" x14ac:dyDescent="0.2">
      <c r="A6018" s="132" t="s">
        <v>79</v>
      </c>
      <c r="B6018" s="132"/>
      <c r="C6018" s="77" t="s">
        <v>141</v>
      </c>
      <c r="D6018" s="77" t="s">
        <v>1120</v>
      </c>
      <c r="E6018" s="135"/>
      <c r="F6018" s="137" t="s">
        <v>1394</v>
      </c>
      <c r="G6018" s="300" t="s">
        <v>26</v>
      </c>
      <c r="H6018" s="237">
        <f>14900000/1000</f>
        <v>14900</v>
      </c>
      <c r="I6018" s="267" t="s">
        <v>1395</v>
      </c>
    </row>
    <row r="6019" spans="1:9" x14ac:dyDescent="0.2">
      <c r="A6019" s="132" t="s">
        <v>81</v>
      </c>
      <c r="B6019" s="132"/>
      <c r="C6019" s="77" t="s">
        <v>141</v>
      </c>
      <c r="D6019" s="77" t="s">
        <v>1120</v>
      </c>
      <c r="E6019" s="135"/>
      <c r="F6019" s="137" t="s">
        <v>1394</v>
      </c>
      <c r="G6019" s="300" t="s">
        <v>26</v>
      </c>
      <c r="H6019" s="237">
        <f>(6000000/1000)</f>
        <v>6000</v>
      </c>
      <c r="I6019" s="267" t="s">
        <v>1395</v>
      </c>
    </row>
    <row r="6020" spans="1:9" x14ac:dyDescent="0.2">
      <c r="A6020" s="132" t="s">
        <v>82</v>
      </c>
      <c r="B6020" s="132"/>
      <c r="C6020" s="77" t="s">
        <v>141</v>
      </c>
      <c r="D6020" s="77" t="s">
        <v>1120</v>
      </c>
      <c r="E6020" s="135"/>
      <c r="F6020" s="137" t="s">
        <v>1394</v>
      </c>
      <c r="G6020" s="300" t="s">
        <v>26</v>
      </c>
      <c r="H6020" s="237">
        <f>6000000/1000</f>
        <v>6000</v>
      </c>
      <c r="I6020" s="267" t="s">
        <v>1395</v>
      </c>
    </row>
    <row r="6021" spans="1:9" x14ac:dyDescent="0.2">
      <c r="A6021" s="132" t="s">
        <v>87</v>
      </c>
      <c r="B6021" s="132"/>
      <c r="C6021" s="77" t="s">
        <v>141</v>
      </c>
      <c r="D6021" s="77" t="s">
        <v>1120</v>
      </c>
      <c r="E6021" s="135"/>
      <c r="F6021" s="137" t="s">
        <v>1394</v>
      </c>
      <c r="G6021" s="300" t="s">
        <v>26</v>
      </c>
      <c r="H6021" s="237">
        <v>15000</v>
      </c>
      <c r="I6021" s="267" t="s">
        <v>1395</v>
      </c>
    </row>
    <row r="6022" spans="1:9" x14ac:dyDescent="0.2">
      <c r="A6022" s="132" t="s">
        <v>88</v>
      </c>
      <c r="B6022" s="132"/>
      <c r="C6022" s="77" t="s">
        <v>141</v>
      </c>
      <c r="D6022" s="77" t="s">
        <v>1120</v>
      </c>
      <c r="E6022" s="135"/>
      <c r="F6022" s="137" t="s">
        <v>1394</v>
      </c>
      <c r="G6022" s="300" t="s">
        <v>26</v>
      </c>
      <c r="H6022" s="237">
        <v>15000</v>
      </c>
      <c r="I6022" s="267" t="s">
        <v>1395</v>
      </c>
    </row>
    <row r="6023" spans="1:9" x14ac:dyDescent="0.2">
      <c r="A6023" s="132" t="s">
        <v>148</v>
      </c>
      <c r="B6023" s="132"/>
      <c r="C6023" s="77" t="s">
        <v>141</v>
      </c>
      <c r="D6023" s="77" t="s">
        <v>1120</v>
      </c>
      <c r="E6023" s="135"/>
      <c r="F6023" s="137" t="s">
        <v>1394</v>
      </c>
      <c r="G6023" s="300" t="s">
        <v>26</v>
      </c>
      <c r="H6023" s="237">
        <v>10000</v>
      </c>
      <c r="I6023" s="267" t="s">
        <v>1395</v>
      </c>
    </row>
    <row r="6024" spans="1:9" x14ac:dyDescent="0.2">
      <c r="A6024" s="132" t="s">
        <v>527</v>
      </c>
      <c r="B6024" s="132"/>
      <c r="C6024" s="77" t="s">
        <v>141</v>
      </c>
      <c r="D6024" s="77" t="s">
        <v>1120</v>
      </c>
      <c r="E6024" s="135"/>
      <c r="F6024" s="137" t="s">
        <v>1394</v>
      </c>
      <c r="G6024" s="300" t="s">
        <v>26</v>
      </c>
      <c r="H6024" s="237">
        <v>10000</v>
      </c>
      <c r="I6024" s="267" t="s">
        <v>1395</v>
      </c>
    </row>
    <row r="6025" spans="1:9" x14ac:dyDescent="0.2">
      <c r="A6025" s="132" t="s">
        <v>588</v>
      </c>
      <c r="B6025" s="132"/>
      <c r="C6025" s="77" t="s">
        <v>141</v>
      </c>
      <c r="D6025" s="77" t="s">
        <v>1120</v>
      </c>
      <c r="E6025" s="135"/>
      <c r="F6025" s="137" t="s">
        <v>1394</v>
      </c>
      <c r="G6025" s="300" t="s">
        <v>26</v>
      </c>
      <c r="H6025" s="237">
        <v>0</v>
      </c>
      <c r="I6025" s="267" t="s">
        <v>1395</v>
      </c>
    </row>
    <row r="6026" spans="1:9" x14ac:dyDescent="0.2">
      <c r="A6026" s="48" t="s">
        <v>1069</v>
      </c>
      <c r="B6026" s="48"/>
      <c r="C6026" s="80" t="s">
        <v>141</v>
      </c>
      <c r="D6026" s="80" t="s">
        <v>1120</v>
      </c>
      <c r="E6026" s="177"/>
      <c r="F6026" s="137" t="s">
        <v>1394</v>
      </c>
      <c r="G6026" s="300" t="s">
        <v>26</v>
      </c>
      <c r="H6026" s="237">
        <v>0</v>
      </c>
      <c r="I6026" s="267" t="s">
        <v>1395</v>
      </c>
    </row>
    <row r="6027" spans="1:9" x14ac:dyDescent="0.2">
      <c r="A6027" s="132" t="s">
        <v>5</v>
      </c>
      <c r="B6027" s="132"/>
      <c r="C6027" s="49" t="s">
        <v>141</v>
      </c>
      <c r="D6027" s="77" t="s">
        <v>1121</v>
      </c>
      <c r="E6027" s="135"/>
      <c r="F6027" s="137" t="s">
        <v>1396</v>
      </c>
      <c r="G6027" s="59" t="s">
        <v>26</v>
      </c>
      <c r="H6027" s="298">
        <v>3500</v>
      </c>
      <c r="I6027" s="267" t="s">
        <v>1395</v>
      </c>
    </row>
    <row r="6028" spans="1:9" x14ac:dyDescent="0.2">
      <c r="A6028" s="132" t="s">
        <v>6</v>
      </c>
      <c r="B6028" s="132"/>
      <c r="C6028" s="49" t="s">
        <v>141</v>
      </c>
      <c r="D6028" s="77" t="s">
        <v>1121</v>
      </c>
      <c r="E6028" s="135"/>
      <c r="F6028" s="137" t="s">
        <v>1396</v>
      </c>
      <c r="G6028" s="59" t="s">
        <v>26</v>
      </c>
      <c r="H6028" s="298">
        <v>3500</v>
      </c>
      <c r="I6028" s="267" t="s">
        <v>1395</v>
      </c>
    </row>
    <row r="6029" spans="1:9" x14ac:dyDescent="0.2">
      <c r="A6029" s="132" t="s">
        <v>7</v>
      </c>
      <c r="B6029" s="132"/>
      <c r="C6029" s="49" t="s">
        <v>141</v>
      </c>
      <c r="D6029" s="77" t="s">
        <v>1121</v>
      </c>
      <c r="E6029" s="135"/>
      <c r="F6029" s="137" t="s">
        <v>1396</v>
      </c>
      <c r="G6029" s="59" t="s">
        <v>26</v>
      </c>
      <c r="H6029" s="298">
        <v>1500</v>
      </c>
      <c r="I6029" s="267" t="s">
        <v>1395</v>
      </c>
    </row>
    <row r="6030" spans="1:9" x14ac:dyDescent="0.2">
      <c r="A6030" s="132" t="s">
        <v>8</v>
      </c>
      <c r="B6030" s="132"/>
      <c r="C6030" s="77" t="s">
        <v>141</v>
      </c>
      <c r="D6030" s="77" t="s">
        <v>1121</v>
      </c>
      <c r="E6030" s="135"/>
      <c r="F6030" s="137" t="s">
        <v>1396</v>
      </c>
      <c r="G6030" s="59" t="s">
        <v>26</v>
      </c>
      <c r="H6030" s="298">
        <v>1500</v>
      </c>
      <c r="I6030" s="267" t="s">
        <v>1395</v>
      </c>
    </row>
    <row r="6031" spans="1:9" x14ac:dyDescent="0.2">
      <c r="A6031" s="132" t="s">
        <v>34</v>
      </c>
      <c r="B6031" s="132"/>
      <c r="C6031" s="77" t="s">
        <v>141</v>
      </c>
      <c r="D6031" s="77" t="s">
        <v>1121</v>
      </c>
      <c r="E6031" s="135"/>
      <c r="F6031" s="137" t="s">
        <v>1396</v>
      </c>
      <c r="G6031" s="59" t="s">
        <v>26</v>
      </c>
      <c r="H6031" s="298">
        <v>1500</v>
      </c>
      <c r="I6031" s="267" t="s">
        <v>1395</v>
      </c>
    </row>
    <row r="6032" spans="1:9" x14ac:dyDescent="0.2">
      <c r="A6032" s="132" t="s">
        <v>37</v>
      </c>
      <c r="B6032" s="132"/>
      <c r="C6032" s="77" t="s">
        <v>141</v>
      </c>
      <c r="D6032" s="77" t="s">
        <v>1121</v>
      </c>
      <c r="E6032" s="135"/>
      <c r="F6032" s="137" t="s">
        <v>1396</v>
      </c>
      <c r="G6032" s="59" t="s">
        <v>26</v>
      </c>
      <c r="H6032" s="298">
        <v>1500</v>
      </c>
      <c r="I6032" s="267" t="s">
        <v>1395</v>
      </c>
    </row>
    <row r="6033" spans="1:9" x14ac:dyDescent="0.2">
      <c r="A6033" s="132" t="s">
        <v>39</v>
      </c>
      <c r="B6033" s="132"/>
      <c r="C6033" s="77" t="s">
        <v>141</v>
      </c>
      <c r="D6033" s="77" t="s">
        <v>1121</v>
      </c>
      <c r="E6033" s="135"/>
      <c r="F6033" s="137" t="s">
        <v>1396</v>
      </c>
      <c r="G6033" s="59" t="s">
        <v>26</v>
      </c>
      <c r="H6033" s="298">
        <v>7400</v>
      </c>
      <c r="I6033" s="267" t="s">
        <v>1395</v>
      </c>
    </row>
    <row r="6034" spans="1:9" x14ac:dyDescent="0.2">
      <c r="A6034" s="132" t="s">
        <v>40</v>
      </c>
      <c r="B6034" s="132"/>
      <c r="C6034" s="77" t="s">
        <v>141</v>
      </c>
      <c r="D6034" s="77" t="s">
        <v>1121</v>
      </c>
      <c r="E6034" s="135"/>
      <c r="F6034" s="137" t="s">
        <v>1396</v>
      </c>
      <c r="G6034" s="59" t="s">
        <v>26</v>
      </c>
      <c r="H6034" s="298">
        <v>5300</v>
      </c>
      <c r="I6034" s="267" t="s">
        <v>1395</v>
      </c>
    </row>
    <row r="6035" spans="1:9" x14ac:dyDescent="0.2">
      <c r="A6035" s="132" t="s">
        <v>44</v>
      </c>
      <c r="B6035" s="132"/>
      <c r="C6035" s="77" t="s">
        <v>141</v>
      </c>
      <c r="D6035" s="77" t="s">
        <v>1121</v>
      </c>
      <c r="E6035" s="135"/>
      <c r="F6035" s="137" t="s">
        <v>1396</v>
      </c>
      <c r="G6035" s="59" t="s">
        <v>26</v>
      </c>
      <c r="H6035" s="298">
        <v>6350</v>
      </c>
      <c r="I6035" s="267" t="s">
        <v>1395</v>
      </c>
    </row>
    <row r="6036" spans="1:9" x14ac:dyDescent="0.2">
      <c r="A6036" s="132" t="s">
        <v>45</v>
      </c>
      <c r="B6036" s="132"/>
      <c r="C6036" s="77" t="s">
        <v>141</v>
      </c>
      <c r="D6036" s="77" t="s">
        <v>1121</v>
      </c>
      <c r="E6036" s="135"/>
      <c r="F6036" s="137" t="s">
        <v>1396</v>
      </c>
      <c r="G6036" s="59" t="s">
        <v>26</v>
      </c>
      <c r="H6036" s="298">
        <v>6350</v>
      </c>
      <c r="I6036" s="267" t="s">
        <v>1395</v>
      </c>
    </row>
    <row r="6037" spans="1:9" x14ac:dyDescent="0.2">
      <c r="A6037" s="132" t="s">
        <v>46</v>
      </c>
      <c r="B6037" s="132"/>
      <c r="C6037" s="77" t="s">
        <v>141</v>
      </c>
      <c r="D6037" s="77" t="s">
        <v>1121</v>
      </c>
      <c r="E6037" s="135"/>
      <c r="F6037" s="137" t="s">
        <v>1396</v>
      </c>
      <c r="G6037" s="59" t="s">
        <v>26</v>
      </c>
      <c r="H6037" s="298">
        <v>6350</v>
      </c>
      <c r="I6037" s="267" t="s">
        <v>1395</v>
      </c>
    </row>
    <row r="6038" spans="1:9" x14ac:dyDescent="0.2">
      <c r="A6038" s="132" t="s">
        <v>47</v>
      </c>
      <c r="B6038" s="132"/>
      <c r="C6038" s="77" t="s">
        <v>141</v>
      </c>
      <c r="D6038" s="77" t="s">
        <v>1121</v>
      </c>
      <c r="E6038" s="135"/>
      <c r="F6038" s="137" t="s">
        <v>1396</v>
      </c>
      <c r="G6038" s="59" t="s">
        <v>26</v>
      </c>
      <c r="H6038" s="298">
        <v>6350</v>
      </c>
      <c r="I6038" s="267" t="s">
        <v>1395</v>
      </c>
    </row>
    <row r="6039" spans="1:9" x14ac:dyDescent="0.2">
      <c r="A6039" s="132" t="s">
        <v>55</v>
      </c>
      <c r="B6039" s="132"/>
      <c r="C6039" s="77" t="s">
        <v>141</v>
      </c>
      <c r="D6039" s="77" t="s">
        <v>1121</v>
      </c>
      <c r="E6039" s="135"/>
      <c r="F6039" s="137" t="s">
        <v>1396</v>
      </c>
      <c r="G6039" s="59" t="s">
        <v>26</v>
      </c>
      <c r="H6039" s="298">
        <v>5350</v>
      </c>
      <c r="I6039" s="267" t="s">
        <v>1395</v>
      </c>
    </row>
    <row r="6040" spans="1:9" x14ac:dyDescent="0.2">
      <c r="A6040" s="132" t="s">
        <v>56</v>
      </c>
      <c r="B6040" s="132"/>
      <c r="C6040" s="77" t="s">
        <v>141</v>
      </c>
      <c r="D6040" s="77" t="s">
        <v>1121</v>
      </c>
      <c r="E6040" s="135"/>
      <c r="F6040" s="137" t="s">
        <v>1396</v>
      </c>
      <c r="G6040" s="59" t="s">
        <v>26</v>
      </c>
      <c r="H6040" s="298">
        <v>5350</v>
      </c>
      <c r="I6040" s="267" t="s">
        <v>1395</v>
      </c>
    </row>
    <row r="6041" spans="1:9" x14ac:dyDescent="0.2">
      <c r="A6041" s="132" t="s">
        <v>64</v>
      </c>
      <c r="B6041" s="132"/>
      <c r="C6041" s="77" t="s">
        <v>141</v>
      </c>
      <c r="D6041" s="77" t="s">
        <v>1121</v>
      </c>
      <c r="E6041" s="135"/>
      <c r="F6041" s="137" t="s">
        <v>1396</v>
      </c>
      <c r="G6041" s="59" t="s">
        <v>26</v>
      </c>
      <c r="H6041" s="298">
        <v>7950</v>
      </c>
      <c r="I6041" s="267" t="s">
        <v>1395</v>
      </c>
    </row>
    <row r="6042" spans="1:9" x14ac:dyDescent="0.2">
      <c r="A6042" s="132" t="s">
        <v>65</v>
      </c>
      <c r="B6042" s="132"/>
      <c r="C6042" s="77" t="s">
        <v>141</v>
      </c>
      <c r="D6042" s="77" t="s">
        <v>1121</v>
      </c>
      <c r="E6042" s="135"/>
      <c r="F6042" s="137" t="s">
        <v>1396</v>
      </c>
      <c r="G6042" s="59" t="s">
        <v>26</v>
      </c>
      <c r="H6042" s="298">
        <v>7950</v>
      </c>
      <c r="I6042" s="267" t="s">
        <v>1395</v>
      </c>
    </row>
    <row r="6043" spans="1:9" x14ac:dyDescent="0.2">
      <c r="A6043" s="132" t="s">
        <v>78</v>
      </c>
      <c r="B6043" s="132"/>
      <c r="C6043" s="77" t="s">
        <v>141</v>
      </c>
      <c r="D6043" s="77" t="s">
        <v>1121</v>
      </c>
      <c r="E6043" s="135"/>
      <c r="F6043" s="137" t="s">
        <v>1396</v>
      </c>
      <c r="G6043" s="59" t="s">
        <v>26</v>
      </c>
      <c r="H6043" s="298">
        <v>6600</v>
      </c>
      <c r="I6043" s="267" t="s">
        <v>1395</v>
      </c>
    </row>
    <row r="6044" spans="1:9" x14ac:dyDescent="0.2">
      <c r="A6044" s="132" t="s">
        <v>79</v>
      </c>
      <c r="B6044" s="132"/>
      <c r="C6044" s="77" t="s">
        <v>141</v>
      </c>
      <c r="D6044" s="77" t="s">
        <v>1121</v>
      </c>
      <c r="E6044" s="135"/>
      <c r="F6044" s="137" t="s">
        <v>1396</v>
      </c>
      <c r="G6044" s="59" t="s">
        <v>26</v>
      </c>
      <c r="H6044" s="309">
        <v>6600</v>
      </c>
      <c r="I6044" s="267" t="s">
        <v>1395</v>
      </c>
    </row>
    <row r="6045" spans="1:9" x14ac:dyDescent="0.2">
      <c r="A6045" s="132" t="s">
        <v>81</v>
      </c>
      <c r="B6045" s="132"/>
      <c r="C6045" s="77" t="s">
        <v>141</v>
      </c>
      <c r="D6045" s="77" t="s">
        <v>1121</v>
      </c>
      <c r="E6045" s="135"/>
      <c r="F6045" s="137" t="s">
        <v>1396</v>
      </c>
      <c r="G6045" s="59" t="s">
        <v>26</v>
      </c>
      <c r="H6045" s="309">
        <v>7050</v>
      </c>
      <c r="I6045" s="267" t="s">
        <v>1395</v>
      </c>
    </row>
    <row r="6046" spans="1:9" x14ac:dyDescent="0.2">
      <c r="A6046" s="132" t="s">
        <v>82</v>
      </c>
      <c r="B6046" s="132"/>
      <c r="C6046" s="77" t="s">
        <v>141</v>
      </c>
      <c r="D6046" s="77" t="s">
        <v>1121</v>
      </c>
      <c r="E6046" s="135"/>
      <c r="F6046" s="137" t="s">
        <v>1396</v>
      </c>
      <c r="G6046" s="59" t="s">
        <v>26</v>
      </c>
      <c r="H6046" s="309">
        <v>7050</v>
      </c>
      <c r="I6046" s="267" t="s">
        <v>1395</v>
      </c>
    </row>
    <row r="6047" spans="1:9" x14ac:dyDescent="0.2">
      <c r="A6047" s="132" t="s">
        <v>87</v>
      </c>
      <c r="B6047" s="132"/>
      <c r="C6047" s="77" t="s">
        <v>141</v>
      </c>
      <c r="D6047" s="77" t="s">
        <v>1121</v>
      </c>
      <c r="E6047" s="135"/>
      <c r="F6047" s="137" t="s">
        <v>1396</v>
      </c>
      <c r="G6047" s="59" t="s">
        <v>26</v>
      </c>
      <c r="H6047" s="309">
        <v>16000</v>
      </c>
      <c r="I6047" s="267" t="s">
        <v>1395</v>
      </c>
    </row>
    <row r="6048" spans="1:9" x14ac:dyDescent="0.2">
      <c r="A6048" s="132" t="s">
        <v>88</v>
      </c>
      <c r="B6048" s="132"/>
      <c r="C6048" s="77" t="s">
        <v>141</v>
      </c>
      <c r="D6048" s="77" t="s">
        <v>1121</v>
      </c>
      <c r="E6048" s="135"/>
      <c r="F6048" s="137" t="s">
        <v>1396</v>
      </c>
      <c r="G6048" s="59" t="s">
        <v>26</v>
      </c>
      <c r="H6048" s="309">
        <v>16000</v>
      </c>
      <c r="I6048" s="267" t="s">
        <v>1395</v>
      </c>
    </row>
    <row r="6049" spans="1:9" x14ac:dyDescent="0.2">
      <c r="A6049" s="132" t="s">
        <v>148</v>
      </c>
      <c r="B6049" s="132"/>
      <c r="C6049" s="77" t="s">
        <v>141</v>
      </c>
      <c r="D6049" s="77" t="s">
        <v>1121</v>
      </c>
      <c r="E6049" s="135"/>
      <c r="F6049" s="137" t="s">
        <v>1396</v>
      </c>
      <c r="G6049" s="59" t="s">
        <v>26</v>
      </c>
      <c r="H6049" s="309">
        <v>7650</v>
      </c>
      <c r="I6049" s="267" t="s">
        <v>1395</v>
      </c>
    </row>
    <row r="6050" spans="1:9" x14ac:dyDescent="0.2">
      <c r="A6050" s="132" t="s">
        <v>527</v>
      </c>
      <c r="B6050" s="132"/>
      <c r="C6050" s="77" t="s">
        <v>141</v>
      </c>
      <c r="D6050" s="77" t="s">
        <v>1121</v>
      </c>
      <c r="E6050" s="135"/>
      <c r="F6050" s="137" t="s">
        <v>1396</v>
      </c>
      <c r="G6050" s="59" t="s">
        <v>26</v>
      </c>
      <c r="H6050" s="309">
        <v>7650</v>
      </c>
      <c r="I6050" s="267" t="s">
        <v>1395</v>
      </c>
    </row>
    <row r="6051" spans="1:9" x14ac:dyDescent="0.2">
      <c r="A6051" s="132" t="s">
        <v>588</v>
      </c>
      <c r="B6051" s="132"/>
      <c r="C6051" s="77" t="s">
        <v>141</v>
      </c>
      <c r="D6051" s="77" t="s">
        <v>1121</v>
      </c>
      <c r="E6051" s="135"/>
      <c r="F6051" s="137" t="s">
        <v>1396</v>
      </c>
      <c r="G6051" s="59" t="s">
        <v>26</v>
      </c>
      <c r="H6051" s="309">
        <v>0</v>
      </c>
      <c r="I6051" s="267" t="s">
        <v>1395</v>
      </c>
    </row>
    <row r="6052" spans="1:9" x14ac:dyDescent="0.2">
      <c r="A6052" s="48" t="s">
        <v>1069</v>
      </c>
      <c r="B6052" s="48"/>
      <c r="C6052" s="80" t="s">
        <v>141</v>
      </c>
      <c r="D6052" s="80" t="s">
        <v>1121</v>
      </c>
      <c r="E6052" s="177"/>
      <c r="F6052" s="137" t="s">
        <v>1396</v>
      </c>
      <c r="G6052" s="310" t="s">
        <v>26</v>
      </c>
      <c r="H6052" s="58">
        <v>0</v>
      </c>
      <c r="I6052" s="304" t="s">
        <v>1395</v>
      </c>
    </row>
    <row r="6053" spans="1:9" x14ac:dyDescent="0.2">
      <c r="A6053" s="132" t="s">
        <v>5</v>
      </c>
      <c r="B6053" s="132"/>
      <c r="C6053" s="49" t="s">
        <v>141</v>
      </c>
      <c r="D6053" s="77" t="s">
        <v>1121</v>
      </c>
      <c r="E6053" s="135"/>
      <c r="F6053" s="137" t="s">
        <v>1397</v>
      </c>
      <c r="G6053" s="59" t="s">
        <v>26</v>
      </c>
      <c r="H6053" s="298" t="s">
        <v>11</v>
      </c>
      <c r="I6053" s="267" t="s">
        <v>1395</v>
      </c>
    </row>
    <row r="6054" spans="1:9" x14ac:dyDescent="0.2">
      <c r="A6054" s="132" t="s">
        <v>6</v>
      </c>
      <c r="B6054" s="132"/>
      <c r="C6054" s="49" t="s">
        <v>141</v>
      </c>
      <c r="D6054" s="77" t="s">
        <v>1121</v>
      </c>
      <c r="E6054" s="135"/>
      <c r="F6054" s="137" t="s">
        <v>1397</v>
      </c>
      <c r="G6054" s="59" t="s">
        <v>26</v>
      </c>
      <c r="H6054" s="298" t="s">
        <v>11</v>
      </c>
      <c r="I6054" s="267" t="s">
        <v>1395</v>
      </c>
    </row>
    <row r="6055" spans="1:9" x14ac:dyDescent="0.2">
      <c r="A6055" s="132" t="s">
        <v>7</v>
      </c>
      <c r="B6055" s="132"/>
      <c r="C6055" s="49" t="s">
        <v>141</v>
      </c>
      <c r="D6055" s="77" t="s">
        <v>1121</v>
      </c>
      <c r="E6055" s="135"/>
      <c r="F6055" s="137" t="s">
        <v>1397</v>
      </c>
      <c r="G6055" s="59" t="s">
        <v>26</v>
      </c>
      <c r="H6055" s="298" t="s">
        <v>11</v>
      </c>
      <c r="I6055" s="267" t="s">
        <v>1395</v>
      </c>
    </row>
    <row r="6056" spans="1:9" x14ac:dyDescent="0.2">
      <c r="A6056" s="132" t="s">
        <v>8</v>
      </c>
      <c r="B6056" s="132"/>
      <c r="C6056" s="77" t="s">
        <v>141</v>
      </c>
      <c r="D6056" s="77" t="s">
        <v>1121</v>
      </c>
      <c r="E6056" s="135"/>
      <c r="F6056" s="137" t="s">
        <v>1397</v>
      </c>
      <c r="G6056" s="59" t="s">
        <v>26</v>
      </c>
      <c r="H6056" s="298" t="s">
        <v>11</v>
      </c>
      <c r="I6056" s="267" t="s">
        <v>1395</v>
      </c>
    </row>
    <row r="6057" spans="1:9" x14ac:dyDescent="0.2">
      <c r="A6057" s="132" t="s">
        <v>34</v>
      </c>
      <c r="B6057" s="132"/>
      <c r="C6057" s="77" t="s">
        <v>141</v>
      </c>
      <c r="D6057" s="77" t="s">
        <v>1121</v>
      </c>
      <c r="E6057" s="135"/>
      <c r="F6057" s="137" t="s">
        <v>1397</v>
      </c>
      <c r="G6057" s="59" t="s">
        <v>26</v>
      </c>
      <c r="H6057" s="298" t="s">
        <v>11</v>
      </c>
      <c r="I6057" s="267" t="s">
        <v>1395</v>
      </c>
    </row>
    <row r="6058" spans="1:9" x14ac:dyDescent="0.2">
      <c r="A6058" s="132" t="s">
        <v>37</v>
      </c>
      <c r="B6058" s="132"/>
      <c r="C6058" s="77" t="s">
        <v>141</v>
      </c>
      <c r="D6058" s="77" t="s">
        <v>1121</v>
      </c>
      <c r="E6058" s="135"/>
      <c r="F6058" s="137" t="s">
        <v>1397</v>
      </c>
      <c r="G6058" s="59" t="s">
        <v>26</v>
      </c>
      <c r="H6058" s="298" t="s">
        <v>11</v>
      </c>
      <c r="I6058" s="267" t="s">
        <v>1395</v>
      </c>
    </row>
    <row r="6059" spans="1:9" x14ac:dyDescent="0.2">
      <c r="A6059" s="132" t="s">
        <v>39</v>
      </c>
      <c r="B6059" s="132"/>
      <c r="C6059" s="77" t="s">
        <v>141</v>
      </c>
      <c r="D6059" s="77" t="s">
        <v>1121</v>
      </c>
      <c r="E6059" s="135"/>
      <c r="F6059" s="137" t="s">
        <v>1397</v>
      </c>
      <c r="G6059" s="59" t="s">
        <v>26</v>
      </c>
      <c r="H6059" s="298" t="s">
        <v>11</v>
      </c>
      <c r="I6059" s="267" t="s">
        <v>1395</v>
      </c>
    </row>
    <row r="6060" spans="1:9" x14ac:dyDescent="0.2">
      <c r="A6060" s="132" t="s">
        <v>40</v>
      </c>
      <c r="B6060" s="132"/>
      <c r="C6060" s="77" t="s">
        <v>141</v>
      </c>
      <c r="D6060" s="77" t="s">
        <v>1121</v>
      </c>
      <c r="E6060" s="135"/>
      <c r="F6060" s="137" t="s">
        <v>1397</v>
      </c>
      <c r="G6060" s="59" t="s">
        <v>26</v>
      </c>
      <c r="H6060" s="298" t="s">
        <v>11</v>
      </c>
      <c r="I6060" s="267" t="s">
        <v>1395</v>
      </c>
    </row>
    <row r="6061" spans="1:9" x14ac:dyDescent="0.2">
      <c r="A6061" s="132" t="s">
        <v>44</v>
      </c>
      <c r="B6061" s="132"/>
      <c r="C6061" s="77" t="s">
        <v>141</v>
      </c>
      <c r="D6061" s="77" t="s">
        <v>1121</v>
      </c>
      <c r="E6061" s="135"/>
      <c r="F6061" s="137" t="s">
        <v>1397</v>
      </c>
      <c r="G6061" s="59" t="s">
        <v>26</v>
      </c>
      <c r="H6061" s="298">
        <v>16000</v>
      </c>
      <c r="I6061" s="267" t="s">
        <v>1395</v>
      </c>
    </row>
    <row r="6062" spans="1:9" x14ac:dyDescent="0.2">
      <c r="A6062" s="132" t="s">
        <v>45</v>
      </c>
      <c r="B6062" s="132"/>
      <c r="C6062" s="77" t="s">
        <v>141</v>
      </c>
      <c r="D6062" s="77" t="s">
        <v>1121</v>
      </c>
      <c r="E6062" s="135"/>
      <c r="F6062" s="137" t="s">
        <v>1397</v>
      </c>
      <c r="G6062" s="59" t="s">
        <v>26</v>
      </c>
      <c r="H6062" s="298">
        <v>16000</v>
      </c>
      <c r="I6062" s="267" t="s">
        <v>1395</v>
      </c>
    </row>
    <row r="6063" spans="1:9" x14ac:dyDescent="0.2">
      <c r="A6063" s="132" t="s">
        <v>46</v>
      </c>
      <c r="B6063" s="132"/>
      <c r="C6063" s="77" t="s">
        <v>141</v>
      </c>
      <c r="D6063" s="77" t="s">
        <v>1121</v>
      </c>
      <c r="E6063" s="135"/>
      <c r="F6063" s="137" t="s">
        <v>1397</v>
      </c>
      <c r="G6063" s="59" t="s">
        <v>26</v>
      </c>
      <c r="H6063" s="298">
        <v>40000</v>
      </c>
      <c r="I6063" s="267" t="s">
        <v>1395</v>
      </c>
    </row>
    <row r="6064" spans="1:9" x14ac:dyDescent="0.2">
      <c r="A6064" s="132" t="s">
        <v>47</v>
      </c>
      <c r="B6064" s="132"/>
      <c r="C6064" s="77" t="s">
        <v>141</v>
      </c>
      <c r="D6064" s="77" t="s">
        <v>1121</v>
      </c>
      <c r="E6064" s="135"/>
      <c r="F6064" s="137" t="s">
        <v>1397</v>
      </c>
      <c r="G6064" s="59" t="s">
        <v>26</v>
      </c>
      <c r="H6064" s="298">
        <v>29404.3</v>
      </c>
      <c r="I6064" s="267" t="s">
        <v>1395</v>
      </c>
    </row>
    <row r="6065" spans="1:9" x14ac:dyDescent="0.2">
      <c r="A6065" s="132" t="s">
        <v>55</v>
      </c>
      <c r="B6065" s="132"/>
      <c r="C6065" s="77" t="s">
        <v>141</v>
      </c>
      <c r="D6065" s="77" t="s">
        <v>1121</v>
      </c>
      <c r="E6065" s="135"/>
      <c r="F6065" s="137" t="s">
        <v>1397</v>
      </c>
      <c r="G6065" s="59" t="s">
        <v>26</v>
      </c>
      <c r="H6065" s="298" t="s">
        <v>11</v>
      </c>
      <c r="I6065" s="267" t="s">
        <v>1395</v>
      </c>
    </row>
    <row r="6066" spans="1:9" x14ac:dyDescent="0.2">
      <c r="A6066" s="132" t="s">
        <v>56</v>
      </c>
      <c r="B6066" s="132"/>
      <c r="C6066" s="77" t="s">
        <v>141</v>
      </c>
      <c r="D6066" s="77" t="s">
        <v>1121</v>
      </c>
      <c r="E6066" s="135"/>
      <c r="F6066" s="137" t="s">
        <v>1397</v>
      </c>
      <c r="G6066" s="59" t="s">
        <v>26</v>
      </c>
      <c r="H6066" s="298" t="s">
        <v>11</v>
      </c>
      <c r="I6066" s="267" t="s">
        <v>1395</v>
      </c>
    </row>
    <row r="6067" spans="1:9" x14ac:dyDescent="0.2">
      <c r="A6067" s="132" t="s">
        <v>64</v>
      </c>
      <c r="B6067" s="132"/>
      <c r="C6067" s="77" t="s">
        <v>141</v>
      </c>
      <c r="D6067" s="77" t="s">
        <v>1121</v>
      </c>
      <c r="E6067" s="135"/>
      <c r="F6067" s="137" t="s">
        <v>1397</v>
      </c>
      <c r="G6067" s="59" t="s">
        <v>26</v>
      </c>
      <c r="H6067" s="298" t="s">
        <v>11</v>
      </c>
      <c r="I6067" s="267" t="s">
        <v>1395</v>
      </c>
    </row>
    <row r="6068" spans="1:9" x14ac:dyDescent="0.2">
      <c r="A6068" s="132" t="s">
        <v>65</v>
      </c>
      <c r="B6068" s="132"/>
      <c r="C6068" s="77" t="s">
        <v>141</v>
      </c>
      <c r="D6068" s="77" t="s">
        <v>1121</v>
      </c>
      <c r="E6068" s="135"/>
      <c r="F6068" s="137" t="s">
        <v>1397</v>
      </c>
      <c r="G6068" s="59" t="s">
        <v>26</v>
      </c>
      <c r="H6068" s="298" t="s">
        <v>11</v>
      </c>
      <c r="I6068" s="267" t="s">
        <v>1395</v>
      </c>
    </row>
    <row r="6069" spans="1:9" x14ac:dyDescent="0.2">
      <c r="A6069" s="132" t="s">
        <v>78</v>
      </c>
      <c r="B6069" s="132"/>
      <c r="C6069" s="77" t="s">
        <v>141</v>
      </c>
      <c r="D6069" s="77" t="s">
        <v>1121</v>
      </c>
      <c r="E6069" s="135"/>
      <c r="F6069" s="137" t="s">
        <v>1397</v>
      </c>
      <c r="G6069" s="59" t="s">
        <v>26</v>
      </c>
      <c r="H6069" s="298" t="s">
        <v>11</v>
      </c>
      <c r="I6069" s="267" t="s">
        <v>1395</v>
      </c>
    </row>
    <row r="6070" spans="1:9" x14ac:dyDescent="0.2">
      <c r="A6070" s="132" t="s">
        <v>79</v>
      </c>
      <c r="B6070" s="132"/>
      <c r="C6070" s="77" t="s">
        <v>141</v>
      </c>
      <c r="D6070" s="77" t="s">
        <v>1121</v>
      </c>
      <c r="E6070" s="135"/>
      <c r="F6070" s="137" t="s">
        <v>1397</v>
      </c>
      <c r="G6070" s="59" t="s">
        <v>26</v>
      </c>
      <c r="H6070" s="298" t="s">
        <v>11</v>
      </c>
      <c r="I6070" s="267" t="s">
        <v>1395</v>
      </c>
    </row>
    <row r="6071" spans="1:9" x14ac:dyDescent="0.2">
      <c r="A6071" s="132" t="s">
        <v>81</v>
      </c>
      <c r="B6071" s="132"/>
      <c r="C6071" s="77" t="s">
        <v>141</v>
      </c>
      <c r="D6071" s="77" t="s">
        <v>1121</v>
      </c>
      <c r="E6071" s="135"/>
      <c r="F6071" s="137" t="s">
        <v>1397</v>
      </c>
      <c r="G6071" s="59" t="s">
        <v>26</v>
      </c>
      <c r="H6071" s="298" t="s">
        <v>11</v>
      </c>
      <c r="I6071" s="267" t="s">
        <v>1395</v>
      </c>
    </row>
    <row r="6072" spans="1:9" x14ac:dyDescent="0.2">
      <c r="A6072" s="132" t="s">
        <v>82</v>
      </c>
      <c r="B6072" s="132"/>
      <c r="C6072" s="77" t="s">
        <v>141</v>
      </c>
      <c r="D6072" s="77" t="s">
        <v>1121</v>
      </c>
      <c r="E6072" s="135"/>
      <c r="F6072" s="137" t="s">
        <v>1397</v>
      </c>
      <c r="G6072" s="59" t="s">
        <v>26</v>
      </c>
      <c r="H6072" s="298" t="s">
        <v>11</v>
      </c>
      <c r="I6072" s="267" t="s">
        <v>1395</v>
      </c>
    </row>
    <row r="6073" spans="1:9" x14ac:dyDescent="0.2">
      <c r="A6073" s="132" t="s">
        <v>87</v>
      </c>
      <c r="B6073" s="132"/>
      <c r="C6073" s="77" t="s">
        <v>141</v>
      </c>
      <c r="D6073" s="77" t="s">
        <v>1121</v>
      </c>
      <c r="E6073" s="135"/>
      <c r="F6073" s="137" t="s">
        <v>1397</v>
      </c>
      <c r="G6073" s="59" t="s">
        <v>26</v>
      </c>
      <c r="H6073" s="298">
        <v>5000</v>
      </c>
      <c r="I6073" s="267" t="s">
        <v>1395</v>
      </c>
    </row>
    <row r="6074" spans="1:9" x14ac:dyDescent="0.2">
      <c r="A6074" s="132" t="s">
        <v>88</v>
      </c>
      <c r="B6074" s="132"/>
      <c r="C6074" s="77" t="s">
        <v>141</v>
      </c>
      <c r="D6074" s="77" t="s">
        <v>1121</v>
      </c>
      <c r="E6074" s="135"/>
      <c r="F6074" s="137" t="s">
        <v>1397</v>
      </c>
      <c r="G6074" s="59" t="s">
        <v>26</v>
      </c>
      <c r="H6074" s="298">
        <v>5000</v>
      </c>
      <c r="I6074" s="267" t="s">
        <v>1395</v>
      </c>
    </row>
    <row r="6075" spans="1:9" x14ac:dyDescent="0.2">
      <c r="A6075" s="132" t="s">
        <v>148</v>
      </c>
      <c r="B6075" s="132"/>
      <c r="C6075" s="77" t="s">
        <v>141</v>
      </c>
      <c r="D6075" s="77" t="s">
        <v>1121</v>
      </c>
      <c r="E6075" s="135"/>
      <c r="F6075" s="137" t="s">
        <v>1397</v>
      </c>
      <c r="G6075" s="59" t="s">
        <v>26</v>
      </c>
      <c r="H6075" s="298" t="s">
        <v>11</v>
      </c>
      <c r="I6075" s="267" t="s">
        <v>1395</v>
      </c>
    </row>
    <row r="6076" spans="1:9" x14ac:dyDescent="0.2">
      <c r="A6076" s="132" t="s">
        <v>527</v>
      </c>
      <c r="B6076" s="132"/>
      <c r="C6076" s="77" t="s">
        <v>141</v>
      </c>
      <c r="D6076" s="77" t="s">
        <v>1121</v>
      </c>
      <c r="E6076" s="135"/>
      <c r="F6076" s="137" t="s">
        <v>1397</v>
      </c>
      <c r="G6076" s="59" t="s">
        <v>26</v>
      </c>
      <c r="H6076" s="298" t="s">
        <v>11</v>
      </c>
      <c r="I6076" s="267" t="s">
        <v>1395</v>
      </c>
    </row>
    <row r="6077" spans="1:9" x14ac:dyDescent="0.2">
      <c r="A6077" s="132" t="s">
        <v>588</v>
      </c>
      <c r="B6077" s="132"/>
      <c r="C6077" s="77" t="s">
        <v>141</v>
      </c>
      <c r="D6077" s="77" t="s">
        <v>1121</v>
      </c>
      <c r="E6077" s="135"/>
      <c r="F6077" s="137" t="s">
        <v>1397</v>
      </c>
      <c r="G6077" s="59" t="s">
        <v>26</v>
      </c>
      <c r="H6077" s="298" t="s">
        <v>11</v>
      </c>
      <c r="I6077" s="267" t="s">
        <v>1395</v>
      </c>
    </row>
    <row r="6078" spans="1:9" x14ac:dyDescent="0.2">
      <c r="A6078" s="48" t="s">
        <v>1069</v>
      </c>
      <c r="B6078" s="48"/>
      <c r="C6078" s="80" t="s">
        <v>141</v>
      </c>
      <c r="D6078" s="80" t="s">
        <v>1121</v>
      </c>
      <c r="E6078" s="177"/>
      <c r="F6078" s="137" t="s">
        <v>1397</v>
      </c>
      <c r="G6078" s="310" t="s">
        <v>26</v>
      </c>
      <c r="H6078" s="12" t="s">
        <v>11</v>
      </c>
      <c r="I6078" s="304" t="s">
        <v>1395</v>
      </c>
    </row>
    <row r="6079" spans="1:9" x14ac:dyDescent="0.2">
      <c r="A6079" s="132" t="s">
        <v>5</v>
      </c>
      <c r="B6079" s="132"/>
      <c r="C6079" s="49" t="s">
        <v>141</v>
      </c>
      <c r="D6079" s="77" t="s">
        <v>1116</v>
      </c>
      <c r="E6079" s="135">
        <v>295</v>
      </c>
      <c r="F6079" s="186" t="s">
        <v>1400</v>
      </c>
      <c r="G6079" s="137" t="s">
        <v>14</v>
      </c>
      <c r="H6079" s="139" t="s">
        <v>4</v>
      </c>
      <c r="I6079" s="267"/>
    </row>
    <row r="6080" spans="1:9" x14ac:dyDescent="0.2">
      <c r="A6080" s="132" t="s">
        <v>6</v>
      </c>
      <c r="B6080" s="132"/>
      <c r="C6080" s="49" t="s">
        <v>141</v>
      </c>
      <c r="D6080" s="77" t="s">
        <v>1116</v>
      </c>
      <c r="E6080" s="135">
        <v>295</v>
      </c>
      <c r="F6080" s="186" t="s">
        <v>1400</v>
      </c>
      <c r="G6080" s="137" t="s">
        <v>14</v>
      </c>
      <c r="H6080" s="139" t="s">
        <v>4</v>
      </c>
      <c r="I6080" s="267"/>
    </row>
    <row r="6081" spans="1:9" x14ac:dyDescent="0.2">
      <c r="A6081" s="132" t="s">
        <v>7</v>
      </c>
      <c r="B6081" s="132"/>
      <c r="C6081" s="49" t="s">
        <v>141</v>
      </c>
      <c r="D6081" s="77" t="s">
        <v>1116</v>
      </c>
      <c r="E6081" s="135">
        <v>295</v>
      </c>
      <c r="F6081" s="186" t="s">
        <v>1400</v>
      </c>
      <c r="G6081" s="137" t="s">
        <v>14</v>
      </c>
      <c r="H6081" s="139" t="s">
        <v>4</v>
      </c>
      <c r="I6081" s="267"/>
    </row>
    <row r="6082" spans="1:9" x14ac:dyDescent="0.2">
      <c r="A6082" s="132" t="s">
        <v>8</v>
      </c>
      <c r="B6082" s="132"/>
      <c r="C6082" s="49" t="s">
        <v>141</v>
      </c>
      <c r="D6082" s="77" t="s">
        <v>1116</v>
      </c>
      <c r="E6082" s="135">
        <v>295</v>
      </c>
      <c r="F6082" s="186" t="s">
        <v>1400</v>
      </c>
      <c r="G6082" s="137" t="s">
        <v>14</v>
      </c>
      <c r="H6082" s="139" t="s">
        <v>4</v>
      </c>
      <c r="I6082" s="267"/>
    </row>
    <row r="6083" spans="1:9" x14ac:dyDescent="0.2">
      <c r="A6083" s="132" t="s">
        <v>34</v>
      </c>
      <c r="B6083" s="132"/>
      <c r="C6083" s="49" t="s">
        <v>141</v>
      </c>
      <c r="D6083" s="77" t="s">
        <v>1116</v>
      </c>
      <c r="E6083" s="135">
        <v>295</v>
      </c>
      <c r="F6083" s="186" t="s">
        <v>1400</v>
      </c>
      <c r="G6083" s="137" t="s">
        <v>14</v>
      </c>
      <c r="H6083" s="139" t="s">
        <v>4</v>
      </c>
      <c r="I6083" s="267"/>
    </row>
    <row r="6084" spans="1:9" x14ac:dyDescent="0.2">
      <c r="A6084" s="132" t="s">
        <v>37</v>
      </c>
      <c r="B6084" s="132"/>
      <c r="C6084" s="49" t="s">
        <v>141</v>
      </c>
      <c r="D6084" s="77" t="s">
        <v>1116</v>
      </c>
      <c r="E6084" s="135">
        <v>295</v>
      </c>
      <c r="F6084" s="186" t="s">
        <v>1400</v>
      </c>
      <c r="G6084" s="137" t="s">
        <v>14</v>
      </c>
      <c r="H6084" s="139" t="s">
        <v>4</v>
      </c>
      <c r="I6084" s="267"/>
    </row>
    <row r="6085" spans="1:9" x14ac:dyDescent="0.2">
      <c r="A6085" s="132" t="s">
        <v>39</v>
      </c>
      <c r="B6085" s="132"/>
      <c r="C6085" s="49" t="s">
        <v>141</v>
      </c>
      <c r="D6085" s="77" t="s">
        <v>1116</v>
      </c>
      <c r="E6085" s="135">
        <v>295</v>
      </c>
      <c r="F6085" s="186" t="s">
        <v>1400</v>
      </c>
      <c r="G6085" s="137" t="s">
        <v>14</v>
      </c>
      <c r="H6085" s="139" t="s">
        <v>4</v>
      </c>
      <c r="I6085" s="267"/>
    </row>
    <row r="6086" spans="1:9" x14ac:dyDescent="0.2">
      <c r="A6086" s="132" t="s">
        <v>40</v>
      </c>
      <c r="B6086" s="132"/>
      <c r="C6086" s="49" t="s">
        <v>141</v>
      </c>
      <c r="D6086" s="77" t="s">
        <v>1116</v>
      </c>
      <c r="E6086" s="135">
        <v>295</v>
      </c>
      <c r="F6086" s="186" t="s">
        <v>1400</v>
      </c>
      <c r="G6086" s="137" t="s">
        <v>14</v>
      </c>
      <c r="H6086" s="12" t="s">
        <v>4</v>
      </c>
      <c r="I6086" s="267"/>
    </row>
    <row r="6087" spans="1:9" x14ac:dyDescent="0.2">
      <c r="A6087" s="132" t="s">
        <v>44</v>
      </c>
      <c r="B6087" s="132"/>
      <c r="C6087" s="49" t="s">
        <v>141</v>
      </c>
      <c r="D6087" s="77" t="s">
        <v>1116</v>
      </c>
      <c r="E6087" s="135">
        <v>295</v>
      </c>
      <c r="F6087" s="186" t="s">
        <v>1400</v>
      </c>
      <c r="G6087" s="137" t="s">
        <v>14</v>
      </c>
      <c r="H6087" s="139" t="s">
        <v>4</v>
      </c>
      <c r="I6087" s="267"/>
    </row>
    <row r="6088" spans="1:9" x14ac:dyDescent="0.2">
      <c r="A6088" s="132" t="s">
        <v>45</v>
      </c>
      <c r="B6088" s="132"/>
      <c r="C6088" s="49" t="s">
        <v>141</v>
      </c>
      <c r="D6088" s="77" t="s">
        <v>1116</v>
      </c>
      <c r="E6088" s="135">
        <v>295</v>
      </c>
      <c r="F6088" s="186" t="s">
        <v>1400</v>
      </c>
      <c r="G6088" s="137" t="s">
        <v>14</v>
      </c>
      <c r="H6088" s="139" t="s">
        <v>4</v>
      </c>
      <c r="I6088" s="267"/>
    </row>
    <row r="6089" spans="1:9" x14ac:dyDescent="0.2">
      <c r="A6089" s="132" t="s">
        <v>46</v>
      </c>
      <c r="B6089" s="132"/>
      <c r="C6089" s="49" t="s">
        <v>141</v>
      </c>
      <c r="D6089" s="77" t="s">
        <v>1116</v>
      </c>
      <c r="E6089" s="135">
        <v>295</v>
      </c>
      <c r="F6089" s="186" t="s">
        <v>1400</v>
      </c>
      <c r="G6089" s="137" t="s">
        <v>14</v>
      </c>
      <c r="H6089" s="139" t="s">
        <v>4</v>
      </c>
      <c r="I6089" s="267"/>
    </row>
    <row r="6090" spans="1:9" x14ac:dyDescent="0.2">
      <c r="A6090" s="132" t="s">
        <v>47</v>
      </c>
      <c r="B6090" s="132"/>
      <c r="C6090" s="49" t="s">
        <v>141</v>
      </c>
      <c r="D6090" s="77" t="s">
        <v>1116</v>
      </c>
      <c r="E6090" s="135">
        <v>295</v>
      </c>
      <c r="F6090" s="186" t="s">
        <v>1400</v>
      </c>
      <c r="G6090" s="137" t="s">
        <v>14</v>
      </c>
      <c r="H6090" s="139" t="s">
        <v>4</v>
      </c>
      <c r="I6090" s="267"/>
    </row>
    <row r="6091" spans="1:9" x14ac:dyDescent="0.2">
      <c r="A6091" s="132" t="s">
        <v>55</v>
      </c>
      <c r="B6091" s="132"/>
      <c r="C6091" s="49" t="s">
        <v>141</v>
      </c>
      <c r="D6091" s="77" t="s">
        <v>1116</v>
      </c>
      <c r="E6091" s="135">
        <v>295</v>
      </c>
      <c r="F6091" s="186" t="s">
        <v>1400</v>
      </c>
      <c r="G6091" s="137" t="s">
        <v>14</v>
      </c>
      <c r="H6091" s="139" t="s">
        <v>4</v>
      </c>
      <c r="I6091" s="267"/>
    </row>
    <row r="6092" spans="1:9" x14ac:dyDescent="0.2">
      <c r="A6092" s="132" t="s">
        <v>56</v>
      </c>
      <c r="B6092" s="132"/>
      <c r="C6092" s="49" t="s">
        <v>141</v>
      </c>
      <c r="D6092" s="77" t="s">
        <v>1116</v>
      </c>
      <c r="E6092" s="135">
        <v>295</v>
      </c>
      <c r="F6092" s="186" t="s">
        <v>1400</v>
      </c>
      <c r="G6092" s="137" t="s">
        <v>14</v>
      </c>
      <c r="H6092" s="139" t="s">
        <v>4</v>
      </c>
      <c r="I6092" s="267"/>
    </row>
    <row r="6093" spans="1:9" x14ac:dyDescent="0.2">
      <c r="A6093" s="132" t="s">
        <v>64</v>
      </c>
      <c r="B6093" s="132"/>
      <c r="C6093" s="49" t="s">
        <v>141</v>
      </c>
      <c r="D6093" s="77" t="s">
        <v>1116</v>
      </c>
      <c r="E6093" s="135">
        <v>295</v>
      </c>
      <c r="F6093" s="186" t="s">
        <v>1400</v>
      </c>
      <c r="G6093" s="137" t="s">
        <v>14</v>
      </c>
      <c r="H6093" s="139" t="s">
        <v>4</v>
      </c>
      <c r="I6093" s="267"/>
    </row>
    <row r="6094" spans="1:9" x14ac:dyDescent="0.2">
      <c r="A6094" s="132" t="s">
        <v>65</v>
      </c>
      <c r="B6094" s="132"/>
      <c r="C6094" s="49" t="s">
        <v>141</v>
      </c>
      <c r="D6094" s="77" t="s">
        <v>1116</v>
      </c>
      <c r="E6094" s="135">
        <v>295</v>
      </c>
      <c r="F6094" s="186" t="s">
        <v>1400</v>
      </c>
      <c r="G6094" s="137" t="s">
        <v>14</v>
      </c>
      <c r="H6094" s="139" t="s">
        <v>4</v>
      </c>
      <c r="I6094" s="267"/>
    </row>
    <row r="6095" spans="1:9" x14ac:dyDescent="0.2">
      <c r="A6095" s="132" t="s">
        <v>78</v>
      </c>
      <c r="B6095" s="132"/>
      <c r="C6095" s="49" t="s">
        <v>141</v>
      </c>
      <c r="D6095" s="77" t="s">
        <v>1116</v>
      </c>
      <c r="E6095" s="135">
        <v>295</v>
      </c>
      <c r="F6095" s="186" t="s">
        <v>1400</v>
      </c>
      <c r="G6095" s="137" t="s">
        <v>14</v>
      </c>
      <c r="H6095" s="139" t="s">
        <v>4</v>
      </c>
      <c r="I6095" s="267"/>
    </row>
    <row r="6096" spans="1:9" x14ac:dyDescent="0.2">
      <c r="A6096" s="132" t="s">
        <v>79</v>
      </c>
      <c r="B6096" s="132"/>
      <c r="C6096" s="49" t="s">
        <v>141</v>
      </c>
      <c r="D6096" s="77" t="s">
        <v>1116</v>
      </c>
      <c r="E6096" s="135">
        <v>295</v>
      </c>
      <c r="F6096" s="186" t="s">
        <v>1400</v>
      </c>
      <c r="G6096" s="137" t="s">
        <v>14</v>
      </c>
      <c r="H6096" s="139" t="s">
        <v>4</v>
      </c>
      <c r="I6096" s="267"/>
    </row>
    <row r="6097" spans="1:9" x14ac:dyDescent="0.2">
      <c r="A6097" s="132" t="s">
        <v>81</v>
      </c>
      <c r="B6097" s="132"/>
      <c r="C6097" s="49" t="s">
        <v>141</v>
      </c>
      <c r="D6097" s="77" t="s">
        <v>1116</v>
      </c>
      <c r="E6097" s="135">
        <v>295</v>
      </c>
      <c r="F6097" s="186" t="s">
        <v>1400</v>
      </c>
      <c r="G6097" s="137" t="s">
        <v>14</v>
      </c>
      <c r="H6097" s="139" t="s">
        <v>4</v>
      </c>
      <c r="I6097" s="267"/>
    </row>
    <row r="6098" spans="1:9" x14ac:dyDescent="0.2">
      <c r="A6098" s="132" t="s">
        <v>82</v>
      </c>
      <c r="B6098" s="132"/>
      <c r="C6098" s="49" t="s">
        <v>141</v>
      </c>
      <c r="D6098" s="77" t="s">
        <v>1116</v>
      </c>
      <c r="E6098" s="135">
        <v>295</v>
      </c>
      <c r="F6098" s="186" t="s">
        <v>1400</v>
      </c>
      <c r="G6098" s="137" t="s">
        <v>14</v>
      </c>
      <c r="H6098" s="139" t="s">
        <v>4</v>
      </c>
      <c r="I6098" s="267"/>
    </row>
    <row r="6099" spans="1:9" x14ac:dyDescent="0.2">
      <c r="A6099" s="132" t="s">
        <v>87</v>
      </c>
      <c r="B6099" s="132"/>
      <c r="C6099" s="49" t="s">
        <v>141</v>
      </c>
      <c r="D6099" s="77" t="s">
        <v>1116</v>
      </c>
      <c r="E6099" s="135">
        <v>295</v>
      </c>
      <c r="F6099" s="186" t="s">
        <v>1400</v>
      </c>
      <c r="G6099" s="137" t="s">
        <v>14</v>
      </c>
      <c r="H6099" s="139" t="s">
        <v>4</v>
      </c>
      <c r="I6099" s="267"/>
    </row>
    <row r="6100" spans="1:9" x14ac:dyDescent="0.2">
      <c r="A6100" s="132" t="s">
        <v>88</v>
      </c>
      <c r="B6100" s="132"/>
      <c r="C6100" s="49" t="s">
        <v>141</v>
      </c>
      <c r="D6100" s="77" t="s">
        <v>1116</v>
      </c>
      <c r="E6100" s="135">
        <v>295</v>
      </c>
      <c r="F6100" s="186" t="s">
        <v>1400</v>
      </c>
      <c r="G6100" s="137" t="s">
        <v>14</v>
      </c>
      <c r="H6100" s="184" t="s">
        <v>4</v>
      </c>
      <c r="I6100" s="267"/>
    </row>
    <row r="6101" spans="1:9" x14ac:dyDescent="0.2">
      <c r="A6101" s="132" t="s">
        <v>148</v>
      </c>
      <c r="B6101" s="132"/>
      <c r="C6101" s="49" t="s">
        <v>141</v>
      </c>
      <c r="D6101" s="77" t="s">
        <v>1116</v>
      </c>
      <c r="E6101" s="135">
        <v>295</v>
      </c>
      <c r="F6101" s="186" t="s">
        <v>1400</v>
      </c>
      <c r="G6101" s="137" t="s">
        <v>14</v>
      </c>
      <c r="H6101" s="184" t="s">
        <v>4</v>
      </c>
      <c r="I6101" s="267"/>
    </row>
    <row r="6102" spans="1:9" x14ac:dyDescent="0.2">
      <c r="A6102" s="132" t="s">
        <v>527</v>
      </c>
      <c r="B6102" s="132"/>
      <c r="C6102" s="49" t="s">
        <v>141</v>
      </c>
      <c r="D6102" s="77" t="s">
        <v>1116</v>
      </c>
      <c r="E6102" s="135">
        <v>295</v>
      </c>
      <c r="F6102" s="186" t="s">
        <v>1400</v>
      </c>
      <c r="G6102" s="137" t="s">
        <v>14</v>
      </c>
      <c r="H6102" s="184" t="s">
        <v>4</v>
      </c>
      <c r="I6102" s="267"/>
    </row>
    <row r="6103" spans="1:9" x14ac:dyDescent="0.2">
      <c r="A6103" s="132" t="s">
        <v>588</v>
      </c>
      <c r="B6103" s="132"/>
      <c r="C6103" s="49" t="s">
        <v>141</v>
      </c>
      <c r="D6103" s="77" t="s">
        <v>1116</v>
      </c>
      <c r="E6103" s="135">
        <v>295</v>
      </c>
      <c r="F6103" s="186" t="s">
        <v>1400</v>
      </c>
      <c r="G6103" s="137" t="s">
        <v>14</v>
      </c>
      <c r="H6103" s="184" t="s">
        <v>4</v>
      </c>
      <c r="I6103" s="267"/>
    </row>
    <row r="6104" spans="1:9" x14ac:dyDescent="0.2">
      <c r="A6104" s="48" t="s">
        <v>1069</v>
      </c>
      <c r="B6104" s="48"/>
      <c r="C6104" s="49" t="s">
        <v>141</v>
      </c>
      <c r="D6104" s="80" t="s">
        <v>1116</v>
      </c>
      <c r="E6104" s="177">
        <v>295</v>
      </c>
      <c r="F6104" s="186" t="s">
        <v>1400</v>
      </c>
      <c r="G6104" s="140" t="s">
        <v>14</v>
      </c>
      <c r="H6104" s="216" t="s">
        <v>4</v>
      </c>
      <c r="I6104" s="304"/>
    </row>
    <row r="6105" spans="1:9" x14ac:dyDescent="0.2">
      <c r="A6105" s="48" t="s">
        <v>588</v>
      </c>
      <c r="B6105" s="213">
        <v>2</v>
      </c>
      <c r="C6105" s="77" t="s">
        <v>141</v>
      </c>
      <c r="D6105" s="78" t="s">
        <v>1151</v>
      </c>
      <c r="E6105" s="135">
        <v>226</v>
      </c>
      <c r="F6105" s="137" t="s">
        <v>1153</v>
      </c>
      <c r="G6105" s="137" t="s">
        <v>17</v>
      </c>
      <c r="H6105" s="298">
        <v>4754.7</v>
      </c>
      <c r="I6105" s="267"/>
    </row>
    <row r="6106" spans="1:9" x14ac:dyDescent="0.2">
      <c r="A6106" s="48" t="s">
        <v>1069</v>
      </c>
      <c r="B6106" s="213">
        <v>2</v>
      </c>
      <c r="C6106" s="77" t="s">
        <v>141</v>
      </c>
      <c r="D6106" s="78" t="s">
        <v>1151</v>
      </c>
      <c r="E6106" s="135">
        <v>226</v>
      </c>
      <c r="F6106" s="137" t="s">
        <v>1153</v>
      </c>
      <c r="G6106" s="137" t="s">
        <v>17</v>
      </c>
      <c r="H6106" s="298">
        <v>2012.3</v>
      </c>
      <c r="I6106" s="267"/>
    </row>
    <row r="6107" spans="1:9" x14ac:dyDescent="0.2">
      <c r="A6107" s="48" t="s">
        <v>588</v>
      </c>
      <c r="B6107" s="213">
        <v>2</v>
      </c>
      <c r="C6107" s="77" t="s">
        <v>141</v>
      </c>
      <c r="D6107" s="78" t="s">
        <v>1151</v>
      </c>
      <c r="E6107" s="135">
        <v>227</v>
      </c>
      <c r="F6107" s="137" t="s">
        <v>1402</v>
      </c>
      <c r="G6107" s="137" t="s">
        <v>15</v>
      </c>
      <c r="H6107" s="309">
        <v>18018.900000000001</v>
      </c>
      <c r="I6107" s="267"/>
    </row>
    <row r="6108" spans="1:9" x14ac:dyDescent="0.2">
      <c r="A6108" s="48" t="s">
        <v>1069</v>
      </c>
      <c r="B6108" s="213">
        <v>2</v>
      </c>
      <c r="C6108" s="77" t="s">
        <v>141</v>
      </c>
      <c r="D6108" s="78" t="s">
        <v>1151</v>
      </c>
      <c r="E6108" s="135">
        <v>227</v>
      </c>
      <c r="F6108" s="137" t="s">
        <v>1402</v>
      </c>
      <c r="G6108" s="137" t="s">
        <v>15</v>
      </c>
      <c r="H6108" s="309">
        <v>7049.3</v>
      </c>
      <c r="I6108" s="267"/>
    </row>
    <row r="6109" spans="1:9" x14ac:dyDescent="0.2">
      <c r="A6109" s="267" t="s">
        <v>5</v>
      </c>
      <c r="B6109" s="267"/>
      <c r="C6109" s="55" t="s">
        <v>29</v>
      </c>
      <c r="D6109" s="55" t="s">
        <v>30</v>
      </c>
      <c r="E6109" s="149">
        <v>2.7E-2</v>
      </c>
      <c r="F6109" s="309" t="s">
        <v>1407</v>
      </c>
      <c r="G6109" s="309" t="s">
        <v>1122</v>
      </c>
      <c r="H6109" s="298" t="s">
        <v>11</v>
      </c>
      <c r="I6109" s="267" t="s">
        <v>1403</v>
      </c>
    </row>
    <row r="6110" spans="1:9" x14ac:dyDescent="0.2">
      <c r="A6110" s="267" t="s">
        <v>6</v>
      </c>
      <c r="B6110" s="267"/>
      <c r="C6110" s="55" t="s">
        <v>29</v>
      </c>
      <c r="D6110" s="55" t="s">
        <v>30</v>
      </c>
      <c r="E6110" s="149">
        <v>2.7E-2</v>
      </c>
      <c r="F6110" s="309" t="s">
        <v>1407</v>
      </c>
      <c r="G6110" s="309" t="s">
        <v>1122</v>
      </c>
      <c r="H6110" s="298" t="s">
        <v>11</v>
      </c>
      <c r="I6110" s="267" t="s">
        <v>1403</v>
      </c>
    </row>
    <row r="6111" spans="1:9" x14ac:dyDescent="0.2">
      <c r="A6111" s="267" t="s">
        <v>7</v>
      </c>
      <c r="B6111" s="267"/>
      <c r="C6111" s="55" t="s">
        <v>29</v>
      </c>
      <c r="D6111" s="55" t="s">
        <v>30</v>
      </c>
      <c r="E6111" s="149">
        <v>2.7E-2</v>
      </c>
      <c r="F6111" s="309" t="s">
        <v>1407</v>
      </c>
      <c r="G6111" s="309" t="s">
        <v>1122</v>
      </c>
      <c r="H6111" s="298" t="s">
        <v>11</v>
      </c>
      <c r="I6111" s="267" t="s">
        <v>1403</v>
      </c>
    </row>
    <row r="6112" spans="1:9" x14ac:dyDescent="0.2">
      <c r="A6112" s="267" t="s">
        <v>8</v>
      </c>
      <c r="B6112" s="267"/>
      <c r="C6112" s="55" t="s">
        <v>29</v>
      </c>
      <c r="D6112" s="55" t="s">
        <v>30</v>
      </c>
      <c r="E6112" s="149">
        <v>2.7E-2</v>
      </c>
      <c r="F6112" s="309" t="s">
        <v>1407</v>
      </c>
      <c r="G6112" s="309" t="s">
        <v>1122</v>
      </c>
      <c r="H6112" s="298" t="s">
        <v>11</v>
      </c>
      <c r="I6112" s="267" t="s">
        <v>1403</v>
      </c>
    </row>
    <row r="6113" spans="1:9" x14ac:dyDescent="0.2">
      <c r="A6113" s="267" t="s">
        <v>34</v>
      </c>
      <c r="B6113" s="267"/>
      <c r="C6113" s="55" t="s">
        <v>29</v>
      </c>
      <c r="D6113" s="55" t="s">
        <v>30</v>
      </c>
      <c r="E6113" s="149">
        <v>2.7E-2</v>
      </c>
      <c r="F6113" s="309" t="s">
        <v>1407</v>
      </c>
      <c r="G6113" s="309" t="s">
        <v>1122</v>
      </c>
      <c r="H6113" s="298">
        <v>253900</v>
      </c>
      <c r="I6113" s="267" t="s">
        <v>1403</v>
      </c>
    </row>
    <row r="6114" spans="1:9" x14ac:dyDescent="0.2">
      <c r="A6114" s="267" t="s">
        <v>37</v>
      </c>
      <c r="B6114" s="267"/>
      <c r="C6114" s="55" t="s">
        <v>29</v>
      </c>
      <c r="D6114" s="55" t="s">
        <v>30</v>
      </c>
      <c r="E6114" s="149">
        <v>2.7E-2</v>
      </c>
      <c r="F6114" s="309" t="s">
        <v>1407</v>
      </c>
      <c r="G6114" s="309" t="s">
        <v>1122</v>
      </c>
      <c r="H6114" s="298">
        <v>230000</v>
      </c>
      <c r="I6114" s="267" t="s">
        <v>1403</v>
      </c>
    </row>
    <row r="6115" spans="1:9" x14ac:dyDescent="0.2">
      <c r="A6115" s="267" t="s">
        <v>39</v>
      </c>
      <c r="B6115" s="267"/>
      <c r="C6115" s="55" t="s">
        <v>29</v>
      </c>
      <c r="D6115" s="55" t="s">
        <v>30</v>
      </c>
      <c r="E6115" s="149">
        <v>2.7E-2</v>
      </c>
      <c r="F6115" s="309" t="s">
        <v>1407</v>
      </c>
      <c r="G6115" s="309" t="s">
        <v>1122</v>
      </c>
      <c r="H6115" s="298">
        <v>250000</v>
      </c>
      <c r="I6115" s="267" t="s">
        <v>1403</v>
      </c>
    </row>
    <row r="6116" spans="1:9" x14ac:dyDescent="0.2">
      <c r="A6116" s="267" t="s">
        <v>40</v>
      </c>
      <c r="B6116" s="267"/>
      <c r="C6116" s="55" t="s">
        <v>29</v>
      </c>
      <c r="D6116" s="55" t="s">
        <v>30</v>
      </c>
      <c r="E6116" s="149">
        <v>2.7E-2</v>
      </c>
      <c r="F6116" s="309" t="s">
        <v>1407</v>
      </c>
      <c r="G6116" s="309" t="s">
        <v>1122</v>
      </c>
      <c r="H6116" s="298">
        <v>0</v>
      </c>
      <c r="I6116" s="267" t="s">
        <v>1403</v>
      </c>
    </row>
    <row r="6117" spans="1:9" x14ac:dyDescent="0.2">
      <c r="A6117" s="267" t="s">
        <v>44</v>
      </c>
      <c r="B6117" s="267"/>
      <c r="C6117" s="55" t="s">
        <v>29</v>
      </c>
      <c r="D6117" s="55" t="s">
        <v>30</v>
      </c>
      <c r="E6117" s="149">
        <v>2.7E-2</v>
      </c>
      <c r="F6117" s="309" t="s">
        <v>1407</v>
      </c>
      <c r="G6117" s="309" t="s">
        <v>1122</v>
      </c>
      <c r="H6117" s="298">
        <v>50000</v>
      </c>
      <c r="I6117" s="267" t="s">
        <v>1403</v>
      </c>
    </row>
    <row r="6118" spans="1:9" x14ac:dyDescent="0.2">
      <c r="A6118" s="267" t="s">
        <v>45</v>
      </c>
      <c r="B6118" s="267"/>
      <c r="C6118" s="55" t="s">
        <v>29</v>
      </c>
      <c r="D6118" s="55" t="s">
        <v>30</v>
      </c>
      <c r="E6118" s="149">
        <v>2.7E-2</v>
      </c>
      <c r="F6118" s="309" t="s">
        <v>1407</v>
      </c>
      <c r="G6118" s="309" t="s">
        <v>1122</v>
      </c>
      <c r="H6118" s="298">
        <v>0</v>
      </c>
      <c r="I6118" s="267" t="s">
        <v>1403</v>
      </c>
    </row>
    <row r="6119" spans="1:9" x14ac:dyDescent="0.2">
      <c r="A6119" s="267" t="s">
        <v>46</v>
      </c>
      <c r="B6119" s="267"/>
      <c r="C6119" s="55" t="s">
        <v>29</v>
      </c>
      <c r="D6119" s="55" t="s">
        <v>30</v>
      </c>
      <c r="E6119" s="149">
        <v>2.7E-2</v>
      </c>
      <c r="F6119" s="309" t="s">
        <v>1407</v>
      </c>
      <c r="G6119" s="309" t="s">
        <v>1122</v>
      </c>
      <c r="H6119" s="298">
        <v>132356.1</v>
      </c>
      <c r="I6119" s="267" t="s">
        <v>1403</v>
      </c>
    </row>
    <row r="6120" spans="1:9" x14ac:dyDescent="0.2">
      <c r="A6120" s="267" t="s">
        <v>47</v>
      </c>
      <c r="B6120" s="267"/>
      <c r="C6120" s="55" t="s">
        <v>29</v>
      </c>
      <c r="D6120" s="55" t="s">
        <v>30</v>
      </c>
      <c r="E6120" s="149">
        <v>2.7E-2</v>
      </c>
      <c r="F6120" s="309" t="s">
        <v>1407</v>
      </c>
      <c r="G6120" s="309" t="s">
        <v>1122</v>
      </c>
      <c r="H6120" s="298">
        <v>132356.1</v>
      </c>
      <c r="I6120" s="267" t="s">
        <v>1403</v>
      </c>
    </row>
    <row r="6121" spans="1:9" x14ac:dyDescent="0.2">
      <c r="A6121" s="267" t="s">
        <v>55</v>
      </c>
      <c r="B6121" s="267"/>
      <c r="C6121" s="55" t="s">
        <v>29</v>
      </c>
      <c r="D6121" s="55" t="s">
        <v>30</v>
      </c>
      <c r="E6121" s="149">
        <v>2.7E-2</v>
      </c>
      <c r="F6121" s="309" t="s">
        <v>1407</v>
      </c>
      <c r="G6121" s="309" t="s">
        <v>1122</v>
      </c>
      <c r="H6121" s="298">
        <v>147351.5</v>
      </c>
      <c r="I6121" s="267" t="s">
        <v>1403</v>
      </c>
    </row>
    <row r="6122" spans="1:9" x14ac:dyDescent="0.2">
      <c r="A6122" s="267" t="s">
        <v>56</v>
      </c>
      <c r="B6122" s="267"/>
      <c r="C6122" s="55" t="s">
        <v>29</v>
      </c>
      <c r="D6122" s="55" t="s">
        <v>30</v>
      </c>
      <c r="E6122" s="149">
        <v>2.7E-2</v>
      </c>
      <c r="F6122" s="309" t="s">
        <v>1407</v>
      </c>
      <c r="G6122" s="309" t="s">
        <v>1122</v>
      </c>
      <c r="H6122" s="298">
        <v>49000</v>
      </c>
      <c r="I6122" s="267" t="s">
        <v>1403</v>
      </c>
    </row>
    <row r="6123" spans="1:9" x14ac:dyDescent="0.2">
      <c r="A6123" s="267" t="s">
        <v>64</v>
      </c>
      <c r="B6123" s="267"/>
      <c r="C6123" s="55" t="s">
        <v>29</v>
      </c>
      <c r="D6123" s="55" t="s">
        <v>30</v>
      </c>
      <c r="E6123" s="149">
        <v>2.7E-2</v>
      </c>
      <c r="F6123" s="309" t="s">
        <v>1407</v>
      </c>
      <c r="G6123" s="309" t="s">
        <v>1122</v>
      </c>
      <c r="H6123" s="298" t="s">
        <v>11</v>
      </c>
      <c r="I6123" s="267" t="s">
        <v>1403</v>
      </c>
    </row>
    <row r="6124" spans="1:9" x14ac:dyDescent="0.2">
      <c r="A6124" s="267" t="s">
        <v>65</v>
      </c>
      <c r="B6124" s="267"/>
      <c r="C6124" s="55" t="s">
        <v>29</v>
      </c>
      <c r="D6124" s="55" t="s">
        <v>30</v>
      </c>
      <c r="E6124" s="149">
        <v>2.7E-2</v>
      </c>
      <c r="F6124" s="309" t="s">
        <v>1407</v>
      </c>
      <c r="G6124" s="309" t="s">
        <v>1122</v>
      </c>
      <c r="H6124" s="298" t="s">
        <v>11</v>
      </c>
      <c r="I6124" s="267" t="s">
        <v>1403</v>
      </c>
    </row>
    <row r="6125" spans="1:9" s="53" customFormat="1" x14ac:dyDescent="0.2">
      <c r="A6125" s="132" t="s">
        <v>78</v>
      </c>
      <c r="B6125" s="267"/>
      <c r="C6125" s="55" t="s">
        <v>29</v>
      </c>
      <c r="D6125" s="55" t="s">
        <v>30</v>
      </c>
      <c r="E6125" s="149">
        <v>2.7E-2</v>
      </c>
      <c r="F6125" s="309" t="s">
        <v>1407</v>
      </c>
      <c r="G6125" s="309" t="s">
        <v>1122</v>
      </c>
      <c r="H6125" s="298">
        <v>75000</v>
      </c>
      <c r="I6125" s="267" t="s">
        <v>1403</v>
      </c>
    </row>
    <row r="6126" spans="1:9" s="53" customFormat="1" x14ac:dyDescent="0.2">
      <c r="A6126" s="132" t="s">
        <v>79</v>
      </c>
      <c r="B6126" s="267"/>
      <c r="C6126" s="55" t="s">
        <v>29</v>
      </c>
      <c r="D6126" s="55" t="s">
        <v>30</v>
      </c>
      <c r="E6126" s="149">
        <v>2.7E-2</v>
      </c>
      <c r="F6126" s="309" t="s">
        <v>1407</v>
      </c>
      <c r="G6126" s="309" t="s">
        <v>1122</v>
      </c>
      <c r="H6126" s="298">
        <v>75000</v>
      </c>
      <c r="I6126" s="267" t="s">
        <v>1403</v>
      </c>
    </row>
    <row r="6127" spans="1:9" x14ac:dyDescent="0.2">
      <c r="A6127" s="267" t="s">
        <v>81</v>
      </c>
      <c r="B6127" s="267"/>
      <c r="C6127" s="55" t="s">
        <v>29</v>
      </c>
      <c r="D6127" s="55" t="s">
        <v>30</v>
      </c>
      <c r="E6127" s="149">
        <v>2.7E-2</v>
      </c>
      <c r="F6127" s="309" t="s">
        <v>1407</v>
      </c>
      <c r="G6127" s="309" t="s">
        <v>1122</v>
      </c>
      <c r="H6127" s="298" t="s">
        <v>11</v>
      </c>
      <c r="I6127" s="267" t="s">
        <v>1403</v>
      </c>
    </row>
    <row r="6128" spans="1:9" x14ac:dyDescent="0.2">
      <c r="A6128" s="267" t="s">
        <v>82</v>
      </c>
      <c r="B6128" s="267"/>
      <c r="C6128" s="55" t="s">
        <v>29</v>
      </c>
      <c r="D6128" s="55" t="s">
        <v>30</v>
      </c>
      <c r="E6128" s="149">
        <v>2.7E-2</v>
      </c>
      <c r="F6128" s="309" t="s">
        <v>1407</v>
      </c>
      <c r="G6128" s="309" t="s">
        <v>1122</v>
      </c>
      <c r="H6128" s="298" t="s">
        <v>11</v>
      </c>
      <c r="I6128" s="267" t="s">
        <v>1403</v>
      </c>
    </row>
    <row r="6129" spans="1:9" x14ac:dyDescent="0.2">
      <c r="A6129" s="267" t="s">
        <v>87</v>
      </c>
      <c r="B6129" s="267"/>
      <c r="C6129" s="55" t="s">
        <v>29</v>
      </c>
      <c r="D6129" s="55" t="s">
        <v>30</v>
      </c>
      <c r="E6129" s="149">
        <v>2.7E-2</v>
      </c>
      <c r="F6129" s="309" t="s">
        <v>1407</v>
      </c>
      <c r="G6129" s="309" t="s">
        <v>1122</v>
      </c>
      <c r="H6129" s="298" t="s">
        <v>11</v>
      </c>
      <c r="I6129" s="267" t="s">
        <v>1403</v>
      </c>
    </row>
    <row r="6130" spans="1:9" x14ac:dyDescent="0.2">
      <c r="A6130" s="267" t="s">
        <v>88</v>
      </c>
      <c r="B6130" s="267"/>
      <c r="C6130" s="55" t="s">
        <v>29</v>
      </c>
      <c r="D6130" s="55" t="s">
        <v>30</v>
      </c>
      <c r="E6130" s="149">
        <v>2.7E-2</v>
      </c>
      <c r="F6130" s="309" t="s">
        <v>1407</v>
      </c>
      <c r="G6130" s="309" t="s">
        <v>1122</v>
      </c>
      <c r="H6130" s="298" t="s">
        <v>11</v>
      </c>
      <c r="I6130" s="267" t="s">
        <v>1403</v>
      </c>
    </row>
    <row r="6131" spans="1:9" x14ac:dyDescent="0.2">
      <c r="A6131" s="267" t="s">
        <v>148</v>
      </c>
      <c r="B6131" s="267"/>
      <c r="C6131" s="55" t="s">
        <v>29</v>
      </c>
      <c r="D6131" s="55" t="s">
        <v>30</v>
      </c>
      <c r="E6131" s="149">
        <v>2.7E-2</v>
      </c>
      <c r="F6131" s="309" t="s">
        <v>1407</v>
      </c>
      <c r="G6131" s="309" t="s">
        <v>1122</v>
      </c>
      <c r="H6131" s="298" t="s">
        <v>11</v>
      </c>
      <c r="I6131" s="267" t="s">
        <v>1403</v>
      </c>
    </row>
    <row r="6132" spans="1:9" x14ac:dyDescent="0.2">
      <c r="A6132" s="267" t="s">
        <v>527</v>
      </c>
      <c r="B6132" s="267"/>
      <c r="C6132" s="55" t="s">
        <v>29</v>
      </c>
      <c r="D6132" s="55" t="s">
        <v>30</v>
      </c>
      <c r="E6132" s="149">
        <v>2.7E-2</v>
      </c>
      <c r="F6132" s="309" t="s">
        <v>1407</v>
      </c>
      <c r="G6132" s="309" t="s">
        <v>1122</v>
      </c>
      <c r="H6132" s="298" t="s">
        <v>11</v>
      </c>
      <c r="I6132" s="267" t="s">
        <v>1403</v>
      </c>
    </row>
    <row r="6133" spans="1:9" x14ac:dyDescent="0.2">
      <c r="A6133" s="267" t="s">
        <v>588</v>
      </c>
      <c r="B6133" s="267"/>
      <c r="C6133" s="55" t="s">
        <v>29</v>
      </c>
      <c r="D6133" s="55" t="s">
        <v>30</v>
      </c>
      <c r="E6133" s="149">
        <v>2.7E-2</v>
      </c>
      <c r="F6133" s="309" t="s">
        <v>1407</v>
      </c>
      <c r="G6133" s="309" t="s">
        <v>1122</v>
      </c>
      <c r="H6133" s="298" t="s">
        <v>11</v>
      </c>
      <c r="I6133" s="267" t="s">
        <v>1403</v>
      </c>
    </row>
    <row r="6134" spans="1:9" x14ac:dyDescent="0.2">
      <c r="A6134" s="267" t="s">
        <v>1069</v>
      </c>
      <c r="B6134" s="267"/>
      <c r="C6134" s="55" t="s">
        <v>29</v>
      </c>
      <c r="D6134" s="55" t="s">
        <v>30</v>
      </c>
      <c r="E6134" s="149">
        <v>2.7E-2</v>
      </c>
      <c r="F6134" s="309" t="s">
        <v>1407</v>
      </c>
      <c r="G6134" s="309" t="s">
        <v>1122</v>
      </c>
      <c r="H6134" s="298" t="s">
        <v>11</v>
      </c>
      <c r="I6134" s="267" t="s">
        <v>1403</v>
      </c>
    </row>
    <row r="6135" spans="1:9" x14ac:dyDescent="0.2">
      <c r="A6135" s="132" t="s">
        <v>5</v>
      </c>
      <c r="B6135" s="132"/>
      <c r="C6135" s="77" t="s">
        <v>29</v>
      </c>
      <c r="D6135" s="77" t="s">
        <v>1176</v>
      </c>
      <c r="E6135" s="135">
        <v>933</v>
      </c>
      <c r="F6135" s="137" t="s">
        <v>1268</v>
      </c>
      <c r="G6135" s="137" t="s">
        <v>1122</v>
      </c>
      <c r="H6135" s="139" t="s">
        <v>11</v>
      </c>
      <c r="I6135" s="267" t="s">
        <v>1388</v>
      </c>
    </row>
    <row r="6136" spans="1:9" x14ac:dyDescent="0.2">
      <c r="A6136" s="132" t="s">
        <v>6</v>
      </c>
      <c r="B6136" s="132"/>
      <c r="C6136" s="77" t="s">
        <v>29</v>
      </c>
      <c r="D6136" s="77" t="s">
        <v>1176</v>
      </c>
      <c r="E6136" s="135">
        <v>933</v>
      </c>
      <c r="F6136" s="137" t="s">
        <v>1268</v>
      </c>
      <c r="G6136" s="137" t="s">
        <v>1122</v>
      </c>
      <c r="H6136" s="184" t="s">
        <v>11</v>
      </c>
      <c r="I6136" s="267" t="s">
        <v>1388</v>
      </c>
    </row>
    <row r="6137" spans="1:9" x14ac:dyDescent="0.2">
      <c r="A6137" s="132" t="s">
        <v>7</v>
      </c>
      <c r="B6137" s="132"/>
      <c r="C6137" s="77" t="s">
        <v>29</v>
      </c>
      <c r="D6137" s="77" t="s">
        <v>1176</v>
      </c>
      <c r="E6137" s="135">
        <v>933</v>
      </c>
      <c r="F6137" s="137" t="s">
        <v>1268</v>
      </c>
      <c r="G6137" s="137" t="s">
        <v>1122</v>
      </c>
      <c r="H6137" s="139" t="s">
        <v>11</v>
      </c>
      <c r="I6137" s="267" t="s">
        <v>1388</v>
      </c>
    </row>
    <row r="6138" spans="1:9" x14ac:dyDescent="0.2">
      <c r="A6138" s="132" t="s">
        <v>8</v>
      </c>
      <c r="B6138" s="132"/>
      <c r="C6138" s="77" t="s">
        <v>29</v>
      </c>
      <c r="D6138" s="77" t="s">
        <v>1176</v>
      </c>
      <c r="E6138" s="135">
        <v>933</v>
      </c>
      <c r="F6138" s="137" t="s">
        <v>1268</v>
      </c>
      <c r="G6138" s="137" t="s">
        <v>1122</v>
      </c>
      <c r="H6138" s="139" t="s">
        <v>11</v>
      </c>
      <c r="I6138" s="267" t="s">
        <v>1388</v>
      </c>
    </row>
    <row r="6139" spans="1:9" x14ac:dyDescent="0.2">
      <c r="A6139" s="132" t="s">
        <v>34</v>
      </c>
      <c r="B6139" s="132"/>
      <c r="C6139" s="77" t="s">
        <v>29</v>
      </c>
      <c r="D6139" s="77" t="s">
        <v>1176</v>
      </c>
      <c r="E6139" s="135">
        <v>933</v>
      </c>
      <c r="F6139" s="137" t="s">
        <v>1268</v>
      </c>
      <c r="G6139" s="137" t="s">
        <v>1122</v>
      </c>
      <c r="H6139" s="139" t="s">
        <v>11</v>
      </c>
      <c r="I6139" s="267" t="s">
        <v>1388</v>
      </c>
    </row>
    <row r="6140" spans="1:9" x14ac:dyDescent="0.2">
      <c r="A6140" s="132" t="s">
        <v>37</v>
      </c>
      <c r="B6140" s="132"/>
      <c r="C6140" s="77" t="s">
        <v>29</v>
      </c>
      <c r="D6140" s="77" t="s">
        <v>1176</v>
      </c>
      <c r="E6140" s="135">
        <v>933</v>
      </c>
      <c r="F6140" s="137" t="s">
        <v>1268</v>
      </c>
      <c r="G6140" s="137" t="s">
        <v>1122</v>
      </c>
      <c r="H6140" s="139" t="s">
        <v>11</v>
      </c>
      <c r="I6140" s="267" t="s">
        <v>1388</v>
      </c>
    </row>
    <row r="6141" spans="1:9" x14ac:dyDescent="0.2">
      <c r="A6141" s="132" t="s">
        <v>39</v>
      </c>
      <c r="B6141" s="132"/>
      <c r="C6141" s="49" t="s">
        <v>29</v>
      </c>
      <c r="D6141" s="77" t="s">
        <v>1176</v>
      </c>
      <c r="E6141" s="135">
        <v>933</v>
      </c>
      <c r="F6141" s="137" t="s">
        <v>1268</v>
      </c>
      <c r="G6141" s="137" t="s">
        <v>1122</v>
      </c>
      <c r="H6141" s="139" t="s">
        <v>11</v>
      </c>
      <c r="I6141" s="267" t="s">
        <v>1388</v>
      </c>
    </row>
    <row r="6142" spans="1:9" x14ac:dyDescent="0.2">
      <c r="A6142" s="132" t="s">
        <v>40</v>
      </c>
      <c r="B6142" s="132"/>
      <c r="C6142" s="49" t="s">
        <v>29</v>
      </c>
      <c r="D6142" s="77" t="s">
        <v>1176</v>
      </c>
      <c r="E6142" s="135">
        <v>933</v>
      </c>
      <c r="F6142" s="137" t="s">
        <v>1268</v>
      </c>
      <c r="G6142" s="137" t="s">
        <v>1122</v>
      </c>
      <c r="H6142" s="139" t="s">
        <v>11</v>
      </c>
      <c r="I6142" s="267" t="s">
        <v>1388</v>
      </c>
    </row>
    <row r="6143" spans="1:9" x14ac:dyDescent="0.2">
      <c r="A6143" s="132" t="s">
        <v>44</v>
      </c>
      <c r="B6143" s="132"/>
      <c r="C6143" s="49" t="s">
        <v>29</v>
      </c>
      <c r="D6143" s="77" t="s">
        <v>1176</v>
      </c>
      <c r="E6143" s="135">
        <v>933</v>
      </c>
      <c r="F6143" s="137" t="s">
        <v>1268</v>
      </c>
      <c r="G6143" s="137" t="s">
        <v>1122</v>
      </c>
      <c r="H6143" s="139" t="s">
        <v>11</v>
      </c>
      <c r="I6143" s="267" t="s">
        <v>1388</v>
      </c>
    </row>
    <row r="6144" spans="1:9" x14ac:dyDescent="0.2">
      <c r="A6144" s="132" t="s">
        <v>45</v>
      </c>
      <c r="B6144" s="132"/>
      <c r="C6144" s="49" t="s">
        <v>29</v>
      </c>
      <c r="D6144" s="77" t="s">
        <v>1176</v>
      </c>
      <c r="E6144" s="135">
        <v>933</v>
      </c>
      <c r="F6144" s="137" t="s">
        <v>1268</v>
      </c>
      <c r="G6144" s="137" t="s">
        <v>1122</v>
      </c>
      <c r="H6144" s="139" t="s">
        <v>11</v>
      </c>
      <c r="I6144" s="267" t="s">
        <v>1388</v>
      </c>
    </row>
    <row r="6145" spans="1:9" x14ac:dyDescent="0.2">
      <c r="A6145" s="132" t="s">
        <v>46</v>
      </c>
      <c r="B6145" s="132"/>
      <c r="C6145" s="49" t="s">
        <v>29</v>
      </c>
      <c r="D6145" s="77" t="s">
        <v>1176</v>
      </c>
      <c r="E6145" s="135">
        <v>933</v>
      </c>
      <c r="F6145" s="137" t="s">
        <v>1268</v>
      </c>
      <c r="G6145" s="137" t="s">
        <v>1122</v>
      </c>
      <c r="H6145" s="12">
        <v>112500</v>
      </c>
      <c r="I6145" s="267" t="s">
        <v>1388</v>
      </c>
    </row>
    <row r="6146" spans="1:9" x14ac:dyDescent="0.2">
      <c r="A6146" s="132" t="s">
        <v>47</v>
      </c>
      <c r="B6146" s="132"/>
      <c r="C6146" s="49" t="s">
        <v>29</v>
      </c>
      <c r="D6146" s="77" t="s">
        <v>1176</v>
      </c>
      <c r="E6146" s="135">
        <v>933</v>
      </c>
      <c r="F6146" s="137" t="s">
        <v>1268</v>
      </c>
      <c r="G6146" s="137" t="s">
        <v>1122</v>
      </c>
      <c r="H6146" s="12">
        <v>112500</v>
      </c>
      <c r="I6146" s="267" t="s">
        <v>1388</v>
      </c>
    </row>
    <row r="6147" spans="1:9" x14ac:dyDescent="0.2">
      <c r="A6147" s="132" t="s">
        <v>55</v>
      </c>
      <c r="B6147" s="132"/>
      <c r="C6147" s="49" t="s">
        <v>29</v>
      </c>
      <c r="D6147" s="77" t="s">
        <v>1176</v>
      </c>
      <c r="E6147" s="135">
        <v>933</v>
      </c>
      <c r="F6147" s="137" t="s">
        <v>1268</v>
      </c>
      <c r="G6147" s="137" t="s">
        <v>1122</v>
      </c>
      <c r="H6147" s="139" t="s">
        <v>11</v>
      </c>
      <c r="I6147" s="267" t="s">
        <v>1388</v>
      </c>
    </row>
    <row r="6148" spans="1:9" x14ac:dyDescent="0.2">
      <c r="A6148" s="132" t="s">
        <v>56</v>
      </c>
      <c r="B6148" s="132"/>
      <c r="C6148" s="49" t="s">
        <v>29</v>
      </c>
      <c r="D6148" s="77" t="s">
        <v>1176</v>
      </c>
      <c r="E6148" s="135">
        <v>933</v>
      </c>
      <c r="F6148" s="137" t="s">
        <v>1268</v>
      </c>
      <c r="G6148" s="137" t="s">
        <v>1122</v>
      </c>
      <c r="H6148" s="139" t="s">
        <v>11</v>
      </c>
      <c r="I6148" s="267" t="s">
        <v>1388</v>
      </c>
    </row>
    <row r="6149" spans="1:9" x14ac:dyDescent="0.2">
      <c r="A6149" s="132" t="s">
        <v>64</v>
      </c>
      <c r="B6149" s="132"/>
      <c r="C6149" s="49" t="s">
        <v>29</v>
      </c>
      <c r="D6149" s="77" t="s">
        <v>1176</v>
      </c>
      <c r="E6149" s="135">
        <v>933</v>
      </c>
      <c r="F6149" s="137" t="s">
        <v>1268</v>
      </c>
      <c r="G6149" s="137" t="s">
        <v>1122</v>
      </c>
      <c r="H6149" s="139" t="s">
        <v>11</v>
      </c>
      <c r="I6149" s="267" t="s">
        <v>1388</v>
      </c>
    </row>
    <row r="6150" spans="1:9" x14ac:dyDescent="0.2">
      <c r="A6150" s="132" t="s">
        <v>65</v>
      </c>
      <c r="B6150" s="132"/>
      <c r="C6150" s="49" t="s">
        <v>29</v>
      </c>
      <c r="D6150" s="77" t="s">
        <v>1176</v>
      </c>
      <c r="E6150" s="135">
        <v>933</v>
      </c>
      <c r="F6150" s="137" t="s">
        <v>1268</v>
      </c>
      <c r="G6150" s="137" t="s">
        <v>1122</v>
      </c>
      <c r="H6150" s="139" t="s">
        <v>11</v>
      </c>
      <c r="I6150" s="267" t="s">
        <v>1388</v>
      </c>
    </row>
    <row r="6151" spans="1:9" x14ac:dyDescent="0.2">
      <c r="A6151" s="132" t="s">
        <v>78</v>
      </c>
      <c r="B6151" s="132"/>
      <c r="C6151" s="49" t="s">
        <v>29</v>
      </c>
      <c r="D6151" s="77" t="s">
        <v>1176</v>
      </c>
      <c r="E6151" s="135">
        <v>933</v>
      </c>
      <c r="F6151" s="137" t="s">
        <v>1268</v>
      </c>
      <c r="G6151" s="137" t="s">
        <v>1122</v>
      </c>
      <c r="H6151" s="139">
        <v>32800</v>
      </c>
      <c r="I6151" s="267" t="s">
        <v>1388</v>
      </c>
    </row>
    <row r="6152" spans="1:9" x14ac:dyDescent="0.2">
      <c r="A6152" s="132" t="s">
        <v>79</v>
      </c>
      <c r="B6152" s="132"/>
      <c r="C6152" s="49" t="s">
        <v>29</v>
      </c>
      <c r="D6152" s="77" t="s">
        <v>1176</v>
      </c>
      <c r="E6152" s="135">
        <v>933</v>
      </c>
      <c r="F6152" s="137" t="s">
        <v>1268</v>
      </c>
      <c r="G6152" s="137" t="s">
        <v>1122</v>
      </c>
      <c r="H6152" s="139">
        <v>4000</v>
      </c>
      <c r="I6152" s="267" t="s">
        <v>1388</v>
      </c>
    </row>
    <row r="6153" spans="1:9" x14ac:dyDescent="0.2">
      <c r="A6153" s="132" t="s">
        <v>81</v>
      </c>
      <c r="B6153" s="132"/>
      <c r="C6153" s="49" t="s">
        <v>29</v>
      </c>
      <c r="D6153" s="77" t="s">
        <v>1176</v>
      </c>
      <c r="E6153" s="135">
        <v>933</v>
      </c>
      <c r="F6153" s="137" t="s">
        <v>1268</v>
      </c>
      <c r="G6153" s="137" t="s">
        <v>1122</v>
      </c>
      <c r="H6153" s="139" t="s">
        <v>11</v>
      </c>
      <c r="I6153" s="267" t="s">
        <v>1388</v>
      </c>
    </row>
    <row r="6154" spans="1:9" x14ac:dyDescent="0.2">
      <c r="A6154" s="132" t="s">
        <v>82</v>
      </c>
      <c r="B6154" s="132"/>
      <c r="C6154" s="49" t="s">
        <v>29</v>
      </c>
      <c r="D6154" s="77" t="s">
        <v>1176</v>
      </c>
      <c r="E6154" s="135">
        <v>933</v>
      </c>
      <c r="F6154" s="137" t="s">
        <v>1268</v>
      </c>
      <c r="G6154" s="137" t="s">
        <v>1122</v>
      </c>
      <c r="H6154" s="139" t="s">
        <v>11</v>
      </c>
      <c r="I6154" s="267" t="s">
        <v>1388</v>
      </c>
    </row>
    <row r="6155" spans="1:9" s="53" customFormat="1" x14ac:dyDescent="0.2">
      <c r="A6155" s="132" t="s">
        <v>87</v>
      </c>
      <c r="B6155" s="132"/>
      <c r="C6155" s="49" t="s">
        <v>29</v>
      </c>
      <c r="D6155" s="77" t="s">
        <v>1176</v>
      </c>
      <c r="E6155" s="135">
        <v>933</v>
      </c>
      <c r="F6155" s="137" t="s">
        <v>1268</v>
      </c>
      <c r="G6155" s="137" t="s">
        <v>1122</v>
      </c>
      <c r="H6155" s="139" t="s">
        <v>11</v>
      </c>
      <c r="I6155" s="267" t="s">
        <v>1388</v>
      </c>
    </row>
    <row r="6156" spans="1:9" x14ac:dyDescent="0.2">
      <c r="A6156" s="132" t="s">
        <v>88</v>
      </c>
      <c r="B6156" s="132"/>
      <c r="C6156" s="49" t="s">
        <v>29</v>
      </c>
      <c r="D6156" s="77" t="s">
        <v>1176</v>
      </c>
      <c r="E6156" s="135">
        <v>933</v>
      </c>
      <c r="F6156" s="137" t="s">
        <v>1268</v>
      </c>
      <c r="G6156" s="137" t="s">
        <v>1122</v>
      </c>
      <c r="H6156" s="139" t="s">
        <v>11</v>
      </c>
      <c r="I6156" s="267" t="s">
        <v>1388</v>
      </c>
    </row>
    <row r="6157" spans="1:9" x14ac:dyDescent="0.2">
      <c r="A6157" s="132" t="s">
        <v>148</v>
      </c>
      <c r="B6157" s="132"/>
      <c r="C6157" s="49" t="s">
        <v>29</v>
      </c>
      <c r="D6157" s="77" t="s">
        <v>1176</v>
      </c>
      <c r="E6157" s="135">
        <v>933</v>
      </c>
      <c r="F6157" s="137" t="s">
        <v>1268</v>
      </c>
      <c r="G6157" s="137" t="s">
        <v>1122</v>
      </c>
      <c r="H6157" s="139">
        <v>10000</v>
      </c>
      <c r="I6157" s="267" t="s">
        <v>1388</v>
      </c>
    </row>
    <row r="6158" spans="1:9" x14ac:dyDescent="0.2">
      <c r="A6158" s="132" t="s">
        <v>527</v>
      </c>
      <c r="B6158" s="132"/>
      <c r="C6158" s="49" t="s">
        <v>29</v>
      </c>
      <c r="D6158" s="77" t="s">
        <v>1176</v>
      </c>
      <c r="E6158" s="135">
        <v>933</v>
      </c>
      <c r="F6158" s="137" t="s">
        <v>1268</v>
      </c>
      <c r="G6158" s="137" t="s">
        <v>1122</v>
      </c>
      <c r="H6158" s="139" t="s">
        <v>11</v>
      </c>
      <c r="I6158" s="267" t="s">
        <v>1388</v>
      </c>
    </row>
    <row r="6159" spans="1:9" x14ac:dyDescent="0.2">
      <c r="A6159" s="132" t="s">
        <v>588</v>
      </c>
      <c r="B6159" s="132"/>
      <c r="C6159" s="49" t="s">
        <v>29</v>
      </c>
      <c r="D6159" s="77" t="s">
        <v>1176</v>
      </c>
      <c r="E6159" s="135">
        <v>933</v>
      </c>
      <c r="F6159" s="137" t="s">
        <v>1268</v>
      </c>
      <c r="G6159" s="137" t="s">
        <v>1122</v>
      </c>
      <c r="H6159" s="139" t="s">
        <v>11</v>
      </c>
      <c r="I6159" s="267" t="s">
        <v>1388</v>
      </c>
    </row>
    <row r="6160" spans="1:9" x14ac:dyDescent="0.2">
      <c r="A6160" s="132" t="s">
        <v>1069</v>
      </c>
      <c r="B6160" s="132"/>
      <c r="C6160" s="49" t="s">
        <v>29</v>
      </c>
      <c r="D6160" s="77" t="s">
        <v>1176</v>
      </c>
      <c r="E6160" s="135">
        <v>933</v>
      </c>
      <c r="F6160" s="137" t="s">
        <v>1268</v>
      </c>
      <c r="G6160" s="137" t="s">
        <v>1122</v>
      </c>
      <c r="H6160" s="139" t="s">
        <v>11</v>
      </c>
      <c r="I6160" s="267" t="s">
        <v>1388</v>
      </c>
    </row>
    <row r="6161" spans="1:9" x14ac:dyDescent="0.2">
      <c r="A6161" s="132" t="s">
        <v>5</v>
      </c>
      <c r="B6161" s="132"/>
      <c r="C6161" s="77" t="s">
        <v>29</v>
      </c>
      <c r="D6161" s="77" t="s">
        <v>1176</v>
      </c>
      <c r="E6161" s="135">
        <v>931</v>
      </c>
      <c r="F6161" s="137" t="s">
        <v>1272</v>
      </c>
      <c r="G6161" s="137" t="s">
        <v>1122</v>
      </c>
      <c r="H6161" s="139" t="s">
        <v>11</v>
      </c>
      <c r="I6161" s="267" t="s">
        <v>1388</v>
      </c>
    </row>
    <row r="6162" spans="1:9" x14ac:dyDescent="0.2">
      <c r="A6162" s="132" t="s">
        <v>6</v>
      </c>
      <c r="B6162" s="132"/>
      <c r="C6162" s="77" t="s">
        <v>29</v>
      </c>
      <c r="D6162" s="77" t="s">
        <v>1176</v>
      </c>
      <c r="E6162" s="135">
        <v>931</v>
      </c>
      <c r="F6162" s="137" t="s">
        <v>1272</v>
      </c>
      <c r="G6162" s="137" t="s">
        <v>1122</v>
      </c>
      <c r="H6162" s="184" t="s">
        <v>11</v>
      </c>
      <c r="I6162" s="267" t="s">
        <v>1388</v>
      </c>
    </row>
    <row r="6163" spans="1:9" x14ac:dyDescent="0.2">
      <c r="A6163" s="132" t="s">
        <v>7</v>
      </c>
      <c r="B6163" s="132"/>
      <c r="C6163" s="77" t="s">
        <v>29</v>
      </c>
      <c r="D6163" s="77" t="s">
        <v>1176</v>
      </c>
      <c r="E6163" s="135">
        <v>931</v>
      </c>
      <c r="F6163" s="137" t="s">
        <v>1272</v>
      </c>
      <c r="G6163" s="137" t="s">
        <v>1122</v>
      </c>
      <c r="H6163" s="139" t="s">
        <v>11</v>
      </c>
      <c r="I6163" s="267" t="s">
        <v>1388</v>
      </c>
    </row>
    <row r="6164" spans="1:9" x14ac:dyDescent="0.2">
      <c r="A6164" s="132" t="s">
        <v>8</v>
      </c>
      <c r="B6164" s="132"/>
      <c r="C6164" s="77" t="s">
        <v>29</v>
      </c>
      <c r="D6164" s="77" t="s">
        <v>1176</v>
      </c>
      <c r="E6164" s="135">
        <v>931</v>
      </c>
      <c r="F6164" s="137" t="s">
        <v>1272</v>
      </c>
      <c r="G6164" s="137" t="s">
        <v>1122</v>
      </c>
      <c r="H6164" s="139" t="s">
        <v>11</v>
      </c>
      <c r="I6164" s="267" t="s">
        <v>1388</v>
      </c>
    </row>
    <row r="6165" spans="1:9" x14ac:dyDescent="0.2">
      <c r="A6165" s="132" t="s">
        <v>34</v>
      </c>
      <c r="B6165" s="132"/>
      <c r="C6165" s="77" t="s">
        <v>29</v>
      </c>
      <c r="D6165" s="77" t="s">
        <v>1176</v>
      </c>
      <c r="E6165" s="135">
        <v>931</v>
      </c>
      <c r="F6165" s="137" t="s">
        <v>1272</v>
      </c>
      <c r="G6165" s="137" t="s">
        <v>1122</v>
      </c>
      <c r="H6165" s="139" t="s">
        <v>11</v>
      </c>
      <c r="I6165" s="267" t="s">
        <v>1388</v>
      </c>
    </row>
    <row r="6166" spans="1:9" x14ac:dyDescent="0.2">
      <c r="A6166" s="132" t="s">
        <v>37</v>
      </c>
      <c r="B6166" s="132"/>
      <c r="C6166" s="77" t="s">
        <v>29</v>
      </c>
      <c r="D6166" s="77" t="s">
        <v>1176</v>
      </c>
      <c r="E6166" s="135">
        <v>931</v>
      </c>
      <c r="F6166" s="137" t="s">
        <v>1272</v>
      </c>
      <c r="G6166" s="137" t="s">
        <v>1122</v>
      </c>
      <c r="H6166" s="139" t="s">
        <v>11</v>
      </c>
      <c r="I6166" s="267" t="s">
        <v>1388</v>
      </c>
    </row>
    <row r="6167" spans="1:9" x14ac:dyDescent="0.2">
      <c r="A6167" s="132" t="s">
        <v>39</v>
      </c>
      <c r="B6167" s="132"/>
      <c r="C6167" s="49" t="s">
        <v>29</v>
      </c>
      <c r="D6167" s="77" t="s">
        <v>1176</v>
      </c>
      <c r="E6167" s="135">
        <v>931</v>
      </c>
      <c r="F6167" s="137" t="s">
        <v>1272</v>
      </c>
      <c r="G6167" s="137" t="s">
        <v>1122</v>
      </c>
      <c r="H6167" s="139" t="s">
        <v>11</v>
      </c>
      <c r="I6167" s="267" t="s">
        <v>1388</v>
      </c>
    </row>
    <row r="6168" spans="1:9" x14ac:dyDescent="0.2">
      <c r="A6168" s="132" t="s">
        <v>40</v>
      </c>
      <c r="B6168" s="132"/>
      <c r="C6168" s="49" t="s">
        <v>29</v>
      </c>
      <c r="D6168" s="77" t="s">
        <v>1176</v>
      </c>
      <c r="E6168" s="135">
        <v>931</v>
      </c>
      <c r="F6168" s="137" t="s">
        <v>1272</v>
      </c>
      <c r="G6168" s="137" t="s">
        <v>1122</v>
      </c>
      <c r="H6168" s="139" t="s">
        <v>11</v>
      </c>
      <c r="I6168" s="267" t="s">
        <v>1388</v>
      </c>
    </row>
    <row r="6169" spans="1:9" x14ac:dyDescent="0.2">
      <c r="A6169" s="132" t="s">
        <v>44</v>
      </c>
      <c r="B6169" s="132"/>
      <c r="C6169" s="49" t="s">
        <v>29</v>
      </c>
      <c r="D6169" s="77" t="s">
        <v>1176</v>
      </c>
      <c r="E6169" s="135">
        <v>931</v>
      </c>
      <c r="F6169" s="137" t="s">
        <v>1272</v>
      </c>
      <c r="G6169" s="137" t="s">
        <v>1122</v>
      </c>
      <c r="H6169" s="139" t="s">
        <v>11</v>
      </c>
      <c r="I6169" s="267" t="s">
        <v>1388</v>
      </c>
    </row>
    <row r="6170" spans="1:9" x14ac:dyDescent="0.2">
      <c r="A6170" s="132" t="s">
        <v>45</v>
      </c>
      <c r="B6170" s="132"/>
      <c r="C6170" s="49" t="s">
        <v>29</v>
      </c>
      <c r="D6170" s="77" t="s">
        <v>1176</v>
      </c>
      <c r="E6170" s="135">
        <v>931</v>
      </c>
      <c r="F6170" s="137" t="s">
        <v>1272</v>
      </c>
      <c r="G6170" s="137" t="s">
        <v>1122</v>
      </c>
      <c r="H6170" s="139" t="s">
        <v>11</v>
      </c>
      <c r="I6170" s="267" t="s">
        <v>1388</v>
      </c>
    </row>
    <row r="6171" spans="1:9" x14ac:dyDescent="0.2">
      <c r="A6171" s="132" t="s">
        <v>46</v>
      </c>
      <c r="B6171" s="132"/>
      <c r="C6171" s="49" t="s">
        <v>29</v>
      </c>
      <c r="D6171" s="77" t="s">
        <v>1176</v>
      </c>
      <c r="E6171" s="135">
        <v>931</v>
      </c>
      <c r="F6171" s="137" t="s">
        <v>1272</v>
      </c>
      <c r="G6171" s="137" t="s">
        <v>1122</v>
      </c>
      <c r="H6171" s="139" t="s">
        <v>11</v>
      </c>
      <c r="I6171" s="267" t="s">
        <v>1388</v>
      </c>
    </row>
    <row r="6172" spans="1:9" x14ac:dyDescent="0.2">
      <c r="A6172" s="132" t="s">
        <v>47</v>
      </c>
      <c r="B6172" s="132"/>
      <c r="C6172" s="49" t="s">
        <v>29</v>
      </c>
      <c r="D6172" s="77" t="s">
        <v>1176</v>
      </c>
      <c r="E6172" s="135">
        <v>931</v>
      </c>
      <c r="F6172" s="137" t="s">
        <v>1272</v>
      </c>
      <c r="G6172" s="137" t="s">
        <v>1122</v>
      </c>
      <c r="H6172" s="139" t="s">
        <v>11</v>
      </c>
      <c r="I6172" s="267" t="s">
        <v>1388</v>
      </c>
    </row>
    <row r="6173" spans="1:9" x14ac:dyDescent="0.2">
      <c r="A6173" s="132" t="s">
        <v>55</v>
      </c>
      <c r="B6173" s="132"/>
      <c r="C6173" s="49" t="s">
        <v>29</v>
      </c>
      <c r="D6173" s="77" t="s">
        <v>1176</v>
      </c>
      <c r="E6173" s="135">
        <v>931</v>
      </c>
      <c r="F6173" s="137" t="s">
        <v>1272</v>
      </c>
      <c r="G6173" s="137" t="s">
        <v>1122</v>
      </c>
      <c r="H6173" s="139" t="s">
        <v>11</v>
      </c>
      <c r="I6173" s="267" t="s">
        <v>1388</v>
      </c>
    </row>
    <row r="6174" spans="1:9" x14ac:dyDescent="0.2">
      <c r="A6174" s="132" t="s">
        <v>56</v>
      </c>
      <c r="B6174" s="132"/>
      <c r="C6174" s="49" t="s">
        <v>29</v>
      </c>
      <c r="D6174" s="77" t="s">
        <v>1176</v>
      </c>
      <c r="E6174" s="135">
        <v>931</v>
      </c>
      <c r="F6174" s="137" t="s">
        <v>1272</v>
      </c>
      <c r="G6174" s="137" t="s">
        <v>1122</v>
      </c>
      <c r="H6174" s="139" t="s">
        <v>11</v>
      </c>
      <c r="I6174" s="267" t="s">
        <v>1388</v>
      </c>
    </row>
    <row r="6175" spans="1:9" x14ac:dyDescent="0.2">
      <c r="A6175" s="302" t="s">
        <v>64</v>
      </c>
      <c r="B6175" s="303"/>
      <c r="C6175" s="316" t="s">
        <v>29</v>
      </c>
      <c r="D6175" s="316" t="s">
        <v>1176</v>
      </c>
      <c r="E6175" s="317">
        <v>931</v>
      </c>
      <c r="F6175" s="318" t="s">
        <v>1272</v>
      </c>
      <c r="G6175" s="318" t="s">
        <v>1122</v>
      </c>
      <c r="H6175" s="319">
        <v>200000</v>
      </c>
      <c r="I6175" s="320" t="s">
        <v>1388</v>
      </c>
    </row>
    <row r="6176" spans="1:9" x14ac:dyDescent="0.2">
      <c r="A6176" s="132" t="s">
        <v>65</v>
      </c>
      <c r="B6176" s="132"/>
      <c r="C6176" s="49" t="s">
        <v>29</v>
      </c>
      <c r="D6176" s="77" t="s">
        <v>1176</v>
      </c>
      <c r="E6176" s="135">
        <v>931</v>
      </c>
      <c r="F6176" s="137" t="s">
        <v>1272</v>
      </c>
      <c r="G6176" s="137" t="s">
        <v>1122</v>
      </c>
      <c r="H6176" s="139" t="s">
        <v>11</v>
      </c>
      <c r="I6176" s="267" t="s">
        <v>1388</v>
      </c>
    </row>
    <row r="6177" spans="1:9" x14ac:dyDescent="0.2">
      <c r="A6177" s="132" t="s">
        <v>78</v>
      </c>
      <c r="B6177" s="132"/>
      <c r="C6177" s="49" t="s">
        <v>29</v>
      </c>
      <c r="D6177" s="77" t="s">
        <v>1176</v>
      </c>
      <c r="E6177" s="135">
        <v>931</v>
      </c>
      <c r="F6177" s="137" t="s">
        <v>1272</v>
      </c>
      <c r="G6177" s="137" t="s">
        <v>1122</v>
      </c>
      <c r="H6177" s="139" t="s">
        <v>11</v>
      </c>
      <c r="I6177" s="267" t="s">
        <v>1388</v>
      </c>
    </row>
    <row r="6178" spans="1:9" x14ac:dyDescent="0.2">
      <c r="A6178" s="132" t="s">
        <v>79</v>
      </c>
      <c r="B6178" s="132"/>
      <c r="C6178" s="49" t="s">
        <v>29</v>
      </c>
      <c r="D6178" s="77" t="s">
        <v>1176</v>
      </c>
      <c r="E6178" s="135">
        <v>931</v>
      </c>
      <c r="F6178" s="137" t="s">
        <v>1272</v>
      </c>
      <c r="G6178" s="137" t="s">
        <v>1122</v>
      </c>
      <c r="H6178" s="139" t="s">
        <v>11</v>
      </c>
      <c r="I6178" s="267" t="s">
        <v>1388</v>
      </c>
    </row>
    <row r="6179" spans="1:9" x14ac:dyDescent="0.2">
      <c r="A6179" s="132" t="s">
        <v>81</v>
      </c>
      <c r="B6179" s="132"/>
      <c r="C6179" s="49" t="s">
        <v>29</v>
      </c>
      <c r="D6179" s="77" t="s">
        <v>1176</v>
      </c>
      <c r="E6179" s="135">
        <v>931</v>
      </c>
      <c r="F6179" s="137" t="s">
        <v>1272</v>
      </c>
      <c r="G6179" s="137" t="s">
        <v>1122</v>
      </c>
      <c r="H6179" s="139" t="s">
        <v>11</v>
      </c>
      <c r="I6179" s="267" t="s">
        <v>1388</v>
      </c>
    </row>
    <row r="6180" spans="1:9" x14ac:dyDescent="0.2">
      <c r="A6180" s="132" t="s">
        <v>82</v>
      </c>
      <c r="B6180" s="132"/>
      <c r="C6180" s="49" t="s">
        <v>29</v>
      </c>
      <c r="D6180" s="77" t="s">
        <v>1176</v>
      </c>
      <c r="E6180" s="135">
        <v>931</v>
      </c>
      <c r="F6180" s="137" t="s">
        <v>1272</v>
      </c>
      <c r="G6180" s="137" t="s">
        <v>1122</v>
      </c>
      <c r="H6180" s="139" t="s">
        <v>11</v>
      </c>
      <c r="I6180" s="267" t="s">
        <v>1388</v>
      </c>
    </row>
    <row r="6181" spans="1:9" x14ac:dyDescent="0.2">
      <c r="A6181" s="132" t="s">
        <v>87</v>
      </c>
      <c r="B6181" s="132"/>
      <c r="C6181" s="49" t="s">
        <v>29</v>
      </c>
      <c r="D6181" s="77" t="s">
        <v>1176</v>
      </c>
      <c r="E6181" s="135">
        <v>931</v>
      </c>
      <c r="F6181" s="137" t="s">
        <v>1272</v>
      </c>
      <c r="G6181" s="137" t="s">
        <v>1122</v>
      </c>
      <c r="H6181" s="139">
        <v>27000</v>
      </c>
      <c r="I6181" s="267" t="s">
        <v>1388</v>
      </c>
    </row>
    <row r="6182" spans="1:9" x14ac:dyDescent="0.2">
      <c r="A6182" s="132" t="s">
        <v>88</v>
      </c>
      <c r="B6182" s="132"/>
      <c r="C6182" s="49" t="s">
        <v>29</v>
      </c>
      <c r="D6182" s="77" t="s">
        <v>1176</v>
      </c>
      <c r="E6182" s="135">
        <v>931</v>
      </c>
      <c r="F6182" s="137" t="s">
        <v>1272</v>
      </c>
      <c r="G6182" s="137" t="s">
        <v>1122</v>
      </c>
      <c r="H6182" s="139" t="s">
        <v>11</v>
      </c>
      <c r="I6182" s="267" t="s">
        <v>1388</v>
      </c>
    </row>
    <row r="6183" spans="1:9" x14ac:dyDescent="0.2">
      <c r="A6183" s="132" t="s">
        <v>148</v>
      </c>
      <c r="B6183" s="132"/>
      <c r="C6183" s="49" t="s">
        <v>29</v>
      </c>
      <c r="D6183" s="77" t="s">
        <v>1176</v>
      </c>
      <c r="E6183" s="135">
        <v>931</v>
      </c>
      <c r="F6183" s="137" t="s">
        <v>1272</v>
      </c>
      <c r="G6183" s="137" t="s">
        <v>1122</v>
      </c>
      <c r="H6183" s="139" t="s">
        <v>11</v>
      </c>
      <c r="I6183" s="267" t="s">
        <v>1388</v>
      </c>
    </row>
    <row r="6184" spans="1:9" x14ac:dyDescent="0.2">
      <c r="A6184" s="132" t="s">
        <v>527</v>
      </c>
      <c r="B6184" s="132"/>
      <c r="C6184" s="49" t="s">
        <v>29</v>
      </c>
      <c r="D6184" s="77" t="s">
        <v>1176</v>
      </c>
      <c r="E6184" s="135">
        <v>931</v>
      </c>
      <c r="F6184" s="137" t="s">
        <v>1272</v>
      </c>
      <c r="G6184" s="137" t="s">
        <v>1122</v>
      </c>
      <c r="H6184" s="139" t="s">
        <v>11</v>
      </c>
      <c r="I6184" s="267" t="s">
        <v>1388</v>
      </c>
    </row>
    <row r="6185" spans="1:9" x14ac:dyDescent="0.2">
      <c r="A6185" s="132" t="s">
        <v>588</v>
      </c>
      <c r="B6185" s="132"/>
      <c r="C6185" s="49" t="s">
        <v>29</v>
      </c>
      <c r="D6185" s="77" t="s">
        <v>1176</v>
      </c>
      <c r="E6185" s="135">
        <v>931</v>
      </c>
      <c r="F6185" s="137" t="s">
        <v>1272</v>
      </c>
      <c r="G6185" s="137" t="s">
        <v>1122</v>
      </c>
      <c r="H6185" s="139" t="s">
        <v>11</v>
      </c>
      <c r="I6185" s="267" t="s">
        <v>1388</v>
      </c>
    </row>
    <row r="6186" spans="1:9" x14ac:dyDescent="0.2">
      <c r="A6186" s="132" t="s">
        <v>1069</v>
      </c>
      <c r="B6186" s="132"/>
      <c r="C6186" s="49" t="s">
        <v>29</v>
      </c>
      <c r="D6186" s="77" t="s">
        <v>1176</v>
      </c>
      <c r="E6186" s="135">
        <v>931</v>
      </c>
      <c r="F6186" s="137" t="s">
        <v>1272</v>
      </c>
      <c r="G6186" s="137" t="s">
        <v>1122</v>
      </c>
      <c r="H6186" s="139" t="s">
        <v>11</v>
      </c>
      <c r="I6186" s="267" t="s">
        <v>1388</v>
      </c>
    </row>
    <row r="6187" spans="1:9" x14ac:dyDescent="0.2">
      <c r="A6187" s="132" t="s">
        <v>5</v>
      </c>
      <c r="B6187" s="132"/>
      <c r="C6187" s="77" t="s">
        <v>29</v>
      </c>
      <c r="D6187" s="77" t="s">
        <v>1176</v>
      </c>
      <c r="E6187" s="135">
        <v>866</v>
      </c>
      <c r="F6187" s="137" t="s">
        <v>1408</v>
      </c>
      <c r="G6187" s="137" t="s">
        <v>1122</v>
      </c>
      <c r="H6187" s="139" t="s">
        <v>11</v>
      </c>
      <c r="I6187" s="267" t="s">
        <v>1388</v>
      </c>
    </row>
    <row r="6188" spans="1:9" x14ac:dyDescent="0.2">
      <c r="A6188" s="132" t="s">
        <v>6</v>
      </c>
      <c r="B6188" s="132"/>
      <c r="C6188" s="77" t="s">
        <v>29</v>
      </c>
      <c r="D6188" s="77" t="s">
        <v>1176</v>
      </c>
      <c r="E6188" s="135">
        <v>866</v>
      </c>
      <c r="F6188" s="137" t="s">
        <v>1408</v>
      </c>
      <c r="G6188" s="137" t="s">
        <v>1122</v>
      </c>
      <c r="H6188" s="184" t="s">
        <v>11</v>
      </c>
      <c r="I6188" s="267" t="s">
        <v>1388</v>
      </c>
    </row>
    <row r="6189" spans="1:9" x14ac:dyDescent="0.2">
      <c r="A6189" s="132" t="s">
        <v>7</v>
      </c>
      <c r="B6189" s="132"/>
      <c r="C6189" s="77" t="s">
        <v>29</v>
      </c>
      <c r="D6189" s="77" t="s">
        <v>1176</v>
      </c>
      <c r="E6189" s="135">
        <v>866</v>
      </c>
      <c r="F6189" s="137" t="s">
        <v>1408</v>
      </c>
      <c r="G6189" s="137" t="s">
        <v>1122</v>
      </c>
      <c r="H6189" s="184" t="s">
        <v>11</v>
      </c>
      <c r="I6189" s="267" t="s">
        <v>1388</v>
      </c>
    </row>
    <row r="6190" spans="1:9" x14ac:dyDescent="0.2">
      <c r="A6190" s="132" t="s">
        <v>8</v>
      </c>
      <c r="B6190" s="132"/>
      <c r="C6190" s="77" t="s">
        <v>29</v>
      </c>
      <c r="D6190" s="77" t="s">
        <v>1176</v>
      </c>
      <c r="E6190" s="135">
        <v>866</v>
      </c>
      <c r="F6190" s="137" t="s">
        <v>1408</v>
      </c>
      <c r="G6190" s="137" t="s">
        <v>1122</v>
      </c>
      <c r="H6190" s="184" t="s">
        <v>11</v>
      </c>
      <c r="I6190" s="267" t="s">
        <v>1388</v>
      </c>
    </row>
    <row r="6191" spans="1:9" x14ac:dyDescent="0.2">
      <c r="A6191" s="132" t="s">
        <v>34</v>
      </c>
      <c r="B6191" s="132"/>
      <c r="C6191" s="77" t="s">
        <v>29</v>
      </c>
      <c r="D6191" s="77" t="s">
        <v>1176</v>
      </c>
      <c r="E6191" s="135">
        <v>866</v>
      </c>
      <c r="F6191" s="137" t="s">
        <v>1408</v>
      </c>
      <c r="G6191" s="137" t="s">
        <v>1122</v>
      </c>
      <c r="H6191" s="184" t="s">
        <v>11</v>
      </c>
      <c r="I6191" s="267" t="s">
        <v>1388</v>
      </c>
    </row>
    <row r="6192" spans="1:9" x14ac:dyDescent="0.2">
      <c r="A6192" s="132" t="s">
        <v>37</v>
      </c>
      <c r="B6192" s="132"/>
      <c r="C6192" s="77" t="s">
        <v>29</v>
      </c>
      <c r="D6192" s="77" t="s">
        <v>1176</v>
      </c>
      <c r="E6192" s="135">
        <v>866</v>
      </c>
      <c r="F6192" s="137" t="s">
        <v>1408</v>
      </c>
      <c r="G6192" s="137" t="s">
        <v>1122</v>
      </c>
      <c r="H6192" s="184" t="s">
        <v>11</v>
      </c>
      <c r="I6192" s="267" t="s">
        <v>1388</v>
      </c>
    </row>
    <row r="6193" spans="1:9" x14ac:dyDescent="0.2">
      <c r="A6193" s="132" t="s">
        <v>39</v>
      </c>
      <c r="B6193" s="132"/>
      <c r="C6193" s="49" t="s">
        <v>29</v>
      </c>
      <c r="D6193" s="77" t="s">
        <v>1176</v>
      </c>
      <c r="E6193" s="135">
        <v>866</v>
      </c>
      <c r="F6193" s="137" t="s">
        <v>1408</v>
      </c>
      <c r="G6193" s="137" t="s">
        <v>1122</v>
      </c>
      <c r="H6193" s="184" t="s">
        <v>11</v>
      </c>
      <c r="I6193" s="267" t="s">
        <v>1388</v>
      </c>
    </row>
    <row r="6194" spans="1:9" x14ac:dyDescent="0.2">
      <c r="A6194" s="132" t="s">
        <v>40</v>
      </c>
      <c r="B6194" s="132"/>
      <c r="C6194" s="49" t="s">
        <v>29</v>
      </c>
      <c r="D6194" s="77" t="s">
        <v>1176</v>
      </c>
      <c r="E6194" s="135">
        <v>866</v>
      </c>
      <c r="F6194" s="137" t="s">
        <v>1408</v>
      </c>
      <c r="G6194" s="137" t="s">
        <v>1122</v>
      </c>
      <c r="H6194" s="184" t="s">
        <v>11</v>
      </c>
      <c r="I6194" s="267" t="s">
        <v>1388</v>
      </c>
    </row>
    <row r="6195" spans="1:9" x14ac:dyDescent="0.2">
      <c r="A6195" s="132" t="s">
        <v>44</v>
      </c>
      <c r="B6195" s="132"/>
      <c r="C6195" s="49" t="s">
        <v>29</v>
      </c>
      <c r="D6195" s="77" t="s">
        <v>1176</v>
      </c>
      <c r="E6195" s="135">
        <v>866</v>
      </c>
      <c r="F6195" s="137" t="s">
        <v>1408</v>
      </c>
      <c r="G6195" s="137" t="s">
        <v>1122</v>
      </c>
      <c r="H6195" s="184" t="s">
        <v>11</v>
      </c>
      <c r="I6195" s="267" t="s">
        <v>1388</v>
      </c>
    </row>
    <row r="6196" spans="1:9" x14ac:dyDescent="0.2">
      <c r="A6196" s="132" t="s">
        <v>45</v>
      </c>
      <c r="B6196" s="132"/>
      <c r="C6196" s="49" t="s">
        <v>29</v>
      </c>
      <c r="D6196" s="77" t="s">
        <v>1176</v>
      </c>
      <c r="E6196" s="135">
        <v>866</v>
      </c>
      <c r="F6196" s="137" t="s">
        <v>1408</v>
      </c>
      <c r="G6196" s="137" t="s">
        <v>1122</v>
      </c>
      <c r="H6196" s="184" t="s">
        <v>11</v>
      </c>
      <c r="I6196" s="267" t="s">
        <v>1388</v>
      </c>
    </row>
    <row r="6197" spans="1:9" x14ac:dyDescent="0.2">
      <c r="A6197" s="132" t="s">
        <v>46</v>
      </c>
      <c r="B6197" s="132"/>
      <c r="C6197" s="49" t="s">
        <v>29</v>
      </c>
      <c r="D6197" s="77" t="s">
        <v>1176</v>
      </c>
      <c r="E6197" s="135">
        <v>866</v>
      </c>
      <c r="F6197" s="137" t="s">
        <v>1408</v>
      </c>
      <c r="G6197" s="137" t="s">
        <v>1122</v>
      </c>
      <c r="H6197" s="184" t="s">
        <v>11</v>
      </c>
      <c r="I6197" s="267" t="s">
        <v>1388</v>
      </c>
    </row>
    <row r="6198" spans="1:9" x14ac:dyDescent="0.2">
      <c r="A6198" s="132" t="s">
        <v>47</v>
      </c>
      <c r="B6198" s="132"/>
      <c r="C6198" s="49" t="s">
        <v>29</v>
      </c>
      <c r="D6198" s="77" t="s">
        <v>1176</v>
      </c>
      <c r="E6198" s="135">
        <v>866</v>
      </c>
      <c r="F6198" s="137" t="s">
        <v>1408</v>
      </c>
      <c r="G6198" s="137" t="s">
        <v>1122</v>
      </c>
      <c r="H6198" s="184" t="s">
        <v>11</v>
      </c>
      <c r="I6198" s="267" t="s">
        <v>1388</v>
      </c>
    </row>
    <row r="6199" spans="1:9" x14ac:dyDescent="0.2">
      <c r="A6199" s="132" t="s">
        <v>55</v>
      </c>
      <c r="B6199" s="132"/>
      <c r="C6199" s="49" t="s">
        <v>29</v>
      </c>
      <c r="D6199" s="77" t="s">
        <v>1176</v>
      </c>
      <c r="E6199" s="135">
        <v>866</v>
      </c>
      <c r="F6199" s="137" t="s">
        <v>1408</v>
      </c>
      <c r="G6199" s="137" t="s">
        <v>1122</v>
      </c>
      <c r="H6199" s="184" t="s">
        <v>11</v>
      </c>
      <c r="I6199" s="267" t="s">
        <v>1388</v>
      </c>
    </row>
    <row r="6200" spans="1:9" x14ac:dyDescent="0.2">
      <c r="A6200" s="132" t="s">
        <v>56</v>
      </c>
      <c r="B6200" s="132"/>
      <c r="C6200" s="49" t="s">
        <v>29</v>
      </c>
      <c r="D6200" s="77" t="s">
        <v>1176</v>
      </c>
      <c r="E6200" s="135">
        <v>866</v>
      </c>
      <c r="F6200" s="137" t="s">
        <v>1408</v>
      </c>
      <c r="G6200" s="137" t="s">
        <v>1122</v>
      </c>
      <c r="H6200" s="184" t="s">
        <v>11</v>
      </c>
      <c r="I6200" s="267" t="s">
        <v>1388</v>
      </c>
    </row>
    <row r="6201" spans="1:9" x14ac:dyDescent="0.2">
      <c r="A6201" s="321" t="s">
        <v>64</v>
      </c>
      <c r="B6201" s="322"/>
      <c r="C6201" s="77" t="s">
        <v>29</v>
      </c>
      <c r="D6201" s="77" t="s">
        <v>1176</v>
      </c>
      <c r="E6201" s="135">
        <v>866</v>
      </c>
      <c r="F6201" s="137" t="s">
        <v>1408</v>
      </c>
      <c r="G6201" s="137" t="s">
        <v>1122</v>
      </c>
      <c r="H6201" s="184" t="s">
        <v>11</v>
      </c>
      <c r="I6201" s="323" t="s">
        <v>1388</v>
      </c>
    </row>
    <row r="6202" spans="1:9" x14ac:dyDescent="0.2">
      <c r="A6202" s="132" t="s">
        <v>65</v>
      </c>
      <c r="B6202" s="132"/>
      <c r="C6202" s="49" t="s">
        <v>29</v>
      </c>
      <c r="D6202" s="77" t="s">
        <v>1176</v>
      </c>
      <c r="E6202" s="135">
        <v>866</v>
      </c>
      <c r="F6202" s="137" t="s">
        <v>1408</v>
      </c>
      <c r="G6202" s="137" t="s">
        <v>1122</v>
      </c>
      <c r="H6202" s="184" t="s">
        <v>11</v>
      </c>
      <c r="I6202" s="267" t="s">
        <v>1388</v>
      </c>
    </row>
    <row r="6203" spans="1:9" x14ac:dyDescent="0.2">
      <c r="A6203" s="132" t="s">
        <v>78</v>
      </c>
      <c r="B6203" s="132"/>
      <c r="C6203" s="49" t="s">
        <v>29</v>
      </c>
      <c r="D6203" s="77" t="s">
        <v>1176</v>
      </c>
      <c r="E6203" s="135">
        <v>866</v>
      </c>
      <c r="F6203" s="137" t="s">
        <v>1408</v>
      </c>
      <c r="G6203" s="137" t="s">
        <v>1122</v>
      </c>
      <c r="H6203" s="184" t="s">
        <v>11</v>
      </c>
      <c r="I6203" s="267" t="s">
        <v>1388</v>
      </c>
    </row>
    <row r="6204" spans="1:9" x14ac:dyDescent="0.2">
      <c r="A6204" s="132" t="s">
        <v>79</v>
      </c>
      <c r="B6204" s="132"/>
      <c r="C6204" s="49" t="s">
        <v>29</v>
      </c>
      <c r="D6204" s="77" t="s">
        <v>1176</v>
      </c>
      <c r="E6204" s="135">
        <v>866</v>
      </c>
      <c r="F6204" s="137" t="s">
        <v>1408</v>
      </c>
      <c r="G6204" s="137" t="s">
        <v>1122</v>
      </c>
      <c r="H6204" s="184" t="s">
        <v>11</v>
      </c>
      <c r="I6204" s="267" t="s">
        <v>1388</v>
      </c>
    </row>
    <row r="6205" spans="1:9" x14ac:dyDescent="0.2">
      <c r="A6205" s="132" t="s">
        <v>81</v>
      </c>
      <c r="B6205" s="132"/>
      <c r="C6205" s="49" t="s">
        <v>29</v>
      </c>
      <c r="D6205" s="77" t="s">
        <v>1176</v>
      </c>
      <c r="E6205" s="135">
        <v>866</v>
      </c>
      <c r="F6205" s="137" t="s">
        <v>1408</v>
      </c>
      <c r="G6205" s="137" t="s">
        <v>1122</v>
      </c>
      <c r="H6205" s="184" t="s">
        <v>11</v>
      </c>
      <c r="I6205" s="267" t="s">
        <v>1388</v>
      </c>
    </row>
    <row r="6206" spans="1:9" x14ac:dyDescent="0.2">
      <c r="A6206" s="132" t="s">
        <v>82</v>
      </c>
      <c r="B6206" s="132"/>
      <c r="C6206" s="49" t="s">
        <v>29</v>
      </c>
      <c r="D6206" s="77" t="s">
        <v>1176</v>
      </c>
      <c r="E6206" s="135">
        <v>866</v>
      </c>
      <c r="F6206" s="137" t="s">
        <v>1408</v>
      </c>
      <c r="G6206" s="137" t="s">
        <v>1122</v>
      </c>
      <c r="H6206" s="184" t="s">
        <v>11</v>
      </c>
      <c r="I6206" s="267" t="s">
        <v>1388</v>
      </c>
    </row>
    <row r="6207" spans="1:9" x14ac:dyDescent="0.2">
      <c r="A6207" s="132" t="s">
        <v>87</v>
      </c>
      <c r="B6207" s="132"/>
      <c r="C6207" s="49" t="s">
        <v>29</v>
      </c>
      <c r="D6207" s="77" t="s">
        <v>1176</v>
      </c>
      <c r="E6207" s="135">
        <v>866</v>
      </c>
      <c r="F6207" s="137" t="s">
        <v>1408</v>
      </c>
      <c r="G6207" s="137" t="s">
        <v>1122</v>
      </c>
      <c r="H6207" s="184" t="s">
        <v>11</v>
      </c>
      <c r="I6207" s="267" t="s">
        <v>1388</v>
      </c>
    </row>
    <row r="6208" spans="1:9" x14ac:dyDescent="0.2">
      <c r="A6208" s="132" t="s">
        <v>88</v>
      </c>
      <c r="B6208" s="132"/>
      <c r="C6208" s="49" t="s">
        <v>29</v>
      </c>
      <c r="D6208" s="77" t="s">
        <v>1176</v>
      </c>
      <c r="E6208" s="135">
        <v>866</v>
      </c>
      <c r="F6208" s="137" t="s">
        <v>1408</v>
      </c>
      <c r="G6208" s="137" t="s">
        <v>1122</v>
      </c>
      <c r="H6208" s="184" t="s">
        <v>11</v>
      </c>
      <c r="I6208" s="267" t="s">
        <v>1388</v>
      </c>
    </row>
    <row r="6209" spans="1:9" x14ac:dyDescent="0.2">
      <c r="A6209" s="132" t="s">
        <v>148</v>
      </c>
      <c r="B6209" s="132"/>
      <c r="C6209" s="49" t="s">
        <v>29</v>
      </c>
      <c r="D6209" s="77" t="s">
        <v>1176</v>
      </c>
      <c r="E6209" s="135">
        <v>866</v>
      </c>
      <c r="F6209" s="137" t="s">
        <v>1408</v>
      </c>
      <c r="G6209" s="137" t="s">
        <v>1122</v>
      </c>
      <c r="H6209" s="184" t="s">
        <v>11</v>
      </c>
      <c r="I6209" s="267" t="s">
        <v>1388</v>
      </c>
    </row>
    <row r="6210" spans="1:9" x14ac:dyDescent="0.2">
      <c r="A6210" s="132" t="s">
        <v>527</v>
      </c>
      <c r="B6210" s="132"/>
      <c r="C6210" s="49" t="s">
        <v>29</v>
      </c>
      <c r="D6210" s="77" t="s">
        <v>1176</v>
      </c>
      <c r="E6210" s="135">
        <v>866</v>
      </c>
      <c r="F6210" s="137" t="s">
        <v>1408</v>
      </c>
      <c r="G6210" s="137" t="s">
        <v>1122</v>
      </c>
      <c r="H6210" s="184" t="s">
        <v>11</v>
      </c>
      <c r="I6210" s="267" t="s">
        <v>1388</v>
      </c>
    </row>
    <row r="6211" spans="1:9" x14ac:dyDescent="0.2">
      <c r="A6211" s="132" t="s">
        <v>588</v>
      </c>
      <c r="B6211" s="132"/>
      <c r="C6211" s="49" t="s">
        <v>29</v>
      </c>
      <c r="D6211" s="77" t="s">
        <v>1176</v>
      </c>
      <c r="E6211" s="135">
        <v>866</v>
      </c>
      <c r="F6211" s="137" t="s">
        <v>1408</v>
      </c>
      <c r="G6211" s="137" t="s">
        <v>1122</v>
      </c>
      <c r="H6211" s="184">
        <v>352800</v>
      </c>
      <c r="I6211" s="267" t="s">
        <v>1388</v>
      </c>
    </row>
    <row r="6212" spans="1:9" x14ac:dyDescent="0.2">
      <c r="A6212" s="48" t="s">
        <v>1069</v>
      </c>
      <c r="B6212" s="48"/>
      <c r="C6212" s="49" t="s">
        <v>29</v>
      </c>
      <c r="D6212" s="80" t="s">
        <v>1176</v>
      </c>
      <c r="E6212" s="177">
        <v>866</v>
      </c>
      <c r="F6212" s="137" t="s">
        <v>1408</v>
      </c>
      <c r="G6212" s="140" t="s">
        <v>1122</v>
      </c>
      <c r="H6212" s="184" t="s">
        <v>11</v>
      </c>
      <c r="I6212" s="304" t="s">
        <v>1388</v>
      </c>
    </row>
  </sheetData>
  <phoneticPr fontId="5" type="noConversion"/>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8AF6-9C54-4DE9-989B-077A2F0FA7A3}">
  <sheetPr codeName="Sheet23"/>
  <dimension ref="A1:Z204"/>
  <sheetViews>
    <sheetView topLeftCell="A169" workbookViewId="0">
      <selection activeCell="C3" sqref="C3:L3"/>
    </sheetView>
  </sheetViews>
  <sheetFormatPr defaultRowHeight="12.75" x14ac:dyDescent="0.2"/>
  <cols>
    <col min="2" max="2" width="34.28515625" bestFit="1" customWidth="1"/>
    <col min="3" max="3" width="37.28515625" bestFit="1" customWidth="1"/>
    <col min="5" max="5" width="11.7109375" bestFit="1" customWidth="1"/>
  </cols>
  <sheetData>
    <row r="1" spans="1:5" x14ac:dyDescent="0.2">
      <c r="A1" s="55" t="s">
        <v>609</v>
      </c>
      <c r="B1" s="66"/>
      <c r="C1" s="66"/>
      <c r="D1" s="66"/>
      <c r="E1" s="66"/>
    </row>
    <row r="2" spans="1:5" x14ac:dyDescent="0.2">
      <c r="A2" s="66" t="s">
        <v>1073</v>
      </c>
      <c r="B2" s="66" t="s">
        <v>35</v>
      </c>
      <c r="C2" s="66" t="s">
        <v>149</v>
      </c>
      <c r="D2" s="66" t="s">
        <v>92</v>
      </c>
      <c r="E2" s="66" t="s">
        <v>1074</v>
      </c>
    </row>
    <row r="3" spans="1:5" x14ac:dyDescent="0.2">
      <c r="A3" s="61" t="s">
        <v>5</v>
      </c>
      <c r="B3" s="172" t="s">
        <v>21</v>
      </c>
      <c r="C3" s="151" t="s">
        <v>25</v>
      </c>
      <c r="D3" s="149">
        <v>7.0000000000000001E-3</v>
      </c>
      <c r="E3" s="173" t="s">
        <v>12</v>
      </c>
    </row>
    <row r="4" spans="1:5" x14ac:dyDescent="0.2">
      <c r="A4" s="61" t="s">
        <v>47</v>
      </c>
      <c r="B4" s="166" t="s">
        <v>21</v>
      </c>
      <c r="C4" s="151" t="s">
        <v>25</v>
      </c>
      <c r="D4" s="159">
        <v>7.0000000000000001E-3</v>
      </c>
      <c r="E4" s="162" t="s">
        <v>42</v>
      </c>
    </row>
    <row r="5" spans="1:5" x14ac:dyDescent="0.2">
      <c r="A5" s="61" t="s">
        <v>5</v>
      </c>
      <c r="B5" s="166" t="s">
        <v>21</v>
      </c>
      <c r="C5" s="151" t="s">
        <v>28</v>
      </c>
      <c r="D5" s="159">
        <v>8.9999999999999993E-3</v>
      </c>
      <c r="E5" s="173" t="s">
        <v>12</v>
      </c>
    </row>
    <row r="6" spans="1:5" x14ac:dyDescent="0.2">
      <c r="A6" s="61" t="s">
        <v>6</v>
      </c>
      <c r="B6" s="166" t="s">
        <v>21</v>
      </c>
      <c r="C6" s="151" t="s">
        <v>28</v>
      </c>
      <c r="D6" s="142">
        <v>8.9999999999999993E-3</v>
      </c>
      <c r="E6" s="162" t="s">
        <v>12</v>
      </c>
    </row>
    <row r="7" spans="1:5" x14ac:dyDescent="0.2">
      <c r="A7" s="163" t="s">
        <v>45</v>
      </c>
      <c r="B7" s="148" t="s">
        <v>9</v>
      </c>
      <c r="C7" s="148" t="s">
        <v>18</v>
      </c>
      <c r="D7" s="142">
        <v>0.01</v>
      </c>
      <c r="E7" s="164" t="s">
        <v>19</v>
      </c>
    </row>
    <row r="8" spans="1:5" x14ac:dyDescent="0.2">
      <c r="A8" s="61" t="s">
        <v>6</v>
      </c>
      <c r="B8" s="166" t="s">
        <v>21</v>
      </c>
      <c r="C8" s="151" t="s">
        <v>28</v>
      </c>
      <c r="D8" s="142">
        <v>1.0999999999999999E-2</v>
      </c>
      <c r="E8" s="162" t="s">
        <v>22</v>
      </c>
    </row>
    <row r="9" spans="1:5" x14ac:dyDescent="0.2">
      <c r="A9" s="61" t="s">
        <v>40</v>
      </c>
      <c r="B9" s="167" t="s">
        <v>21</v>
      </c>
      <c r="C9" s="160" t="s">
        <v>28</v>
      </c>
      <c r="D9" s="142">
        <v>1.0999999999999999E-2</v>
      </c>
      <c r="E9" s="162" t="s">
        <v>24</v>
      </c>
    </row>
    <row r="10" spans="1:5" x14ac:dyDescent="0.2">
      <c r="A10" s="61" t="s">
        <v>45</v>
      </c>
      <c r="B10" s="167" t="s">
        <v>21</v>
      </c>
      <c r="C10" s="160" t="s">
        <v>28</v>
      </c>
      <c r="D10" s="159">
        <v>1.0999999999999999E-2</v>
      </c>
      <c r="E10" s="162" t="s">
        <v>36</v>
      </c>
    </row>
    <row r="11" spans="1:5" x14ac:dyDescent="0.2">
      <c r="A11" s="61" t="s">
        <v>5</v>
      </c>
      <c r="B11" s="172" t="s">
        <v>21</v>
      </c>
      <c r="C11" s="151" t="s">
        <v>28</v>
      </c>
      <c r="D11" s="149">
        <v>1.2E-2</v>
      </c>
      <c r="E11" s="173" t="s">
        <v>20</v>
      </c>
    </row>
    <row r="12" spans="1:5" x14ac:dyDescent="0.2">
      <c r="A12" s="61" t="s">
        <v>6</v>
      </c>
      <c r="B12" s="167" t="s">
        <v>21</v>
      </c>
      <c r="C12" s="160" t="s">
        <v>28</v>
      </c>
      <c r="D12" s="159">
        <v>1.2E-2</v>
      </c>
      <c r="E12" s="162" t="s">
        <v>48</v>
      </c>
    </row>
    <row r="13" spans="1:5" x14ac:dyDescent="0.2">
      <c r="A13" s="61" t="s">
        <v>37</v>
      </c>
      <c r="B13" s="166" t="s">
        <v>21</v>
      </c>
      <c r="C13" s="160" t="s">
        <v>28</v>
      </c>
      <c r="D13" s="159">
        <v>1.2E-2</v>
      </c>
      <c r="E13" s="162" t="s">
        <v>23</v>
      </c>
    </row>
    <row r="14" spans="1:5" x14ac:dyDescent="0.2">
      <c r="A14" s="61" t="s">
        <v>40</v>
      </c>
      <c r="B14" s="166" t="s">
        <v>21</v>
      </c>
      <c r="C14" s="160" t="s">
        <v>28</v>
      </c>
      <c r="D14" s="159">
        <v>1.2E-2</v>
      </c>
      <c r="E14" s="162" t="s">
        <v>24</v>
      </c>
    </row>
    <row r="15" spans="1:5" x14ac:dyDescent="0.2">
      <c r="A15" s="61" t="s">
        <v>45</v>
      </c>
      <c r="B15" s="166" t="s">
        <v>21</v>
      </c>
      <c r="C15" s="141" t="s">
        <v>28</v>
      </c>
      <c r="D15" s="142">
        <v>1.2E-2</v>
      </c>
      <c r="E15" s="162" t="s">
        <v>71</v>
      </c>
    </row>
    <row r="16" spans="1:5" x14ac:dyDescent="0.2">
      <c r="A16" s="61" t="s">
        <v>46</v>
      </c>
      <c r="B16" s="166" t="s">
        <v>21</v>
      </c>
      <c r="C16" s="141" t="s">
        <v>28</v>
      </c>
      <c r="D16" s="142">
        <v>1.2E-2</v>
      </c>
      <c r="E16" s="162" t="s">
        <v>72</v>
      </c>
    </row>
    <row r="17" spans="1:5" x14ac:dyDescent="0.2">
      <c r="A17" s="61" t="s">
        <v>78</v>
      </c>
      <c r="B17" s="151" t="s">
        <v>29</v>
      </c>
      <c r="C17" s="160" t="s">
        <v>30</v>
      </c>
      <c r="D17" s="159">
        <v>1.6E-2</v>
      </c>
      <c r="E17" s="48" t="s">
        <v>52</v>
      </c>
    </row>
    <row r="18" spans="1:5" x14ac:dyDescent="0.2">
      <c r="A18" s="61" t="s">
        <v>79</v>
      </c>
      <c r="B18" s="151" t="s">
        <v>29</v>
      </c>
      <c r="C18" s="160" t="s">
        <v>30</v>
      </c>
      <c r="D18" s="159">
        <v>1.6E-2</v>
      </c>
      <c r="E18" s="162" t="s">
        <v>86</v>
      </c>
    </row>
    <row r="19" spans="1:5" x14ac:dyDescent="0.2">
      <c r="A19" s="61" t="s">
        <v>44</v>
      </c>
      <c r="B19" s="151" t="s">
        <v>29</v>
      </c>
      <c r="C19" s="160" t="s">
        <v>50</v>
      </c>
      <c r="D19" s="159">
        <v>1.7000000000000001E-2</v>
      </c>
      <c r="E19" s="162" t="s">
        <v>42</v>
      </c>
    </row>
    <row r="20" spans="1:5" x14ac:dyDescent="0.2">
      <c r="A20" s="61" t="s">
        <v>65</v>
      </c>
      <c r="B20" s="151" t="s">
        <v>29</v>
      </c>
      <c r="C20" s="160" t="s">
        <v>50</v>
      </c>
      <c r="D20" s="159">
        <v>1.7000000000000001E-2</v>
      </c>
      <c r="E20" s="162" t="s">
        <v>76</v>
      </c>
    </row>
    <row r="21" spans="1:5" x14ac:dyDescent="0.2">
      <c r="A21" s="61" t="s">
        <v>39</v>
      </c>
      <c r="B21" s="151" t="s">
        <v>29</v>
      </c>
      <c r="C21" s="127" t="s">
        <v>49</v>
      </c>
      <c r="D21" s="142">
        <v>2.3E-2</v>
      </c>
      <c r="E21" s="175" t="s">
        <v>36</v>
      </c>
    </row>
    <row r="22" spans="1:5" x14ac:dyDescent="0.2">
      <c r="A22" s="61" t="s">
        <v>44</v>
      </c>
      <c r="B22" s="151" t="s">
        <v>29</v>
      </c>
      <c r="C22" s="127" t="s">
        <v>49</v>
      </c>
      <c r="D22" s="142">
        <v>2.3E-2</v>
      </c>
      <c r="E22" s="175" t="s">
        <v>1</v>
      </c>
    </row>
    <row r="23" spans="1:5" x14ac:dyDescent="0.2">
      <c r="A23" s="61" t="s">
        <v>45</v>
      </c>
      <c r="B23" s="151" t="s">
        <v>29</v>
      </c>
      <c r="C23" s="127" t="s">
        <v>49</v>
      </c>
      <c r="D23" s="142">
        <v>2.3E-2</v>
      </c>
      <c r="E23" s="175" t="s">
        <v>1</v>
      </c>
    </row>
    <row r="24" spans="1:5" x14ac:dyDescent="0.2">
      <c r="A24" s="61" t="s">
        <v>47</v>
      </c>
      <c r="B24" s="141" t="s">
        <v>29</v>
      </c>
      <c r="C24" s="127" t="s">
        <v>49</v>
      </c>
      <c r="D24" s="142">
        <v>2.3E-2</v>
      </c>
      <c r="E24" s="169" t="s">
        <v>41</v>
      </c>
    </row>
    <row r="25" spans="1:5" x14ac:dyDescent="0.2">
      <c r="A25" s="61" t="s">
        <v>55</v>
      </c>
      <c r="B25" s="141" t="s">
        <v>29</v>
      </c>
      <c r="C25" s="127" t="s">
        <v>49</v>
      </c>
      <c r="D25" s="142">
        <v>2.3E-2</v>
      </c>
      <c r="E25" s="169" t="s">
        <v>42</v>
      </c>
    </row>
    <row r="26" spans="1:5" x14ac:dyDescent="0.2">
      <c r="A26" s="61" t="s">
        <v>56</v>
      </c>
      <c r="B26" s="141" t="s">
        <v>29</v>
      </c>
      <c r="C26" s="127" t="s">
        <v>49</v>
      </c>
      <c r="D26" s="142">
        <v>2.3E-2</v>
      </c>
      <c r="E26" s="169" t="s">
        <v>42</v>
      </c>
    </row>
    <row r="27" spans="1:5" x14ac:dyDescent="0.2">
      <c r="A27" s="61" t="s">
        <v>65</v>
      </c>
      <c r="B27" s="141" t="s">
        <v>29</v>
      </c>
      <c r="C27" s="127" t="s">
        <v>49</v>
      </c>
      <c r="D27" s="142">
        <v>2.3E-2</v>
      </c>
      <c r="E27" s="169" t="s">
        <v>75</v>
      </c>
    </row>
    <row r="28" spans="1:5" x14ac:dyDescent="0.2">
      <c r="A28" s="61" t="s">
        <v>81</v>
      </c>
      <c r="B28" s="174" t="s">
        <v>29</v>
      </c>
      <c r="C28" s="158" t="s">
        <v>49</v>
      </c>
      <c r="D28" s="159">
        <v>2.3E-2</v>
      </c>
      <c r="E28" s="170" t="s">
        <v>85</v>
      </c>
    </row>
    <row r="29" spans="1:5" x14ac:dyDescent="0.2">
      <c r="A29" s="61" t="s">
        <v>87</v>
      </c>
      <c r="B29" s="174" t="s">
        <v>29</v>
      </c>
      <c r="C29" s="158" t="s">
        <v>49</v>
      </c>
      <c r="D29" s="159">
        <v>2.3E-2</v>
      </c>
      <c r="E29" s="162" t="s">
        <v>89</v>
      </c>
    </row>
    <row r="30" spans="1:5" x14ac:dyDescent="0.2">
      <c r="A30" s="163" t="s">
        <v>64</v>
      </c>
      <c r="B30" s="174" t="s">
        <v>29</v>
      </c>
      <c r="C30" s="158" t="s">
        <v>80</v>
      </c>
      <c r="D30" s="159">
        <v>2.4E-2</v>
      </c>
      <c r="E30" s="162" t="s">
        <v>19</v>
      </c>
    </row>
    <row r="31" spans="1:5" x14ac:dyDescent="0.2">
      <c r="A31" s="163" t="s">
        <v>87</v>
      </c>
      <c r="B31" s="174" t="s">
        <v>29</v>
      </c>
      <c r="C31" s="158" t="s">
        <v>80</v>
      </c>
      <c r="D31" s="159">
        <v>2.4E-2</v>
      </c>
      <c r="E31" s="162" t="s">
        <v>20</v>
      </c>
    </row>
    <row r="32" spans="1:5" x14ac:dyDescent="0.2">
      <c r="A32" s="163" t="s">
        <v>47</v>
      </c>
      <c r="B32" s="76" t="s">
        <v>32</v>
      </c>
      <c r="C32" s="79" t="s">
        <v>33</v>
      </c>
      <c r="D32" s="177">
        <v>2.5999999999999999E-2</v>
      </c>
      <c r="E32" s="162" t="s">
        <v>20</v>
      </c>
    </row>
    <row r="33" spans="1:5" s="53" customFormat="1" x14ac:dyDescent="0.2">
      <c r="A33" s="163" t="s">
        <v>44</v>
      </c>
      <c r="B33" s="165" t="s">
        <v>613</v>
      </c>
      <c r="C33" s="158" t="s">
        <v>614</v>
      </c>
      <c r="D33" s="159">
        <v>3.5000000000000003E-2</v>
      </c>
      <c r="E33" s="162" t="s">
        <v>12</v>
      </c>
    </row>
    <row r="34" spans="1:5" s="53" customFormat="1" x14ac:dyDescent="0.2">
      <c r="A34" s="163" t="s">
        <v>45</v>
      </c>
      <c r="B34" s="165" t="s">
        <v>613</v>
      </c>
      <c r="C34" s="158" t="s">
        <v>614</v>
      </c>
      <c r="D34" s="159">
        <v>3.5000000000000003E-2</v>
      </c>
      <c r="E34" s="162" t="s">
        <v>12</v>
      </c>
    </row>
    <row r="35" spans="1:5" s="53" customFormat="1" x14ac:dyDescent="0.2">
      <c r="A35" s="163" t="s">
        <v>44</v>
      </c>
      <c r="B35" s="165" t="s">
        <v>613</v>
      </c>
      <c r="C35" s="158" t="s">
        <v>614</v>
      </c>
      <c r="D35" s="159">
        <v>3.5999999999999997E-2</v>
      </c>
      <c r="E35" s="162" t="s">
        <v>12</v>
      </c>
    </row>
    <row r="36" spans="1:5" s="53" customFormat="1" x14ac:dyDescent="0.2">
      <c r="A36" s="163" t="s">
        <v>46</v>
      </c>
      <c r="B36" s="165" t="s">
        <v>613</v>
      </c>
      <c r="C36" s="158" t="s">
        <v>614</v>
      </c>
      <c r="D36" s="159">
        <v>4.3999999999999997E-2</v>
      </c>
      <c r="E36" s="162" t="s">
        <v>19</v>
      </c>
    </row>
    <row r="37" spans="1:5" s="53" customFormat="1" x14ac:dyDescent="0.2">
      <c r="A37" s="61" t="s">
        <v>6</v>
      </c>
      <c r="B37" s="167" t="s">
        <v>21</v>
      </c>
      <c r="C37" s="160" t="s">
        <v>25</v>
      </c>
      <c r="D37" s="159">
        <v>0.05</v>
      </c>
      <c r="E37" s="162" t="s">
        <v>19</v>
      </c>
    </row>
    <row r="38" spans="1:5" s="53" customFormat="1" x14ac:dyDescent="0.2">
      <c r="A38" s="61" t="s">
        <v>40</v>
      </c>
      <c r="B38" s="167" t="s">
        <v>21</v>
      </c>
      <c r="C38" s="160" t="s">
        <v>25</v>
      </c>
      <c r="D38" s="159">
        <v>0.05</v>
      </c>
      <c r="E38" s="162" t="s">
        <v>22</v>
      </c>
    </row>
    <row r="39" spans="1:5" s="53" customFormat="1" x14ac:dyDescent="0.2">
      <c r="A39" s="61" t="s">
        <v>45</v>
      </c>
      <c r="B39" s="167" t="s">
        <v>21</v>
      </c>
      <c r="C39" s="160" t="s">
        <v>25</v>
      </c>
      <c r="D39" s="159">
        <v>0.05</v>
      </c>
      <c r="E39" s="162" t="s">
        <v>24</v>
      </c>
    </row>
    <row r="40" spans="1:5" s="53" customFormat="1" x14ac:dyDescent="0.2">
      <c r="A40" s="61" t="s">
        <v>46</v>
      </c>
      <c r="B40" s="167" t="s">
        <v>21</v>
      </c>
      <c r="C40" s="160" t="s">
        <v>25</v>
      </c>
      <c r="D40" s="159">
        <v>0.05</v>
      </c>
      <c r="E40" s="162" t="s">
        <v>70</v>
      </c>
    </row>
    <row r="41" spans="1:5" s="53" customFormat="1" x14ac:dyDescent="0.2">
      <c r="A41" s="61" t="s">
        <v>7</v>
      </c>
      <c r="B41" s="127" t="str">
        <f>INDEX(hist8[Program],MATCH(slash18[[#This Row],[Appr]],hist8[Appr],0))</f>
        <v>TRANSPORTATION AIDS</v>
      </c>
      <c r="C41" s="9" t="str">
        <f>INDEX(hist8[Sub program],MATCH(slash18[[#This Row],[Appr]],hist8[Appr],0))</f>
        <v>Miscellaneous Local Aids</v>
      </c>
      <c r="D41" s="159">
        <v>156</v>
      </c>
      <c r="E41" s="162" t="s">
        <v>22</v>
      </c>
    </row>
    <row r="42" spans="1:5" s="53" customFormat="1" x14ac:dyDescent="0.2">
      <c r="A42" s="163" t="s">
        <v>6</v>
      </c>
      <c r="B42" s="127" t="str">
        <f>INDEX(hist8[Program],MATCH(slash18[[#This Row],[Appr]],hist8[Appr],0))</f>
        <v>TRANSPORTATION AIDS</v>
      </c>
      <c r="C42" s="9" t="str">
        <f>INDEX(hist8[Sub program],MATCH(slash18[[#This Row],[Appr]],hist8[Appr],0))</f>
        <v>Special Transportation Aids</v>
      </c>
      <c r="D42" s="159">
        <v>164</v>
      </c>
      <c r="E42" s="164" t="s">
        <v>12</v>
      </c>
    </row>
    <row r="43" spans="1:5" s="53" customFormat="1" x14ac:dyDescent="0.2">
      <c r="A43" s="163" t="s">
        <v>46</v>
      </c>
      <c r="B43" s="127" t="str">
        <f>INDEX(hist8[Program],MATCH(slash18[[#This Row],[Appr]],hist8[Appr],0))</f>
        <v>TRANSPORTATION AIDS</v>
      </c>
      <c r="C43" s="9" t="str">
        <f>INDEX(hist8[Sub program],MATCH(slash18[[#This Row],[Appr]],hist8[Appr],0))</f>
        <v>Transit Aids</v>
      </c>
      <c r="D43" s="149">
        <v>165</v>
      </c>
      <c r="E43" s="58" t="s">
        <v>23</v>
      </c>
    </row>
    <row r="44" spans="1:5" s="53" customFormat="1" x14ac:dyDescent="0.2">
      <c r="A44" s="163" t="s">
        <v>34</v>
      </c>
      <c r="B44" s="127" t="str">
        <f>INDEX(hist8[Program],MATCH(slash18[[#This Row],[Appr]],hist8[Appr],0))</f>
        <v>TRANSPORTATION AIDS</v>
      </c>
      <c r="C44" s="9" t="str">
        <f>INDEX(hist8[Sub program],MATCH(slash18[[#This Row],[Appr]],hist8[Appr],0))</f>
        <v>Elderly and Disabled Aids</v>
      </c>
      <c r="D44" s="149">
        <v>173</v>
      </c>
      <c r="E44" s="164" t="s">
        <v>12</v>
      </c>
    </row>
    <row r="45" spans="1:5" s="53" customFormat="1" x14ac:dyDescent="0.2">
      <c r="A45" s="163" t="s">
        <v>5</v>
      </c>
      <c r="B45" s="127" t="str">
        <f>INDEX(hist8[Program],MATCH(slash18[[#This Row],[Appr]],hist8[Appr],0))</f>
        <v>TRANSPORTATION AIDS</v>
      </c>
      <c r="C45" s="9" t="str">
        <f>INDEX(hist8[Sub program],MATCH(slash18[[#This Row],[Appr]],hist8[Appr],0))</f>
        <v>Special Transportation Aids</v>
      </c>
      <c r="D45" s="142">
        <v>174</v>
      </c>
      <c r="E45" s="113" t="s">
        <v>20</v>
      </c>
    </row>
    <row r="46" spans="1:5" s="53" customFormat="1" x14ac:dyDescent="0.2">
      <c r="A46" s="163" t="s">
        <v>7</v>
      </c>
      <c r="B46" s="127" t="str">
        <f>INDEX(hist8[Program],MATCH(slash18[[#This Row],[Appr]],hist8[Appr],0))</f>
        <v>TRANSPORTATION AIDS</v>
      </c>
      <c r="C46" s="9" t="str">
        <f>INDEX(hist8[Sub program],MATCH(slash18[[#This Row],[Appr]],hist8[Appr],0))</f>
        <v>General Transportation Aids</v>
      </c>
      <c r="D46" s="142">
        <v>178</v>
      </c>
      <c r="E46" s="58" t="s">
        <v>12</v>
      </c>
    </row>
    <row r="47" spans="1:5" s="53" customFormat="1" x14ac:dyDescent="0.2">
      <c r="A47" s="163" t="s">
        <v>6</v>
      </c>
      <c r="B47" s="127" t="str">
        <f>INDEX(hist8[Program],MATCH(slash18[[#This Row],[Appr]],hist8[Appr],0))</f>
        <v>TRANSPORTATION AIDS</v>
      </c>
      <c r="C47" s="9" t="str">
        <f>INDEX(hist8[Sub program],MATCH(slash18[[#This Row],[Appr]],hist8[Appr],0))</f>
        <v>Transit Aids</v>
      </c>
      <c r="D47" s="177">
        <v>182</v>
      </c>
      <c r="E47" s="164" t="s">
        <v>12</v>
      </c>
    </row>
    <row r="48" spans="1:5" s="53" customFormat="1" x14ac:dyDescent="0.2">
      <c r="A48" s="163" t="s">
        <v>34</v>
      </c>
      <c r="B48" s="127" t="str">
        <f>INDEX(hist8[Program],MATCH(slash18[[#This Row],[Appr]],hist8[Appr],0))</f>
        <v>TRANSPORTATION AIDS</v>
      </c>
      <c r="C48" s="9" t="str">
        <f>INDEX(hist8[Sub program],MATCH(slash18[[#This Row],[Appr]],hist8[Appr],0))</f>
        <v>Transit Aids</v>
      </c>
      <c r="D48" s="44">
        <v>182</v>
      </c>
      <c r="E48" s="162" t="s">
        <v>19</v>
      </c>
    </row>
    <row r="49" spans="1:5" s="53" customFormat="1" x14ac:dyDescent="0.2">
      <c r="A49" s="163" t="s">
        <v>45</v>
      </c>
      <c r="B49" s="127" t="str">
        <f>INDEX(hist8[Program],MATCH(slash18[[#This Row],[Appr]],hist8[Appr],0))</f>
        <v>TRANSPORTATION AIDS</v>
      </c>
      <c r="C49" s="9" t="str">
        <f>INDEX(hist8[Sub program],MATCH(slash18[[#This Row],[Appr]],hist8[Appr],0))</f>
        <v>Transit Aids</v>
      </c>
      <c r="D49" s="44">
        <v>182</v>
      </c>
      <c r="E49" s="164" t="s">
        <v>20</v>
      </c>
    </row>
    <row r="50" spans="1:5" s="53" customFormat="1" x14ac:dyDescent="0.2">
      <c r="A50" s="163" t="s">
        <v>46</v>
      </c>
      <c r="B50" s="127" t="str">
        <f>INDEX(hist8[Program],MATCH(slash18[[#This Row],[Appr]],hist8[Appr],0))</f>
        <v>TRANSPORTATION AIDS</v>
      </c>
      <c r="C50" s="9" t="str">
        <f>INDEX(hist8[Sub program],MATCH(slash18[[#This Row],[Appr]],hist8[Appr],0))</f>
        <v>Transit Aids</v>
      </c>
      <c r="D50" s="177">
        <v>182</v>
      </c>
      <c r="E50" s="162" t="s">
        <v>22</v>
      </c>
    </row>
    <row r="51" spans="1:5" s="53" customFormat="1" x14ac:dyDescent="0.2">
      <c r="A51" s="163" t="s">
        <v>34</v>
      </c>
      <c r="B51" s="127" t="str">
        <f>INDEX(hist8[Program],MATCH(slash18[[#This Row],[Appr]],hist8[Appr],0))</f>
        <v>TRANSPORTATION AIDS</v>
      </c>
      <c r="C51" s="9" t="str">
        <f>INDEX(hist8[Sub program],MATCH(slash18[[#This Row],[Appr]],hist8[Appr],0))</f>
        <v>Elderly and Disabled Aids</v>
      </c>
      <c r="D51" s="159">
        <v>183</v>
      </c>
      <c r="E51" s="164" t="s">
        <v>12</v>
      </c>
    </row>
    <row r="52" spans="1:5" s="53" customFormat="1" x14ac:dyDescent="0.2">
      <c r="A52" s="61" t="s">
        <v>148</v>
      </c>
      <c r="B52" s="127" t="str">
        <f>INDEX(hist8[Program],MATCH(slash18[[#This Row],[Appr]],hist8[Appr],0))</f>
        <v>TRANSPORTATION AIDS</v>
      </c>
      <c r="C52" s="9" t="str">
        <f>INDEX(hist8[Sub program],MATCH(slash18[[#This Row],[Appr]],hist8[Appr],0))</f>
        <v>General Transportation Aids</v>
      </c>
      <c r="D52" s="159">
        <v>187</v>
      </c>
      <c r="E52" s="162" t="s">
        <v>20</v>
      </c>
    </row>
    <row r="53" spans="1:5" s="53" customFormat="1" x14ac:dyDescent="0.2">
      <c r="A53" s="163" t="s">
        <v>40</v>
      </c>
      <c r="B53" s="127" t="str">
        <f>INDEX(hist8[Program],MATCH(slash18[[#This Row],[Appr]],hist8[Appr],0))</f>
        <v>TRANSPORTATION AIDS</v>
      </c>
      <c r="C53" s="9" t="str">
        <f>INDEX(hist8[Sub program],MATCH(slash18[[#This Row],[Appr]],hist8[Appr],0))</f>
        <v>General Transportation Aids</v>
      </c>
      <c r="D53" s="159">
        <v>190</v>
      </c>
      <c r="E53" s="164" t="s">
        <v>19</v>
      </c>
    </row>
    <row r="54" spans="1:5" s="53" customFormat="1" x14ac:dyDescent="0.2">
      <c r="A54" s="163" t="s">
        <v>46</v>
      </c>
      <c r="B54" s="127" t="str">
        <f>INDEX(hist8[Program],MATCH(slash18[[#This Row],[Appr]],hist8[Appr],0))</f>
        <v>LOCAL TRANSPORTATION ASSISTANCE</v>
      </c>
      <c r="C54" s="9" t="str">
        <f>INDEX(hist8[Sub program],MATCH(slash18[[#This Row],[Appr]],hist8[Appr],0))</f>
        <v>Special Legistrative Projects</v>
      </c>
      <c r="D54" s="159">
        <v>220</v>
      </c>
      <c r="E54" s="162" t="s">
        <v>59</v>
      </c>
    </row>
    <row r="55" spans="1:5" s="53" customFormat="1" x14ac:dyDescent="0.2">
      <c r="A55" s="163" t="s">
        <v>46</v>
      </c>
      <c r="B55" s="127" t="str">
        <f>INDEX(hist8[Program],MATCH(slash18[[#This Row],[Appr]],hist8[Appr],0))</f>
        <v>LOCAL TRANSPORTATION ASSISTANCE</v>
      </c>
      <c r="C55" s="9" t="str">
        <f>INDEX(hist8[Sub program],MATCH(slash18[[#This Row],[Appr]],hist8[Appr],0))</f>
        <v>Special Legistrative Projects</v>
      </c>
      <c r="D55" s="159">
        <v>221</v>
      </c>
      <c r="E55" s="162" t="s">
        <v>57</v>
      </c>
    </row>
    <row r="56" spans="1:5" s="53" customFormat="1" x14ac:dyDescent="0.2">
      <c r="A56" s="61" t="s">
        <v>45</v>
      </c>
      <c r="B56" s="127" t="str">
        <f>INDEX(hist8[Program],MATCH(slash18[[#This Row],[Appr]],hist8[Appr],0))</f>
        <v>LOCAL TRANSPORTATION ASSISTANCE</v>
      </c>
      <c r="C56" s="9" t="str">
        <f>INDEX(hist8[Sub program],MATCH(slash18[[#This Row],[Appr]],hist8[Appr],0))</f>
        <v>Harbor &amp; Rail Passenger Assistance</v>
      </c>
      <c r="D56" s="177">
        <v>235</v>
      </c>
      <c r="E56" s="162" t="s">
        <v>23</v>
      </c>
    </row>
    <row r="57" spans="1:5" s="53" customFormat="1" x14ac:dyDescent="0.2">
      <c r="A57" s="61" t="s">
        <v>46</v>
      </c>
      <c r="B57" s="127" t="str">
        <f>INDEX(hist8[Program],MATCH(slash18[[#This Row],[Appr]],hist8[Appr],0))</f>
        <v>LOCAL TRANSPORTATION ASSISTANCE</v>
      </c>
      <c r="C57" s="9" t="str">
        <f>INDEX(hist8[Sub program],MATCH(slash18[[#This Row],[Appr]],hist8[Appr],0))</f>
        <v>Harbor &amp; Rail Passenger Assistance</v>
      </c>
      <c r="D57" s="177">
        <v>235</v>
      </c>
      <c r="E57" s="162" t="s">
        <v>69</v>
      </c>
    </row>
    <row r="58" spans="1:5" s="53" customFormat="1" x14ac:dyDescent="0.2">
      <c r="A58" s="61" t="s">
        <v>44</v>
      </c>
      <c r="B58" s="127" t="str">
        <f>INDEX(hist8[Program],MATCH(slash18[[#This Row],[Appr]],hist8[Appr],0))</f>
        <v>LOCAL TRANSPORTATION ASSISTANCE</v>
      </c>
      <c r="C58" s="9" t="str">
        <f>INDEX(hist8[Sub program],MATCH(slash18[[#This Row],[Appr]],hist8[Appr],0))</f>
        <v>Harbor &amp; Rail Passenger Assistance</v>
      </c>
      <c r="D58" s="159">
        <v>236</v>
      </c>
      <c r="E58" s="162" t="s">
        <v>23</v>
      </c>
    </row>
    <row r="59" spans="1:5" s="53" customFormat="1" x14ac:dyDescent="0.2">
      <c r="A59" s="61" t="s">
        <v>88</v>
      </c>
      <c r="B59" s="127" t="str">
        <f>INDEX(hist8[Program],MATCH(slash18[[#This Row],[Appr]],hist8[Appr],0))</f>
        <v>LOCAL TRANSPORTATION ASSISTANCE</v>
      </c>
      <c r="C59" s="9" t="str">
        <f>INDEX(hist8[Sub program],MATCH(slash18[[#This Row],[Appr]],hist8[Appr],0))</f>
        <v>Local Transportation Facility Improvement Assistance</v>
      </c>
      <c r="D59" s="159">
        <v>245</v>
      </c>
      <c r="E59" s="171" t="s">
        <v>20</v>
      </c>
    </row>
    <row r="60" spans="1:5" s="53" customFormat="1" x14ac:dyDescent="0.2">
      <c r="A60" s="61" t="s">
        <v>45</v>
      </c>
      <c r="B60" s="127" t="str">
        <f>INDEX(hist8[Program],MATCH(slash18[[#This Row],[Appr]],hist8[Appr],0))</f>
        <v>LOCAL TRANSPORTATION ASSISTANCE</v>
      </c>
      <c r="C60" s="9" t="str">
        <f>INDEX(hist8[Sub program],MATCH(slash18[[#This Row],[Appr]],hist8[Appr],0))</f>
        <v>Transportation Facilities Economic Assistance and Development</v>
      </c>
      <c r="D60" s="159">
        <v>260</v>
      </c>
      <c r="E60" s="162" t="s">
        <v>31</v>
      </c>
    </row>
    <row r="61" spans="1:5" s="53" customFormat="1" x14ac:dyDescent="0.2">
      <c r="A61" s="61" t="s">
        <v>47</v>
      </c>
      <c r="B61" s="127" t="str">
        <f>INDEX(hist8[Program],MATCH(slash18[[#This Row],[Appr]],hist8[Appr],0))</f>
        <v>LOCAL TRANSPORTATION ASSISTANCE</v>
      </c>
      <c r="C61" s="9" t="str">
        <f>INDEX(hist8[Sub program],MATCH(slash18[[#This Row],[Appr]],hist8[Appr],0))</f>
        <v>Rail Service Assistance</v>
      </c>
      <c r="D61" s="159">
        <v>262</v>
      </c>
      <c r="E61" s="162" t="s">
        <v>12</v>
      </c>
    </row>
    <row r="62" spans="1:5" s="53" customFormat="1" x14ac:dyDescent="0.2">
      <c r="A62" s="61" t="s">
        <v>40</v>
      </c>
      <c r="B62" s="127" t="str">
        <f>INDEX(hist8[Program],MATCH(slash18[[#This Row],[Appr]],hist8[Appr],0))</f>
        <v>LOCAL TRANSPORTATION ASSISTANCE</v>
      </c>
      <c r="C62" s="9" t="str">
        <f>INDEX(hist8[Sub program],MATCH(slash18[[#This Row],[Appr]],hist8[Appr],0))</f>
        <v>Harbor &amp; Rail Passenger Assistance</v>
      </c>
      <c r="D62" s="159">
        <v>263</v>
      </c>
      <c r="E62" s="162" t="s">
        <v>20</v>
      </c>
    </row>
    <row r="63" spans="1:5" s="53" customFormat="1" x14ac:dyDescent="0.2">
      <c r="A63" s="61" t="s">
        <v>47</v>
      </c>
      <c r="B63" s="127" t="str">
        <f>INDEX(hist8[Program],MATCH(slash18[[#This Row],[Appr]],hist8[Appr],0))</f>
        <v>LOCAL TRANSPORTATION ASSISTANCE</v>
      </c>
      <c r="C63" s="9" t="str">
        <f>INDEX(hist8[Sub program],MATCH(slash18[[#This Row],[Appr]],hist8[Appr],0))</f>
        <v>Harbor &amp; Rail Passenger Assistance</v>
      </c>
      <c r="D63" s="159">
        <v>263</v>
      </c>
      <c r="E63" s="162" t="s">
        <v>41</v>
      </c>
    </row>
    <row r="64" spans="1:5" s="53" customFormat="1" x14ac:dyDescent="0.2">
      <c r="A64" s="61" t="s">
        <v>5</v>
      </c>
      <c r="B64" s="127" t="str">
        <f>INDEX(hist8[Program],MATCH(slash18[[#This Row],[Appr]],hist8[Appr],0))</f>
        <v>LOCAL TRANSPORTATION ASSISTANCE</v>
      </c>
      <c r="C64" s="9" t="str">
        <f>INDEX(hist8[Sub program],MATCH(slash18[[#This Row],[Appr]],hist8[Appr],0))</f>
        <v>Aeronautics Assistance</v>
      </c>
      <c r="D64" s="159">
        <v>264</v>
      </c>
      <c r="E64" s="173" t="s">
        <v>12</v>
      </c>
    </row>
    <row r="65" spans="1:26" s="53" customFormat="1" x14ac:dyDescent="0.2">
      <c r="A65" s="61" t="s">
        <v>47</v>
      </c>
      <c r="B65" s="127" t="str">
        <f>INDEX(hist8[Program],MATCH(slash18[[#This Row],[Appr]],hist8[Appr],0))</f>
        <v>LOCAL TRANSPORTATION ASSISTANCE</v>
      </c>
      <c r="C65" s="9" t="str">
        <f>INDEX(hist8[Sub program],MATCH(slash18[[#This Row],[Appr]],hist8[Appr],0))</f>
        <v>Aeronautics Assistance</v>
      </c>
      <c r="D65" s="159">
        <v>264</v>
      </c>
      <c r="E65" s="162" t="s">
        <v>0</v>
      </c>
    </row>
    <row r="66" spans="1:26" s="53" customFormat="1" x14ac:dyDescent="0.2">
      <c r="A66" s="163" t="s">
        <v>6</v>
      </c>
      <c r="B66" s="127" t="str">
        <f>INDEX(hist8[Program],MATCH(slash18[[#This Row],[Appr]],hist8[Appr],0))</f>
        <v>LOCAL TRANSPORTATION ASSISTANCE</v>
      </c>
      <c r="C66" s="9" t="str">
        <f>INDEX(hist8[Sub program],MATCH(slash18[[#This Row],[Appr]],hist8[Appr],0))</f>
        <v>Highway and Local Bridge Improvement Assistance</v>
      </c>
      <c r="D66" s="177">
        <v>265</v>
      </c>
      <c r="E66" s="164" t="s">
        <v>12</v>
      </c>
    </row>
    <row r="67" spans="1:26" s="53" customFormat="1" x14ac:dyDescent="0.2">
      <c r="A67" s="163" t="s">
        <v>81</v>
      </c>
      <c r="B67" s="127" t="str">
        <f>INDEX(hist8[Program],MATCH(slash18[[#This Row],[Appr]],hist8[Appr],0))</f>
        <v>LOCAL TRANSPORTATION ASSISTANCE</v>
      </c>
      <c r="C67" s="9" t="str">
        <f>INDEX(hist8[Sub program],MATCH(slash18[[#This Row],[Appr]],hist8[Appr],0))</f>
        <v>Highway and Local Bridge Improvement Assistance</v>
      </c>
      <c r="D67" s="177">
        <v>265</v>
      </c>
      <c r="E67" s="162" t="s">
        <v>85</v>
      </c>
    </row>
    <row r="68" spans="1:26" s="53" customFormat="1" x14ac:dyDescent="0.2">
      <c r="A68" s="61" t="s">
        <v>40</v>
      </c>
      <c r="B68" s="127" t="str">
        <f>INDEX(hist8[Program],MATCH(slash18[[#This Row],[Appr]],hist8[Appr],0))</f>
        <v>LOCAL TRANSPORTATION ASSISTANCE</v>
      </c>
      <c r="C68" s="9" t="str">
        <f>INDEX(hist8[Sub program],MATCH(slash18[[#This Row],[Appr]],hist8[Appr],0))</f>
        <v>Harbor &amp; Rail Passenger Assistance</v>
      </c>
      <c r="D68" s="177">
        <v>266</v>
      </c>
      <c r="E68" s="162" t="s">
        <v>20</v>
      </c>
    </row>
    <row r="69" spans="1:26" s="53" customFormat="1" x14ac:dyDescent="0.2">
      <c r="A69" s="61" t="s">
        <v>47</v>
      </c>
      <c r="B69" s="127" t="str">
        <f>INDEX(hist8[Program],MATCH(slash18[[#This Row],[Appr]],hist8[Appr],0))</f>
        <v>LOCAL TRANSPORTATION ASSISTANCE</v>
      </c>
      <c r="C69" s="9" t="str">
        <f>INDEX(hist8[Sub program],MATCH(slash18[[#This Row],[Appr]],hist8[Appr],0))</f>
        <v>Harbor &amp; Rail Passenger Assistance</v>
      </c>
      <c r="D69" s="177">
        <v>266</v>
      </c>
      <c r="E69" s="162" t="s">
        <v>42</v>
      </c>
    </row>
    <row r="70" spans="1:26" s="53" customFormat="1" x14ac:dyDescent="0.2">
      <c r="A70" s="161" t="s">
        <v>64</v>
      </c>
      <c r="B70" s="127" t="str">
        <f>INDEX(hist8[Program],MATCH(slash18[[#This Row],[Appr]],hist8[Appr],0))</f>
        <v>LOCAL TRANSPORTATION ASSISTANCE</v>
      </c>
      <c r="C70" s="9" t="str">
        <f>INDEX(hist8[Sub program],MATCH(slash18[[#This Row],[Appr]],hist8[Appr],0))</f>
        <v>Local Transportation Facility Improvement Assistance</v>
      </c>
      <c r="D70" s="159">
        <v>270</v>
      </c>
      <c r="E70" s="162" t="s">
        <v>52</v>
      </c>
    </row>
    <row r="71" spans="1:26" s="53" customFormat="1" x14ac:dyDescent="0.2">
      <c r="A71" s="61" t="s">
        <v>5</v>
      </c>
      <c r="B71" s="127" t="str">
        <f>INDEX(hist8[Program],MATCH(slash18[[#This Row],[Appr]],hist8[Appr],0))</f>
        <v>LOCAL TRANSPORTATION ASSISTANCE</v>
      </c>
      <c r="C71" s="9" t="str">
        <f>INDEX(hist8[Sub program],MATCH(slash18[[#This Row],[Appr]],hist8[Appr],0))</f>
        <v>Local Transportation Facility Improvement Assistance</v>
      </c>
      <c r="D71" s="159">
        <v>270</v>
      </c>
      <c r="E71" s="162" t="s">
        <v>75</v>
      </c>
    </row>
    <row r="72" spans="1:26" s="53" customFormat="1" x14ac:dyDescent="0.2">
      <c r="A72" s="61" t="s">
        <v>6</v>
      </c>
      <c r="B72" s="127" t="str">
        <f>INDEX(hist8[Program],MATCH(slash18[[#This Row],[Appr]],hist8[Appr],0))</f>
        <v>LOCAL TRANSPORTATION ASSISTANCE</v>
      </c>
      <c r="C72" s="9" t="str">
        <f>INDEX(hist8[Sub program],MATCH(slash18[[#This Row],[Appr]],hist8[Appr],0))</f>
        <v>Aeronautics Assistance</v>
      </c>
      <c r="D72" s="159">
        <v>274</v>
      </c>
      <c r="E72" s="162" t="s">
        <v>19</v>
      </c>
    </row>
    <row r="73" spans="1:26" s="53" customFormat="1" x14ac:dyDescent="0.2">
      <c r="A73" s="61" t="s">
        <v>34</v>
      </c>
      <c r="B73" s="127" t="str">
        <f>INDEX(hist8[Program],MATCH(slash18[[#This Row],[Appr]],hist8[Appr],0))</f>
        <v>LOCAL TRANSPORTATION ASSISTANCE</v>
      </c>
      <c r="C73" s="9" t="str">
        <f>INDEX(hist8[Sub program],MATCH(slash18[[#This Row],[Appr]],hist8[Appr],0))</f>
        <v>Aeronautics Assistance</v>
      </c>
      <c r="D73" s="159">
        <v>274</v>
      </c>
      <c r="E73" s="162" t="s">
        <v>20</v>
      </c>
    </row>
    <row r="74" spans="1:26" s="53" customFormat="1" x14ac:dyDescent="0.2">
      <c r="A74" s="163" t="s">
        <v>34</v>
      </c>
      <c r="B74" s="127" t="str">
        <f>INDEX(hist8[Program],MATCH(slash18[[#This Row],[Appr]],hist8[Appr],0))</f>
        <v>LOCAL TRANSPORTATION ASSISTANCE</v>
      </c>
      <c r="C74" s="9" t="str">
        <f>INDEX(hist8[Sub program],MATCH(slash18[[#This Row],[Appr]],hist8[Appr],0))</f>
        <v>Highway and Local Bridge Improvement Assistance</v>
      </c>
      <c r="D74" s="159">
        <v>275</v>
      </c>
      <c r="E74" s="164" t="s">
        <v>22</v>
      </c>
    </row>
    <row r="75" spans="1:26" s="53" customFormat="1" x14ac:dyDescent="0.2">
      <c r="A75" s="163" t="s">
        <v>37</v>
      </c>
      <c r="B75" s="127" t="str">
        <f>INDEX(hist8[Program],MATCH(slash18[[#This Row],[Appr]],hist8[Appr],0))</f>
        <v>LOCAL TRANSPORTATION ASSISTANCE</v>
      </c>
      <c r="C75" s="9" t="str">
        <f>INDEX(hist8[Sub program],MATCH(slash18[[#This Row],[Appr]],hist8[Appr],0))</f>
        <v>Highway and Local Bridge Improvement Assistance</v>
      </c>
      <c r="D75" s="159">
        <v>275</v>
      </c>
      <c r="E75" s="162" t="s">
        <v>23</v>
      </c>
    </row>
    <row r="76" spans="1:26" s="53" customFormat="1" x14ac:dyDescent="0.2">
      <c r="A76" s="163" t="s">
        <v>40</v>
      </c>
      <c r="B76" s="127" t="str">
        <f>INDEX(hist8[Program],MATCH(slash18[[#This Row],[Appr]],hist8[Appr],0))</f>
        <v>LOCAL TRANSPORTATION ASSISTANCE</v>
      </c>
      <c r="C76" s="9" t="str">
        <f>INDEX(hist8[Sub program],MATCH(slash18[[#This Row],[Appr]],hist8[Appr],0))</f>
        <v>Highway and Local Bridge Improvement Assistance</v>
      </c>
      <c r="D76" s="159">
        <v>275</v>
      </c>
      <c r="E76" s="162" t="s">
        <v>24</v>
      </c>
    </row>
    <row r="77" spans="1:26" s="53" customFormat="1" x14ac:dyDescent="0.2">
      <c r="A77" s="163" t="s">
        <v>45</v>
      </c>
      <c r="B77" s="127" t="str">
        <f>INDEX(hist8[Program],MATCH(slash18[[#This Row],[Appr]],hist8[Appr],0))</f>
        <v>LOCAL TRANSPORTATION ASSISTANCE</v>
      </c>
      <c r="C77" s="9" t="str">
        <f>INDEX(hist8[Sub program],MATCH(slash18[[#This Row],[Appr]],hist8[Appr],0))</f>
        <v>Highway and Local Bridge Improvement Assistance</v>
      </c>
      <c r="D77" s="159">
        <v>275</v>
      </c>
      <c r="E77" s="162" t="s">
        <v>31</v>
      </c>
    </row>
    <row r="78" spans="1:26" s="53" customFormat="1" x14ac:dyDescent="0.2">
      <c r="A78" s="61" t="s">
        <v>6</v>
      </c>
      <c r="B78" s="127" t="str">
        <f>INDEX(hist8[Program],MATCH(slash18[[#This Row],[Appr]],hist8[Appr],0))</f>
        <v>LOCAL TRANSPORTATION ASSISTANCE</v>
      </c>
      <c r="C78" s="9" t="str">
        <f>INDEX(hist8[Sub program],MATCH(slash18[[#This Row],[Appr]],hist8[Appr],0))</f>
        <v>Local Transportation Facility Improvement Assistance</v>
      </c>
      <c r="D78" s="159">
        <v>276</v>
      </c>
      <c r="E78" s="162" t="s">
        <v>19</v>
      </c>
    </row>
    <row r="79" spans="1:26" s="53" customFormat="1" x14ac:dyDescent="0.2">
      <c r="A79" s="61" t="s">
        <v>34</v>
      </c>
      <c r="B79" s="127" t="str">
        <f>INDEX(hist8[Program],MATCH(slash18[[#This Row],[Appr]],hist8[Appr],0))</f>
        <v>LOCAL TRANSPORTATION ASSISTANCE</v>
      </c>
      <c r="C79" s="9" t="str">
        <f>INDEX(hist8[Sub program],MATCH(slash18[[#This Row],[Appr]],hist8[Appr],0))</f>
        <v>Local Transportation Facility Improvement Assistance</v>
      </c>
      <c r="D79" s="159">
        <v>276</v>
      </c>
      <c r="E79" s="162" t="s">
        <v>22</v>
      </c>
    </row>
    <row r="80" spans="1:26" x14ac:dyDescent="0.2">
      <c r="A80" s="61" t="s">
        <v>37</v>
      </c>
      <c r="B80" s="127" t="str">
        <f>INDEX(hist8[Program],MATCH(slash18[[#This Row],[Appr]],hist8[Appr],0))</f>
        <v>LOCAL TRANSPORTATION ASSISTANCE</v>
      </c>
      <c r="C80" s="9" t="str">
        <f>INDEX(hist8[Sub program],MATCH(slash18[[#This Row],[Appr]],hist8[Appr],0))</f>
        <v>Local Transportation Facility Improvement Assistance</v>
      </c>
      <c r="D80" s="149">
        <v>276</v>
      </c>
      <c r="E80" s="175" t="s">
        <v>23</v>
      </c>
      <c r="F80" s="54"/>
      <c r="G80" s="54"/>
      <c r="H80" s="54"/>
      <c r="I80" s="54"/>
      <c r="J80" s="54"/>
      <c r="K80" s="54"/>
      <c r="L80" s="54"/>
      <c r="M80" s="54"/>
      <c r="N80" s="54"/>
      <c r="O80" s="54"/>
      <c r="P80" s="54"/>
      <c r="Q80" s="54"/>
      <c r="R80" s="54"/>
      <c r="S80" s="54"/>
      <c r="T80" s="54"/>
      <c r="U80" s="54"/>
      <c r="V80" s="54"/>
      <c r="W80" s="54"/>
      <c r="X80" s="54"/>
      <c r="Y80" s="54"/>
      <c r="Z80" s="54"/>
    </row>
    <row r="81" spans="1:26" s="53" customFormat="1" x14ac:dyDescent="0.2">
      <c r="A81" s="61" t="s">
        <v>40</v>
      </c>
      <c r="B81" s="127" t="str">
        <f>INDEX(hist8[Program],MATCH(slash18[[#This Row],[Appr]],hist8[Appr],0))</f>
        <v>LOCAL TRANSPORTATION ASSISTANCE</v>
      </c>
      <c r="C81" s="9" t="str">
        <f>INDEX(hist8[Sub program],MATCH(slash18[[#This Row],[Appr]],hist8[Appr],0))</f>
        <v>Local Transportation Facility Improvement Assistance</v>
      </c>
      <c r="D81" s="149">
        <v>276</v>
      </c>
      <c r="E81" s="175" t="s">
        <v>24</v>
      </c>
      <c r="F81" s="54"/>
      <c r="G81" s="54"/>
      <c r="H81" s="54"/>
      <c r="I81" s="54"/>
      <c r="J81" s="54"/>
      <c r="K81" s="54"/>
      <c r="L81" s="54"/>
      <c r="M81" s="54"/>
      <c r="N81" s="54"/>
      <c r="O81" s="54"/>
      <c r="P81" s="54"/>
      <c r="Q81" s="54"/>
      <c r="R81" s="54"/>
      <c r="S81" s="54"/>
      <c r="T81" s="54"/>
      <c r="U81" s="54"/>
      <c r="V81" s="54"/>
      <c r="W81" s="54"/>
      <c r="X81" s="54"/>
      <c r="Y81" s="54"/>
      <c r="Z81" s="54"/>
    </row>
    <row r="82" spans="1:26" s="53" customFormat="1" x14ac:dyDescent="0.2">
      <c r="A82" s="61" t="s">
        <v>45</v>
      </c>
      <c r="B82" s="127" t="str">
        <f>INDEX(hist8[Program],MATCH(slash18[[#This Row],[Appr]],hist8[Appr],0))</f>
        <v>LOCAL TRANSPORTATION ASSISTANCE</v>
      </c>
      <c r="C82" s="9" t="str">
        <f>INDEX(hist8[Sub program],MATCH(slash18[[#This Row],[Appr]],hist8[Appr],0))</f>
        <v>Local Transportation Facility Improvement Assistance</v>
      </c>
      <c r="D82" s="149">
        <v>276</v>
      </c>
      <c r="E82" s="175" t="s">
        <v>31</v>
      </c>
      <c r="F82" s="54"/>
      <c r="G82" s="54"/>
      <c r="H82" s="54"/>
      <c r="I82" s="54"/>
      <c r="J82" s="54"/>
      <c r="K82" s="54"/>
      <c r="L82" s="54"/>
      <c r="M82" s="54"/>
      <c r="N82" s="54"/>
      <c r="O82" s="54"/>
      <c r="P82" s="54"/>
      <c r="Q82" s="54"/>
      <c r="R82" s="54"/>
      <c r="S82" s="54"/>
      <c r="T82" s="54"/>
      <c r="U82" s="54"/>
      <c r="V82" s="54"/>
      <c r="W82" s="54"/>
      <c r="X82" s="54"/>
      <c r="Y82" s="54"/>
      <c r="Z82" s="54"/>
    </row>
    <row r="83" spans="1:26" s="53" customFormat="1" x14ac:dyDescent="0.2">
      <c r="A83" s="61" t="s">
        <v>6</v>
      </c>
      <c r="B83" s="127" t="str">
        <f>INDEX(hist8[Program],MATCH(slash18[[#This Row],[Appr]],hist8[Appr],0))</f>
        <v>LOCAL TRANSPORTATION ASSISTANCE</v>
      </c>
      <c r="C83" s="9" t="str">
        <f>INDEX(hist8[Sub program],MATCH(slash18[[#This Row],[Appr]],hist8[Appr],0))</f>
        <v>Aeronautics Assistance</v>
      </c>
      <c r="D83" s="149">
        <v>284</v>
      </c>
      <c r="E83" s="175" t="s">
        <v>19</v>
      </c>
      <c r="F83" s="54"/>
      <c r="G83" s="54"/>
      <c r="H83" s="54"/>
      <c r="I83" s="54"/>
      <c r="J83" s="54"/>
      <c r="K83" s="54"/>
      <c r="L83" s="54"/>
      <c r="M83" s="54"/>
      <c r="N83" s="54"/>
      <c r="O83" s="54"/>
      <c r="P83" s="54"/>
      <c r="Q83" s="54"/>
      <c r="R83" s="54"/>
      <c r="S83" s="54"/>
      <c r="T83" s="54"/>
      <c r="U83" s="54"/>
      <c r="V83" s="54"/>
      <c r="W83" s="54"/>
      <c r="X83" s="54"/>
      <c r="Y83" s="54"/>
      <c r="Z83" s="54"/>
    </row>
    <row r="84" spans="1:26" s="53" customFormat="1" x14ac:dyDescent="0.2">
      <c r="A84" s="61" t="s">
        <v>34</v>
      </c>
      <c r="B84" s="127" t="str">
        <f>INDEX(hist8[Program],MATCH(slash18[[#This Row],[Appr]],hist8[Appr],0))</f>
        <v>LOCAL TRANSPORTATION ASSISTANCE</v>
      </c>
      <c r="C84" s="9" t="str">
        <f>INDEX(hist8[Sub program],MATCH(slash18[[#This Row],[Appr]],hist8[Appr],0))</f>
        <v>Aeronautics Assistance</v>
      </c>
      <c r="D84" s="149">
        <v>284</v>
      </c>
      <c r="E84" s="175" t="s">
        <v>20</v>
      </c>
      <c r="F84" s="54"/>
      <c r="G84" s="54"/>
      <c r="H84" s="54"/>
      <c r="I84" s="54"/>
      <c r="J84" s="54"/>
      <c r="K84" s="54"/>
      <c r="L84" s="54"/>
      <c r="M84" s="54"/>
      <c r="N84" s="54"/>
      <c r="O84" s="54"/>
      <c r="P84" s="54"/>
      <c r="Q84" s="54"/>
      <c r="R84" s="54"/>
      <c r="S84" s="54"/>
      <c r="T84" s="54"/>
      <c r="U84" s="54"/>
      <c r="V84" s="54"/>
      <c r="W84" s="54"/>
      <c r="X84" s="54"/>
      <c r="Y84" s="54"/>
      <c r="Z84" s="54"/>
    </row>
    <row r="85" spans="1:26" s="53" customFormat="1" x14ac:dyDescent="0.2">
      <c r="A85" s="61" t="s">
        <v>45</v>
      </c>
      <c r="B85" s="127" t="str">
        <f>INDEX(hist8[Program],MATCH(slash18[[#This Row],[Appr]],hist8[Appr],0))</f>
        <v>LOCAL TRANSPORTATION ASSISTANCE</v>
      </c>
      <c r="C85" s="9" t="str">
        <f>INDEX(hist8[Sub program],MATCH(slash18[[#This Row],[Appr]],hist8[Appr],0))</f>
        <v>Aeronautics Assistance</v>
      </c>
      <c r="D85" s="149">
        <v>284</v>
      </c>
      <c r="E85" s="175" t="s">
        <v>22</v>
      </c>
      <c r="F85" s="54"/>
      <c r="G85" s="54"/>
      <c r="H85" s="54"/>
      <c r="I85" s="54"/>
      <c r="J85" s="54"/>
      <c r="K85" s="54"/>
      <c r="L85" s="54"/>
      <c r="M85" s="54"/>
      <c r="N85" s="54"/>
      <c r="O85" s="54"/>
      <c r="P85" s="54"/>
      <c r="Q85" s="54"/>
      <c r="R85" s="54"/>
      <c r="S85" s="54"/>
      <c r="T85" s="54"/>
      <c r="U85" s="54"/>
      <c r="V85" s="54"/>
      <c r="W85" s="54"/>
      <c r="X85" s="54"/>
      <c r="Y85" s="54"/>
      <c r="Z85" s="54"/>
    </row>
    <row r="86" spans="1:26" s="53" customFormat="1" x14ac:dyDescent="0.2">
      <c r="A86" s="61" t="s">
        <v>46</v>
      </c>
      <c r="B86" s="127" t="str">
        <f>INDEX(hist8[Program],MATCH(slash18[[#This Row],[Appr]],hist8[Appr],0))</f>
        <v>LOCAL TRANSPORTATION ASSISTANCE</v>
      </c>
      <c r="C86" s="9" t="str">
        <f>INDEX(hist8[Sub program],MATCH(slash18[[#This Row],[Appr]],hist8[Appr],0))</f>
        <v>Aeronautics Assistance</v>
      </c>
      <c r="D86" s="149">
        <v>284</v>
      </c>
      <c r="E86" s="175" t="s">
        <v>53</v>
      </c>
      <c r="F86" s="54"/>
      <c r="G86" s="54"/>
      <c r="H86" s="54"/>
      <c r="I86" s="54"/>
      <c r="J86" s="54"/>
      <c r="K86" s="54"/>
      <c r="L86" s="54"/>
      <c r="M86" s="54"/>
      <c r="N86" s="54"/>
      <c r="O86" s="54"/>
      <c r="P86" s="54"/>
      <c r="Q86" s="54"/>
      <c r="R86" s="54"/>
      <c r="S86" s="54"/>
      <c r="T86" s="54"/>
      <c r="U86" s="54"/>
      <c r="V86" s="54"/>
      <c r="W86" s="54"/>
      <c r="X86" s="54"/>
      <c r="Y86" s="54"/>
      <c r="Z86" s="54"/>
    </row>
    <row r="87" spans="1:26" s="53" customFormat="1" x14ac:dyDescent="0.2">
      <c r="A87" s="163" t="s">
        <v>6</v>
      </c>
      <c r="B87" s="127" t="str">
        <f>INDEX(hist8[Program],MATCH(slash18[[#This Row],[Appr]],hist8[Appr],0))</f>
        <v>LOCAL TRANSPORTATION ASSISTANCE</v>
      </c>
      <c r="C87" s="9" t="str">
        <f>INDEX(hist8[Sub program],MATCH(slash18[[#This Row],[Appr]],hist8[Appr],0))</f>
        <v>Highway and Local Bridge Improvement Assistance</v>
      </c>
      <c r="D87" s="135">
        <v>285</v>
      </c>
      <c r="E87" s="168" t="s">
        <v>12</v>
      </c>
      <c r="F87" s="54"/>
      <c r="G87" s="54"/>
      <c r="H87" s="54"/>
      <c r="I87" s="54"/>
      <c r="J87" s="54"/>
      <c r="K87" s="54"/>
      <c r="L87" s="54"/>
      <c r="M87" s="54"/>
      <c r="N87" s="54"/>
      <c r="O87" s="54"/>
      <c r="P87" s="54"/>
      <c r="Q87" s="54"/>
      <c r="R87" s="54"/>
      <c r="S87" s="54"/>
      <c r="T87" s="54"/>
      <c r="U87" s="54"/>
      <c r="V87" s="54"/>
      <c r="W87" s="54"/>
      <c r="X87" s="54"/>
      <c r="Y87" s="54"/>
      <c r="Z87" s="54"/>
    </row>
    <row r="88" spans="1:26" s="53" customFormat="1" x14ac:dyDescent="0.2">
      <c r="A88" s="61" t="s">
        <v>34</v>
      </c>
      <c r="B88" s="127" t="str">
        <f>INDEX(hist8[Program],MATCH(slash18[[#This Row],[Appr]],hist8[Appr],0))</f>
        <v>LOCAL TRANSPORTATION ASSISTANCE</v>
      </c>
      <c r="C88" s="9" t="str">
        <f>INDEX(hist8[Sub program],MATCH(slash18[[#This Row],[Appr]],hist8[Appr],0))</f>
        <v>Highway and Local Bridge Improvement Assistance</v>
      </c>
      <c r="D88" s="177">
        <v>285</v>
      </c>
      <c r="E88" s="223" t="s">
        <v>22</v>
      </c>
      <c r="F88" s="54"/>
      <c r="G88" s="54"/>
      <c r="H88" s="54"/>
      <c r="I88" s="54"/>
      <c r="J88" s="54"/>
      <c r="K88" s="54"/>
      <c r="L88" s="54"/>
      <c r="M88" s="54"/>
      <c r="N88" s="54"/>
      <c r="O88" s="54"/>
      <c r="P88" s="54"/>
      <c r="Q88" s="54"/>
      <c r="R88" s="54"/>
      <c r="S88" s="54"/>
      <c r="T88" s="54"/>
      <c r="U88" s="54"/>
      <c r="V88" s="54"/>
      <c r="W88" s="54"/>
      <c r="X88" s="54"/>
      <c r="Y88" s="54"/>
      <c r="Z88" s="54"/>
    </row>
    <row r="89" spans="1:26" s="53" customFormat="1" x14ac:dyDescent="0.2">
      <c r="A89" s="163" t="s">
        <v>37</v>
      </c>
      <c r="B89" s="127" t="str">
        <f>INDEX(hist8[Program],MATCH(slash18[[#This Row],[Appr]],hist8[Appr],0))</f>
        <v>LOCAL TRANSPORTATION ASSISTANCE</v>
      </c>
      <c r="C89" s="9" t="str">
        <f>INDEX(hist8[Sub program],MATCH(slash18[[#This Row],[Appr]],hist8[Appr],0))</f>
        <v>Highway and Local Bridge Improvement Assistance</v>
      </c>
      <c r="D89" s="177">
        <v>285</v>
      </c>
      <c r="E89" s="224" t="s">
        <v>23</v>
      </c>
      <c r="F89" s="54"/>
      <c r="G89" s="54"/>
      <c r="H89" s="54"/>
      <c r="I89" s="54"/>
      <c r="J89" s="54"/>
      <c r="K89" s="54"/>
      <c r="L89" s="54"/>
      <c r="M89" s="54"/>
      <c r="N89" s="54"/>
      <c r="O89" s="54"/>
      <c r="P89" s="54"/>
      <c r="Q89" s="54"/>
      <c r="R89" s="54"/>
      <c r="S89" s="54"/>
      <c r="T89" s="54"/>
      <c r="U89" s="54"/>
      <c r="V89" s="54"/>
      <c r="W89" s="54"/>
      <c r="X89" s="54"/>
      <c r="Y89" s="54"/>
      <c r="Z89" s="54"/>
    </row>
    <row r="90" spans="1:26" s="53" customFormat="1" x14ac:dyDescent="0.2">
      <c r="A90" s="161" t="s">
        <v>40</v>
      </c>
      <c r="B90" s="127" t="str">
        <f>INDEX(hist8[Program],MATCH(slash18[[#This Row],[Appr]],hist8[Appr],0))</f>
        <v>LOCAL TRANSPORTATION ASSISTANCE</v>
      </c>
      <c r="C90" s="9" t="str">
        <f>INDEX(hist8[Sub program],MATCH(slash18[[#This Row],[Appr]],hist8[Appr],0))</f>
        <v>Highway and Local Bridge Improvement Assistance</v>
      </c>
      <c r="D90" s="177">
        <v>285</v>
      </c>
      <c r="E90" s="162" t="s">
        <v>24</v>
      </c>
      <c r="F90" s="54"/>
      <c r="G90" s="54"/>
      <c r="H90" s="54"/>
      <c r="I90" s="54"/>
      <c r="J90" s="54"/>
      <c r="K90" s="54"/>
      <c r="L90" s="54"/>
      <c r="M90" s="54"/>
      <c r="N90" s="54"/>
      <c r="O90" s="54"/>
      <c r="P90" s="54"/>
      <c r="Q90" s="54"/>
      <c r="R90" s="54"/>
      <c r="S90" s="54"/>
      <c r="T90" s="54"/>
      <c r="U90" s="54"/>
      <c r="V90" s="54"/>
      <c r="W90" s="54"/>
      <c r="X90" s="54"/>
      <c r="Y90" s="54"/>
      <c r="Z90" s="54"/>
    </row>
    <row r="91" spans="1:26" s="53" customFormat="1" x14ac:dyDescent="0.2">
      <c r="A91" s="163" t="s">
        <v>45</v>
      </c>
      <c r="B91" s="127" t="str">
        <f>INDEX(hist8[Program],MATCH(slash18[[#This Row],[Appr]],hist8[Appr],0))</f>
        <v>LOCAL TRANSPORTATION ASSISTANCE</v>
      </c>
      <c r="C91" s="9" t="str">
        <f>INDEX(hist8[Sub program],MATCH(slash18[[#This Row],[Appr]],hist8[Appr],0))</f>
        <v>Highway and Local Bridge Improvement Assistance</v>
      </c>
      <c r="D91" s="177">
        <v>285</v>
      </c>
      <c r="E91" s="162" t="s">
        <v>66</v>
      </c>
      <c r="F91" s="54"/>
      <c r="G91" s="54"/>
      <c r="H91" s="54"/>
      <c r="I91" s="54"/>
      <c r="J91" s="54"/>
      <c r="K91" s="54"/>
      <c r="L91" s="54"/>
      <c r="M91" s="54"/>
      <c r="N91" s="54"/>
      <c r="O91" s="54"/>
      <c r="P91" s="54"/>
      <c r="Q91" s="54"/>
      <c r="R91" s="54"/>
      <c r="S91" s="54"/>
      <c r="T91" s="54"/>
      <c r="U91" s="54"/>
      <c r="V91" s="54"/>
      <c r="W91" s="54"/>
      <c r="X91" s="54"/>
      <c r="Y91" s="54"/>
      <c r="Z91" s="54"/>
    </row>
    <row r="92" spans="1:26" s="53" customFormat="1" x14ac:dyDescent="0.2">
      <c r="A92" s="61" t="s">
        <v>46</v>
      </c>
      <c r="B92" s="127" t="str">
        <f>INDEX(hist8[Program],MATCH(slash18[[#This Row],[Appr]],hist8[Appr],0))</f>
        <v>LOCAL TRANSPORTATION ASSISTANCE</v>
      </c>
      <c r="C92" s="9" t="str">
        <f>INDEX(hist8[Sub program],MATCH(slash18[[#This Row],[Appr]],hist8[Appr],0))</f>
        <v>Highway and Local Bridge Improvement Assistance</v>
      </c>
      <c r="D92" s="177">
        <v>285</v>
      </c>
      <c r="E92" s="162" t="s">
        <v>68</v>
      </c>
      <c r="F92" s="54"/>
      <c r="G92" s="54"/>
      <c r="H92" s="54"/>
      <c r="I92" s="54"/>
      <c r="J92" s="54"/>
      <c r="K92" s="54"/>
      <c r="L92" s="54"/>
      <c r="M92" s="54"/>
      <c r="N92" s="54"/>
      <c r="O92" s="54"/>
      <c r="P92" s="54"/>
      <c r="Q92" s="54"/>
      <c r="R92" s="54"/>
      <c r="S92" s="54"/>
      <c r="T92" s="54"/>
      <c r="U92" s="54"/>
      <c r="V92" s="54"/>
      <c r="W92" s="54"/>
      <c r="X92" s="54"/>
      <c r="Y92" s="54"/>
      <c r="Z92" s="54"/>
    </row>
    <row r="93" spans="1:26" s="53" customFormat="1" x14ac:dyDescent="0.2">
      <c r="A93" s="161" t="s">
        <v>81</v>
      </c>
      <c r="B93" s="127" t="str">
        <f>INDEX(hist8[Program],MATCH(slash18[[#This Row],[Appr]],hist8[Appr],0))</f>
        <v>LOCAL TRANSPORTATION ASSISTANCE</v>
      </c>
      <c r="C93" s="9" t="str">
        <f>INDEX(hist8[Sub program],MATCH(slash18[[#This Row],[Appr]],hist8[Appr],0))</f>
        <v>Highway and Local Bridge Improvement Assistance</v>
      </c>
      <c r="D93" s="177">
        <v>285</v>
      </c>
      <c r="E93" s="162" t="s">
        <v>85</v>
      </c>
      <c r="F93" s="54"/>
      <c r="G93" s="54"/>
      <c r="H93" s="54"/>
      <c r="I93" s="54"/>
      <c r="J93" s="54"/>
      <c r="K93" s="54"/>
      <c r="L93" s="54"/>
      <c r="M93" s="54"/>
      <c r="N93" s="54"/>
      <c r="O93" s="54"/>
      <c r="P93" s="54"/>
      <c r="Q93" s="54"/>
      <c r="R93" s="54"/>
      <c r="S93" s="54"/>
      <c r="T93" s="54"/>
      <c r="U93" s="54"/>
      <c r="V93" s="54"/>
      <c r="W93" s="54"/>
      <c r="X93" s="54"/>
      <c r="Y93" s="54"/>
      <c r="Z93" s="54"/>
    </row>
    <row r="94" spans="1:26" s="53" customFormat="1" x14ac:dyDescent="0.2">
      <c r="A94" s="61" t="s">
        <v>6</v>
      </c>
      <c r="B94" s="127" t="str">
        <f>INDEX(hist8[Program],MATCH(slash18[[#This Row],[Appr]],hist8[Appr],0))</f>
        <v>LOCAL TRANSPORTATION ASSISTANCE</v>
      </c>
      <c r="C94" s="9" t="str">
        <f>INDEX(hist8[Sub program],MATCH(slash18[[#This Row],[Appr]],hist8[Appr],0))</f>
        <v>Local Transportation Facility Improvement Assistance</v>
      </c>
      <c r="D94" s="159">
        <v>286</v>
      </c>
      <c r="E94" s="162" t="s">
        <v>19</v>
      </c>
      <c r="F94" s="54"/>
      <c r="G94" s="54"/>
      <c r="H94" s="54"/>
      <c r="I94" s="54"/>
      <c r="J94" s="54"/>
      <c r="K94" s="54"/>
      <c r="L94" s="54"/>
      <c r="M94" s="54"/>
      <c r="N94" s="54"/>
      <c r="O94" s="54"/>
      <c r="P94" s="54"/>
      <c r="Q94" s="54"/>
      <c r="R94" s="54"/>
      <c r="S94" s="54"/>
      <c r="T94" s="54"/>
      <c r="U94" s="54"/>
      <c r="V94" s="54"/>
      <c r="W94" s="54"/>
      <c r="X94" s="54"/>
      <c r="Y94" s="54"/>
      <c r="Z94" s="54"/>
    </row>
    <row r="95" spans="1:26" s="53" customFormat="1" x14ac:dyDescent="0.2">
      <c r="A95" s="61" t="s">
        <v>34</v>
      </c>
      <c r="B95" s="127" t="str">
        <f>INDEX(hist8[Program],MATCH(slash18[[#This Row],[Appr]],hist8[Appr],0))</f>
        <v>LOCAL TRANSPORTATION ASSISTANCE</v>
      </c>
      <c r="C95" s="9" t="str">
        <f>INDEX(hist8[Sub program],MATCH(slash18[[#This Row],[Appr]],hist8[Appr],0))</f>
        <v>Local Transportation Facility Improvement Assistance</v>
      </c>
      <c r="D95" s="159">
        <v>286</v>
      </c>
      <c r="E95" s="162" t="s">
        <v>22</v>
      </c>
      <c r="F95" s="54"/>
      <c r="G95" s="54"/>
      <c r="H95" s="54"/>
      <c r="I95" s="54"/>
      <c r="J95" s="54"/>
      <c r="K95" s="54"/>
      <c r="L95" s="54"/>
      <c r="M95" s="54"/>
      <c r="N95" s="54"/>
      <c r="O95" s="54"/>
      <c r="P95" s="54"/>
      <c r="Q95" s="54"/>
      <c r="R95" s="54"/>
      <c r="S95" s="54"/>
      <c r="T95" s="54"/>
      <c r="U95" s="54"/>
      <c r="V95" s="54"/>
      <c r="W95" s="54"/>
      <c r="X95" s="54"/>
      <c r="Y95" s="54"/>
      <c r="Z95" s="54"/>
    </row>
    <row r="96" spans="1:26" s="53" customFormat="1" x14ac:dyDescent="0.2">
      <c r="A96" s="61" t="s">
        <v>37</v>
      </c>
      <c r="B96" s="127" t="str">
        <f>INDEX(hist8[Program],MATCH(slash18[[#This Row],[Appr]],hist8[Appr],0))</f>
        <v>LOCAL TRANSPORTATION ASSISTANCE</v>
      </c>
      <c r="C96" s="9" t="str">
        <f>INDEX(hist8[Sub program],MATCH(slash18[[#This Row],[Appr]],hist8[Appr],0))</f>
        <v>Local Transportation Facility Improvement Assistance</v>
      </c>
      <c r="D96" s="159">
        <v>286</v>
      </c>
      <c r="E96" s="162" t="s">
        <v>23</v>
      </c>
      <c r="F96" s="54"/>
      <c r="G96" s="54"/>
      <c r="H96" s="54"/>
      <c r="I96" s="54"/>
      <c r="J96" s="54"/>
      <c r="K96" s="54"/>
      <c r="L96" s="54"/>
      <c r="M96" s="54"/>
      <c r="N96" s="54"/>
      <c r="O96" s="54"/>
      <c r="P96" s="54"/>
      <c r="Q96" s="54"/>
      <c r="R96" s="54"/>
      <c r="S96" s="54"/>
      <c r="T96" s="54"/>
      <c r="U96" s="54"/>
      <c r="V96" s="54"/>
      <c r="W96" s="54"/>
      <c r="X96" s="54"/>
      <c r="Y96" s="54"/>
      <c r="Z96" s="54"/>
    </row>
    <row r="97" spans="1:26" s="53" customFormat="1" x14ac:dyDescent="0.2">
      <c r="A97" s="61" t="s">
        <v>40</v>
      </c>
      <c r="B97" s="127" t="str">
        <f>INDEX(hist8[Program],MATCH(slash18[[#This Row],[Appr]],hist8[Appr],0))</f>
        <v>LOCAL TRANSPORTATION ASSISTANCE</v>
      </c>
      <c r="C97" s="9" t="str">
        <f>INDEX(hist8[Sub program],MATCH(slash18[[#This Row],[Appr]],hist8[Appr],0))</f>
        <v>Local Transportation Facility Improvement Assistance</v>
      </c>
      <c r="D97" s="159">
        <v>286</v>
      </c>
      <c r="E97" s="162" t="s">
        <v>24</v>
      </c>
      <c r="F97" s="54"/>
      <c r="G97" s="54"/>
      <c r="H97" s="54"/>
      <c r="I97" s="54"/>
      <c r="J97" s="54"/>
      <c r="K97" s="54"/>
      <c r="L97" s="54"/>
      <c r="M97" s="54"/>
      <c r="N97" s="54"/>
      <c r="O97" s="54"/>
      <c r="P97" s="54"/>
      <c r="Q97" s="54"/>
      <c r="R97" s="54"/>
      <c r="S97" s="54"/>
      <c r="T97" s="54"/>
      <c r="U97" s="54"/>
      <c r="V97" s="54"/>
      <c r="W97" s="54"/>
      <c r="X97" s="54"/>
      <c r="Y97" s="54"/>
      <c r="Z97" s="54"/>
    </row>
    <row r="98" spans="1:26" s="53" customFormat="1" x14ac:dyDescent="0.2">
      <c r="A98" s="61" t="s">
        <v>45</v>
      </c>
      <c r="B98" s="127" t="str">
        <f>INDEX(hist8[Program],MATCH(slash18[[#This Row],[Appr]],hist8[Appr],0))</f>
        <v>LOCAL TRANSPORTATION ASSISTANCE</v>
      </c>
      <c r="C98" s="9" t="str">
        <f>INDEX(hist8[Sub program],MATCH(slash18[[#This Row],[Appr]],hist8[Appr],0))</f>
        <v>Local Transportation Facility Improvement Assistance</v>
      </c>
      <c r="D98" s="159">
        <v>286</v>
      </c>
      <c r="E98" s="162" t="s">
        <v>62</v>
      </c>
      <c r="F98" s="54"/>
      <c r="G98" s="54"/>
      <c r="H98" s="54"/>
      <c r="I98" s="54"/>
      <c r="J98" s="54"/>
      <c r="K98" s="54"/>
      <c r="L98" s="54"/>
      <c r="M98" s="54"/>
      <c r="N98" s="54"/>
      <c r="O98" s="54"/>
      <c r="P98" s="54"/>
      <c r="Q98" s="54"/>
      <c r="R98" s="54"/>
      <c r="S98" s="54"/>
      <c r="T98" s="54"/>
      <c r="U98" s="54"/>
      <c r="V98" s="54"/>
      <c r="W98" s="54"/>
      <c r="X98" s="54"/>
      <c r="Y98" s="54"/>
      <c r="Z98" s="54"/>
    </row>
    <row r="99" spans="1:26" s="53" customFormat="1" x14ac:dyDescent="0.2">
      <c r="A99" s="61" t="s">
        <v>46</v>
      </c>
      <c r="B99" s="127" t="str">
        <f>INDEX(hist8[Program],MATCH(slash18[[#This Row],[Appr]],hist8[Appr],0))</f>
        <v>LOCAL TRANSPORTATION ASSISTANCE</v>
      </c>
      <c r="C99" s="9" t="str">
        <f>INDEX(hist8[Sub program],MATCH(slash18[[#This Row],[Appr]],hist8[Appr],0))</f>
        <v>Local Transportation Facility Improvement Assistance</v>
      </c>
      <c r="D99" s="159">
        <v>286</v>
      </c>
      <c r="E99" s="162" t="s">
        <v>67</v>
      </c>
      <c r="F99" s="54"/>
      <c r="G99" s="54"/>
      <c r="H99" s="54"/>
      <c r="I99" s="54"/>
      <c r="J99" s="54"/>
      <c r="K99" s="54"/>
      <c r="L99" s="54"/>
      <c r="M99" s="54"/>
      <c r="N99" s="54"/>
      <c r="O99" s="54"/>
      <c r="P99" s="54"/>
      <c r="Q99" s="54"/>
      <c r="R99" s="54"/>
      <c r="S99" s="54"/>
      <c r="T99" s="54"/>
      <c r="U99" s="54"/>
      <c r="V99" s="54"/>
      <c r="W99" s="54"/>
      <c r="X99" s="54"/>
      <c r="Y99" s="54"/>
      <c r="Z99" s="54"/>
    </row>
    <row r="100" spans="1:26" s="53" customFormat="1" x14ac:dyDescent="0.2">
      <c r="A100" s="61" t="s">
        <v>5</v>
      </c>
      <c r="B100" s="127" t="str">
        <f>INDEX(hist8[Program],MATCH(slash18[[#This Row],[Appr]],hist8[Appr],0))</f>
        <v>LOCAL TRANSPORTATION ASSISTANCE</v>
      </c>
      <c r="C100" s="9" t="str">
        <f>INDEX(hist8[Sub program],MATCH(slash18[[#This Row],[Appr]],hist8[Appr],0))</f>
        <v>Congestion Mitigation and Air Quality Improvement</v>
      </c>
      <c r="D100" s="159">
        <v>289</v>
      </c>
      <c r="E100" s="173" t="s">
        <v>19</v>
      </c>
      <c r="F100" s="54"/>
      <c r="G100" s="54"/>
      <c r="H100" s="54"/>
      <c r="I100" s="54"/>
      <c r="J100" s="54"/>
      <c r="K100" s="54"/>
      <c r="L100" s="54"/>
      <c r="M100" s="54"/>
      <c r="N100" s="54"/>
      <c r="O100" s="54"/>
      <c r="P100" s="54"/>
      <c r="Q100" s="54"/>
      <c r="R100" s="54"/>
      <c r="S100" s="54"/>
      <c r="T100" s="54"/>
      <c r="U100" s="54"/>
      <c r="V100" s="54"/>
      <c r="W100" s="54"/>
      <c r="X100" s="54"/>
      <c r="Y100" s="54"/>
      <c r="Z100" s="54"/>
    </row>
    <row r="101" spans="1:26" s="53" customFormat="1" x14ac:dyDescent="0.2">
      <c r="A101" s="61" t="s">
        <v>6</v>
      </c>
      <c r="B101" s="127" t="str">
        <f>INDEX(hist8[Program],MATCH(slash18[[#This Row],[Appr]],hist8[Appr],0))</f>
        <v>LOCAL TRANSPORTATION ASSISTANCE</v>
      </c>
      <c r="C101" s="9" t="str">
        <f>INDEX(hist8[Sub program],MATCH(slash18[[#This Row],[Appr]],hist8[Appr],0))</f>
        <v>Congestion Mitigation and Air Quality Improvement</v>
      </c>
      <c r="D101" s="159">
        <v>289</v>
      </c>
      <c r="E101" s="162" t="s">
        <v>19</v>
      </c>
      <c r="F101" s="54"/>
      <c r="G101" s="54"/>
      <c r="H101" s="54"/>
      <c r="I101" s="54"/>
      <c r="J101" s="54"/>
      <c r="K101" s="54"/>
      <c r="L101" s="54"/>
      <c r="M101" s="54"/>
      <c r="N101" s="54"/>
      <c r="O101" s="54"/>
      <c r="P101" s="54"/>
      <c r="Q101" s="54"/>
      <c r="R101" s="54"/>
      <c r="S101" s="54"/>
      <c r="T101" s="54"/>
      <c r="U101" s="54"/>
      <c r="V101" s="54"/>
      <c r="W101" s="54"/>
      <c r="X101" s="54"/>
      <c r="Y101" s="54"/>
      <c r="Z101" s="54"/>
    </row>
    <row r="102" spans="1:26" s="53" customFormat="1" x14ac:dyDescent="0.2">
      <c r="A102" s="61" t="s">
        <v>8</v>
      </c>
      <c r="B102" s="127" t="str">
        <f>INDEX(hist8[Program],MATCH(slash18[[#This Row],[Appr]],hist8[Appr],0))</f>
        <v>STATE HIGHWAY FACILITIES</v>
      </c>
      <c r="C102" s="9" t="str">
        <f>INDEX(hist8[Sub program],MATCH(slash18[[#This Row],[Appr]],hist8[Appr],0))</f>
        <v>State Highway Rehabilitation</v>
      </c>
      <c r="D102" s="159">
        <v>361</v>
      </c>
      <c r="E102" s="162" t="s">
        <v>12</v>
      </c>
      <c r="F102" s="54"/>
      <c r="G102" s="54"/>
      <c r="H102" s="54"/>
      <c r="I102" s="54"/>
      <c r="J102" s="54"/>
      <c r="K102" s="54"/>
      <c r="L102" s="54"/>
      <c r="M102" s="54"/>
      <c r="N102" s="54"/>
      <c r="O102" s="54"/>
      <c r="P102" s="54"/>
      <c r="Q102" s="54"/>
      <c r="R102" s="54"/>
      <c r="S102" s="54"/>
      <c r="T102" s="54"/>
      <c r="U102" s="54"/>
      <c r="V102" s="54"/>
      <c r="W102" s="54"/>
      <c r="X102" s="54"/>
      <c r="Y102" s="54"/>
      <c r="Z102" s="54"/>
    </row>
    <row r="103" spans="1:26" s="53" customFormat="1" x14ac:dyDescent="0.2">
      <c r="A103" s="61" t="s">
        <v>47</v>
      </c>
      <c r="B103" s="127" t="str">
        <f>INDEX(hist8[Program],MATCH(slash18[[#This Row],[Appr]],hist8[Appr],0))</f>
        <v>STATE HIGHWAY FACILITIES</v>
      </c>
      <c r="C103" s="9" t="str">
        <f>INDEX(hist8[Sub program],MATCH(slash18[[#This Row],[Appr]],hist8[Appr],0))</f>
        <v>State Highway Rehabilitation</v>
      </c>
      <c r="D103" s="159">
        <v>361</v>
      </c>
      <c r="E103" s="162" t="s">
        <v>52</v>
      </c>
      <c r="F103" s="54"/>
      <c r="G103" s="54"/>
      <c r="H103" s="54"/>
      <c r="I103" s="54"/>
      <c r="J103" s="54"/>
      <c r="K103" s="54"/>
      <c r="L103" s="54"/>
      <c r="M103" s="54"/>
      <c r="N103" s="54"/>
      <c r="O103" s="54"/>
      <c r="P103" s="54"/>
      <c r="Q103" s="54"/>
      <c r="R103" s="54"/>
      <c r="S103" s="54"/>
      <c r="T103" s="54"/>
      <c r="U103" s="54"/>
      <c r="V103" s="54"/>
      <c r="W103" s="54"/>
      <c r="X103" s="54"/>
      <c r="Y103" s="54"/>
      <c r="Z103" s="54"/>
    </row>
    <row r="104" spans="1:26" s="53" customFormat="1" x14ac:dyDescent="0.2">
      <c r="A104" s="61" t="s">
        <v>44</v>
      </c>
      <c r="B104" s="127" t="str">
        <f>INDEX(hist8[Program],MATCH(slash18[[#This Row],[Appr]],hist8[Appr],0))</f>
        <v>STATE HIGHWAY FACILITIES</v>
      </c>
      <c r="C104" s="9" t="str">
        <f>INDEX(hist8[Sub program],MATCH(slash18[[#This Row],[Appr]],hist8[Appr],0))</f>
        <v>Major Highway Development</v>
      </c>
      <c r="D104" s="159">
        <v>362</v>
      </c>
      <c r="E104" s="162" t="s">
        <v>23</v>
      </c>
      <c r="F104" s="54"/>
      <c r="G104" s="54"/>
      <c r="H104" s="54"/>
      <c r="I104" s="54"/>
      <c r="J104" s="54"/>
      <c r="K104" s="54"/>
      <c r="L104" s="54"/>
      <c r="M104" s="54"/>
      <c r="N104" s="54"/>
      <c r="O104" s="54"/>
      <c r="P104" s="54"/>
      <c r="Q104" s="54"/>
      <c r="R104" s="54"/>
      <c r="S104" s="54"/>
      <c r="T104" s="54"/>
      <c r="U104" s="54"/>
      <c r="V104" s="54"/>
      <c r="W104" s="54"/>
      <c r="X104" s="54"/>
      <c r="Y104" s="54"/>
      <c r="Z104" s="54"/>
    </row>
    <row r="105" spans="1:26" s="53" customFormat="1" x14ac:dyDescent="0.2">
      <c r="A105" s="61" t="s">
        <v>45</v>
      </c>
      <c r="B105" s="127" t="str">
        <f>INDEX(hist8[Program],MATCH(slash18[[#This Row],[Appr]],hist8[Appr],0))</f>
        <v>STATE HIGHWAY FACILITIES</v>
      </c>
      <c r="C105" s="9" t="str">
        <f>INDEX(hist8[Sub program],MATCH(slash18[[#This Row],[Appr]],hist8[Appr],0))</f>
        <v>Major Highway Development</v>
      </c>
      <c r="D105" s="159">
        <v>362</v>
      </c>
      <c r="E105" s="162" t="s">
        <v>53</v>
      </c>
      <c r="F105" s="54"/>
      <c r="G105" s="54"/>
      <c r="H105" s="54"/>
      <c r="I105" s="54"/>
      <c r="J105" s="54"/>
      <c r="K105" s="54"/>
      <c r="L105" s="54"/>
      <c r="M105" s="54"/>
      <c r="N105" s="54"/>
      <c r="O105" s="54"/>
      <c r="P105" s="54"/>
      <c r="Q105" s="54"/>
      <c r="R105" s="54"/>
      <c r="S105" s="54"/>
      <c r="T105" s="54"/>
      <c r="U105" s="54"/>
      <c r="V105" s="54"/>
      <c r="W105" s="54"/>
      <c r="X105" s="54"/>
      <c r="Y105" s="54"/>
      <c r="Z105" s="54"/>
    </row>
    <row r="106" spans="1:26" s="53" customFormat="1" x14ac:dyDescent="0.2">
      <c r="A106" s="61" t="s">
        <v>47</v>
      </c>
      <c r="B106" s="127" t="str">
        <f>INDEX(hist8[Program],MATCH(slash18[[#This Row],[Appr]],hist8[Appr],0))</f>
        <v>STATE HIGHWAY FACILITIES</v>
      </c>
      <c r="C106" s="9" t="str">
        <f>INDEX(hist8[Sub program],MATCH(slash18[[#This Row],[Appr]],hist8[Appr],0))</f>
        <v>Major Highway Development</v>
      </c>
      <c r="D106" s="159">
        <v>362</v>
      </c>
      <c r="E106" s="162" t="s">
        <v>73</v>
      </c>
      <c r="F106" s="54"/>
      <c r="G106" s="54"/>
      <c r="H106" s="54"/>
      <c r="I106" s="54"/>
      <c r="J106" s="54"/>
      <c r="K106" s="54"/>
      <c r="L106" s="54"/>
      <c r="M106" s="54"/>
      <c r="N106" s="54"/>
      <c r="O106" s="54"/>
      <c r="P106" s="54"/>
      <c r="Q106" s="54"/>
      <c r="R106" s="54"/>
      <c r="S106" s="54"/>
      <c r="T106" s="54"/>
      <c r="U106" s="54"/>
      <c r="V106" s="54"/>
      <c r="W106" s="54"/>
      <c r="X106" s="54"/>
      <c r="Y106" s="54"/>
      <c r="Z106" s="54"/>
    </row>
    <row r="107" spans="1:26" s="53" customFormat="1" x14ac:dyDescent="0.2">
      <c r="A107" s="61" t="s">
        <v>8</v>
      </c>
      <c r="B107" s="127" t="str">
        <f>INDEX(hist8[Program],MATCH(slash18[[#This Row],[Appr]],hist8[Appr],0))</f>
        <v>STATE HIGHWAY FACILITIES</v>
      </c>
      <c r="C107" s="9" t="str">
        <f>INDEX(hist8[Sub program],MATCH(slash18[[#This Row],[Appr]],hist8[Appr],0))</f>
        <v>State Highway Rehabilitation</v>
      </c>
      <c r="D107" s="159">
        <v>363</v>
      </c>
      <c r="E107" s="162" t="s">
        <v>19</v>
      </c>
      <c r="F107" s="54"/>
      <c r="G107" s="54"/>
      <c r="H107" s="54"/>
      <c r="I107" s="54"/>
      <c r="J107" s="54"/>
      <c r="K107" s="54"/>
      <c r="L107" s="54"/>
      <c r="M107" s="54"/>
      <c r="N107" s="54"/>
      <c r="O107" s="54"/>
      <c r="P107" s="54"/>
      <c r="Q107" s="54"/>
      <c r="R107" s="54"/>
      <c r="S107" s="54"/>
      <c r="T107" s="54"/>
      <c r="U107" s="54"/>
      <c r="V107" s="54"/>
      <c r="W107" s="54"/>
      <c r="X107" s="54"/>
      <c r="Y107" s="54"/>
      <c r="Z107" s="54"/>
    </row>
    <row r="108" spans="1:26" s="53" customFormat="1" x14ac:dyDescent="0.2">
      <c r="A108" s="61" t="s">
        <v>37</v>
      </c>
      <c r="B108" s="127" t="str">
        <f>INDEX(hist8[Program],MATCH(slash18[[#This Row],[Appr]],hist8[Appr],0))</f>
        <v>STATE HIGHWAY FACILITIES</v>
      </c>
      <c r="C108" s="9" t="str">
        <f>INDEX(hist8[Sub program],MATCH(slash18[[#This Row],[Appr]],hist8[Appr],0))</f>
        <v>State Highway Rehabilitation</v>
      </c>
      <c r="D108" s="159">
        <v>363</v>
      </c>
      <c r="E108" s="162" t="s">
        <v>0</v>
      </c>
      <c r="F108" s="54"/>
      <c r="G108" s="54"/>
      <c r="H108" s="54"/>
      <c r="I108" s="54"/>
      <c r="J108" s="54"/>
      <c r="K108" s="54"/>
      <c r="L108" s="54"/>
      <c r="M108" s="54"/>
      <c r="N108" s="54"/>
      <c r="O108" s="54"/>
      <c r="P108" s="54"/>
      <c r="Q108" s="54"/>
      <c r="R108" s="54"/>
      <c r="S108" s="54"/>
      <c r="T108" s="54"/>
      <c r="U108" s="54"/>
      <c r="V108" s="54"/>
      <c r="W108" s="54"/>
      <c r="X108" s="54"/>
      <c r="Y108" s="54"/>
      <c r="Z108" s="54"/>
    </row>
    <row r="109" spans="1:26" s="53" customFormat="1" x14ac:dyDescent="0.2">
      <c r="A109" s="61" t="s">
        <v>44</v>
      </c>
      <c r="B109" s="127" t="str">
        <f>INDEX(hist8[Program],MATCH(slash18[[#This Row],[Appr]],hist8[Appr],0))</f>
        <v>STATE HIGHWAY FACILITIES</v>
      </c>
      <c r="C109" s="9" t="str">
        <f>INDEX(hist8[Sub program],MATCH(slash18[[#This Row],[Appr]],hist8[Appr],0))</f>
        <v>State Highway Rehabilitation</v>
      </c>
      <c r="D109" s="159">
        <v>363</v>
      </c>
      <c r="E109" s="162" t="s">
        <v>41</v>
      </c>
      <c r="F109" s="54"/>
      <c r="G109" s="54"/>
      <c r="H109" s="54"/>
      <c r="I109" s="54"/>
      <c r="J109" s="54"/>
      <c r="K109" s="54"/>
      <c r="L109" s="54"/>
      <c r="M109" s="54"/>
      <c r="N109" s="54"/>
      <c r="O109" s="54"/>
      <c r="P109" s="54"/>
      <c r="Q109" s="54"/>
      <c r="R109" s="54"/>
      <c r="S109" s="54"/>
      <c r="T109" s="54"/>
      <c r="U109" s="54"/>
      <c r="V109" s="54"/>
      <c r="W109" s="54"/>
      <c r="X109" s="54"/>
      <c r="Y109" s="54"/>
      <c r="Z109" s="54"/>
    </row>
    <row r="110" spans="1:26" s="53" customFormat="1" x14ac:dyDescent="0.2">
      <c r="A110" s="61" t="s">
        <v>45</v>
      </c>
      <c r="B110" s="127" t="str">
        <f>INDEX(hist8[Program],MATCH(slash18[[#This Row],[Appr]],hist8[Appr],0))</f>
        <v>STATE HIGHWAY FACILITIES</v>
      </c>
      <c r="C110" s="9" t="str">
        <f>INDEX(hist8[Sub program],MATCH(slash18[[#This Row],[Appr]],hist8[Appr],0))</f>
        <v>State Highway Rehabilitation</v>
      </c>
      <c r="D110" s="159">
        <v>363</v>
      </c>
      <c r="E110" s="162" t="s">
        <v>41</v>
      </c>
      <c r="F110" s="54"/>
      <c r="G110" s="54"/>
      <c r="H110" s="54"/>
      <c r="I110" s="54"/>
      <c r="J110" s="54"/>
      <c r="K110" s="54"/>
      <c r="L110" s="54"/>
      <c r="M110" s="54"/>
      <c r="N110" s="54"/>
      <c r="O110" s="54"/>
      <c r="P110" s="54"/>
      <c r="Q110" s="54"/>
      <c r="R110" s="54"/>
      <c r="S110" s="54"/>
      <c r="T110" s="54"/>
      <c r="U110" s="54"/>
      <c r="V110" s="54"/>
      <c r="W110" s="54"/>
      <c r="X110" s="54"/>
      <c r="Y110" s="54"/>
      <c r="Z110" s="54"/>
    </row>
    <row r="111" spans="1:26" s="53" customFormat="1" x14ac:dyDescent="0.2">
      <c r="A111" s="61" t="s">
        <v>46</v>
      </c>
      <c r="B111" s="127" t="str">
        <f>INDEX(hist8[Program],MATCH(slash18[[#This Row],[Appr]],hist8[Appr],0))</f>
        <v>STATE HIGHWAY FACILITIES</v>
      </c>
      <c r="C111" s="9" t="str">
        <f>INDEX(hist8[Sub program],MATCH(slash18[[#This Row],[Appr]],hist8[Appr],0))</f>
        <v>State Highway Rehabilitation</v>
      </c>
      <c r="D111" s="159">
        <v>363</v>
      </c>
      <c r="E111" s="162" t="s">
        <v>58</v>
      </c>
      <c r="F111" s="54"/>
      <c r="G111" s="54"/>
      <c r="H111" s="54"/>
      <c r="I111" s="54"/>
      <c r="J111" s="54"/>
      <c r="K111" s="54"/>
      <c r="L111" s="54"/>
      <c r="M111" s="54"/>
      <c r="N111" s="54"/>
      <c r="O111" s="54"/>
      <c r="P111" s="54"/>
      <c r="Q111" s="54"/>
      <c r="R111" s="54"/>
      <c r="S111" s="54"/>
      <c r="T111" s="54"/>
      <c r="U111" s="54"/>
      <c r="V111" s="54"/>
      <c r="W111" s="54"/>
      <c r="X111" s="54"/>
      <c r="Y111" s="54"/>
      <c r="Z111" s="54"/>
    </row>
    <row r="112" spans="1:26" s="53" customFormat="1" x14ac:dyDescent="0.2">
      <c r="A112" s="61" t="s">
        <v>47</v>
      </c>
      <c r="B112" s="127" t="str">
        <f>INDEX(hist8[Program],MATCH(slash18[[#This Row],[Appr]],hist8[Appr],0))</f>
        <v>STATE HIGHWAY FACILITIES</v>
      </c>
      <c r="C112" s="9" t="str">
        <f>INDEX(hist8[Sub program],MATCH(slash18[[#This Row],[Appr]],hist8[Appr],0))</f>
        <v>State Highway Rehabilitation</v>
      </c>
      <c r="D112" s="159">
        <v>363</v>
      </c>
      <c r="E112" s="162" t="s">
        <v>63</v>
      </c>
      <c r="F112" s="54"/>
      <c r="G112" s="54"/>
      <c r="H112" s="54"/>
      <c r="I112" s="54"/>
      <c r="J112" s="54"/>
      <c r="K112" s="54"/>
      <c r="L112" s="54"/>
      <c r="M112" s="54"/>
      <c r="N112" s="54"/>
      <c r="O112" s="54"/>
      <c r="P112" s="54"/>
      <c r="Q112" s="54"/>
      <c r="R112" s="54"/>
      <c r="S112" s="54"/>
      <c r="T112" s="54"/>
      <c r="U112" s="54"/>
      <c r="V112" s="54"/>
      <c r="W112" s="54"/>
      <c r="X112" s="54"/>
      <c r="Y112" s="54"/>
      <c r="Z112" s="54"/>
    </row>
    <row r="113" spans="1:26" s="53" customFormat="1" x14ac:dyDescent="0.2">
      <c r="A113" s="61" t="s">
        <v>56</v>
      </c>
      <c r="B113" s="127" t="str">
        <f>INDEX(hist8[Program],MATCH(slash18[[#This Row],[Appr]],hist8[Appr],0))</f>
        <v>STATE HIGHWAY FACILITIES</v>
      </c>
      <c r="C113" s="9" t="str">
        <f>INDEX(hist8[Sub program],MATCH(slash18[[#This Row],[Appr]],hist8[Appr],0))</f>
        <v>State Highway Rehabilitation</v>
      </c>
      <c r="D113" s="159">
        <v>363</v>
      </c>
      <c r="E113" s="162" t="s">
        <v>74</v>
      </c>
      <c r="F113" s="54"/>
      <c r="G113" s="54"/>
      <c r="H113" s="54"/>
      <c r="I113" s="54"/>
      <c r="J113" s="54"/>
      <c r="K113" s="54"/>
      <c r="L113" s="54"/>
      <c r="M113" s="54"/>
      <c r="N113" s="54"/>
      <c r="O113" s="54"/>
      <c r="P113" s="54"/>
      <c r="Q113" s="54"/>
      <c r="R113" s="54"/>
      <c r="S113" s="54"/>
      <c r="T113" s="54"/>
      <c r="U113" s="54"/>
      <c r="V113" s="54"/>
      <c r="W113" s="54"/>
      <c r="X113" s="54"/>
      <c r="Y113" s="54"/>
      <c r="Z113" s="54"/>
    </row>
    <row r="114" spans="1:26" s="53" customFormat="1" x14ac:dyDescent="0.2">
      <c r="A114" s="61" t="s">
        <v>64</v>
      </c>
      <c r="B114" s="127" t="str">
        <f>INDEX(hist8[Program],MATCH(slash18[[#This Row],[Appr]],hist8[Appr],0))</f>
        <v>STATE HIGHWAY FACILITIES</v>
      </c>
      <c r="C114" s="9" t="str">
        <f>INDEX(hist8[Sub program],MATCH(slash18[[#This Row],[Appr]],hist8[Appr],0))</f>
        <v>State Highway Rehabilitation</v>
      </c>
      <c r="D114" s="159">
        <v>363</v>
      </c>
      <c r="E114" s="162" t="s">
        <v>77</v>
      </c>
      <c r="F114" s="54"/>
      <c r="G114" s="54"/>
      <c r="H114" s="54"/>
      <c r="I114" s="54"/>
      <c r="J114" s="54"/>
      <c r="K114" s="54"/>
      <c r="L114" s="54"/>
      <c r="M114" s="54"/>
      <c r="N114" s="54"/>
      <c r="O114" s="54"/>
      <c r="P114" s="54"/>
      <c r="Q114" s="54"/>
      <c r="R114" s="54"/>
      <c r="S114" s="54"/>
      <c r="T114" s="54"/>
      <c r="U114" s="54"/>
      <c r="V114" s="54"/>
      <c r="W114" s="54"/>
      <c r="X114" s="54"/>
      <c r="Y114" s="54"/>
      <c r="Z114" s="54"/>
    </row>
    <row r="115" spans="1:26" s="53" customFormat="1" x14ac:dyDescent="0.2">
      <c r="A115" s="61" t="s">
        <v>81</v>
      </c>
      <c r="B115" s="127" t="str">
        <f>INDEX(hist8[Program],MATCH(slash18[[#This Row],[Appr]],hist8[Appr],0))</f>
        <v>STATE HIGHWAY FACILITIES</v>
      </c>
      <c r="C115" s="9" t="str">
        <f>INDEX(hist8[Sub program],MATCH(slash18[[#This Row],[Appr]],hist8[Appr],0))</f>
        <v>State Highway Rehabilitation</v>
      </c>
      <c r="D115" s="159">
        <v>363</v>
      </c>
      <c r="E115" s="162" t="s">
        <v>91</v>
      </c>
      <c r="F115" s="54"/>
      <c r="G115" s="54"/>
      <c r="H115" s="54"/>
      <c r="I115" s="54"/>
      <c r="J115" s="54"/>
      <c r="K115" s="54"/>
      <c r="L115" s="54"/>
      <c r="M115" s="54"/>
      <c r="N115" s="54"/>
      <c r="O115" s="54"/>
      <c r="P115" s="54"/>
      <c r="Q115" s="54"/>
      <c r="R115" s="54"/>
      <c r="S115" s="54"/>
      <c r="T115" s="54"/>
      <c r="U115" s="54"/>
      <c r="V115" s="54"/>
      <c r="W115" s="54"/>
      <c r="X115" s="54"/>
      <c r="Y115" s="54"/>
      <c r="Z115" s="54"/>
    </row>
    <row r="116" spans="1:26" s="53" customFormat="1" x14ac:dyDescent="0.2">
      <c r="A116" s="163" t="s">
        <v>37</v>
      </c>
      <c r="B116" s="127" t="str">
        <f>INDEX(hist8[Program],MATCH(slash18[[#This Row],[Appr]],hist8[Appr],0))</f>
        <v>STATE HIGHWAY FACILITIES</v>
      </c>
      <c r="C116" s="9" t="str">
        <f>INDEX(hist8[Sub program],MATCH(slash18[[#This Row],[Appr]],hist8[Appr],0))</f>
        <v>Highway Maintenance, Repair and Traffic Operations</v>
      </c>
      <c r="D116" s="159">
        <v>365</v>
      </c>
      <c r="E116" s="162" t="s">
        <v>19</v>
      </c>
      <c r="F116" s="54"/>
      <c r="G116" s="54"/>
      <c r="H116" s="54"/>
      <c r="I116" s="54"/>
      <c r="J116" s="54"/>
      <c r="K116" s="54"/>
      <c r="L116" s="54"/>
      <c r="M116" s="54"/>
      <c r="N116" s="54"/>
      <c r="O116" s="54"/>
      <c r="P116" s="54"/>
      <c r="Q116" s="54"/>
      <c r="R116" s="54"/>
      <c r="S116" s="54"/>
      <c r="T116" s="54"/>
      <c r="U116" s="54"/>
      <c r="V116" s="54"/>
      <c r="W116" s="54"/>
      <c r="X116" s="54"/>
      <c r="Y116" s="54"/>
      <c r="Z116" s="54"/>
    </row>
    <row r="117" spans="1:26" s="53" customFormat="1" x14ac:dyDescent="0.2">
      <c r="A117" s="163" t="s">
        <v>45</v>
      </c>
      <c r="B117" s="127" t="str">
        <f>INDEX(hist8[Program],MATCH(slash18[[#This Row],[Appr]],hist8[Appr],0))</f>
        <v>STATE HIGHWAY FACILITIES</v>
      </c>
      <c r="C117" s="9" t="str">
        <f>INDEX(hist8[Sub program],MATCH(slash18[[#This Row],[Appr]],hist8[Appr],0))</f>
        <v>Highway Maintenance, Repair and Traffic Operations</v>
      </c>
      <c r="D117" s="159">
        <v>365</v>
      </c>
      <c r="E117" s="162" t="s">
        <v>22</v>
      </c>
      <c r="F117" s="54"/>
      <c r="G117" s="54"/>
      <c r="H117" s="54"/>
      <c r="I117" s="54"/>
      <c r="J117" s="54"/>
      <c r="K117" s="54"/>
      <c r="L117" s="54"/>
      <c r="M117" s="54"/>
      <c r="N117" s="54"/>
      <c r="O117" s="54"/>
      <c r="P117" s="54"/>
      <c r="Q117" s="54"/>
      <c r="R117" s="54"/>
      <c r="S117" s="54"/>
      <c r="T117" s="54"/>
      <c r="U117" s="54"/>
      <c r="V117" s="54"/>
      <c r="W117" s="54"/>
      <c r="X117" s="54"/>
      <c r="Y117" s="54"/>
      <c r="Z117" s="54"/>
    </row>
    <row r="118" spans="1:26" s="53" customFormat="1" x14ac:dyDescent="0.2">
      <c r="A118" s="163" t="s">
        <v>47</v>
      </c>
      <c r="B118" s="127" t="str">
        <f>INDEX(hist8[Program],MATCH(slash18[[#This Row],[Appr]],hist8[Appr],0))</f>
        <v>STATE HIGHWAY FACILITIES</v>
      </c>
      <c r="C118" s="9" t="str">
        <f>INDEX(hist8[Sub program],MATCH(slash18[[#This Row],[Appr]],hist8[Appr],0))</f>
        <v>Highway Maintenance, Repair and Traffic Operations</v>
      </c>
      <c r="D118" s="159">
        <v>365</v>
      </c>
      <c r="E118" s="162" t="s">
        <v>597</v>
      </c>
      <c r="F118" s="54"/>
      <c r="G118" s="54"/>
      <c r="H118" s="54"/>
      <c r="I118" s="54"/>
      <c r="J118" s="54"/>
      <c r="K118" s="54"/>
      <c r="L118" s="54"/>
      <c r="M118" s="54"/>
      <c r="N118" s="54"/>
      <c r="O118" s="54"/>
      <c r="P118" s="54"/>
      <c r="Q118" s="54"/>
      <c r="R118" s="54"/>
      <c r="S118" s="54"/>
      <c r="T118" s="54"/>
      <c r="U118" s="54"/>
      <c r="V118" s="54"/>
      <c r="W118" s="54"/>
      <c r="X118" s="54"/>
      <c r="Y118" s="54"/>
      <c r="Z118" s="54"/>
    </row>
    <row r="119" spans="1:26" s="53" customFormat="1" x14ac:dyDescent="0.2">
      <c r="A119" s="163" t="s">
        <v>56</v>
      </c>
      <c r="B119" s="127" t="str">
        <f>INDEX(hist8[Program],MATCH(slash18[[#This Row],[Appr]],hist8[Appr],0))</f>
        <v>STATE HIGHWAY FACILITIES</v>
      </c>
      <c r="C119" s="9" t="str">
        <f>INDEX(hist8[Sub program],MATCH(slash18[[#This Row],[Appr]],hist8[Appr],0))</f>
        <v>Highway Maintenance, Repair and Traffic Operations</v>
      </c>
      <c r="D119" s="159">
        <v>365</v>
      </c>
      <c r="E119" s="162" t="s">
        <v>1</v>
      </c>
      <c r="F119" s="54"/>
      <c r="G119" s="54"/>
      <c r="H119" s="54"/>
      <c r="I119" s="54"/>
      <c r="J119" s="54"/>
      <c r="K119" s="54"/>
      <c r="L119" s="54"/>
      <c r="M119" s="54"/>
      <c r="N119" s="54"/>
      <c r="O119" s="54"/>
      <c r="P119" s="54"/>
      <c r="Q119" s="54"/>
      <c r="R119" s="54"/>
      <c r="S119" s="54"/>
      <c r="T119" s="54"/>
      <c r="U119" s="54"/>
      <c r="V119" s="54"/>
      <c r="W119" s="54"/>
      <c r="X119" s="54"/>
      <c r="Y119" s="54"/>
      <c r="Z119" s="54"/>
    </row>
    <row r="120" spans="1:26" s="53" customFormat="1" x14ac:dyDescent="0.2">
      <c r="A120" s="163" t="s">
        <v>64</v>
      </c>
      <c r="B120" s="127" t="str">
        <f>INDEX(hist8[Program],MATCH(slash18[[#This Row],[Appr]],hist8[Appr],0))</f>
        <v>STATE HIGHWAY FACILITIES</v>
      </c>
      <c r="C120" s="9" t="str">
        <f>INDEX(hist8[Sub program],MATCH(slash18[[#This Row],[Appr]],hist8[Appr],0))</f>
        <v>Highway Maintenance, Repair and Traffic Operations</v>
      </c>
      <c r="D120" s="159">
        <v>365</v>
      </c>
      <c r="E120" s="162" t="s">
        <v>41</v>
      </c>
      <c r="F120" s="54"/>
      <c r="G120" s="54"/>
      <c r="H120" s="54"/>
      <c r="I120" s="54"/>
      <c r="J120" s="54"/>
      <c r="K120" s="54"/>
      <c r="L120" s="54"/>
      <c r="M120" s="54"/>
      <c r="N120" s="54"/>
      <c r="O120" s="54"/>
      <c r="P120" s="54"/>
      <c r="Q120" s="54"/>
      <c r="R120" s="54"/>
      <c r="S120" s="54"/>
      <c r="T120" s="54"/>
      <c r="U120" s="54"/>
      <c r="V120" s="54"/>
      <c r="W120" s="54"/>
      <c r="X120" s="54"/>
      <c r="Y120" s="54"/>
      <c r="Z120" s="54"/>
    </row>
    <row r="121" spans="1:26" s="53" customFormat="1" x14ac:dyDescent="0.2">
      <c r="A121" s="163" t="s">
        <v>65</v>
      </c>
      <c r="B121" s="127" t="str">
        <f>INDEX(hist8[Program],MATCH(slash18[[#This Row],[Appr]],hist8[Appr],0))</f>
        <v>STATE HIGHWAY FACILITIES</v>
      </c>
      <c r="C121" s="9" t="str">
        <f>INDEX(hist8[Sub program],MATCH(slash18[[#This Row],[Appr]],hist8[Appr],0))</f>
        <v>Highway Maintenance, Repair and Traffic Operations</v>
      </c>
      <c r="D121" s="159">
        <v>365</v>
      </c>
      <c r="E121" s="162" t="s">
        <v>42</v>
      </c>
      <c r="F121" s="54"/>
      <c r="G121" s="54"/>
      <c r="H121" s="54"/>
      <c r="I121" s="54"/>
      <c r="J121" s="54"/>
      <c r="K121" s="54"/>
      <c r="L121" s="54"/>
      <c r="M121" s="54"/>
      <c r="N121" s="54"/>
      <c r="O121" s="54"/>
      <c r="P121" s="54"/>
      <c r="Q121" s="54"/>
      <c r="R121" s="54"/>
      <c r="S121" s="54"/>
      <c r="T121" s="54"/>
      <c r="U121" s="54"/>
      <c r="V121" s="54"/>
      <c r="W121" s="54"/>
      <c r="X121" s="54"/>
      <c r="Y121" s="54"/>
      <c r="Z121" s="54"/>
    </row>
    <row r="122" spans="1:26" s="53" customFormat="1" x14ac:dyDescent="0.2">
      <c r="A122" s="163" t="s">
        <v>47</v>
      </c>
      <c r="B122" s="127" t="str">
        <f>INDEX(hist8[Program],MATCH(slash18[[#This Row],[Appr]],hist8[Appr],0))</f>
        <v>STATE HIGHWAY FACILITIES</v>
      </c>
      <c r="C122" s="9" t="str">
        <f>INDEX(hist8[Sub program],MATCH(slash18[[#This Row],[Appr]],hist8[Appr],0))</f>
        <v>Highway Maintenance, Repair and Traffic Operations</v>
      </c>
      <c r="D122" s="159">
        <v>366</v>
      </c>
      <c r="E122" s="162" t="s">
        <v>36</v>
      </c>
      <c r="F122" s="54"/>
      <c r="G122" s="54"/>
      <c r="H122" s="54"/>
      <c r="I122" s="54"/>
      <c r="J122" s="54"/>
      <c r="K122" s="54"/>
      <c r="L122" s="54"/>
      <c r="M122" s="54"/>
      <c r="N122" s="54"/>
      <c r="O122" s="54"/>
      <c r="P122" s="54"/>
      <c r="Q122" s="54"/>
      <c r="R122" s="54"/>
      <c r="S122" s="54"/>
      <c r="T122" s="54"/>
      <c r="U122" s="54"/>
      <c r="V122" s="54"/>
      <c r="W122" s="54"/>
      <c r="X122" s="54"/>
      <c r="Y122" s="54"/>
      <c r="Z122" s="54"/>
    </row>
    <row r="123" spans="1:26" s="53" customFormat="1" x14ac:dyDescent="0.2">
      <c r="A123" s="61" t="s">
        <v>46</v>
      </c>
      <c r="B123" s="127" t="str">
        <f>INDEX(hist8[Program],MATCH(slash18[[#This Row],[Appr]],hist8[Appr],0))</f>
        <v>STATE HIGHWAY FACILITIES</v>
      </c>
      <c r="C123" s="9" t="str">
        <f>INDEX(hist8[Sub program],MATCH(slash18[[#This Row],[Appr]],hist8[Appr],0))</f>
        <v>Major Interstate Bridge Construction</v>
      </c>
      <c r="D123" s="159">
        <v>367</v>
      </c>
      <c r="E123" s="162" t="s">
        <v>12</v>
      </c>
      <c r="F123" s="54"/>
      <c r="G123" s="54"/>
      <c r="H123" s="54"/>
      <c r="I123" s="54"/>
      <c r="J123" s="54"/>
      <c r="K123" s="54"/>
      <c r="L123" s="54"/>
      <c r="M123" s="54"/>
      <c r="N123" s="54"/>
      <c r="O123" s="54"/>
      <c r="P123" s="54"/>
      <c r="Q123" s="54"/>
      <c r="R123" s="54"/>
      <c r="S123" s="54"/>
      <c r="T123" s="54"/>
      <c r="U123" s="54"/>
      <c r="V123" s="54"/>
      <c r="W123" s="54"/>
      <c r="X123" s="54"/>
      <c r="Y123" s="54"/>
      <c r="Z123" s="54"/>
    </row>
    <row r="124" spans="1:26" s="53" customFormat="1" x14ac:dyDescent="0.2">
      <c r="A124" s="61" t="s">
        <v>47</v>
      </c>
      <c r="B124" s="127" t="str">
        <f>INDEX(hist8[Program],MATCH(slash18[[#This Row],[Appr]],hist8[Appr],0))</f>
        <v>STATE HIGHWAY FACILITIES</v>
      </c>
      <c r="C124" s="9" t="str">
        <f>INDEX(hist8[Sub program],MATCH(slash18[[#This Row],[Appr]],hist8[Appr],0))</f>
        <v>Major Interstate Bridge Construction</v>
      </c>
      <c r="D124" s="159">
        <v>367</v>
      </c>
      <c r="E124" s="162" t="s">
        <v>12</v>
      </c>
      <c r="F124" s="54"/>
      <c r="G124" s="54"/>
      <c r="H124" s="54"/>
      <c r="I124" s="54"/>
      <c r="J124" s="54"/>
      <c r="K124" s="54"/>
      <c r="L124" s="54"/>
      <c r="M124" s="54"/>
      <c r="N124" s="54"/>
      <c r="O124" s="54"/>
      <c r="P124" s="54"/>
      <c r="Q124" s="54"/>
      <c r="R124" s="54"/>
      <c r="S124" s="54"/>
      <c r="T124" s="54"/>
      <c r="U124" s="54"/>
      <c r="V124" s="54"/>
      <c r="W124" s="54"/>
      <c r="X124" s="54"/>
      <c r="Y124" s="54"/>
      <c r="Z124" s="54"/>
    </row>
    <row r="125" spans="1:26" s="53" customFormat="1" x14ac:dyDescent="0.2">
      <c r="A125" s="163" t="s">
        <v>64</v>
      </c>
      <c r="B125" s="127" t="str">
        <f>INDEX(hist8[Program],MATCH(slash18[[#This Row],[Appr]],hist8[Appr],0))</f>
        <v>STATE HIGHWAY FACILITIES</v>
      </c>
      <c r="C125" s="9" t="str">
        <f>INDEX(hist8[Sub program],MATCH(slash18[[#This Row],[Appr]],hist8[Appr],0))</f>
        <v>Highway Maintenance, Repair and Traffic Operations</v>
      </c>
      <c r="D125" s="159">
        <v>368</v>
      </c>
      <c r="E125" s="162" t="s">
        <v>41</v>
      </c>
      <c r="F125" s="54"/>
      <c r="G125" s="54"/>
      <c r="H125" s="54"/>
      <c r="I125" s="54"/>
      <c r="J125" s="54"/>
      <c r="K125" s="54"/>
      <c r="L125" s="54"/>
      <c r="M125" s="54"/>
      <c r="N125" s="54"/>
      <c r="O125" s="54"/>
      <c r="P125" s="54"/>
      <c r="Q125" s="54"/>
      <c r="R125" s="54"/>
      <c r="S125" s="54"/>
      <c r="T125" s="54"/>
      <c r="U125" s="54"/>
      <c r="V125" s="54"/>
      <c r="W125" s="54"/>
      <c r="X125" s="54"/>
      <c r="Y125" s="54"/>
      <c r="Z125" s="54"/>
    </row>
    <row r="126" spans="1:26" s="53" customFormat="1" x14ac:dyDescent="0.2">
      <c r="A126" s="163" t="s">
        <v>47</v>
      </c>
      <c r="B126" s="127" t="str">
        <f>INDEX(hist8[Program],MATCH(slash18[[#This Row],[Appr]],hist8[Appr],0))</f>
        <v>STATE HIGHWAY FACILITIES</v>
      </c>
      <c r="C126" s="9" t="str">
        <f>INDEX(hist8[Sub program],MATCH(slash18[[#This Row],[Appr]],hist8[Appr],0))</f>
        <v>Administration and Planning</v>
      </c>
      <c r="D126" s="159">
        <v>369</v>
      </c>
      <c r="E126" s="162" t="s">
        <v>20</v>
      </c>
      <c r="F126" s="54"/>
      <c r="G126" s="54"/>
      <c r="H126" s="54"/>
      <c r="I126" s="54"/>
      <c r="J126" s="54"/>
      <c r="K126" s="54"/>
      <c r="L126" s="54"/>
      <c r="M126" s="54"/>
      <c r="N126" s="54"/>
      <c r="O126" s="54"/>
      <c r="P126" s="54"/>
      <c r="Q126" s="54"/>
      <c r="R126" s="54"/>
      <c r="S126" s="54"/>
      <c r="T126" s="54"/>
      <c r="U126" s="54"/>
      <c r="V126" s="54"/>
      <c r="W126" s="54"/>
      <c r="X126" s="54"/>
      <c r="Y126" s="54"/>
      <c r="Z126" s="54"/>
    </row>
    <row r="127" spans="1:26" s="53" customFormat="1" x14ac:dyDescent="0.2">
      <c r="A127" s="61" t="s">
        <v>81</v>
      </c>
      <c r="B127" s="127" t="str">
        <f>INDEX(hist8[Program],MATCH(slash18[[#This Row],[Appr]],hist8[Appr],0))</f>
        <v>STATE HIGHWAY FACILITIES</v>
      </c>
      <c r="C127" s="9" t="str">
        <f>INDEX(hist8[Sub program],MATCH(slash18[[#This Row],[Appr]],hist8[Appr],0))</f>
        <v>Southeast Wisconsin Freeway Mega Projects</v>
      </c>
      <c r="D127" s="159">
        <v>378</v>
      </c>
      <c r="E127" s="48" t="s">
        <v>90</v>
      </c>
      <c r="F127" s="54"/>
      <c r="G127" s="54"/>
      <c r="H127" s="54"/>
      <c r="I127" s="54"/>
      <c r="J127" s="54"/>
      <c r="K127" s="54"/>
      <c r="L127" s="54"/>
      <c r="M127" s="54"/>
      <c r="N127" s="54"/>
      <c r="O127" s="54"/>
      <c r="P127" s="54"/>
      <c r="Q127" s="54"/>
      <c r="R127" s="54"/>
      <c r="S127" s="54"/>
      <c r="T127" s="54"/>
      <c r="U127" s="54"/>
      <c r="V127" s="54"/>
      <c r="W127" s="54"/>
      <c r="X127" s="54"/>
      <c r="Y127" s="54"/>
      <c r="Z127" s="54"/>
    </row>
    <row r="128" spans="1:26" s="53" customFormat="1" x14ac:dyDescent="0.2">
      <c r="A128" s="61" t="s">
        <v>8</v>
      </c>
      <c r="B128" s="127" t="str">
        <f>INDEX(hist8[Program],MATCH(slash18[[#This Row],[Appr]],hist8[Appr],0))</f>
        <v>STATE HIGHWAY FACILITIES</v>
      </c>
      <c r="C128" s="9" t="str">
        <f>INDEX(hist8[Sub program],MATCH(slash18[[#This Row],[Appr]],hist8[Appr],0))</f>
        <v>State Highway Rehabilitation</v>
      </c>
      <c r="D128" s="159">
        <v>381</v>
      </c>
      <c r="E128" s="162" t="s">
        <v>587</v>
      </c>
      <c r="F128" s="54"/>
      <c r="G128" s="54"/>
      <c r="H128" s="54"/>
      <c r="I128" s="54"/>
      <c r="J128" s="54"/>
      <c r="K128" s="54"/>
      <c r="L128" s="54"/>
      <c r="M128" s="54"/>
      <c r="N128" s="54"/>
      <c r="O128" s="54"/>
      <c r="P128" s="54"/>
      <c r="Q128" s="54"/>
      <c r="R128" s="54"/>
      <c r="S128" s="54"/>
      <c r="T128" s="54"/>
      <c r="U128" s="54"/>
      <c r="V128" s="54"/>
      <c r="W128" s="54"/>
      <c r="X128" s="54"/>
      <c r="Y128" s="54"/>
      <c r="Z128" s="54"/>
    </row>
    <row r="129" spans="1:26" s="53" customFormat="1" x14ac:dyDescent="0.2">
      <c r="A129" s="61" t="s">
        <v>37</v>
      </c>
      <c r="B129" s="127" t="str">
        <f>INDEX(hist8[Program],MATCH(slash18[[#This Row],[Appr]],hist8[Appr],0))</f>
        <v>STATE HIGHWAY FACILITIES</v>
      </c>
      <c r="C129" s="9" t="str">
        <f>INDEX(hist8[Sub program],MATCH(slash18[[#This Row],[Appr]],hist8[Appr],0))</f>
        <v>State Highway Rehabilitation</v>
      </c>
      <c r="D129" s="159">
        <v>381</v>
      </c>
      <c r="E129" s="162" t="s">
        <v>20</v>
      </c>
      <c r="F129" s="54"/>
      <c r="G129" s="54"/>
      <c r="H129" s="54"/>
      <c r="I129" s="54"/>
      <c r="J129" s="54"/>
      <c r="K129" s="54"/>
      <c r="L129" s="54"/>
      <c r="M129" s="54"/>
      <c r="N129" s="54"/>
      <c r="O129" s="54"/>
      <c r="P129" s="54"/>
      <c r="Q129" s="54"/>
      <c r="R129" s="54"/>
      <c r="S129" s="54"/>
      <c r="T129" s="54"/>
      <c r="U129" s="54"/>
      <c r="V129" s="54"/>
      <c r="W129" s="54"/>
      <c r="X129" s="54"/>
      <c r="Y129" s="54"/>
      <c r="Z129" s="54"/>
    </row>
    <row r="130" spans="1:26" s="53" customFormat="1" x14ac:dyDescent="0.2">
      <c r="A130" s="61" t="s">
        <v>40</v>
      </c>
      <c r="B130" s="127" t="str">
        <f>INDEX(hist8[Program],MATCH(slash18[[#This Row],[Appr]],hist8[Appr],0))</f>
        <v>STATE HIGHWAY FACILITIES</v>
      </c>
      <c r="C130" s="9" t="str">
        <f>INDEX(hist8[Sub program],MATCH(slash18[[#This Row],[Appr]],hist8[Appr],0))</f>
        <v>State Highway Rehabilitation</v>
      </c>
      <c r="D130" s="159">
        <v>381</v>
      </c>
      <c r="E130" s="162" t="s">
        <v>22</v>
      </c>
      <c r="F130" s="54"/>
      <c r="G130" s="54"/>
      <c r="H130" s="54"/>
      <c r="I130" s="54"/>
      <c r="J130" s="54"/>
      <c r="K130" s="54"/>
      <c r="L130" s="54"/>
      <c r="M130" s="54"/>
      <c r="N130" s="54"/>
      <c r="O130" s="54"/>
      <c r="P130" s="54"/>
      <c r="Q130" s="54"/>
      <c r="R130" s="54"/>
      <c r="S130" s="54"/>
      <c r="T130" s="54"/>
      <c r="U130" s="54"/>
      <c r="V130" s="54"/>
      <c r="W130" s="54"/>
      <c r="X130" s="54"/>
      <c r="Y130" s="54"/>
      <c r="Z130" s="54"/>
    </row>
    <row r="131" spans="1:26" s="53" customFormat="1" x14ac:dyDescent="0.2">
      <c r="A131" s="61" t="s">
        <v>45</v>
      </c>
      <c r="B131" s="127" t="str">
        <f>INDEX(hist8[Program],MATCH(slash18[[#This Row],[Appr]],hist8[Appr],0))</f>
        <v>STATE HIGHWAY FACILITIES</v>
      </c>
      <c r="C131" s="9" t="str">
        <f>INDEX(hist8[Sub program],MATCH(slash18[[#This Row],[Appr]],hist8[Appr],0))</f>
        <v>State Highway Rehabilitation</v>
      </c>
      <c r="D131" s="159">
        <v>381</v>
      </c>
      <c r="E131" s="162" t="s">
        <v>53</v>
      </c>
      <c r="F131" s="54"/>
      <c r="G131" s="54"/>
      <c r="H131" s="54"/>
      <c r="I131" s="54"/>
      <c r="J131" s="54"/>
      <c r="K131" s="54"/>
      <c r="L131" s="54"/>
      <c r="M131" s="54"/>
      <c r="N131" s="54"/>
      <c r="O131" s="54"/>
      <c r="P131" s="54"/>
      <c r="Q131" s="54"/>
      <c r="R131" s="54"/>
      <c r="S131" s="54"/>
      <c r="T131" s="54"/>
      <c r="U131" s="54"/>
      <c r="V131" s="54"/>
      <c r="W131" s="54"/>
      <c r="X131" s="54"/>
      <c r="Y131" s="54"/>
      <c r="Z131" s="54"/>
    </row>
    <row r="132" spans="1:26" s="53" customFormat="1" x14ac:dyDescent="0.2">
      <c r="A132" s="61" t="s">
        <v>46</v>
      </c>
      <c r="B132" s="127" t="str">
        <f>INDEX(hist8[Program],MATCH(slash18[[#This Row],[Appr]],hist8[Appr],0))</f>
        <v>STATE HIGHWAY FACILITIES</v>
      </c>
      <c r="C132" s="9" t="str">
        <f>INDEX(hist8[Sub program],MATCH(slash18[[#This Row],[Appr]],hist8[Appr],0))</f>
        <v>State Highway Rehabilitation</v>
      </c>
      <c r="D132" s="159">
        <v>381</v>
      </c>
      <c r="E132" s="162" t="s">
        <v>62</v>
      </c>
      <c r="F132" s="54"/>
      <c r="G132" s="54"/>
      <c r="H132" s="54"/>
      <c r="I132" s="54"/>
      <c r="J132" s="54"/>
      <c r="K132" s="54"/>
      <c r="L132" s="54"/>
      <c r="M132" s="54"/>
      <c r="N132" s="54"/>
      <c r="O132" s="54"/>
      <c r="P132" s="54"/>
      <c r="Q132" s="54"/>
      <c r="R132" s="54"/>
      <c r="S132" s="54"/>
      <c r="T132" s="54"/>
      <c r="U132" s="54"/>
      <c r="V132" s="54"/>
      <c r="W132" s="54"/>
      <c r="X132" s="54"/>
      <c r="Y132" s="54"/>
      <c r="Z132" s="54"/>
    </row>
    <row r="133" spans="1:26" s="53" customFormat="1" x14ac:dyDescent="0.2">
      <c r="A133" s="61" t="s">
        <v>47</v>
      </c>
      <c r="B133" s="127" t="str">
        <f>INDEX(hist8[Program],MATCH(slash18[[#This Row],[Appr]],hist8[Appr],0))</f>
        <v>STATE HIGHWAY FACILITIES</v>
      </c>
      <c r="C133" s="9" t="str">
        <f>INDEX(hist8[Sub program],MATCH(slash18[[#This Row],[Appr]],hist8[Appr],0))</f>
        <v>State Highway Rehabilitation</v>
      </c>
      <c r="D133" s="159">
        <v>381</v>
      </c>
      <c r="E133" s="162" t="s">
        <v>59</v>
      </c>
      <c r="F133" s="54"/>
      <c r="G133" s="54"/>
      <c r="H133" s="54"/>
      <c r="I133" s="54"/>
      <c r="J133" s="54"/>
      <c r="K133" s="54"/>
      <c r="L133" s="54"/>
      <c r="M133" s="54"/>
      <c r="N133" s="54"/>
      <c r="O133" s="54"/>
      <c r="P133" s="54"/>
      <c r="Q133" s="54"/>
      <c r="R133" s="54"/>
      <c r="S133" s="54"/>
      <c r="T133" s="54"/>
      <c r="U133" s="54"/>
      <c r="V133" s="54"/>
      <c r="W133" s="54"/>
      <c r="X133" s="54"/>
      <c r="Y133" s="54"/>
      <c r="Z133" s="54"/>
    </row>
    <row r="134" spans="1:26" s="53" customFormat="1" x14ac:dyDescent="0.2">
      <c r="A134" s="61" t="s">
        <v>6</v>
      </c>
      <c r="B134" s="127" t="str">
        <f>INDEX(hist8[Program],MATCH(slash18[[#This Row],[Appr]],hist8[Appr],0))</f>
        <v>STATE HIGHWAY FACILITIES</v>
      </c>
      <c r="C134" s="9" t="str">
        <f>INDEX(hist8[Sub program],MATCH(slash18[[#This Row],[Appr]],hist8[Appr],0))</f>
        <v>Major Highway Development</v>
      </c>
      <c r="D134" s="159">
        <v>382</v>
      </c>
      <c r="E134" s="162" t="s">
        <v>12</v>
      </c>
      <c r="F134" s="54"/>
      <c r="G134" s="54"/>
      <c r="H134" s="54"/>
      <c r="I134" s="54"/>
      <c r="J134" s="54"/>
      <c r="K134" s="54"/>
      <c r="L134" s="54"/>
      <c r="M134" s="54"/>
      <c r="N134" s="54"/>
      <c r="O134" s="54"/>
      <c r="P134" s="54"/>
      <c r="Q134" s="54"/>
      <c r="R134" s="54"/>
      <c r="S134" s="54"/>
      <c r="T134" s="54"/>
      <c r="U134" s="54"/>
      <c r="V134" s="54"/>
      <c r="W134" s="54"/>
      <c r="X134" s="54"/>
      <c r="Y134" s="54"/>
      <c r="Z134" s="54"/>
    </row>
    <row r="135" spans="1:26" s="53" customFormat="1" x14ac:dyDescent="0.2">
      <c r="A135" s="61" t="s">
        <v>34</v>
      </c>
      <c r="B135" s="127" t="str">
        <f>INDEX(hist8[Program],MATCH(slash18[[#This Row],[Appr]],hist8[Appr],0))</f>
        <v>STATE HIGHWAY FACILITIES</v>
      </c>
      <c r="C135" s="9" t="str">
        <f>INDEX(hist8[Sub program],MATCH(slash18[[#This Row],[Appr]],hist8[Appr],0))</f>
        <v>Major Highway Development</v>
      </c>
      <c r="D135" s="159">
        <v>382</v>
      </c>
      <c r="E135" s="162" t="s">
        <v>19</v>
      </c>
      <c r="F135" s="54"/>
      <c r="G135" s="54"/>
      <c r="H135" s="54"/>
      <c r="I135" s="54"/>
      <c r="J135" s="54"/>
      <c r="K135" s="54"/>
      <c r="L135" s="54"/>
      <c r="M135" s="54"/>
      <c r="N135" s="54"/>
      <c r="O135" s="54"/>
      <c r="P135" s="54"/>
      <c r="Q135" s="54"/>
      <c r="R135" s="54"/>
      <c r="S135" s="54"/>
      <c r="T135" s="54"/>
      <c r="U135" s="54"/>
      <c r="V135" s="54"/>
      <c r="W135" s="54"/>
      <c r="X135" s="54"/>
      <c r="Y135" s="54"/>
      <c r="Z135" s="54"/>
    </row>
    <row r="136" spans="1:26" s="53" customFormat="1" x14ac:dyDescent="0.2">
      <c r="A136" s="61" t="s">
        <v>37</v>
      </c>
      <c r="B136" s="127" t="str">
        <f>INDEX(hist8[Program],MATCH(slash18[[#This Row],[Appr]],hist8[Appr],0))</f>
        <v>STATE HIGHWAY FACILITIES</v>
      </c>
      <c r="C136" s="9" t="str">
        <f>INDEX(hist8[Sub program],MATCH(slash18[[#This Row],[Appr]],hist8[Appr],0))</f>
        <v>Major Highway Development</v>
      </c>
      <c r="D136" s="159">
        <v>382</v>
      </c>
      <c r="E136" s="162" t="s">
        <v>20</v>
      </c>
      <c r="F136" s="54"/>
      <c r="G136" s="54"/>
      <c r="H136" s="54"/>
      <c r="I136" s="54"/>
      <c r="J136" s="54"/>
      <c r="K136" s="54"/>
      <c r="L136" s="54"/>
      <c r="M136" s="54"/>
      <c r="N136" s="54"/>
      <c r="O136" s="54"/>
      <c r="P136" s="54"/>
      <c r="Q136" s="54"/>
      <c r="R136" s="54"/>
      <c r="S136" s="54"/>
      <c r="T136" s="54"/>
      <c r="U136" s="54"/>
      <c r="V136" s="54"/>
      <c r="W136" s="54"/>
      <c r="X136" s="54"/>
      <c r="Y136" s="54"/>
      <c r="Z136" s="54"/>
    </row>
    <row r="137" spans="1:26" s="53" customFormat="1" x14ac:dyDescent="0.2">
      <c r="A137" s="61" t="s">
        <v>40</v>
      </c>
      <c r="B137" s="127" t="str">
        <f>INDEX(hist8[Program],MATCH(slash18[[#This Row],[Appr]],hist8[Appr],0))</f>
        <v>STATE HIGHWAY FACILITIES</v>
      </c>
      <c r="C137" s="9" t="str">
        <f>INDEX(hist8[Sub program],MATCH(slash18[[#This Row],[Appr]],hist8[Appr],0))</f>
        <v>Major Highway Development</v>
      </c>
      <c r="D137" s="159">
        <v>382</v>
      </c>
      <c r="E137" s="162" t="s">
        <v>22</v>
      </c>
      <c r="F137" s="54"/>
      <c r="G137" s="54"/>
      <c r="H137" s="54"/>
      <c r="I137" s="54"/>
      <c r="J137" s="54"/>
      <c r="K137" s="54"/>
      <c r="L137" s="54"/>
      <c r="M137" s="54"/>
      <c r="N137" s="54"/>
      <c r="O137" s="54"/>
      <c r="P137" s="54"/>
      <c r="Q137" s="54"/>
      <c r="R137" s="54"/>
      <c r="S137" s="54"/>
      <c r="T137" s="54"/>
      <c r="U137" s="54"/>
      <c r="V137" s="54"/>
      <c r="W137" s="54"/>
      <c r="X137" s="54"/>
      <c r="Y137" s="54"/>
      <c r="Z137" s="54"/>
    </row>
    <row r="138" spans="1:26" s="53" customFormat="1" x14ac:dyDescent="0.2">
      <c r="A138" s="61" t="s">
        <v>44</v>
      </c>
      <c r="B138" s="127" t="str">
        <f>INDEX(hist8[Program],MATCH(slash18[[#This Row],[Appr]],hist8[Appr],0))</f>
        <v>STATE HIGHWAY FACILITIES</v>
      </c>
      <c r="C138" s="9" t="str">
        <f>INDEX(hist8[Sub program],MATCH(slash18[[#This Row],[Appr]],hist8[Appr],0))</f>
        <v>Major Highway Development</v>
      </c>
      <c r="D138" s="159">
        <v>382</v>
      </c>
      <c r="E138" s="162" t="s">
        <v>24</v>
      </c>
      <c r="F138" s="54"/>
      <c r="G138" s="54"/>
      <c r="H138" s="54"/>
      <c r="I138" s="54"/>
      <c r="J138" s="54"/>
      <c r="K138" s="54"/>
      <c r="L138" s="54"/>
      <c r="M138" s="54"/>
      <c r="N138" s="54"/>
      <c r="O138" s="54"/>
      <c r="P138" s="54"/>
      <c r="Q138" s="54"/>
      <c r="R138" s="54"/>
      <c r="S138" s="54"/>
      <c r="T138" s="54"/>
      <c r="U138" s="54"/>
      <c r="V138" s="54"/>
      <c r="W138" s="54"/>
      <c r="X138" s="54"/>
      <c r="Y138" s="54"/>
      <c r="Z138" s="54"/>
    </row>
    <row r="139" spans="1:26" s="53" customFormat="1" x14ac:dyDescent="0.2">
      <c r="A139" s="61" t="s">
        <v>45</v>
      </c>
      <c r="B139" s="127" t="str">
        <f>INDEX(hist8[Program],MATCH(slash18[[#This Row],[Appr]],hist8[Appr],0))</f>
        <v>STATE HIGHWAY FACILITIES</v>
      </c>
      <c r="C139" s="9" t="str">
        <f>INDEX(hist8[Sub program],MATCH(slash18[[#This Row],[Appr]],hist8[Appr],0))</f>
        <v>Major Highway Development</v>
      </c>
      <c r="D139" s="159">
        <v>382</v>
      </c>
      <c r="E139" s="162" t="s">
        <v>576</v>
      </c>
      <c r="F139" s="54"/>
      <c r="G139" s="54"/>
      <c r="H139" s="54"/>
      <c r="I139" s="54"/>
      <c r="J139" s="54"/>
      <c r="K139" s="54"/>
      <c r="L139" s="54"/>
      <c r="M139" s="54"/>
      <c r="N139" s="54"/>
      <c r="O139" s="54"/>
      <c r="P139" s="54"/>
      <c r="Q139" s="54"/>
      <c r="R139" s="54"/>
      <c r="S139" s="54"/>
      <c r="T139" s="54"/>
      <c r="U139" s="54"/>
      <c r="V139" s="54"/>
      <c r="W139" s="54"/>
      <c r="X139" s="54"/>
      <c r="Y139" s="54"/>
      <c r="Z139" s="54"/>
    </row>
    <row r="140" spans="1:26" s="53" customFormat="1" x14ac:dyDescent="0.2">
      <c r="A140" s="61" t="s">
        <v>46</v>
      </c>
      <c r="B140" s="127" t="str">
        <f>INDEX(hist8[Program],MATCH(slash18[[#This Row],[Appr]],hist8[Appr],0))</f>
        <v>STATE HIGHWAY FACILITIES</v>
      </c>
      <c r="C140" s="9" t="str">
        <f>INDEX(hist8[Sub program],MATCH(slash18[[#This Row],[Appr]],hist8[Appr],0))</f>
        <v>Major Highway Development</v>
      </c>
      <c r="D140" s="159">
        <v>382</v>
      </c>
      <c r="E140" s="162" t="s">
        <v>577</v>
      </c>
      <c r="F140" s="54"/>
      <c r="G140" s="54"/>
      <c r="H140" s="54"/>
      <c r="I140" s="54"/>
      <c r="J140" s="54"/>
      <c r="K140" s="54"/>
      <c r="L140" s="54"/>
      <c r="M140" s="54"/>
      <c r="N140" s="54"/>
      <c r="O140" s="54"/>
      <c r="P140" s="54"/>
      <c r="Q140" s="54"/>
      <c r="R140" s="54"/>
      <c r="S140" s="54"/>
      <c r="T140" s="54"/>
      <c r="U140" s="54"/>
      <c r="V140" s="54"/>
      <c r="W140" s="54"/>
      <c r="X140" s="54"/>
      <c r="Y140" s="54"/>
      <c r="Z140" s="54"/>
    </row>
    <row r="141" spans="1:26" s="53" customFormat="1" x14ac:dyDescent="0.2">
      <c r="A141" s="61" t="s">
        <v>47</v>
      </c>
      <c r="B141" s="127" t="str">
        <f>INDEX(hist8[Program],MATCH(slash18[[#This Row],[Appr]],hist8[Appr],0))</f>
        <v>STATE HIGHWAY FACILITIES</v>
      </c>
      <c r="C141" s="9" t="str">
        <f>INDEX(hist8[Sub program],MATCH(slash18[[#This Row],[Appr]],hist8[Appr],0))</f>
        <v>Major Highway Development</v>
      </c>
      <c r="D141" s="159">
        <v>382</v>
      </c>
      <c r="E141" s="162" t="s">
        <v>57</v>
      </c>
      <c r="F141" s="54"/>
      <c r="G141" s="54"/>
      <c r="H141" s="54"/>
      <c r="I141" s="54"/>
      <c r="J141" s="54"/>
      <c r="K141" s="54"/>
      <c r="L141" s="54"/>
      <c r="M141" s="54"/>
      <c r="N141" s="54"/>
      <c r="O141" s="54"/>
      <c r="P141" s="54"/>
      <c r="Q141" s="54"/>
      <c r="R141" s="54"/>
      <c r="S141" s="54"/>
      <c r="T141" s="54"/>
      <c r="U141" s="54"/>
      <c r="V141" s="54"/>
      <c r="W141" s="54"/>
      <c r="X141" s="54"/>
      <c r="Y141" s="54"/>
      <c r="Z141" s="54"/>
    </row>
    <row r="142" spans="1:26" s="53" customFormat="1" x14ac:dyDescent="0.2">
      <c r="A142" s="61" t="s">
        <v>6</v>
      </c>
      <c r="B142" s="127" t="str">
        <f>INDEX(hist8[Program],MATCH(slash18[[#This Row],[Appr]],hist8[Appr],0))</f>
        <v>STATE HIGHWAY FACILITIES</v>
      </c>
      <c r="C142" s="9" t="str">
        <f>INDEX(hist8[Sub program],MATCH(slash18[[#This Row],[Appr]],hist8[Appr],0))</f>
        <v>State Highway Rehabilitation</v>
      </c>
      <c r="D142" s="159">
        <v>383</v>
      </c>
      <c r="E142" s="162" t="s">
        <v>12</v>
      </c>
      <c r="F142" s="54"/>
      <c r="G142" s="54"/>
      <c r="H142" s="54"/>
      <c r="I142" s="54"/>
      <c r="J142" s="54"/>
      <c r="K142" s="54"/>
      <c r="L142" s="54"/>
      <c r="M142" s="54"/>
      <c r="N142" s="54"/>
      <c r="O142" s="54"/>
      <c r="P142" s="54"/>
      <c r="Q142" s="54"/>
      <c r="R142" s="54"/>
      <c r="S142" s="54"/>
      <c r="T142" s="54"/>
      <c r="U142" s="54"/>
      <c r="V142" s="54"/>
      <c r="W142" s="54"/>
      <c r="X142" s="54"/>
      <c r="Y142" s="54"/>
      <c r="Z142" s="54"/>
    </row>
    <row r="143" spans="1:26" s="53" customFormat="1" x14ac:dyDescent="0.2">
      <c r="A143" s="61" t="s">
        <v>8</v>
      </c>
      <c r="B143" s="127" t="str">
        <f>INDEX(hist8[Program],MATCH(slash18[[#This Row],[Appr]],hist8[Appr],0))</f>
        <v>STATE HIGHWAY FACILITIES</v>
      </c>
      <c r="C143" s="9" t="str">
        <f>INDEX(hist8[Sub program],MATCH(slash18[[#This Row],[Appr]],hist8[Appr],0))</f>
        <v>State Highway Rehabilitation</v>
      </c>
      <c r="D143" s="159">
        <v>383</v>
      </c>
      <c r="E143" s="162" t="s">
        <v>19</v>
      </c>
      <c r="F143" s="54"/>
      <c r="G143" s="54"/>
      <c r="H143" s="54"/>
      <c r="I143" s="54"/>
      <c r="J143" s="54"/>
      <c r="K143" s="54"/>
      <c r="L143" s="54"/>
      <c r="M143" s="54"/>
      <c r="N143" s="54"/>
      <c r="O143" s="54"/>
      <c r="P143" s="54"/>
      <c r="Q143" s="54"/>
      <c r="R143" s="54"/>
      <c r="S143" s="54"/>
      <c r="T143" s="54"/>
      <c r="U143" s="54"/>
      <c r="V143" s="54"/>
      <c r="W143" s="54"/>
      <c r="X143" s="54"/>
      <c r="Y143" s="54"/>
      <c r="Z143" s="54"/>
    </row>
    <row r="144" spans="1:26" s="53" customFormat="1" x14ac:dyDescent="0.2">
      <c r="A144" s="61" t="s">
        <v>37</v>
      </c>
      <c r="B144" s="127" t="str">
        <f>INDEX(hist8[Program],MATCH(slash18[[#This Row],[Appr]],hist8[Appr],0))</f>
        <v>STATE HIGHWAY FACILITIES</v>
      </c>
      <c r="C144" s="9" t="str">
        <f>INDEX(hist8[Sub program],MATCH(slash18[[#This Row],[Appr]],hist8[Appr],0))</f>
        <v>State Highway Rehabilitation</v>
      </c>
      <c r="D144" s="159">
        <v>383</v>
      </c>
      <c r="E144" s="162" t="s">
        <v>36</v>
      </c>
      <c r="F144" s="54"/>
      <c r="G144" s="54"/>
      <c r="H144" s="54"/>
      <c r="I144" s="54"/>
      <c r="J144" s="54"/>
      <c r="K144" s="54"/>
      <c r="L144" s="54"/>
      <c r="M144" s="54"/>
      <c r="N144" s="54"/>
      <c r="O144" s="54"/>
      <c r="P144" s="54"/>
      <c r="Q144" s="54"/>
      <c r="R144" s="54"/>
      <c r="S144" s="54"/>
      <c r="T144" s="54"/>
      <c r="U144" s="54"/>
      <c r="V144" s="54"/>
      <c r="W144" s="54"/>
      <c r="X144" s="54"/>
      <c r="Y144" s="54"/>
      <c r="Z144" s="54"/>
    </row>
    <row r="145" spans="1:26" s="53" customFormat="1" x14ac:dyDescent="0.2">
      <c r="A145" s="61" t="s">
        <v>40</v>
      </c>
      <c r="B145" s="127" t="str">
        <f>INDEX(hist8[Program],MATCH(slash18[[#This Row],[Appr]],hist8[Appr],0))</f>
        <v>STATE HIGHWAY FACILITIES</v>
      </c>
      <c r="C145" s="9" t="str">
        <f>INDEX(hist8[Sub program],MATCH(slash18[[#This Row],[Appr]],hist8[Appr],0))</f>
        <v>State Highway Rehabilitation</v>
      </c>
      <c r="D145" s="159">
        <v>383</v>
      </c>
      <c r="E145" s="162" t="s">
        <v>1</v>
      </c>
      <c r="F145" s="54"/>
      <c r="G145" s="54"/>
      <c r="H145" s="54"/>
      <c r="I145" s="54"/>
      <c r="J145" s="54"/>
      <c r="K145" s="54"/>
      <c r="L145" s="54"/>
      <c r="M145" s="54"/>
      <c r="N145" s="54"/>
      <c r="O145" s="54"/>
      <c r="P145" s="54"/>
      <c r="Q145" s="54"/>
      <c r="R145" s="54"/>
      <c r="S145" s="54"/>
      <c r="T145" s="54"/>
      <c r="U145" s="54"/>
      <c r="V145" s="54"/>
      <c r="W145" s="54"/>
      <c r="X145" s="54"/>
      <c r="Y145" s="54"/>
      <c r="Z145" s="54"/>
    </row>
    <row r="146" spans="1:26" s="53" customFormat="1" x14ac:dyDescent="0.2">
      <c r="A146" s="61" t="s">
        <v>44</v>
      </c>
      <c r="B146" s="127" t="str">
        <f>INDEX(hist8[Program],MATCH(slash18[[#This Row],[Appr]],hist8[Appr],0))</f>
        <v>STATE HIGHWAY FACILITIES</v>
      </c>
      <c r="C146" s="9" t="str">
        <f>INDEX(hist8[Sub program],MATCH(slash18[[#This Row],[Appr]],hist8[Appr],0))</f>
        <v>State Highway Rehabilitation</v>
      </c>
      <c r="D146" s="159">
        <v>383</v>
      </c>
      <c r="E146" s="162" t="s">
        <v>42</v>
      </c>
      <c r="F146" s="54"/>
      <c r="G146" s="54"/>
      <c r="H146" s="54"/>
      <c r="I146" s="54"/>
      <c r="J146" s="54"/>
      <c r="K146" s="54"/>
      <c r="L146" s="54"/>
      <c r="M146" s="54"/>
      <c r="N146" s="54"/>
      <c r="O146" s="54"/>
      <c r="P146" s="54"/>
      <c r="Q146" s="54"/>
      <c r="R146" s="54"/>
      <c r="S146" s="54"/>
      <c r="T146" s="54"/>
      <c r="U146" s="54"/>
      <c r="V146" s="54"/>
      <c r="W146" s="54"/>
      <c r="X146" s="54"/>
      <c r="Y146" s="54"/>
      <c r="Z146" s="54"/>
    </row>
    <row r="147" spans="1:26" s="53" customFormat="1" x14ac:dyDescent="0.2">
      <c r="A147" s="61" t="s">
        <v>45</v>
      </c>
      <c r="B147" s="127" t="str">
        <f>INDEX(hist8[Program],MATCH(slash18[[#This Row],[Appr]],hist8[Appr],0))</f>
        <v>STATE HIGHWAY FACILITIES</v>
      </c>
      <c r="C147" s="9" t="str">
        <f>INDEX(hist8[Sub program],MATCH(slash18[[#This Row],[Appr]],hist8[Appr],0))</f>
        <v>State Highway Rehabilitation</v>
      </c>
      <c r="D147" s="159">
        <v>383</v>
      </c>
      <c r="E147" s="162" t="s">
        <v>54</v>
      </c>
      <c r="F147" s="54"/>
      <c r="G147" s="54"/>
      <c r="H147" s="54"/>
      <c r="I147" s="54"/>
      <c r="J147" s="54"/>
      <c r="K147" s="54"/>
      <c r="L147" s="54"/>
      <c r="M147" s="54"/>
      <c r="N147" s="54"/>
      <c r="O147" s="54"/>
      <c r="P147" s="54"/>
      <c r="Q147" s="54"/>
      <c r="R147" s="54"/>
      <c r="S147" s="54"/>
      <c r="T147" s="54"/>
      <c r="U147" s="54"/>
      <c r="V147" s="54"/>
      <c r="W147" s="54"/>
      <c r="X147" s="54"/>
      <c r="Y147" s="54"/>
      <c r="Z147" s="54"/>
    </row>
    <row r="148" spans="1:26" s="53" customFormat="1" x14ac:dyDescent="0.2">
      <c r="A148" s="61" t="s">
        <v>46</v>
      </c>
      <c r="B148" s="127" t="str">
        <f>INDEX(hist8[Program],MATCH(slash18[[#This Row],[Appr]],hist8[Appr],0))</f>
        <v>STATE HIGHWAY FACILITIES</v>
      </c>
      <c r="C148" s="9" t="str">
        <f>INDEX(hist8[Sub program],MATCH(slash18[[#This Row],[Appr]],hist8[Appr],0))</f>
        <v>State Highway Rehabilitation</v>
      </c>
      <c r="D148" s="159">
        <v>383</v>
      </c>
      <c r="E148" s="162" t="s">
        <v>60</v>
      </c>
      <c r="F148" s="54"/>
      <c r="G148" s="54"/>
      <c r="H148" s="54"/>
      <c r="I148" s="54"/>
      <c r="J148" s="54"/>
      <c r="K148" s="54"/>
      <c r="L148" s="54"/>
      <c r="M148" s="54"/>
      <c r="N148" s="54"/>
      <c r="O148" s="54"/>
      <c r="P148" s="54"/>
      <c r="Q148" s="54"/>
      <c r="R148" s="54"/>
      <c r="S148" s="54"/>
      <c r="T148" s="54"/>
      <c r="U148" s="54"/>
      <c r="V148" s="54"/>
      <c r="W148" s="54"/>
      <c r="X148" s="54"/>
      <c r="Y148" s="54"/>
      <c r="Z148" s="54"/>
    </row>
    <row r="149" spans="1:26" s="53" customFormat="1" x14ac:dyDescent="0.2">
      <c r="A149" s="61" t="s">
        <v>47</v>
      </c>
      <c r="B149" s="127" t="str">
        <f>INDEX(hist8[Program],MATCH(slash18[[#This Row],[Appr]],hist8[Appr],0))</f>
        <v>STATE HIGHWAY FACILITIES</v>
      </c>
      <c r="C149" s="9" t="str">
        <f>INDEX(hist8[Sub program],MATCH(slash18[[#This Row],[Appr]],hist8[Appr],0))</f>
        <v>State Highway Rehabilitation</v>
      </c>
      <c r="D149" s="159">
        <v>383</v>
      </c>
      <c r="E149" s="162" t="s">
        <v>61</v>
      </c>
      <c r="F149" s="54"/>
      <c r="G149" s="54"/>
      <c r="H149" s="54"/>
      <c r="I149" s="54"/>
      <c r="J149" s="54"/>
      <c r="K149" s="54"/>
      <c r="L149" s="54"/>
      <c r="M149" s="54"/>
      <c r="N149" s="54"/>
      <c r="O149" s="54"/>
      <c r="P149" s="54"/>
      <c r="Q149" s="54"/>
      <c r="R149" s="54"/>
      <c r="S149" s="54"/>
      <c r="T149" s="54"/>
      <c r="U149" s="54"/>
      <c r="V149" s="54"/>
      <c r="W149" s="54"/>
      <c r="X149" s="54"/>
      <c r="Y149" s="54"/>
      <c r="Z149" s="54"/>
    </row>
    <row r="150" spans="1:26" s="53" customFormat="1" x14ac:dyDescent="0.2">
      <c r="A150" s="61" t="s">
        <v>78</v>
      </c>
      <c r="B150" s="127" t="str">
        <f>INDEX(hist8[Program],MATCH(slash18[[#This Row],[Appr]],hist8[Appr],0))</f>
        <v>STATE HIGHWAY FACILITIES</v>
      </c>
      <c r="C150" s="9" t="str">
        <f>INDEX(hist8[Sub program],MATCH(slash18[[#This Row],[Appr]],hist8[Appr],0))</f>
        <v>State Highway Rehabilitation</v>
      </c>
      <c r="D150" s="159">
        <v>383</v>
      </c>
      <c r="E150" s="162" t="s">
        <v>83</v>
      </c>
      <c r="F150" s="54"/>
      <c r="G150" s="54"/>
      <c r="H150" s="54"/>
      <c r="I150" s="54"/>
      <c r="J150" s="54"/>
      <c r="K150" s="54"/>
      <c r="L150" s="54"/>
      <c r="M150" s="54"/>
      <c r="N150" s="54"/>
      <c r="O150" s="54"/>
      <c r="P150" s="54"/>
      <c r="Q150" s="54"/>
      <c r="R150" s="54"/>
      <c r="S150" s="54"/>
      <c r="T150" s="54"/>
      <c r="U150" s="54"/>
      <c r="V150" s="54"/>
      <c r="W150" s="54"/>
      <c r="X150" s="54"/>
      <c r="Y150" s="54"/>
      <c r="Z150" s="54"/>
    </row>
    <row r="151" spans="1:26" s="53" customFormat="1" x14ac:dyDescent="0.2">
      <c r="A151" s="61" t="s">
        <v>81</v>
      </c>
      <c r="B151" s="127" t="str">
        <f>INDEX(hist8[Program],MATCH(slash18[[#This Row],[Appr]],hist8[Appr],0))</f>
        <v>STATE HIGHWAY FACILITIES</v>
      </c>
      <c r="C151" s="9" t="str">
        <f>INDEX(hist8[Sub program],MATCH(slash18[[#This Row],[Appr]],hist8[Appr],0))</f>
        <v>State Highway Rehabilitation</v>
      </c>
      <c r="D151" s="159">
        <v>383</v>
      </c>
      <c r="E151" s="162" t="s">
        <v>91</v>
      </c>
      <c r="F151" s="54"/>
      <c r="G151" s="54"/>
      <c r="H151" s="54"/>
      <c r="I151" s="54"/>
      <c r="J151" s="54"/>
      <c r="K151" s="54"/>
      <c r="L151" s="54"/>
      <c r="M151" s="54"/>
      <c r="N151" s="54"/>
      <c r="O151" s="54"/>
      <c r="P151" s="54"/>
      <c r="Q151" s="54"/>
      <c r="R151" s="54"/>
      <c r="S151" s="54"/>
      <c r="T151" s="54"/>
      <c r="U151" s="54"/>
      <c r="V151" s="54"/>
      <c r="W151" s="54"/>
      <c r="X151" s="54"/>
      <c r="Y151" s="54"/>
      <c r="Z151" s="54"/>
    </row>
    <row r="152" spans="1:26" s="53" customFormat="1" x14ac:dyDescent="0.2">
      <c r="A152" s="163" t="s">
        <v>6</v>
      </c>
      <c r="B152" s="127" t="str">
        <f>INDEX(hist8[Program],MATCH(slash18[[#This Row],[Appr]],hist8[Appr],0))</f>
        <v>STATE HIGHWAY FACILITIES</v>
      </c>
      <c r="C152" s="9" t="str">
        <f>INDEX(hist8[Sub program],MATCH(slash18[[#This Row],[Appr]],hist8[Appr],0))</f>
        <v>Highway Maintenance, Repair and Traffic Operations</v>
      </c>
      <c r="D152" s="159">
        <v>385</v>
      </c>
      <c r="E152" s="162" t="s">
        <v>12</v>
      </c>
      <c r="F152" s="54"/>
      <c r="G152" s="54"/>
      <c r="H152" s="54"/>
      <c r="I152" s="54"/>
      <c r="J152" s="54"/>
      <c r="K152" s="54"/>
      <c r="L152" s="54"/>
      <c r="M152" s="54"/>
      <c r="N152" s="54"/>
      <c r="O152" s="54"/>
      <c r="P152" s="54"/>
      <c r="Q152" s="54"/>
      <c r="R152" s="54"/>
      <c r="S152" s="54"/>
      <c r="T152" s="54"/>
      <c r="U152" s="54"/>
      <c r="V152" s="54"/>
      <c r="W152" s="54"/>
      <c r="X152" s="54"/>
      <c r="Y152" s="54"/>
      <c r="Z152" s="54"/>
    </row>
    <row r="153" spans="1:26" s="53" customFormat="1" x14ac:dyDescent="0.2">
      <c r="A153" s="163" t="s">
        <v>40</v>
      </c>
      <c r="B153" s="127" t="str">
        <f>INDEX(hist8[Program],MATCH(slash18[[#This Row],[Appr]],hist8[Appr],0))</f>
        <v>STATE HIGHWAY FACILITIES</v>
      </c>
      <c r="C153" s="9" t="str">
        <f>INDEX(hist8[Sub program],MATCH(slash18[[#This Row],[Appr]],hist8[Appr],0))</f>
        <v>Highway Maintenance, Repair and Traffic Operations</v>
      </c>
      <c r="D153" s="159">
        <v>385</v>
      </c>
      <c r="E153" s="162" t="s">
        <v>20</v>
      </c>
      <c r="F153" s="54"/>
      <c r="G153" s="54"/>
      <c r="H153" s="54"/>
      <c r="I153" s="54"/>
      <c r="J153" s="54"/>
      <c r="K153" s="54"/>
      <c r="L153" s="54"/>
      <c r="M153" s="54"/>
      <c r="N153" s="54"/>
      <c r="O153" s="54"/>
      <c r="P153" s="54"/>
      <c r="Q153" s="54"/>
      <c r="R153" s="54"/>
      <c r="S153" s="54"/>
      <c r="T153" s="54"/>
      <c r="U153" s="54"/>
      <c r="V153" s="54"/>
      <c r="W153" s="54"/>
      <c r="X153" s="54"/>
      <c r="Y153" s="54"/>
      <c r="Z153" s="54"/>
    </row>
    <row r="154" spans="1:26" s="53" customFormat="1" x14ac:dyDescent="0.2">
      <c r="A154" s="163" t="s">
        <v>46</v>
      </c>
      <c r="B154" s="127" t="str">
        <f>INDEX(hist8[Program],MATCH(slash18[[#This Row],[Appr]],hist8[Appr],0))</f>
        <v>STATE HIGHWAY FACILITIES</v>
      </c>
      <c r="C154" s="9" t="str">
        <f>INDEX(hist8[Sub program],MATCH(slash18[[#This Row],[Appr]],hist8[Appr],0))</f>
        <v>Highway Maintenance, Repair and Traffic Operations</v>
      </c>
      <c r="D154" s="159">
        <v>385</v>
      </c>
      <c r="E154" s="162" t="s">
        <v>23</v>
      </c>
      <c r="F154" s="54"/>
      <c r="G154" s="54"/>
      <c r="H154" s="54"/>
      <c r="I154" s="54"/>
      <c r="J154" s="54"/>
      <c r="K154" s="54"/>
      <c r="L154" s="54"/>
      <c r="M154" s="54"/>
      <c r="N154" s="54"/>
      <c r="O154" s="54"/>
      <c r="P154" s="54"/>
      <c r="Q154" s="54"/>
      <c r="R154" s="54"/>
      <c r="S154" s="54"/>
      <c r="T154" s="54"/>
      <c r="U154" s="54"/>
      <c r="V154" s="54"/>
      <c r="W154" s="54"/>
      <c r="X154" s="54"/>
      <c r="Y154" s="54"/>
      <c r="Z154" s="54"/>
    </row>
    <row r="155" spans="1:26" s="53" customFormat="1" x14ac:dyDescent="0.2">
      <c r="A155" s="163" t="s">
        <v>47</v>
      </c>
      <c r="B155" s="127" t="str">
        <f>INDEX(hist8[Program],MATCH(slash18[[#This Row],[Appr]],hist8[Appr],0))</f>
        <v>STATE HIGHWAY FACILITIES</v>
      </c>
      <c r="C155" s="9" t="str">
        <f>INDEX(hist8[Sub program],MATCH(slash18[[#This Row],[Appr]],hist8[Appr],0))</f>
        <v>Highway Maintenance, Repair and Traffic Operations</v>
      </c>
      <c r="D155" s="159">
        <v>385</v>
      </c>
      <c r="E155" s="162" t="s">
        <v>24</v>
      </c>
      <c r="F155" s="54"/>
      <c r="G155" s="54"/>
      <c r="H155" s="54"/>
      <c r="I155" s="54"/>
      <c r="J155" s="54"/>
      <c r="K155" s="54"/>
      <c r="L155" s="54"/>
      <c r="M155" s="54"/>
      <c r="N155" s="54"/>
      <c r="O155" s="54"/>
      <c r="P155" s="54"/>
      <c r="Q155" s="54"/>
      <c r="R155" s="54"/>
      <c r="S155" s="54"/>
      <c r="T155" s="54"/>
      <c r="U155" s="54"/>
      <c r="V155" s="54"/>
      <c r="W155" s="54"/>
      <c r="X155" s="54"/>
      <c r="Y155" s="54"/>
      <c r="Z155" s="54"/>
    </row>
    <row r="156" spans="1:26" s="53" customFormat="1" x14ac:dyDescent="0.2">
      <c r="A156" s="163" t="s">
        <v>78</v>
      </c>
      <c r="B156" s="127" t="str">
        <f>INDEX(hist8[Program],MATCH(slash18[[#This Row],[Appr]],hist8[Appr],0))</f>
        <v>STATE HIGHWAY FACILITIES</v>
      </c>
      <c r="C156" s="9" t="str">
        <f>INDEX(hist8[Sub program],MATCH(slash18[[#This Row],[Appr]],hist8[Appr],0))</f>
        <v>Highway Maintenance, Repair and Traffic Operations</v>
      </c>
      <c r="D156" s="159">
        <v>385</v>
      </c>
      <c r="E156" s="162" t="s">
        <v>57</v>
      </c>
      <c r="F156" s="54"/>
      <c r="G156" s="54"/>
      <c r="H156" s="54"/>
      <c r="I156" s="54"/>
      <c r="J156" s="54"/>
      <c r="K156" s="54"/>
      <c r="L156" s="54"/>
      <c r="M156" s="54"/>
      <c r="N156" s="54"/>
      <c r="O156" s="54"/>
      <c r="P156" s="54"/>
      <c r="Q156" s="54"/>
      <c r="R156" s="54"/>
      <c r="S156" s="54"/>
      <c r="T156" s="54"/>
      <c r="U156" s="54"/>
      <c r="V156" s="54"/>
      <c r="W156" s="54"/>
      <c r="X156" s="54"/>
      <c r="Y156" s="54"/>
      <c r="Z156" s="54"/>
    </row>
    <row r="157" spans="1:26" s="53" customFormat="1" x14ac:dyDescent="0.2">
      <c r="A157" s="163" t="s">
        <v>34</v>
      </c>
      <c r="B157" s="127" t="str">
        <f>INDEX(hist8[Program],MATCH(slash18[[#This Row],[Appr]],hist8[Appr],0))</f>
        <v>STATE HIGHWAY FACILITIES</v>
      </c>
      <c r="C157" s="9" t="str">
        <f>INDEX(hist8[Sub program],MATCH(slash18[[#This Row],[Appr]],hist8[Appr],0))</f>
        <v>Administration and Planning</v>
      </c>
      <c r="D157" s="159">
        <v>389</v>
      </c>
      <c r="E157" s="162" t="s">
        <v>12</v>
      </c>
      <c r="F157" s="54"/>
      <c r="G157" s="54"/>
      <c r="H157" s="54"/>
      <c r="I157" s="54"/>
      <c r="J157" s="54"/>
      <c r="K157" s="54"/>
      <c r="L157" s="54"/>
      <c r="M157" s="54"/>
      <c r="N157" s="54"/>
      <c r="O157" s="54"/>
      <c r="P157" s="54"/>
      <c r="Q157" s="54"/>
      <c r="R157" s="54"/>
      <c r="S157" s="54"/>
      <c r="T157" s="54"/>
      <c r="U157" s="54"/>
      <c r="V157" s="54"/>
      <c r="W157" s="54"/>
      <c r="X157" s="54"/>
      <c r="Y157" s="54"/>
      <c r="Z157" s="54"/>
    </row>
    <row r="158" spans="1:26" s="53" customFormat="1" x14ac:dyDescent="0.2">
      <c r="A158" s="163" t="s">
        <v>37</v>
      </c>
      <c r="B158" s="127" t="str">
        <f>INDEX(hist8[Program],MATCH(slash18[[#This Row],[Appr]],hist8[Appr],0))</f>
        <v>STATE HIGHWAY FACILITIES</v>
      </c>
      <c r="C158" s="9" t="str">
        <f>INDEX(hist8[Sub program],MATCH(slash18[[#This Row],[Appr]],hist8[Appr],0))</f>
        <v>Administration and Planning</v>
      </c>
      <c r="D158" s="159">
        <v>389</v>
      </c>
      <c r="E158" s="162" t="s">
        <v>19</v>
      </c>
      <c r="F158" s="54"/>
      <c r="G158" s="54"/>
      <c r="H158" s="54"/>
      <c r="I158" s="54"/>
      <c r="J158" s="54"/>
      <c r="K158" s="54"/>
      <c r="L158" s="54"/>
      <c r="M158" s="54"/>
      <c r="N158" s="54"/>
      <c r="O158" s="54"/>
      <c r="P158" s="54"/>
      <c r="Q158" s="54"/>
      <c r="R158" s="54"/>
      <c r="S158" s="54"/>
      <c r="T158" s="54"/>
      <c r="U158" s="54"/>
      <c r="V158" s="54"/>
      <c r="W158" s="54"/>
      <c r="X158" s="54"/>
      <c r="Y158" s="54"/>
      <c r="Z158" s="54"/>
    </row>
    <row r="159" spans="1:26" s="53" customFormat="1" x14ac:dyDescent="0.2">
      <c r="A159" s="163" t="s">
        <v>46</v>
      </c>
      <c r="B159" s="127" t="str">
        <f>INDEX(hist8[Program],MATCH(slash18[[#This Row],[Appr]],hist8[Appr],0))</f>
        <v>GENERAL TRANSPORTATION OPERATIONS</v>
      </c>
      <c r="C159" s="9" t="str">
        <f>INDEX(hist8[Sub program],MATCH(slash18[[#This Row],[Appr]],hist8[Appr],0))</f>
        <v>Departmental Management and Operations</v>
      </c>
      <c r="D159" s="142">
        <v>461</v>
      </c>
      <c r="E159" s="162" t="s">
        <v>22</v>
      </c>
      <c r="F159" s="54"/>
      <c r="G159" s="54"/>
      <c r="H159" s="54"/>
      <c r="I159" s="54"/>
      <c r="J159" s="54"/>
      <c r="K159" s="54"/>
      <c r="L159" s="54"/>
      <c r="M159" s="54"/>
      <c r="N159" s="54"/>
      <c r="O159" s="54"/>
      <c r="P159" s="54"/>
      <c r="Q159" s="54"/>
      <c r="R159" s="54"/>
      <c r="S159" s="54"/>
      <c r="T159" s="54"/>
      <c r="U159" s="54"/>
      <c r="V159" s="54"/>
      <c r="W159" s="54"/>
      <c r="X159" s="54"/>
      <c r="Y159" s="54"/>
      <c r="Z159" s="54"/>
    </row>
    <row r="160" spans="1:26" s="53" customFormat="1" x14ac:dyDescent="0.2">
      <c r="A160" s="163" t="s">
        <v>47</v>
      </c>
      <c r="B160" s="127" t="str">
        <f>INDEX(hist8[Program],MATCH(slash18[[#This Row],[Appr]],hist8[Appr],0))</f>
        <v>GENERAL TRANSPORTATION OPERATIONS</v>
      </c>
      <c r="C160" s="9" t="str">
        <f>INDEX(hist8[Sub program],MATCH(slash18[[#This Row],[Appr]],hist8[Appr],0))</f>
        <v>Departmental Management and Operations</v>
      </c>
      <c r="D160" s="142">
        <v>461</v>
      </c>
      <c r="E160" s="162" t="s">
        <v>23</v>
      </c>
      <c r="F160" s="54"/>
      <c r="G160" s="54"/>
      <c r="H160" s="54"/>
      <c r="I160" s="54"/>
      <c r="J160" s="54"/>
      <c r="K160" s="54"/>
      <c r="L160" s="54"/>
      <c r="M160" s="54"/>
      <c r="N160" s="54"/>
      <c r="O160" s="54"/>
      <c r="P160" s="54"/>
      <c r="Q160" s="54"/>
      <c r="R160" s="54"/>
      <c r="S160" s="54"/>
      <c r="T160" s="54"/>
      <c r="U160" s="54"/>
      <c r="V160" s="54"/>
      <c r="W160" s="54"/>
      <c r="X160" s="54"/>
      <c r="Y160" s="54"/>
      <c r="Z160" s="54"/>
    </row>
    <row r="161" spans="1:26" s="53" customFormat="1" x14ac:dyDescent="0.2">
      <c r="A161" s="163" t="s">
        <v>6</v>
      </c>
      <c r="B161" s="127" t="str">
        <f>INDEX(hist8[Program],MATCH(slash18[[#This Row],[Appr]],hist8[Appr],0))</f>
        <v>GENERAL TRANSPORTATION OPERATIONS</v>
      </c>
      <c r="C161" s="9" t="str">
        <f>INDEX(hist8[Sub program],MATCH(slash18[[#This Row],[Appr]],hist8[Appr],0))</f>
        <v>Departmental Management and Operations</v>
      </c>
      <c r="D161" s="142">
        <v>481</v>
      </c>
      <c r="E161" s="162" t="s">
        <v>12</v>
      </c>
      <c r="F161" s="54"/>
      <c r="G161" s="54"/>
      <c r="H161" s="54"/>
      <c r="I161" s="54"/>
      <c r="J161" s="54"/>
      <c r="K161" s="54"/>
      <c r="L161" s="54"/>
      <c r="M161" s="54"/>
      <c r="N161" s="54"/>
      <c r="O161" s="54"/>
      <c r="P161" s="54"/>
      <c r="Q161" s="54"/>
      <c r="R161" s="54"/>
      <c r="S161" s="54"/>
      <c r="T161" s="54"/>
      <c r="U161" s="54"/>
      <c r="V161" s="54"/>
      <c r="W161" s="54"/>
      <c r="X161" s="54"/>
      <c r="Y161" s="54"/>
      <c r="Z161" s="54"/>
    </row>
    <row r="162" spans="1:26" s="53" customFormat="1" x14ac:dyDescent="0.2">
      <c r="A162" s="163" t="s">
        <v>34</v>
      </c>
      <c r="B162" s="127" t="str">
        <f>INDEX(hist8[Program],MATCH(slash18[[#This Row],[Appr]],hist8[Appr],0))</f>
        <v>GENERAL TRANSPORTATION OPERATIONS</v>
      </c>
      <c r="C162" s="9" t="str">
        <f>INDEX(hist8[Sub program],MATCH(slash18[[#This Row],[Appr]],hist8[Appr],0))</f>
        <v>Departmental Management and Operations</v>
      </c>
      <c r="D162" s="159">
        <v>481</v>
      </c>
      <c r="E162" s="162" t="s">
        <v>19</v>
      </c>
      <c r="F162" s="54"/>
      <c r="G162" s="54"/>
      <c r="H162" s="54"/>
      <c r="I162" s="54"/>
      <c r="J162" s="54"/>
      <c r="K162" s="54"/>
      <c r="L162" s="54"/>
      <c r="M162" s="54"/>
      <c r="N162" s="54"/>
      <c r="O162" s="54"/>
      <c r="P162" s="54"/>
      <c r="Q162" s="54"/>
      <c r="R162" s="54"/>
      <c r="S162" s="54"/>
      <c r="T162" s="54"/>
      <c r="U162" s="54"/>
      <c r="V162" s="54"/>
      <c r="W162" s="54"/>
      <c r="X162" s="54"/>
      <c r="Y162" s="54"/>
      <c r="Z162" s="54"/>
    </row>
    <row r="163" spans="1:26" s="53" customFormat="1" x14ac:dyDescent="0.2">
      <c r="A163" s="163" t="s">
        <v>37</v>
      </c>
      <c r="B163" s="127" t="str">
        <f>INDEX(hist8[Program],MATCH(slash18[[#This Row],[Appr]],hist8[Appr],0))</f>
        <v>GENERAL TRANSPORTATION OPERATIONS</v>
      </c>
      <c r="C163" s="9" t="str">
        <f>INDEX(hist8[Sub program],MATCH(slash18[[#This Row],[Appr]],hist8[Appr],0))</f>
        <v>Departmental Management and Operations</v>
      </c>
      <c r="D163" s="159">
        <v>481</v>
      </c>
      <c r="E163" s="162" t="s">
        <v>20</v>
      </c>
      <c r="F163" s="54"/>
      <c r="G163" s="54"/>
      <c r="H163" s="54"/>
      <c r="I163" s="54"/>
      <c r="J163" s="54"/>
      <c r="K163" s="54"/>
      <c r="L163" s="54"/>
      <c r="M163" s="54"/>
      <c r="N163" s="54"/>
      <c r="O163" s="54"/>
      <c r="P163" s="54"/>
      <c r="Q163" s="54"/>
      <c r="R163" s="54"/>
      <c r="S163" s="54"/>
      <c r="T163" s="54"/>
      <c r="U163" s="54"/>
      <c r="V163" s="54"/>
      <c r="W163" s="54"/>
      <c r="X163" s="54"/>
      <c r="Y163" s="54"/>
      <c r="Z163" s="54"/>
    </row>
    <row r="164" spans="1:26" s="53" customFormat="1" x14ac:dyDescent="0.2">
      <c r="A164" s="163" t="s">
        <v>39</v>
      </c>
      <c r="B164" s="127" t="str">
        <f>INDEX(hist8[Program],MATCH(slash18[[#This Row],[Appr]],hist8[Appr],0))</f>
        <v>MOTOR VEHICLE SERVICES AND ENFORCEMENT</v>
      </c>
      <c r="C164" s="9" t="str">
        <f>INDEX(hist8[Sub program],MATCH(slash18[[#This Row],[Appr]],hist8[Appr],0))</f>
        <v>Vehicle Inspection, traffic enforcement and Radio Management</v>
      </c>
      <c r="D164" s="159">
        <v>562</v>
      </c>
      <c r="E164" s="162" t="s">
        <v>12</v>
      </c>
      <c r="F164" s="54"/>
      <c r="G164" s="54"/>
      <c r="H164" s="54"/>
      <c r="I164" s="54"/>
      <c r="J164" s="54"/>
      <c r="K164" s="54"/>
      <c r="L164" s="54"/>
      <c r="M164" s="54"/>
      <c r="N164" s="54"/>
      <c r="O164" s="54"/>
      <c r="P164" s="54"/>
      <c r="Q164" s="54"/>
      <c r="R164" s="54"/>
      <c r="S164" s="54"/>
      <c r="T164" s="54"/>
      <c r="U164" s="54"/>
      <c r="V164" s="54"/>
      <c r="W164" s="54"/>
      <c r="X164" s="54"/>
      <c r="Y164" s="54"/>
      <c r="Z164" s="54"/>
    </row>
    <row r="165" spans="1:26" s="53" customFormat="1" x14ac:dyDescent="0.2">
      <c r="A165" s="163" t="s">
        <v>40</v>
      </c>
      <c r="B165" s="127" t="str">
        <f>INDEX(hist8[Program],MATCH(slash18[[#This Row],[Appr]],hist8[Appr],0))</f>
        <v>MOTOR VEHICLE SERVICES AND ENFORCEMENT</v>
      </c>
      <c r="C165" s="9" t="str">
        <f>INDEX(hist8[Sub program],MATCH(slash18[[#This Row],[Appr]],hist8[Appr],0))</f>
        <v>Vehicle Inspection, traffic enforcement and Radio Management</v>
      </c>
      <c r="D165" s="159">
        <v>562</v>
      </c>
      <c r="E165" s="162" t="s">
        <v>12</v>
      </c>
      <c r="F165" s="54"/>
      <c r="G165" s="54"/>
      <c r="H165" s="54"/>
      <c r="I165" s="54"/>
      <c r="J165" s="54"/>
      <c r="K165" s="54"/>
      <c r="L165" s="54"/>
      <c r="M165" s="54"/>
      <c r="N165" s="54"/>
      <c r="O165" s="54"/>
      <c r="P165" s="54"/>
      <c r="Q165" s="54"/>
      <c r="R165" s="54"/>
      <c r="S165" s="54"/>
      <c r="T165" s="54"/>
      <c r="U165" s="54"/>
      <c r="V165" s="54"/>
      <c r="W165" s="54"/>
      <c r="X165" s="54"/>
      <c r="Y165" s="54"/>
      <c r="Z165" s="54"/>
    </row>
    <row r="166" spans="1:26" s="53" customFormat="1" x14ac:dyDescent="0.2">
      <c r="A166" s="163" t="s">
        <v>46</v>
      </c>
      <c r="B166" s="127" t="str">
        <f>INDEX(hist8[Program],MATCH(slash18[[#This Row],[Appr]],hist8[Appr],0))</f>
        <v>MOTOR VEHICLE SERVICES AND ENFORCEMENT</v>
      </c>
      <c r="C166" s="9" t="str">
        <f>INDEX(hist8[Sub program],MATCH(slash18[[#This Row],[Appr]],hist8[Appr],0))</f>
        <v>Vehicle Inspection, traffic enforcement and Radio Management</v>
      </c>
      <c r="D166" s="159">
        <v>562</v>
      </c>
      <c r="E166" s="162" t="s">
        <v>19</v>
      </c>
      <c r="F166" s="54"/>
      <c r="G166" s="54"/>
      <c r="H166" s="54"/>
      <c r="I166" s="54"/>
      <c r="J166" s="54"/>
      <c r="K166" s="54"/>
      <c r="L166" s="54"/>
      <c r="M166" s="54"/>
      <c r="N166" s="54"/>
      <c r="O166" s="54"/>
      <c r="P166" s="54"/>
      <c r="Q166" s="54"/>
      <c r="R166" s="54"/>
      <c r="S166" s="54"/>
      <c r="T166" s="54"/>
      <c r="U166" s="54"/>
      <c r="V166" s="54"/>
      <c r="W166" s="54"/>
      <c r="X166" s="54"/>
      <c r="Y166" s="54"/>
      <c r="Z166" s="54"/>
    </row>
    <row r="167" spans="1:26" s="53" customFormat="1" x14ac:dyDescent="0.2">
      <c r="A167" s="163" t="s">
        <v>47</v>
      </c>
      <c r="B167" s="127" t="str">
        <f>INDEX(hist8[Program],MATCH(slash18[[#This Row],[Appr]],hist8[Appr],0))</f>
        <v>MOTOR VEHICLE SERVICES AND ENFORCEMENT</v>
      </c>
      <c r="C167" s="9" t="str">
        <f>INDEX(hist8[Sub program],MATCH(slash18[[#This Row],[Appr]],hist8[Appr],0))</f>
        <v>Vehicle Inspection, traffic enforcement and Radio Management</v>
      </c>
      <c r="D167" s="159">
        <v>562</v>
      </c>
      <c r="E167" s="162" t="s">
        <v>20</v>
      </c>
      <c r="F167" s="54"/>
      <c r="G167" s="54"/>
      <c r="H167" s="54"/>
      <c r="I167" s="54"/>
      <c r="J167" s="54"/>
      <c r="K167" s="54"/>
      <c r="L167" s="54"/>
      <c r="M167" s="54"/>
      <c r="N167" s="54"/>
      <c r="O167" s="54"/>
      <c r="P167" s="54"/>
      <c r="Q167" s="54"/>
      <c r="R167" s="54"/>
      <c r="S167" s="54"/>
      <c r="T167" s="54"/>
      <c r="U167" s="54"/>
      <c r="V167" s="54"/>
      <c r="W167" s="54"/>
      <c r="X167" s="54"/>
      <c r="Y167" s="54"/>
      <c r="Z167" s="54"/>
    </row>
    <row r="168" spans="1:26" s="53" customFormat="1" x14ac:dyDescent="0.2">
      <c r="A168" s="163" t="s">
        <v>39</v>
      </c>
      <c r="B168" s="127" t="str">
        <f>INDEX(hist8[Program],MATCH(slash18[[#This Row],[Appr]],hist8[Appr],0))</f>
        <v>MOTOR VEHICLE SERVICES AND ENFORCEMENT</v>
      </c>
      <c r="C168" s="9" t="str">
        <f>INDEX(hist8[Sub program],MATCH(slash18[[#This Row],[Appr]],hist8[Appr],0))</f>
        <v>Vehicle Registration and Driver Licensing</v>
      </c>
      <c r="D168" s="142">
        <v>563</v>
      </c>
      <c r="E168" s="162" t="s">
        <v>19</v>
      </c>
      <c r="F168" s="54"/>
      <c r="G168" s="54"/>
      <c r="H168" s="54"/>
      <c r="I168" s="54"/>
      <c r="J168" s="54"/>
      <c r="K168" s="54"/>
      <c r="L168" s="54"/>
      <c r="M168" s="54"/>
      <c r="N168" s="54"/>
      <c r="O168" s="54"/>
      <c r="P168" s="54"/>
      <c r="Q168" s="54"/>
      <c r="R168" s="54"/>
      <c r="S168" s="54"/>
      <c r="T168" s="54"/>
      <c r="U168" s="54"/>
      <c r="V168" s="54"/>
      <c r="W168" s="54"/>
      <c r="X168" s="54"/>
      <c r="Y168" s="54"/>
      <c r="Z168" s="54"/>
    </row>
    <row r="169" spans="1:26" s="53" customFormat="1" x14ac:dyDescent="0.2">
      <c r="A169" s="163" t="s">
        <v>45</v>
      </c>
      <c r="B169" s="127" t="str">
        <f>INDEX(hist8[Program],MATCH(slash18[[#This Row],[Appr]],hist8[Appr],0))</f>
        <v>MOTOR VEHICLE SERVICES AND ENFORCEMENT</v>
      </c>
      <c r="C169" s="9" t="str">
        <f>INDEX(hist8[Sub program],MATCH(slash18[[#This Row],[Appr]],hist8[Appr],0))</f>
        <v>Vehicle Registration and Driver Licensing</v>
      </c>
      <c r="D169" s="159">
        <v>563</v>
      </c>
      <c r="E169" s="162" t="s">
        <v>48</v>
      </c>
      <c r="F169" s="54"/>
      <c r="G169" s="54"/>
      <c r="H169" s="54"/>
      <c r="I169" s="54"/>
      <c r="J169" s="54"/>
      <c r="K169" s="54"/>
      <c r="L169" s="54"/>
      <c r="M169" s="54"/>
      <c r="N169" s="54"/>
      <c r="O169" s="54"/>
      <c r="P169" s="54"/>
      <c r="Q169" s="54"/>
      <c r="R169" s="54"/>
      <c r="S169" s="54"/>
      <c r="T169" s="54"/>
      <c r="U169" s="54"/>
      <c r="V169" s="54"/>
      <c r="W169" s="54"/>
      <c r="X169" s="54"/>
      <c r="Y169" s="54"/>
      <c r="Z169" s="54"/>
    </row>
    <row r="170" spans="1:26" s="53" customFormat="1" x14ac:dyDescent="0.2">
      <c r="A170" s="163" t="s">
        <v>46</v>
      </c>
      <c r="B170" s="127" t="str">
        <f>INDEX(hist8[Program],MATCH(slash18[[#This Row],[Appr]],hist8[Appr],0))</f>
        <v>MOTOR VEHICLE SERVICES AND ENFORCEMENT</v>
      </c>
      <c r="C170" s="9" t="str">
        <f>INDEX(hist8[Sub program],MATCH(slash18[[#This Row],[Appr]],hist8[Appr],0))</f>
        <v>Vehicle Registration and Driver Licensing</v>
      </c>
      <c r="D170" s="159">
        <v>563</v>
      </c>
      <c r="E170" s="162" t="s">
        <v>23</v>
      </c>
      <c r="F170" s="54"/>
      <c r="G170" s="54"/>
      <c r="H170" s="54"/>
      <c r="I170" s="54"/>
      <c r="J170" s="54"/>
      <c r="K170" s="54"/>
      <c r="L170" s="54"/>
      <c r="M170" s="54"/>
      <c r="N170" s="54"/>
      <c r="O170" s="54"/>
      <c r="P170" s="54"/>
      <c r="Q170" s="54"/>
      <c r="R170" s="54"/>
      <c r="S170" s="54"/>
      <c r="T170" s="54"/>
      <c r="U170" s="54"/>
      <c r="V170" s="54"/>
      <c r="W170" s="54"/>
      <c r="X170" s="54"/>
      <c r="Y170" s="54"/>
      <c r="Z170" s="54"/>
    </row>
    <row r="171" spans="1:26" s="53" customFormat="1" x14ac:dyDescent="0.2">
      <c r="A171" s="163" t="s">
        <v>47</v>
      </c>
      <c r="B171" s="127" t="str">
        <f>INDEX(hist8[Program],MATCH(slash18[[#This Row],[Appr]],hist8[Appr],0))</f>
        <v>MOTOR VEHICLE SERVICES AND ENFORCEMENT</v>
      </c>
      <c r="C171" s="9" t="str">
        <f>INDEX(hist8[Sub program],MATCH(slash18[[#This Row],[Appr]],hist8[Appr],0))</f>
        <v>Vehicle Registration and Driver Licensing</v>
      </c>
      <c r="D171" s="159">
        <v>563</v>
      </c>
      <c r="E171" s="162" t="s">
        <v>24</v>
      </c>
      <c r="F171" s="54"/>
      <c r="G171" s="54"/>
      <c r="H171" s="54"/>
      <c r="I171" s="54"/>
      <c r="J171" s="54"/>
      <c r="K171" s="54"/>
      <c r="L171" s="54"/>
      <c r="M171" s="54"/>
      <c r="N171" s="54"/>
      <c r="O171" s="54"/>
      <c r="P171" s="54"/>
      <c r="Q171" s="54"/>
      <c r="R171" s="54"/>
      <c r="S171" s="54"/>
      <c r="T171" s="54"/>
      <c r="U171" s="54"/>
      <c r="V171" s="54"/>
      <c r="W171" s="54"/>
      <c r="X171" s="54"/>
      <c r="Y171" s="54"/>
      <c r="Z171" s="54"/>
    </row>
    <row r="172" spans="1:26" s="53" customFormat="1" x14ac:dyDescent="0.2">
      <c r="A172" s="163" t="s">
        <v>46</v>
      </c>
      <c r="B172" s="127" t="str">
        <f>INDEX(hist8[Program],MATCH(slash18[[#This Row],[Appr]],hist8[Appr],0))</f>
        <v>MOTOR VEHICLE SERVICES AND ENFORCEMENT</v>
      </c>
      <c r="C172" s="9" t="str">
        <f>INDEX(hist8[Sub program],MATCH(slash18[[#This Row],[Appr]],hist8[Appr],0))</f>
        <v>Vehicle Inspection, traffic enforcement and Radio Management</v>
      </c>
      <c r="D172" s="159">
        <v>564</v>
      </c>
      <c r="E172" s="162" t="s">
        <v>19</v>
      </c>
      <c r="F172" s="54"/>
      <c r="G172" s="54"/>
      <c r="H172" s="54"/>
      <c r="I172" s="54"/>
      <c r="J172" s="54"/>
      <c r="K172" s="54"/>
      <c r="L172" s="54"/>
      <c r="M172" s="54"/>
      <c r="N172" s="54"/>
      <c r="O172" s="54"/>
      <c r="P172" s="54"/>
      <c r="Q172" s="54"/>
      <c r="R172" s="54"/>
      <c r="S172" s="54"/>
      <c r="T172" s="54"/>
      <c r="U172" s="54"/>
      <c r="V172" s="54"/>
      <c r="W172" s="54"/>
      <c r="X172" s="54"/>
      <c r="Y172" s="54"/>
      <c r="Z172" s="54"/>
    </row>
    <row r="173" spans="1:26" s="53" customFormat="1" x14ac:dyDescent="0.2">
      <c r="A173" s="163" t="s">
        <v>39</v>
      </c>
      <c r="B173" s="127" t="str">
        <f>INDEX(hist8[Program],MATCH(slash18[[#This Row],[Appr]],hist8[Appr],0))</f>
        <v>MOTOR VEHICLE SERVICES AND ENFORCEMENT</v>
      </c>
      <c r="C173" s="9" t="str">
        <f>INDEX(hist8[Sub program],MATCH(slash18[[#This Row],[Appr]],hist8[Appr],0))</f>
        <v>Vehicle Inspection, traffic enforcement and Radio Management</v>
      </c>
      <c r="D173" s="159">
        <v>582</v>
      </c>
      <c r="E173" s="162" t="s">
        <v>12</v>
      </c>
      <c r="F173" s="54"/>
      <c r="G173" s="54"/>
      <c r="H173" s="54"/>
      <c r="I173" s="54"/>
      <c r="J173" s="54"/>
      <c r="K173" s="54"/>
      <c r="L173" s="54"/>
      <c r="M173" s="54"/>
      <c r="N173" s="54"/>
      <c r="O173" s="54"/>
      <c r="P173" s="54"/>
      <c r="Q173" s="54"/>
      <c r="R173" s="54"/>
      <c r="S173" s="54"/>
      <c r="T173" s="54"/>
      <c r="U173" s="54"/>
      <c r="V173" s="54"/>
      <c r="W173" s="54"/>
      <c r="X173" s="54"/>
      <c r="Y173" s="54"/>
      <c r="Z173" s="54"/>
    </row>
    <row r="174" spans="1:26" s="53" customFormat="1" x14ac:dyDescent="0.2">
      <c r="A174" s="163" t="s">
        <v>40</v>
      </c>
      <c r="B174" s="127" t="str">
        <f>INDEX(hist8[Program],MATCH(slash18[[#This Row],[Appr]],hist8[Appr],0))</f>
        <v>MOTOR VEHICLE SERVICES AND ENFORCEMENT</v>
      </c>
      <c r="C174" s="9" t="str">
        <f>INDEX(hist8[Sub program],MATCH(slash18[[#This Row],[Appr]],hist8[Appr],0))</f>
        <v>Vehicle Inspection, traffic enforcement and Radio Management</v>
      </c>
      <c r="D174" s="159">
        <v>582</v>
      </c>
      <c r="E174" s="162" t="s">
        <v>12</v>
      </c>
      <c r="F174" s="54"/>
      <c r="G174" s="54"/>
      <c r="H174" s="54"/>
      <c r="I174" s="54"/>
      <c r="J174" s="54"/>
      <c r="K174" s="54"/>
      <c r="L174" s="54"/>
      <c r="M174" s="54"/>
      <c r="N174" s="54"/>
      <c r="O174" s="54"/>
      <c r="P174" s="54"/>
      <c r="Q174" s="54"/>
      <c r="R174" s="54"/>
      <c r="S174" s="54"/>
      <c r="T174" s="54"/>
      <c r="U174" s="54"/>
      <c r="V174" s="54"/>
      <c r="W174" s="54"/>
      <c r="X174" s="54"/>
      <c r="Y174" s="54"/>
      <c r="Z174" s="54"/>
    </row>
    <row r="175" spans="1:26" x14ac:dyDescent="0.2">
      <c r="A175" s="163" t="s">
        <v>45</v>
      </c>
      <c r="B175" s="127" t="str">
        <f>INDEX(hist8[Program],MATCH(slash18[[#This Row],[Appr]],hist8[Appr],0))</f>
        <v>MOTOR VEHICLE SERVICES AND ENFORCEMENT</v>
      </c>
      <c r="C175" s="9" t="str">
        <f>INDEX(hist8[Sub program],MATCH(slash18[[#This Row],[Appr]],hist8[Appr],0))</f>
        <v>Motor Vehicle Inspection and Maintenance</v>
      </c>
      <c r="D175" s="177">
        <v>596</v>
      </c>
      <c r="E175" s="162" t="s">
        <v>22</v>
      </c>
    </row>
    <row r="176" spans="1:26" x14ac:dyDescent="0.2">
      <c r="A176" s="163" t="s">
        <v>46</v>
      </c>
      <c r="B176" s="127" t="str">
        <f>INDEX(hist8[Program],MATCH(slash18[[#This Row],[Appr]],hist8[Appr],0))</f>
        <v>MOTOR VEHICLE SERVICES AND ENFORCEMENT</v>
      </c>
      <c r="C176" s="9" t="str">
        <f>INDEX(hist8[Sub program],MATCH(slash18[[#This Row],[Appr]],hist8[Appr],0))</f>
        <v>Motor Vehicle Inspection and Maintenance</v>
      </c>
      <c r="D176" s="177">
        <v>596</v>
      </c>
      <c r="E176" s="162" t="s">
        <v>23</v>
      </c>
    </row>
    <row r="177" spans="1:5" x14ac:dyDescent="0.2">
      <c r="A177" s="163" t="s">
        <v>47</v>
      </c>
      <c r="B177" s="127" t="str">
        <f>INDEX(hist8[Program],MATCH(slash18[[#This Row],[Appr]],hist8[Appr],0))</f>
        <v>MOTOR VEHICLE SERVICES AND ENFORCEMENT</v>
      </c>
      <c r="C177" s="9" t="str">
        <f>INDEX(hist8[Sub program],MATCH(slash18[[#This Row],[Appr]],hist8[Appr],0))</f>
        <v>Motor Vehicle Inspection and Maintenance</v>
      </c>
      <c r="D177" s="177">
        <v>596</v>
      </c>
      <c r="E177" s="162" t="s">
        <v>24</v>
      </c>
    </row>
    <row r="178" spans="1:5" x14ac:dyDescent="0.2">
      <c r="A178" s="163" t="s">
        <v>79</v>
      </c>
      <c r="B178" s="127" t="str">
        <f>INDEX(hist8[Program],MATCH(slash18[[#This Row],[Appr]],hist8[Appr],0))</f>
        <v>STATE HIGHWAY FACILITIES</v>
      </c>
      <c r="C178" s="9" t="str">
        <f>INDEX(hist8[Sub program],MATCH(slash18[[#This Row],[Appr]],hist8[Appr],0))</f>
        <v>Bonds</v>
      </c>
      <c r="D178" s="159">
        <v>938</v>
      </c>
      <c r="E178" s="162" t="s">
        <v>12</v>
      </c>
    </row>
    <row r="179" spans="1:5" x14ac:dyDescent="0.2">
      <c r="A179" s="163" t="s">
        <v>588</v>
      </c>
      <c r="B179" s="127" t="str">
        <f>INDEX(hist8[Program],MATCH(slash18[[#This Row],[Appr]],hist8[Appr],0))</f>
        <v>TRANSPORTATION AIDS</v>
      </c>
      <c r="C179" s="9" t="str">
        <f>INDEX(hist8[Sub program],MATCH(slash18[[#This Row],[Appr]],hist8[Appr],0))</f>
        <v>Transit Operating Aids</v>
      </c>
      <c r="D179" s="149">
        <v>193</v>
      </c>
      <c r="E179" s="162" t="s">
        <v>31</v>
      </c>
    </row>
    <row r="180" spans="1:5" x14ac:dyDescent="0.2">
      <c r="A180" s="163" t="s">
        <v>588</v>
      </c>
      <c r="B180" s="127" t="str">
        <f>INDEX(hist8[Program],MATCH(slash18[[#This Row],[Appr]],hist8[Appr],0))</f>
        <v>TRANSPORTATION AIDS</v>
      </c>
      <c r="C180" s="9" t="str">
        <f>INDEX(hist8[Sub program],MATCH(slash18[[#This Row],[Appr]],hist8[Appr],0))</f>
        <v>Transit Operating Aids</v>
      </c>
      <c r="D180" s="149">
        <v>194</v>
      </c>
      <c r="E180" s="162" t="s">
        <v>31</v>
      </c>
    </row>
    <row r="181" spans="1:5" x14ac:dyDescent="0.2">
      <c r="A181" s="163" t="s">
        <v>588</v>
      </c>
      <c r="B181" s="127" t="str">
        <f>INDEX(hist8[Program],MATCH(slash18[[#This Row],[Appr]],hist8[Appr],0))</f>
        <v>TRANSPORTATION AIDS</v>
      </c>
      <c r="C181" s="9" t="str">
        <f>INDEX(hist8[Sub program],MATCH(slash18[[#This Row],[Appr]],hist8[Appr],0))</f>
        <v>Transit Operating Aids</v>
      </c>
      <c r="D181" s="149">
        <v>176</v>
      </c>
      <c r="E181" s="162" t="s">
        <v>31</v>
      </c>
    </row>
    <row r="182" spans="1:5" x14ac:dyDescent="0.2">
      <c r="A182" s="163" t="s">
        <v>588</v>
      </c>
      <c r="B182" s="127" t="str">
        <f>INDEX(hist8[Program],MATCH(slash18[[#This Row],[Appr]],hist8[Appr],0))</f>
        <v>TRANSPORTATION AIDS</v>
      </c>
      <c r="C182" s="9" t="str">
        <f>INDEX(hist8[Sub program],MATCH(slash18[[#This Row],[Appr]],hist8[Appr],0))</f>
        <v>Transit Operating Aids</v>
      </c>
      <c r="D182" s="159">
        <v>177</v>
      </c>
      <c r="E182" s="162" t="s">
        <v>31</v>
      </c>
    </row>
    <row r="183" spans="1:5" x14ac:dyDescent="0.2">
      <c r="A183" s="61" t="s">
        <v>1069</v>
      </c>
      <c r="B183" s="127" t="str">
        <f>INDEX(hist8[Program],MATCH(slash18[[#This Row],[Appr]],hist8[Appr],0))</f>
        <v>TRANSPORTATION AIDS</v>
      </c>
      <c r="C183" s="9" t="str">
        <f>INDEX(hist8[Sub program],MATCH(slash18[[#This Row],[Appr]],hist8[Appr],0))</f>
        <v>Transit Operating Aids</v>
      </c>
      <c r="D183" s="149">
        <v>193</v>
      </c>
      <c r="E183" s="162" t="s">
        <v>31</v>
      </c>
    </row>
    <row r="184" spans="1:5" x14ac:dyDescent="0.2">
      <c r="A184" s="61" t="s">
        <v>1069</v>
      </c>
      <c r="B184" s="127" t="str">
        <f>INDEX(hist8[Program],MATCH(slash18[[#This Row],[Appr]],hist8[Appr],0))</f>
        <v>TRANSPORTATION AIDS</v>
      </c>
      <c r="C184" s="9" t="str">
        <f>INDEX(hist8[Sub program],MATCH(slash18[[#This Row],[Appr]],hist8[Appr],0))</f>
        <v>Transit Operating Aids</v>
      </c>
      <c r="D184" s="149">
        <v>194</v>
      </c>
      <c r="E184" s="162" t="s">
        <v>31</v>
      </c>
    </row>
    <row r="185" spans="1:5" x14ac:dyDescent="0.2">
      <c r="A185" s="61" t="s">
        <v>1069</v>
      </c>
      <c r="B185" s="127" t="str">
        <f>INDEX(hist8[Program],MATCH(slash18[[#This Row],[Appr]],hist8[Appr],0))</f>
        <v>TRANSPORTATION AIDS</v>
      </c>
      <c r="C185" s="9" t="str">
        <f>INDEX(hist8[Sub program],MATCH(slash18[[#This Row],[Appr]],hist8[Appr],0))</f>
        <v>Transit Operating Aids</v>
      </c>
      <c r="D185" s="149">
        <v>176</v>
      </c>
      <c r="E185" s="162" t="s">
        <v>31</v>
      </c>
    </row>
    <row r="186" spans="1:5" x14ac:dyDescent="0.2">
      <c r="A186" s="61" t="s">
        <v>1069</v>
      </c>
      <c r="B186" s="127" t="str">
        <f>INDEX(hist8[Program],MATCH(slash18[[#This Row],[Appr]],hist8[Appr],0))</f>
        <v>TRANSPORTATION AIDS</v>
      </c>
      <c r="C186" s="9" t="str">
        <f>INDEX(hist8[Sub program],MATCH(slash18[[#This Row],[Appr]],hist8[Appr],0))</f>
        <v>Transit Operating Aids</v>
      </c>
      <c r="D186" s="159">
        <v>177</v>
      </c>
      <c r="E186" s="162" t="s">
        <v>31</v>
      </c>
    </row>
    <row r="187" spans="1:5" x14ac:dyDescent="0.2">
      <c r="A187" s="163" t="s">
        <v>588</v>
      </c>
      <c r="B187" s="127" t="str">
        <f>INDEX(hist8[Program],MATCH(slash18[[#This Row],[Appr]],hist8[Appr],0))</f>
        <v>LOCAL TRANSPORTATION ASSISTANCE</v>
      </c>
      <c r="C187" s="9" t="str">
        <f>INDEX(hist8[Sub program],MATCH(slash18[[#This Row],[Appr]],hist8[Appr],0))</f>
        <v>Local Transportation Facility Improvement Assistance</v>
      </c>
      <c r="D187" s="149">
        <v>276</v>
      </c>
      <c r="E187" s="164" t="s">
        <v>90</v>
      </c>
    </row>
    <row r="188" spans="1:5" x14ac:dyDescent="0.2">
      <c r="A188" s="163" t="s">
        <v>588</v>
      </c>
      <c r="B188" s="127" t="str">
        <f>INDEX(hist8[Program],MATCH(slash18[[#This Row],[Appr]],hist8[Appr],0))</f>
        <v>LOCAL TRANSPORTATION ASSISTANCE</v>
      </c>
      <c r="C188" s="9" t="str">
        <f>INDEX(hist8[Sub program],MATCH(slash18[[#This Row],[Appr]],hist8[Appr],0))</f>
        <v>Local Transportation Facility Improvement Assistance</v>
      </c>
      <c r="D188" s="149">
        <v>286</v>
      </c>
      <c r="E188" s="164" t="s">
        <v>90</v>
      </c>
    </row>
    <row r="189" spans="1:5" x14ac:dyDescent="0.2">
      <c r="A189" s="163" t="s">
        <v>588</v>
      </c>
      <c r="B189" s="127" t="str">
        <f>INDEX(hist8[Program],MATCH(slash18[[#This Row],[Appr]],hist8[Appr],0))</f>
        <v>LOCAL TRANSPORTATION ASSISTANCE</v>
      </c>
      <c r="C189" s="9" t="str">
        <f>INDEX(hist8[Sub program],MATCH(slash18[[#This Row],[Appr]],hist8[Appr],0))</f>
        <v>Local Transportation Facility Improvement Assistance</v>
      </c>
      <c r="D189" s="159">
        <v>286</v>
      </c>
      <c r="E189" s="164" t="s">
        <v>90</v>
      </c>
    </row>
    <row r="190" spans="1:5" x14ac:dyDescent="0.2">
      <c r="A190" s="163" t="s">
        <v>588</v>
      </c>
      <c r="B190" s="127" t="str">
        <f>INDEX(hist8[Program],MATCH(slash18[[#This Row],[Appr]],hist8[Appr],0))</f>
        <v>LOCAL TRANSPORTATION ASSISTANCE</v>
      </c>
      <c r="C190" s="9" t="str">
        <f>INDEX(hist8[Sub program],MATCH(slash18[[#This Row],[Appr]],hist8[Appr],0))</f>
        <v>Bonds</v>
      </c>
      <c r="D190" s="159">
        <v>905</v>
      </c>
      <c r="E190" s="162" t="s">
        <v>59</v>
      </c>
    </row>
    <row r="191" spans="1:5" x14ac:dyDescent="0.2">
      <c r="A191" s="61" t="s">
        <v>1069</v>
      </c>
      <c r="B191" s="127" t="str">
        <f>INDEX(hist8[Program],MATCH(slash18[[#This Row],[Appr]],hist8[Appr],0))</f>
        <v>LOCAL TRANSPORTATION ASSISTANCE</v>
      </c>
      <c r="C191" s="9" t="str">
        <f>INDEX(hist8[Sub program],MATCH(slash18[[#This Row],[Appr]],hist8[Appr],0))</f>
        <v>Bonds</v>
      </c>
      <c r="D191" s="159">
        <v>905</v>
      </c>
      <c r="E191" s="162" t="s">
        <v>59</v>
      </c>
    </row>
    <row r="192" spans="1:5" x14ac:dyDescent="0.2">
      <c r="A192" s="163" t="s">
        <v>1069</v>
      </c>
      <c r="B192" s="127" t="str">
        <f>INDEX(hist8[Program],MATCH(slash18[[#This Row],[Appr]],hist8[Appr],0))</f>
        <v>LOCAL TRANSPORTATION ASSISTANCE</v>
      </c>
      <c r="C192" s="9" t="str">
        <f>INDEX(hist8[Sub program],MATCH(slash18[[#This Row],[Appr]],hist8[Appr],0))</f>
        <v>Congestion Mitigation and Air Quality Improvement</v>
      </c>
      <c r="D192" s="159">
        <v>279</v>
      </c>
      <c r="E192" s="162" t="s">
        <v>59</v>
      </c>
    </row>
    <row r="193" spans="1:5" x14ac:dyDescent="0.2">
      <c r="A193" s="163" t="s">
        <v>1069</v>
      </c>
      <c r="B193" s="127" t="str">
        <f>INDEX(hist8[Program],MATCH(slash18[[#This Row],[Appr]],hist8[Appr],0))</f>
        <v>LOCAL TRANSPORTATION ASSISTANCE</v>
      </c>
      <c r="C193" s="9" t="str">
        <f>INDEX(hist8[Sub program],MATCH(slash18[[#This Row],[Appr]],hist8[Appr],0))</f>
        <v>Congestion Mitigation and Air Quality Improvement</v>
      </c>
      <c r="D193" s="149">
        <v>289</v>
      </c>
      <c r="E193" s="162" t="s">
        <v>59</v>
      </c>
    </row>
    <row r="194" spans="1:5" x14ac:dyDescent="0.2">
      <c r="A194" s="163" t="s">
        <v>588</v>
      </c>
      <c r="B194" s="127" t="str">
        <f>INDEX(hist8[Program],MATCH(slash18[[#This Row],[Appr]],hist8[Appr],0))</f>
        <v>LOCAL TRANSPORTATION ASSISTANCE</v>
      </c>
      <c r="C194" s="9" t="str">
        <f>INDEX(hist8[Sub program],MATCH(slash18[[#This Row],[Appr]],hist8[Appr],0))</f>
        <v>Transportation Alternatives</v>
      </c>
      <c r="D194" s="149">
        <v>226</v>
      </c>
      <c r="E194" s="162" t="s">
        <v>59</v>
      </c>
    </row>
    <row r="195" spans="1:5" x14ac:dyDescent="0.2">
      <c r="A195" s="163" t="s">
        <v>588</v>
      </c>
      <c r="B195" s="127" t="str">
        <f>INDEX(hist8[Program],MATCH(slash18[[#This Row],[Appr]],hist8[Appr],0))</f>
        <v>LOCAL TRANSPORTATION ASSISTANCE</v>
      </c>
      <c r="C195" s="9" t="str">
        <f>INDEX(hist8[Sub program],MATCH(slash18[[#This Row],[Appr]],hist8[Appr],0))</f>
        <v>Transportation Alternatives</v>
      </c>
      <c r="D195" s="149">
        <v>227</v>
      </c>
      <c r="E195" s="162" t="s">
        <v>59</v>
      </c>
    </row>
    <row r="196" spans="1:5" x14ac:dyDescent="0.2">
      <c r="A196" s="163" t="s">
        <v>588</v>
      </c>
      <c r="B196" s="127" t="str">
        <f>INDEX(hist8[Program],MATCH(slash18[[#This Row],[Appr]],hist8[Appr],0))</f>
        <v>STATE HIGHWAY FACILITIES</v>
      </c>
      <c r="C196" s="9" t="str">
        <f>INDEX(hist8[Sub program],MATCH(slash18[[#This Row],[Appr]],hist8[Appr],0))</f>
        <v>Major Highway Development</v>
      </c>
      <c r="D196" s="159">
        <v>392</v>
      </c>
      <c r="E196" s="162" t="s">
        <v>85</v>
      </c>
    </row>
    <row r="197" spans="1:5" x14ac:dyDescent="0.2">
      <c r="A197" s="61" t="s">
        <v>1069</v>
      </c>
      <c r="B197" s="127" t="str">
        <f>INDEX(hist8[Program],MATCH(slash18[[#This Row],[Appr]],hist8[Appr],0))</f>
        <v>STATE HIGHWAY FACILITIES</v>
      </c>
      <c r="C197" s="9" t="str">
        <f>INDEX(hist8[Sub program],MATCH(slash18[[#This Row],[Appr]],hist8[Appr],0))</f>
        <v>Major Highway Development</v>
      </c>
      <c r="D197" s="159">
        <v>392</v>
      </c>
      <c r="E197" s="164" t="s">
        <v>85</v>
      </c>
    </row>
    <row r="198" spans="1:5" x14ac:dyDescent="0.2">
      <c r="A198" s="163" t="s">
        <v>588</v>
      </c>
      <c r="B198" s="127" t="str">
        <f>INDEX(hist8[Program],MATCH(slash18[[#This Row],[Appr]],hist8[Appr],0))</f>
        <v>STATE HIGHWAY FACILITIES</v>
      </c>
      <c r="C198" s="9" t="str">
        <f>INDEX(hist8[Sub program],MATCH(slash18[[#This Row],[Appr]],hist8[Appr],0))</f>
        <v>State Highway Rehabilitation</v>
      </c>
      <c r="D198" s="159">
        <v>383</v>
      </c>
      <c r="E198" s="162" t="s">
        <v>1416</v>
      </c>
    </row>
    <row r="199" spans="1:5" x14ac:dyDescent="0.2">
      <c r="A199" s="61" t="s">
        <v>1069</v>
      </c>
      <c r="B199" s="127" t="str">
        <f>INDEX(hist8[Program],MATCH(slash18[[#This Row],[Appr]],hist8[Appr],0))</f>
        <v>STATE HIGHWAY FACILITIES</v>
      </c>
      <c r="C199" s="9" t="str">
        <f>INDEX(hist8[Sub program],MATCH(slash18[[#This Row],[Appr]],hist8[Appr],0))</f>
        <v>Bonds</v>
      </c>
      <c r="D199" s="159">
        <v>919</v>
      </c>
      <c r="E199" s="162" t="s">
        <v>1418</v>
      </c>
    </row>
    <row r="200" spans="1:5" x14ac:dyDescent="0.2">
      <c r="A200" s="163" t="s">
        <v>588</v>
      </c>
      <c r="B200" s="127" t="str">
        <f>INDEX(hist8[Program],MATCH(slash18[[#This Row],[Appr]],hist8[Appr],0))</f>
        <v>STATE HIGHWAY FACILITIES</v>
      </c>
      <c r="C200" s="9" t="str">
        <f>INDEX(hist8[Sub program],MATCH(slash18[[#This Row],[Appr]],hist8[Appr],0))</f>
        <v>Bonds</v>
      </c>
      <c r="D200" s="159">
        <v>919</v>
      </c>
      <c r="E200" s="162" t="s">
        <v>1418</v>
      </c>
    </row>
    <row r="201" spans="1:5" x14ac:dyDescent="0.2">
      <c r="A201" s="163" t="s">
        <v>588</v>
      </c>
      <c r="B201" s="127" t="str">
        <f>INDEX(hist8[Program],MATCH(slash18[[#This Row],[Appr]],hist8[Appr],0))</f>
        <v>STATE HIGHWAY FACILITIES</v>
      </c>
      <c r="C201" s="9" t="str">
        <f>INDEX(hist8[Sub program],MATCH(slash18[[#This Row],[Appr]],hist8[Appr],0))</f>
        <v>Major Interstate Bridge Construction</v>
      </c>
      <c r="D201" s="149">
        <v>866</v>
      </c>
      <c r="E201" s="164" t="s">
        <v>22</v>
      </c>
    </row>
    <row r="202" spans="1:5" x14ac:dyDescent="0.2">
      <c r="A202" s="163" t="s">
        <v>588</v>
      </c>
      <c r="B202" s="127" t="str">
        <f>INDEX(hist8[Program],MATCH(slash18[[#This Row],[Appr]],hist8[Appr],0))</f>
        <v>GENERAL TRANSPORTATION OPERATIONS</v>
      </c>
      <c r="C202" s="9" t="str">
        <f>INDEX(hist8[Sub program],MATCH(slash18[[#This Row],[Appr]],hist8[Appr],0))</f>
        <v>Departmental Management and Operations</v>
      </c>
      <c r="D202" s="149">
        <v>471</v>
      </c>
      <c r="E202" s="164" t="s">
        <v>24</v>
      </c>
    </row>
    <row r="203" spans="1:5" x14ac:dyDescent="0.2">
      <c r="A203" s="163" t="s">
        <v>1069</v>
      </c>
      <c r="B203" s="127" t="str">
        <f>INDEX(hist8[Program],MATCH(slash18[[#This Row],[Appr]],hist8[Appr],0))</f>
        <v>GENERAL TRANSPORTATION OPERATIONS</v>
      </c>
      <c r="C203" s="9" t="str">
        <f>INDEX(hist8[Sub program],MATCH(slash18[[#This Row],[Appr]],hist8[Appr],0))</f>
        <v>Departmental Management and Operations</v>
      </c>
      <c r="D203" s="159">
        <v>471</v>
      </c>
      <c r="E203" s="162" t="s">
        <v>24</v>
      </c>
    </row>
    <row r="204" spans="1:5" x14ac:dyDescent="0.2">
      <c r="A204" s="163" t="s">
        <v>588</v>
      </c>
      <c r="B204" s="127" t="str">
        <f>INDEX(hist8[Program],MATCH(slash18[[#This Row],[Appr]],hist8[Appr],0))</f>
        <v>GENERAL TRANSPORTATION OPERATIONS</v>
      </c>
      <c r="C204" s="9" t="str">
        <f>INDEX(hist8[Sub program],MATCH(slash18[[#This Row],[Appr]],hist8[Appr],0))</f>
        <v>Departmental Management and Operations</v>
      </c>
      <c r="D204" s="159">
        <v>481</v>
      </c>
      <c r="E204" s="162" t="s">
        <v>31</v>
      </c>
    </row>
  </sheetData>
  <phoneticPr fontId="5" type="noConversion"/>
  <conditionalFormatting sqref="D14">
    <cfRule type="duplicateValues" dxfId="87" priority="6"/>
  </conditionalFormatting>
  <conditionalFormatting sqref="D168">
    <cfRule type="duplicateValues" dxfId="86" priority="5"/>
  </conditionalFormatting>
  <conditionalFormatting sqref="D171">
    <cfRule type="duplicateValues" dxfId="85" priority="4"/>
  </conditionalFormatting>
  <conditionalFormatting sqref="D172">
    <cfRule type="duplicateValues" dxfId="84" priority="3"/>
  </conditionalFormatting>
  <conditionalFormatting sqref="D173">
    <cfRule type="duplicateValues" dxfId="83" priority="2"/>
  </conditionalFormatting>
  <conditionalFormatting sqref="D174">
    <cfRule type="duplicateValues" dxfId="82"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742B8-B4F0-4288-96EC-4E61F788A392}">
  <sheetPr codeName="Sheet4"/>
  <dimension ref="A1:W232"/>
  <sheetViews>
    <sheetView zoomScale="120" zoomScaleNormal="120" workbookViewId="0">
      <selection activeCell="C3" sqref="C3:L3"/>
    </sheetView>
  </sheetViews>
  <sheetFormatPr defaultRowHeight="12.75" x14ac:dyDescent="0.2"/>
  <cols>
    <col min="1" max="1" width="36.85546875" bestFit="1" customWidth="1"/>
    <col min="2" max="2" width="45" bestFit="1" customWidth="1"/>
    <col min="5" max="5" width="15.28515625" bestFit="1" customWidth="1"/>
  </cols>
  <sheetData>
    <row r="1" spans="1:23" x14ac:dyDescent="0.2">
      <c r="A1" s="54" t="s">
        <v>608</v>
      </c>
      <c r="B1" s="54"/>
      <c r="C1" s="54"/>
      <c r="E1" s="54"/>
    </row>
    <row r="2" spans="1:23" x14ac:dyDescent="0.2">
      <c r="A2" s="54" t="s">
        <v>35</v>
      </c>
      <c r="B2" s="54" t="s">
        <v>149</v>
      </c>
      <c r="C2" s="54" t="s">
        <v>92</v>
      </c>
      <c r="D2" s="23" t="s">
        <v>1089</v>
      </c>
      <c r="E2" s="23" t="s">
        <v>1075</v>
      </c>
      <c r="F2" s="54" t="s">
        <v>150</v>
      </c>
    </row>
    <row r="3" spans="1:23" x14ac:dyDescent="0.2">
      <c r="A3" s="148" t="str">
        <f>INDEX(hist8[Program],MATCH(bullets13[[#This Row],[Appr]],hist8[Appr],0))</f>
        <v>GENERAL TRANSPORTATION OPERATIONS</v>
      </c>
      <c r="B3" s="151" t="str">
        <f>INDEX(hist8[Sub program],MATCH(bullets13[[#This Row],[Appr]],hist8[Appr],0))</f>
        <v>Departmental Management and Operations</v>
      </c>
      <c r="C3" s="43">
        <v>481</v>
      </c>
      <c r="D3" s="203" t="str">
        <f>SUBSTITUTE(TRIM(LEFT(bullets13[[#This Row],[Bullet]],3)),"/","")</f>
        <v>1</v>
      </c>
      <c r="E3" s="237" t="s">
        <v>1276</v>
      </c>
      <c r="F3" s="252" t="s">
        <v>1278</v>
      </c>
    </row>
    <row r="4" spans="1:23" x14ac:dyDescent="0.2">
      <c r="A4" s="148" t="str">
        <f>INDEX(hist8[Program],MATCH(bullets13[[#This Row],[Appr]],hist8[Appr],0))</f>
        <v>GENERAL TRANSPORTATION OPERATIONS</v>
      </c>
      <c r="B4" s="151" t="str">
        <f>INDEX(hist8[Sub program],MATCH(bullets13[[#This Row],[Appr]],hist8[Appr],0))</f>
        <v>Departmental Management and Operations</v>
      </c>
      <c r="C4" s="43">
        <v>481</v>
      </c>
      <c r="D4" s="203" t="str">
        <f>SUBSTITUTE(TRIM(LEFT(bullets13[[#This Row],[Bullet]],3)),"/","")</f>
        <v>2</v>
      </c>
      <c r="E4" s="237" t="s">
        <v>1276</v>
      </c>
      <c r="F4" s="253" t="s">
        <v>1277</v>
      </c>
    </row>
    <row r="5" spans="1:23" x14ac:dyDescent="0.2">
      <c r="A5" s="148" t="str">
        <f>INDEX(hist8[Program],MATCH(bullets13[[#This Row],[Appr]],hist8[Appr],0))</f>
        <v>GENERAL TRANSPORTATION OPERATIONS</v>
      </c>
      <c r="B5" s="151" t="str">
        <f>INDEX(hist8[Sub program],MATCH(bullets13[[#This Row],[Appr]],hist8[Appr],0))</f>
        <v>Departmental Management and Operations</v>
      </c>
      <c r="C5" s="43">
        <v>481</v>
      </c>
      <c r="D5" s="203" t="str">
        <f>SUBSTITUTE(TRIM(LEFT(bullets13[[#This Row],[Bullet]],3)),"/","")</f>
        <v>3</v>
      </c>
      <c r="E5" s="237" t="s">
        <v>1276</v>
      </c>
      <c r="F5" s="252" t="s">
        <v>1279</v>
      </c>
    </row>
    <row r="6" spans="1:23" x14ac:dyDescent="0.2">
      <c r="A6" s="148" t="str">
        <f>INDEX(hist8[Program],MATCH(bullets13[[#This Row],[Appr]],hist8[Appr],0))</f>
        <v>GENERAL TRANSPORTATION OPERATIONS</v>
      </c>
      <c r="B6" s="151" t="str">
        <f>INDEX(hist8[Sub program],MATCH(bullets13[[#This Row],[Appr]],hist8[Appr],0))</f>
        <v>Departmental Management and Operations</v>
      </c>
      <c r="C6" s="43">
        <v>461</v>
      </c>
      <c r="D6" s="203" t="str">
        <f>SUBSTITUTE(TRIM(LEFT(bullets13[[#This Row],[Bullet]],3)),"/","")</f>
        <v>4</v>
      </c>
      <c r="E6" s="237" t="s">
        <v>1274</v>
      </c>
      <c r="F6" s="252" t="s">
        <v>1343</v>
      </c>
      <c r="T6" s="53"/>
      <c r="W6" s="53"/>
    </row>
    <row r="7" spans="1:23" x14ac:dyDescent="0.2">
      <c r="A7" s="148" t="str">
        <f>INDEX(hist8[Program],MATCH(bullets13[[#This Row],[Appr]],hist8[Appr],0))</f>
        <v>GENERAL TRANSPORTATION OPERATIONS</v>
      </c>
      <c r="B7" s="151" t="str">
        <f>INDEX(hist8[Sub program],MATCH(bullets13[[#This Row],[Appr]],hist8[Appr],0))</f>
        <v>Departmental Management and Operations</v>
      </c>
      <c r="C7" s="43">
        <v>461</v>
      </c>
      <c r="D7" s="203" t="str">
        <f>SUBSTITUTE(TRIM(LEFT(bullets13[[#This Row],[Bullet]],3)),"/","")</f>
        <v>5</v>
      </c>
      <c r="E7" s="237" t="s">
        <v>1275</v>
      </c>
      <c r="F7" s="252" t="s">
        <v>1344</v>
      </c>
      <c r="T7" s="53"/>
      <c r="W7" s="53"/>
    </row>
    <row r="8" spans="1:23" x14ac:dyDescent="0.2">
      <c r="A8" s="148" t="str">
        <f>INDEX(hist8[Program],MATCH(bullets13[[#This Row],[Appr]],hist8[Appr],0))</f>
        <v>LOCAL TRANSPORTATION ASSISTANCE</v>
      </c>
      <c r="B8" s="151" t="str">
        <f>INDEX(hist8[Sub program],MATCH(bullets13[[#This Row],[Appr]],hist8[Appr],0))</f>
        <v>Aeronautics Assistance</v>
      </c>
      <c r="C8" s="43">
        <v>264</v>
      </c>
      <c r="D8" s="203" t="str">
        <f>SUBSTITUTE(TRIM(LEFT(bullets13[[#This Row],[Bullet]],3)),"/","")</f>
        <v>1</v>
      </c>
      <c r="E8" s="237" t="s">
        <v>1275</v>
      </c>
      <c r="F8" s="256" t="s">
        <v>1355</v>
      </c>
      <c r="T8" s="53"/>
      <c r="W8" s="53"/>
    </row>
    <row r="9" spans="1:23" x14ac:dyDescent="0.2">
      <c r="A9" s="148" t="str">
        <f>INDEX(hist8[Program],MATCH(bullets13[[#This Row],[Appr]],hist8[Appr],0))</f>
        <v>LOCAL TRANSPORTATION ASSISTANCE</v>
      </c>
      <c r="B9" s="151" t="str">
        <f>INDEX(hist8[Sub program],MATCH(bullets13[[#This Row],[Appr]],hist8[Appr],0))</f>
        <v>Aeronautics Assistance</v>
      </c>
      <c r="C9" s="43">
        <v>274</v>
      </c>
      <c r="D9" s="203" t="str">
        <f>SUBSTITUTE(TRIM(LEFT(bullets13[[#This Row],[Bullet]],3)),"/","")</f>
        <v>2</v>
      </c>
      <c r="E9" s="237" t="s">
        <v>1276</v>
      </c>
      <c r="F9" s="252" t="s">
        <v>1282</v>
      </c>
      <c r="T9" s="53"/>
      <c r="W9" s="53"/>
    </row>
    <row r="10" spans="1:23" x14ac:dyDescent="0.2">
      <c r="A10" s="148" t="str">
        <f>INDEX(hist8[Program],MATCH(bullets13[[#This Row],[Appr]],hist8[Appr],0))</f>
        <v>LOCAL TRANSPORTATION ASSISTANCE</v>
      </c>
      <c r="B10" s="151" t="str">
        <f>INDEX(hist8[Sub program],MATCH(bullets13[[#This Row],[Appr]],hist8[Appr],0))</f>
        <v>Aeronautics Assistance</v>
      </c>
      <c r="C10" s="43">
        <v>284</v>
      </c>
      <c r="D10" s="203" t="str">
        <f>SUBSTITUTE(TRIM(LEFT(bullets13[[#This Row],[Bullet]],3)),"/","")</f>
        <v>2</v>
      </c>
      <c r="E10" s="237" t="s">
        <v>1276</v>
      </c>
      <c r="F10" s="252" t="s">
        <v>1282</v>
      </c>
      <c r="T10" s="53"/>
      <c r="W10" s="53"/>
    </row>
    <row r="11" spans="1:23" x14ac:dyDescent="0.2">
      <c r="A11" s="148" t="str">
        <f>INDEX(hist8[Program],MATCH(bullets13[[#This Row],[Appr]],hist8[Appr],0))</f>
        <v>LOCAL TRANSPORTATION ASSISTANCE</v>
      </c>
      <c r="B11" s="151" t="str">
        <f>INDEX(hist8[Sub program],MATCH(bullets13[[#This Row],[Appr]],hist8[Appr],0))</f>
        <v>Aeronautics Assistance</v>
      </c>
      <c r="C11" s="43">
        <v>274</v>
      </c>
      <c r="D11" s="203" t="str">
        <f>SUBSTITUTE(TRIM(LEFT(bullets13[[#This Row],[Bullet]],3)),"/","")</f>
        <v>3</v>
      </c>
      <c r="E11" s="237" t="s">
        <v>1276</v>
      </c>
      <c r="F11" s="252" t="s">
        <v>1283</v>
      </c>
      <c r="T11" s="53"/>
      <c r="W11" s="53"/>
    </row>
    <row r="12" spans="1:23" x14ac:dyDescent="0.2">
      <c r="A12" s="148" t="str">
        <f>INDEX(hist8[Program],MATCH(bullets13[[#This Row],[Appr]],hist8[Appr],0))</f>
        <v>LOCAL TRANSPORTATION ASSISTANCE</v>
      </c>
      <c r="B12" s="151" t="str">
        <f>INDEX(hist8[Sub program],MATCH(bullets13[[#This Row],[Appr]],hist8[Appr],0))</f>
        <v>Aeronautics Assistance</v>
      </c>
      <c r="C12" s="43">
        <v>284</v>
      </c>
      <c r="D12" s="203" t="str">
        <f>SUBSTITUTE(TRIM(LEFT(bullets13[[#This Row],[Bullet]],3)),"/","")</f>
        <v>3</v>
      </c>
      <c r="E12" s="237" t="s">
        <v>1276</v>
      </c>
      <c r="F12" s="252" t="s">
        <v>1283</v>
      </c>
      <c r="T12" s="53"/>
      <c r="W12" s="53"/>
    </row>
    <row r="13" spans="1:23" x14ac:dyDescent="0.2">
      <c r="A13" s="148" t="str">
        <f>INDEX(hist8[Program],MATCH(bullets13[[#This Row],[Appr]],hist8[Appr],0))</f>
        <v>LOCAL TRANSPORTATION ASSISTANCE</v>
      </c>
      <c r="B13" s="151" t="str">
        <f>INDEX(hist8[Sub program],MATCH(bullets13[[#This Row],[Appr]],hist8[Appr],0))</f>
        <v>Aeronautics Assistance</v>
      </c>
      <c r="C13" s="43">
        <v>284</v>
      </c>
      <c r="D13" s="203" t="str">
        <f>SUBSTITUTE(TRIM(LEFT(bullets13[[#This Row],[Bullet]],3)),"/","")</f>
        <v>4</v>
      </c>
      <c r="E13" s="237" t="s">
        <v>1276</v>
      </c>
      <c r="F13" s="252" t="s">
        <v>1284</v>
      </c>
      <c r="T13" s="53"/>
      <c r="W13" s="53"/>
    </row>
    <row r="14" spans="1:23" x14ac:dyDescent="0.2">
      <c r="A14" s="148" t="str">
        <f>INDEX(hist8[Program],MATCH(bullets13[[#This Row],[Appr]],hist8[Appr],0))</f>
        <v>LOCAL TRANSPORTATION ASSISTANCE</v>
      </c>
      <c r="B14" s="151" t="str">
        <f>INDEX(hist8[Sub program],MATCH(bullets13[[#This Row],[Appr]],hist8[Appr],0))</f>
        <v>Aeronautics Assistance</v>
      </c>
      <c r="C14" s="43">
        <v>284</v>
      </c>
      <c r="D14" s="203" t="str">
        <f>SUBSTITUTE(TRIM(LEFT(bullets13[[#This Row],[Bullet]],3)),"/","")</f>
        <v>5</v>
      </c>
      <c r="E14" s="237" t="s">
        <v>1276</v>
      </c>
      <c r="F14" s="252" t="s">
        <v>1285</v>
      </c>
      <c r="T14" s="53"/>
      <c r="W14" s="53"/>
    </row>
    <row r="15" spans="1:23" x14ac:dyDescent="0.2">
      <c r="A15" s="148" t="str">
        <f>INDEX(hist8[Program],MATCH(bullets13[[#This Row],[Appr]],hist8[Appr],0))</f>
        <v>LOCAL TRANSPORTATION ASSISTANCE</v>
      </c>
      <c r="B15" s="151" t="str">
        <f>INDEX(hist8[Sub program],MATCH(bullets13[[#This Row],[Appr]],hist8[Appr],0))</f>
        <v>Aeronautics Assistance</v>
      </c>
      <c r="C15" s="43">
        <v>284</v>
      </c>
      <c r="D15" s="203" t="str">
        <f>SUBSTITUTE(TRIM(LEFT(bullets13[[#This Row],[Bullet]],3)),"/","")</f>
        <v>6</v>
      </c>
      <c r="E15" s="237" t="s">
        <v>1276</v>
      </c>
      <c r="F15" s="252" t="s">
        <v>1286</v>
      </c>
      <c r="T15" s="53"/>
      <c r="W15" s="53"/>
    </row>
    <row r="16" spans="1:23" x14ac:dyDescent="0.2">
      <c r="A16" s="148" t="str">
        <f>INDEX(hist8[Program],MATCH(bullets13[[#This Row],[Appr]],hist8[Appr],0))</f>
        <v>LOCAL TRANSPORTATION ASSISTANCE</v>
      </c>
      <c r="B16" s="151" t="str">
        <f>INDEX(hist8[Sub program],MATCH(bullets13[[#This Row],[Appr]],hist8[Appr],0))</f>
        <v>Aeronautics Assistance</v>
      </c>
      <c r="C16" s="43">
        <v>264</v>
      </c>
      <c r="D16" s="203" t="str">
        <f>SUBSTITUTE(TRIM(LEFT(bullets13[[#This Row],[Bullet]],3)),"/","")</f>
        <v>7</v>
      </c>
      <c r="E16" s="254" t="s">
        <v>1356</v>
      </c>
      <c r="F16" s="255" t="s">
        <v>1357</v>
      </c>
      <c r="T16" s="53"/>
      <c r="W16" s="53"/>
    </row>
    <row r="17" spans="1:23" x14ac:dyDescent="0.2">
      <c r="A17" s="148" t="str">
        <f>INDEX(hist8[Program],MATCH(bullets13[[#This Row],[Appr]],hist8[Appr],0))</f>
        <v>LOCAL TRANSPORTATION ASSISTANCE</v>
      </c>
      <c r="B17" s="151" t="str">
        <f>INDEX(hist8[Sub program],MATCH(bullets13[[#This Row],[Appr]],hist8[Appr],0))</f>
        <v>Aeronautics Assistance</v>
      </c>
      <c r="C17" s="43">
        <v>264</v>
      </c>
      <c r="D17" s="203" t="str">
        <f>SUBSTITUTE(TRIM(LEFT(bullets13[[#This Row],[Bullet]],3)),"/","")</f>
        <v>8</v>
      </c>
      <c r="E17" s="237"/>
      <c r="F17" s="252" t="s">
        <v>1358</v>
      </c>
      <c r="T17" s="53"/>
      <c r="W17" s="53"/>
    </row>
    <row r="18" spans="1:23" x14ac:dyDescent="0.2">
      <c r="A18" s="148" t="str">
        <f>INDEX(hist8[Program],MATCH(bullets13[[#This Row],[Appr]],hist8[Appr],0))</f>
        <v>LOCAL TRANSPORTATION ASSISTANCE</v>
      </c>
      <c r="B18" s="151" t="str">
        <f>INDEX(hist8[Sub program],MATCH(bullets13[[#This Row],[Appr]],hist8[Appr],0))</f>
        <v>Harbor &amp; Rail Passenger Assistance</v>
      </c>
      <c r="C18" s="43">
        <v>257</v>
      </c>
      <c r="D18" s="203" t="str">
        <f>SUBSTITUTE(TRIM(LEFT(bullets13[[#This Row],[Bullet]],3)),"/","")</f>
        <v>2</v>
      </c>
      <c r="E18" s="237" t="s">
        <v>1276</v>
      </c>
      <c r="F18" s="252" t="s">
        <v>1282</v>
      </c>
      <c r="T18" s="53"/>
      <c r="W18" s="53"/>
    </row>
    <row r="19" spans="1:23" x14ac:dyDescent="0.2">
      <c r="A19" s="148" t="str">
        <f>INDEX(hist8[Program],MATCH(bullets13[[#This Row],[Appr]],hist8[Appr],0))</f>
        <v>LOCAL TRANSPORTATION ASSISTANCE</v>
      </c>
      <c r="B19" s="151" t="str">
        <f>INDEX(hist8[Sub program],MATCH(bullets13[[#This Row],[Appr]],hist8[Appr],0))</f>
        <v>Harbor &amp; Rail Passenger Assistance</v>
      </c>
      <c r="C19" s="43">
        <v>263</v>
      </c>
      <c r="D19" s="203" t="str">
        <f>SUBSTITUTE(TRIM(LEFT(bullets13[[#This Row],[Bullet]],3)),"/","")</f>
        <v>3</v>
      </c>
      <c r="E19" s="237" t="s">
        <v>1276</v>
      </c>
      <c r="F19" s="252" t="s">
        <v>1281</v>
      </c>
      <c r="T19" s="53"/>
      <c r="W19" s="53"/>
    </row>
    <row r="20" spans="1:23" x14ac:dyDescent="0.2">
      <c r="A20" s="148" t="str">
        <f>INDEX(hist8[Program],MATCH(bullets13[[#This Row],[Appr]],hist8[Appr],0))</f>
        <v>LOCAL TRANSPORTATION ASSISTANCE</v>
      </c>
      <c r="B20" s="151" t="str">
        <f>INDEX(hist8[Sub program],MATCH(bullets13[[#This Row],[Appr]],hist8[Appr],0))</f>
        <v>Harbor &amp; Rail Passenger Assistance</v>
      </c>
      <c r="C20" s="43">
        <v>266</v>
      </c>
      <c r="D20" s="203" t="str">
        <f>SUBSTITUTE(TRIM(LEFT(bullets13[[#This Row],[Bullet]],3)),"/","")</f>
        <v>3</v>
      </c>
      <c r="E20" s="237" t="s">
        <v>1276</v>
      </c>
      <c r="F20" s="252" t="s">
        <v>1281</v>
      </c>
      <c r="T20" s="53"/>
      <c r="W20" s="53"/>
    </row>
    <row r="21" spans="1:23" x14ac:dyDescent="0.2">
      <c r="A21" s="148" t="str">
        <f>INDEX(hist8[Program],MATCH(bullets13[[#This Row],[Appr]],hist8[Appr],0))</f>
        <v>LOCAL TRANSPORTATION ASSISTANCE</v>
      </c>
      <c r="B21" s="151" t="str">
        <f>INDEX(hist8[Sub program],MATCH(bullets13[[#This Row],[Appr]],hist8[Appr],0))</f>
        <v>Harbor &amp; Rail Passenger Assistance</v>
      </c>
      <c r="C21" s="43">
        <v>257</v>
      </c>
      <c r="D21" s="203" t="str">
        <f>SUBSTITUTE(TRIM(LEFT(bullets13[[#This Row],[Bullet]],3)),"/","")</f>
        <v>4</v>
      </c>
      <c r="E21" s="237" t="s">
        <v>1276</v>
      </c>
      <c r="F21" s="252" t="s">
        <v>1290</v>
      </c>
      <c r="T21" s="53"/>
      <c r="W21" s="53"/>
    </row>
    <row r="22" spans="1:23" x14ac:dyDescent="0.2">
      <c r="A22" s="148" t="str">
        <f>INDEX(hist8[Program],MATCH(bullets13[[#This Row],[Appr]],hist8[Appr],0))</f>
        <v>LOCAL TRANSPORTATION ASSISTANCE</v>
      </c>
      <c r="B22" s="151" t="str">
        <f>INDEX(hist8[Sub program],MATCH(bullets13[[#This Row],[Appr]],hist8[Appr],0))</f>
        <v>Harbor &amp; Rail Passenger Assistance</v>
      </c>
      <c r="C22" s="43">
        <v>235</v>
      </c>
      <c r="D22" s="203" t="str">
        <f>SUBSTITUTE(TRIM(LEFT(bullets13[[#This Row],[Bullet]],3)),"/","")</f>
        <v>5</v>
      </c>
      <c r="E22" s="237" t="s">
        <v>1276</v>
      </c>
      <c r="F22" s="252" t="s">
        <v>1287</v>
      </c>
      <c r="T22" s="53"/>
      <c r="W22" s="53"/>
    </row>
    <row r="23" spans="1:23" x14ac:dyDescent="0.2">
      <c r="A23" s="148" t="str">
        <f>INDEX(hist8[Program],MATCH(bullets13[[#This Row],[Appr]],hist8[Appr],0))</f>
        <v>LOCAL TRANSPORTATION ASSISTANCE</v>
      </c>
      <c r="B23" s="151" t="str">
        <f>INDEX(hist8[Sub program],MATCH(bullets13[[#This Row],[Appr]],hist8[Appr],0))</f>
        <v>Harbor &amp; Rail Passenger Assistance</v>
      </c>
      <c r="C23" s="43">
        <v>236</v>
      </c>
      <c r="D23" s="203" t="str">
        <f>SUBSTITUTE(TRIM(LEFT(bullets13[[#This Row],[Bullet]],3)),"/","")</f>
        <v>5</v>
      </c>
      <c r="E23" s="237" t="s">
        <v>1276</v>
      </c>
      <c r="F23" s="252" t="s">
        <v>1287</v>
      </c>
      <c r="T23" s="53"/>
      <c r="W23" s="53"/>
    </row>
    <row r="24" spans="1:23" x14ac:dyDescent="0.2">
      <c r="A24" s="148" t="str">
        <f>INDEX(hist8[Program],MATCH(bullets13[[#This Row],[Appr]],hist8[Appr],0))</f>
        <v>LOCAL TRANSPORTATION ASSISTANCE</v>
      </c>
      <c r="B24" s="151" t="str">
        <f>INDEX(hist8[Sub program],MATCH(bullets13[[#This Row],[Appr]],hist8[Appr],0))</f>
        <v>Harbor &amp; Rail Passenger Assistance</v>
      </c>
      <c r="C24" s="43">
        <v>257</v>
      </c>
      <c r="D24" s="203" t="str">
        <f>SUBSTITUTE(TRIM(LEFT(bullets13[[#This Row],[Bullet]],3)),"/","")</f>
        <v>6</v>
      </c>
      <c r="E24" s="237" t="s">
        <v>1276</v>
      </c>
      <c r="F24" s="252" t="s">
        <v>1291</v>
      </c>
      <c r="T24" s="53"/>
      <c r="W24" s="53"/>
    </row>
    <row r="25" spans="1:23" x14ac:dyDescent="0.2">
      <c r="A25" s="148" t="str">
        <f>INDEX(hist8[Program],MATCH(bullets13[[#This Row],[Appr]],hist8[Appr],0))</f>
        <v>LOCAL TRANSPORTATION ASSISTANCE</v>
      </c>
      <c r="B25" s="151" t="str">
        <f>INDEX(hist8[Sub program],MATCH(bullets13[[#This Row],[Appr]],hist8[Appr],0))</f>
        <v>Harbor &amp; Rail Passenger Assistance</v>
      </c>
      <c r="C25" s="43">
        <v>235</v>
      </c>
      <c r="D25" s="203" t="str">
        <f>SUBSTITUTE(TRIM(LEFT(bullets13[[#This Row],[Bullet]],3)),"/","")</f>
        <v>7</v>
      </c>
      <c r="E25" s="237" t="s">
        <v>1276</v>
      </c>
      <c r="F25" s="252" t="s">
        <v>1288</v>
      </c>
      <c r="T25" s="53"/>
      <c r="W25" s="53"/>
    </row>
    <row r="26" spans="1:23" x14ac:dyDescent="0.2">
      <c r="A26" s="148" t="str">
        <f>INDEX(hist8[Program],MATCH(bullets13[[#This Row],[Appr]],hist8[Appr],0))</f>
        <v>LOCAL TRANSPORTATION ASSISTANCE</v>
      </c>
      <c r="B26" s="151" t="str">
        <f>INDEX(hist8[Sub program],MATCH(bullets13[[#This Row],[Appr]],hist8[Appr],0))</f>
        <v>Harbor &amp; Rail Passenger Assistance</v>
      </c>
      <c r="C26" s="43">
        <v>257</v>
      </c>
      <c r="D26" s="203" t="str">
        <f>SUBSTITUTE(TRIM(LEFT(bullets13[[#This Row],[Bullet]],3)),"/","")</f>
        <v>8</v>
      </c>
      <c r="E26" s="237" t="s">
        <v>1276</v>
      </c>
      <c r="F26" s="252" t="s">
        <v>1292</v>
      </c>
      <c r="T26" s="53"/>
      <c r="W26" s="53"/>
    </row>
    <row r="27" spans="1:23" x14ac:dyDescent="0.2">
      <c r="A27" s="148" t="str">
        <f>INDEX(hist8[Program],MATCH(bullets13[[#This Row],[Appr]],hist8[Appr],0))</f>
        <v>LOCAL TRANSPORTATION ASSISTANCE</v>
      </c>
      <c r="B27" s="151" t="str">
        <f>INDEX(hist8[Sub program],MATCH(bullets13[[#This Row],[Appr]],hist8[Appr],0))</f>
        <v>Harbor &amp; Rail Passenger Assistance</v>
      </c>
      <c r="C27" s="43">
        <v>235</v>
      </c>
      <c r="D27" s="203" t="str">
        <f>SUBSTITUTE(TRIM(LEFT(bullets13[[#This Row],[Bullet]],3)),"/","")</f>
        <v>9</v>
      </c>
      <c r="E27" s="237" t="s">
        <v>1276</v>
      </c>
      <c r="F27" s="252" t="s">
        <v>1289</v>
      </c>
      <c r="T27" s="53"/>
      <c r="W27" s="53"/>
    </row>
    <row r="28" spans="1:23" x14ac:dyDescent="0.2">
      <c r="A28" s="148" t="str">
        <f>INDEX(hist8[Program],MATCH(bullets13[[#This Row],[Appr]],hist8[Appr],0))</f>
        <v>LOCAL TRANSPORTATION ASSISTANCE</v>
      </c>
      <c r="B28" s="151" t="str">
        <f>INDEX(hist8[Sub program],MATCH(bullets13[[#This Row],[Appr]],hist8[Appr],0))</f>
        <v>Harbor &amp; Rail Passenger Assistance</v>
      </c>
      <c r="C28" s="43">
        <v>263</v>
      </c>
      <c r="D28" s="203" t="str">
        <f>SUBSTITUTE(TRIM(LEFT(bullets13[[#This Row],[Bullet]],3)),"/","")</f>
        <v>10</v>
      </c>
      <c r="E28" s="237" t="s">
        <v>1275</v>
      </c>
      <c r="F28" s="252" t="s">
        <v>1360</v>
      </c>
      <c r="T28" s="53"/>
      <c r="W28" s="53"/>
    </row>
    <row r="29" spans="1:23" x14ac:dyDescent="0.2">
      <c r="A29" s="148" t="str">
        <f>INDEX(hist8[Program],MATCH(bullets13[[#This Row],[Appr]],hist8[Appr],0))</f>
        <v>LOCAL TRANSPORTATION ASSISTANCE</v>
      </c>
      <c r="B29" s="151" t="str">
        <f>INDEX(hist8[Sub program],MATCH(bullets13[[#This Row],[Appr]],hist8[Appr],0))</f>
        <v>Harbor &amp; Rail Passenger Assistance</v>
      </c>
      <c r="C29" s="43">
        <v>266</v>
      </c>
      <c r="D29" s="203" t="str">
        <f>SUBSTITUTE(TRIM(LEFT(bullets13[[#This Row],[Bullet]],3)),"/","")</f>
        <v>11</v>
      </c>
      <c r="E29" s="237" t="s">
        <v>1276</v>
      </c>
      <c r="F29" s="252" t="s">
        <v>1293</v>
      </c>
      <c r="T29" s="53"/>
      <c r="W29" s="53"/>
    </row>
    <row r="30" spans="1:23" x14ac:dyDescent="0.2">
      <c r="A30" s="148" t="str">
        <f>INDEX(hist8[Program],MATCH(bullets13[[#This Row],[Appr]],hist8[Appr],0))</f>
        <v>LOCAL TRANSPORTATION ASSISTANCE</v>
      </c>
      <c r="B30" s="151" t="str">
        <f>INDEX(hist8[Sub program],MATCH(bullets13[[#This Row],[Appr]],hist8[Appr],0))</f>
        <v>Harbor &amp; Rail Passenger Assistance</v>
      </c>
      <c r="C30" s="43">
        <v>257</v>
      </c>
      <c r="D30" s="203" t="str">
        <f>SUBSTITUTE(TRIM(LEFT(bullets13[[#This Row],[Bullet]],3)),"/","")</f>
        <v>12</v>
      </c>
      <c r="E30" s="237" t="s">
        <v>1276</v>
      </c>
      <c r="F30" s="252" t="s">
        <v>1294</v>
      </c>
      <c r="T30" s="53"/>
      <c r="W30" s="53"/>
    </row>
    <row r="31" spans="1:23" x14ac:dyDescent="0.2">
      <c r="A31" s="127" t="str">
        <f>INDEX(hist8[Program],MATCH(bullets13[[#This Row],[Appr]],hist8[Appr],0))</f>
        <v>LOCAL TRANSPORTATION ASSISTANCE</v>
      </c>
      <c r="B31" s="141" t="str">
        <f>INDEX(hist8[Sub program],MATCH(bullets13[[#This Row],[Appr]],hist8[Appr],0))</f>
        <v>Highway and Local Bridge Improvement Assistance</v>
      </c>
      <c r="C31" s="43">
        <v>265</v>
      </c>
      <c r="D31" s="203" t="str">
        <f>SUBSTITUTE(TRIM(LEFT(bullets13[[#This Row],[Bullet]],3)),"/","")</f>
        <v>1</v>
      </c>
      <c r="E31" s="237" t="s">
        <v>1276</v>
      </c>
      <c r="F31" s="240" t="s">
        <v>1342</v>
      </c>
      <c r="T31" s="53"/>
      <c r="W31" s="53"/>
    </row>
    <row r="32" spans="1:23" x14ac:dyDescent="0.2">
      <c r="A32" s="148" t="str">
        <f>INDEX(hist8[Program],MATCH(bullets13[[#This Row],[Appr]],hist8[Appr],0))</f>
        <v>LOCAL TRANSPORTATION ASSISTANCE</v>
      </c>
      <c r="B32" s="151" t="str">
        <f>INDEX(hist8[Sub program],MATCH(bullets13[[#This Row],[Appr]],hist8[Appr],0))</f>
        <v>Highway and Local Bridge Improvement Assistance</v>
      </c>
      <c r="C32" s="43">
        <v>285</v>
      </c>
      <c r="D32" s="203" t="str">
        <f>SUBSTITUTE(TRIM(LEFT(bullets13[[#This Row],[Bullet]],3)),"/","")</f>
        <v>1</v>
      </c>
      <c r="E32" s="254" t="s">
        <v>1356</v>
      </c>
      <c r="F32" s="240" t="s">
        <v>1342</v>
      </c>
      <c r="T32" s="53"/>
      <c r="W32" s="53"/>
    </row>
    <row r="33" spans="1:23" x14ac:dyDescent="0.2">
      <c r="A33" s="148" t="str">
        <f>INDEX(hist8[Program],MATCH(bullets13[[#This Row],[Appr]],hist8[Appr],0))</f>
        <v>LOCAL TRANSPORTATION ASSISTANCE</v>
      </c>
      <c r="B33" s="151" t="str">
        <f>INDEX(hist8[Sub program],MATCH(bullets13[[#This Row],[Appr]],hist8[Appr],0))</f>
        <v>Highway and Local Bridge Improvement Assistance</v>
      </c>
      <c r="C33" s="43">
        <v>275</v>
      </c>
      <c r="D33" s="203" t="str">
        <f>SUBSTITUTE(TRIM(LEFT(bullets13[[#This Row],[Bullet]],3)),"/","")</f>
        <v>4</v>
      </c>
      <c r="E33" s="237" t="s">
        <v>1276</v>
      </c>
      <c r="F33" s="252" t="s">
        <v>1297</v>
      </c>
      <c r="T33" s="53"/>
      <c r="W33" s="53"/>
    </row>
    <row r="34" spans="1:23" x14ac:dyDescent="0.2">
      <c r="A34" s="148" t="str">
        <f>INDEX(hist8[Program],MATCH(bullets13[[#This Row],[Appr]],hist8[Appr],0))</f>
        <v>LOCAL TRANSPORTATION ASSISTANCE</v>
      </c>
      <c r="B34" s="151" t="str">
        <f>INDEX(hist8[Sub program],MATCH(bullets13[[#This Row],[Appr]],hist8[Appr],0))</f>
        <v>Highway and Local Bridge Improvement Assistance</v>
      </c>
      <c r="C34" s="43">
        <v>285</v>
      </c>
      <c r="D34" s="203" t="str">
        <f>SUBSTITUTE(TRIM(LEFT(bullets13[[#This Row],[Bullet]],3)),"/","")</f>
        <v>4</v>
      </c>
      <c r="E34" s="237" t="s">
        <v>1276</v>
      </c>
      <c r="F34" s="253" t="s">
        <v>1297</v>
      </c>
      <c r="T34" s="53"/>
      <c r="W34" s="53"/>
    </row>
    <row r="35" spans="1:23" x14ac:dyDescent="0.2">
      <c r="A35" s="148" t="str">
        <f>INDEX(hist8[Program],MATCH(bullets13[[#This Row],[Appr]],hist8[Appr],0))</f>
        <v>LOCAL TRANSPORTATION ASSISTANCE</v>
      </c>
      <c r="B35" s="151" t="str">
        <f>INDEX(hist8[Sub program],MATCH(bullets13[[#This Row],[Appr]],hist8[Appr],0))</f>
        <v>Highway and Local Bridge Improvement Assistance</v>
      </c>
      <c r="C35" s="43">
        <v>275</v>
      </c>
      <c r="D35" s="203" t="str">
        <f>SUBSTITUTE(TRIM(LEFT(bullets13[[#This Row],[Bullet]],3)),"/","")</f>
        <v>5</v>
      </c>
      <c r="E35" s="237" t="s">
        <v>1276</v>
      </c>
      <c r="F35" s="252" t="s">
        <v>1298</v>
      </c>
      <c r="T35" s="53"/>
      <c r="W35" s="53"/>
    </row>
    <row r="36" spans="1:23" x14ac:dyDescent="0.2">
      <c r="A36" s="148" t="str">
        <f>INDEX(hist8[Program],MATCH(bullets13[[#This Row],[Appr]],hist8[Appr],0))</f>
        <v>LOCAL TRANSPORTATION ASSISTANCE</v>
      </c>
      <c r="B36" s="151" t="str">
        <f>INDEX(hist8[Sub program],MATCH(bullets13[[#This Row],[Appr]],hist8[Appr],0))</f>
        <v>Highway and Local Bridge Improvement Assistance</v>
      </c>
      <c r="C36" s="43">
        <v>285</v>
      </c>
      <c r="D36" s="203" t="str">
        <f>SUBSTITUTE(TRIM(LEFT(bullets13[[#This Row],[Bullet]],3)),"/","")</f>
        <v>5</v>
      </c>
      <c r="E36" s="237" t="s">
        <v>1276</v>
      </c>
      <c r="F36" s="253" t="s">
        <v>1298</v>
      </c>
      <c r="T36" s="53"/>
      <c r="W36" s="53"/>
    </row>
    <row r="37" spans="1:23" x14ac:dyDescent="0.2">
      <c r="A37" s="148" t="str">
        <f>INDEX(hist8[Program],MATCH(bullets13[[#This Row],[Appr]],hist8[Appr],0))</f>
        <v>LOCAL TRANSPORTATION ASSISTANCE</v>
      </c>
      <c r="B37" s="151" t="str">
        <f>INDEX(hist8[Sub program],MATCH(bullets13[[#This Row],[Appr]],hist8[Appr],0))</f>
        <v>Highway and Local Bridge Improvement Assistance</v>
      </c>
      <c r="C37" s="43">
        <v>275</v>
      </c>
      <c r="D37" s="203" t="str">
        <f>SUBSTITUTE(TRIM(LEFT(bullets13[[#This Row],[Bullet]],3)),"/","")</f>
        <v>6</v>
      </c>
      <c r="E37" s="237" t="s">
        <v>1276</v>
      </c>
      <c r="F37" s="252" t="s">
        <v>1299</v>
      </c>
      <c r="T37" s="53"/>
      <c r="W37" s="53"/>
    </row>
    <row r="38" spans="1:23" x14ac:dyDescent="0.2">
      <c r="A38" s="148" t="str">
        <f>INDEX(hist8[Program],MATCH(bullets13[[#This Row],[Appr]],hist8[Appr],0))</f>
        <v>LOCAL TRANSPORTATION ASSISTANCE</v>
      </c>
      <c r="B38" s="151" t="str">
        <f>INDEX(hist8[Sub program],MATCH(bullets13[[#This Row],[Appr]],hist8[Appr],0))</f>
        <v>Highway and Local Bridge Improvement Assistance</v>
      </c>
      <c r="C38" s="43">
        <v>285</v>
      </c>
      <c r="D38" s="203" t="str">
        <f>SUBSTITUTE(TRIM(LEFT(bullets13[[#This Row],[Bullet]],3)),"/","")</f>
        <v>6</v>
      </c>
      <c r="E38" s="237" t="s">
        <v>1276</v>
      </c>
      <c r="F38" s="253" t="s">
        <v>1299</v>
      </c>
      <c r="T38" s="53"/>
      <c r="W38" s="53"/>
    </row>
    <row r="39" spans="1:23" x14ac:dyDescent="0.2">
      <c r="A39" s="148" t="str">
        <f>INDEX(hist8[Program],MATCH(bullets13[[#This Row],[Appr]],hist8[Appr],0))</f>
        <v>LOCAL TRANSPORTATION ASSISTANCE</v>
      </c>
      <c r="B39" s="151" t="str">
        <f>INDEX(hist8[Sub program],MATCH(bullets13[[#This Row],[Appr]],hist8[Appr],0))</f>
        <v>Highway and Local Bridge Improvement Assistance</v>
      </c>
      <c r="C39" s="43">
        <v>275</v>
      </c>
      <c r="D39" s="203" t="str">
        <f>SUBSTITUTE(TRIM(LEFT(bullets13[[#This Row],[Bullet]],3)),"/","")</f>
        <v>7</v>
      </c>
      <c r="E39" s="237" t="s">
        <v>1276</v>
      </c>
      <c r="F39" s="252" t="s">
        <v>1300</v>
      </c>
      <c r="T39" s="53"/>
      <c r="W39" s="53"/>
    </row>
    <row r="40" spans="1:23" x14ac:dyDescent="0.2">
      <c r="A40" s="148" t="str">
        <f>INDEX(hist8[Program],MATCH(bullets13[[#This Row],[Appr]],hist8[Appr],0))</f>
        <v>LOCAL TRANSPORTATION ASSISTANCE</v>
      </c>
      <c r="B40" s="151" t="str">
        <f>INDEX(hist8[Sub program],MATCH(bullets13[[#This Row],[Appr]],hist8[Appr],0))</f>
        <v>Highway and Local Bridge Improvement Assistance</v>
      </c>
      <c r="C40" s="43">
        <v>285</v>
      </c>
      <c r="D40" s="203" t="str">
        <f>SUBSTITUTE(TRIM(LEFT(bullets13[[#This Row],[Bullet]],3)),"/","")</f>
        <v>7</v>
      </c>
      <c r="E40" s="237" t="s">
        <v>1276</v>
      </c>
      <c r="F40" s="253" t="s">
        <v>1300</v>
      </c>
      <c r="T40" s="53"/>
      <c r="W40" s="53"/>
    </row>
    <row r="41" spans="1:23" x14ac:dyDescent="0.2">
      <c r="A41" s="148" t="str">
        <f>INDEX(hist8[Program],MATCH(bullets13[[#This Row],[Appr]],hist8[Appr],0))</f>
        <v>LOCAL TRANSPORTATION ASSISTANCE</v>
      </c>
      <c r="B41" s="151" t="str">
        <f>INDEX(hist8[Sub program],MATCH(bullets13[[#This Row],[Appr]],hist8[Appr],0))</f>
        <v>Highway and Local Bridge Improvement Assistance</v>
      </c>
      <c r="C41" s="43">
        <v>285</v>
      </c>
      <c r="D41" s="203" t="str">
        <f>SUBSTITUTE(TRIM(LEFT(bullets13[[#This Row],[Bullet]],3)),"/","")</f>
        <v>9</v>
      </c>
      <c r="E41" s="237" t="s">
        <v>1276</v>
      </c>
      <c r="F41" s="253" t="s">
        <v>1361</v>
      </c>
      <c r="T41" s="53"/>
      <c r="W41" s="53"/>
    </row>
    <row r="42" spans="1:23" x14ac:dyDescent="0.2">
      <c r="A42" s="148" t="str">
        <f>INDEX(hist8[Program],MATCH(bullets13[[#This Row],[Appr]],hist8[Appr],0))</f>
        <v>LOCAL TRANSPORTATION ASSISTANCE</v>
      </c>
      <c r="B42" s="151" t="str">
        <f>INDEX(hist8[Sub program],MATCH(bullets13[[#This Row],[Appr]],hist8[Appr],0))</f>
        <v>Highway and Local Bridge Improvement Assistance</v>
      </c>
      <c r="C42" s="43">
        <v>285</v>
      </c>
      <c r="D42" s="203" t="str">
        <f>SUBSTITUTE(TRIM(LEFT(bullets13[[#This Row],[Bullet]],3)),"/","")</f>
        <v>10</v>
      </c>
      <c r="E42" s="237" t="s">
        <v>1276</v>
      </c>
      <c r="F42" s="253" t="s">
        <v>1301</v>
      </c>
      <c r="T42" s="53"/>
      <c r="W42" s="53"/>
    </row>
    <row r="43" spans="1:23" x14ac:dyDescent="0.2">
      <c r="A43" s="148" t="str">
        <f>INDEX(hist8[Program],MATCH(bullets13[[#This Row],[Appr]],hist8[Appr],0))</f>
        <v>LOCAL TRANSPORTATION ASSISTANCE</v>
      </c>
      <c r="B43" s="151" t="str">
        <f>INDEX(hist8[Sub program],MATCH(bullets13[[#This Row],[Appr]],hist8[Appr],0))</f>
        <v>Highway and Local Bridge Improvement Assistance</v>
      </c>
      <c r="C43" s="43">
        <v>285</v>
      </c>
      <c r="D43" s="203" t="str">
        <f>SUBSTITUTE(TRIM(LEFT(bullets13[[#This Row],[Bullet]],3)),"/","")</f>
        <v>11</v>
      </c>
      <c r="E43" s="237" t="s">
        <v>1276</v>
      </c>
      <c r="F43" s="253" t="s">
        <v>1302</v>
      </c>
      <c r="T43" s="53"/>
      <c r="W43" s="53"/>
    </row>
    <row r="44" spans="1:23" x14ac:dyDescent="0.2">
      <c r="A44" s="148" t="str">
        <f>INDEX(hist8[Program],MATCH(bullets13[[#This Row],[Appr]],hist8[Appr],0))</f>
        <v>LOCAL TRANSPORTATION ASSISTANCE</v>
      </c>
      <c r="B44" s="151" t="str">
        <f>INDEX(hist8[Sub program],MATCH(bullets13[[#This Row],[Appr]],hist8[Appr],0))</f>
        <v>Highway and Local Bridge Improvement Assistance</v>
      </c>
      <c r="C44" s="43">
        <v>285</v>
      </c>
      <c r="D44" s="203" t="str">
        <f>SUBSTITUTE(TRIM(LEFT(bullets13[[#This Row],[Bullet]],3)),"/","")</f>
        <v>13</v>
      </c>
      <c r="E44" s="237" t="s">
        <v>1276</v>
      </c>
      <c r="F44" s="253" t="s">
        <v>1303</v>
      </c>
      <c r="T44" s="53"/>
      <c r="W44" s="53"/>
    </row>
    <row r="45" spans="1:23" x14ac:dyDescent="0.2">
      <c r="A45" s="148" t="str">
        <f>INDEX(hist8[Program],MATCH(bullets13[[#This Row],[Appr]],hist8[Appr],0))</f>
        <v>LOCAL TRANSPORTATION ASSISTANCE</v>
      </c>
      <c r="B45" s="151" t="str">
        <f>INDEX(hist8[Sub program],MATCH(bullets13[[#This Row],[Appr]],hist8[Appr],0))</f>
        <v>Highway and Local Bridge Improvement Assistance</v>
      </c>
      <c r="C45" s="43">
        <v>265</v>
      </c>
      <c r="D45" s="203" t="str">
        <f>SUBSTITUTE(TRIM(LEFT(bullets13[[#This Row],[Bullet]],3)),"/","")</f>
        <v>16</v>
      </c>
      <c r="E45" s="237" t="s">
        <v>1276</v>
      </c>
      <c r="F45" s="257" t="s">
        <v>1296</v>
      </c>
      <c r="T45" s="53"/>
      <c r="W45" s="53"/>
    </row>
    <row r="46" spans="1:23" x14ac:dyDescent="0.2">
      <c r="A46" s="148" t="str">
        <f>INDEX(hist8[Program],MATCH(bullets13[[#This Row],[Appr]],hist8[Appr],0))</f>
        <v>LOCAL TRANSPORTATION ASSISTANCE</v>
      </c>
      <c r="B46" s="151" t="str">
        <f>INDEX(hist8[Sub program],MATCH(bullets13[[#This Row],[Appr]],hist8[Appr],0))</f>
        <v>Highway and Local Bridge Improvement Assistance</v>
      </c>
      <c r="C46" s="43">
        <v>285</v>
      </c>
      <c r="D46" s="203" t="str">
        <f>SUBSTITUTE(TRIM(LEFT(bullets13[[#This Row],[Bullet]],3)),"/","")</f>
        <v>16</v>
      </c>
      <c r="E46" s="237" t="s">
        <v>1276</v>
      </c>
      <c r="F46" s="258" t="s">
        <v>1296</v>
      </c>
      <c r="T46" s="53"/>
      <c r="W46" s="53"/>
    </row>
    <row r="47" spans="1:23" x14ac:dyDescent="0.2">
      <c r="A47" s="148" t="str">
        <f>INDEX(hist8[Program],MATCH(bullets13[[#This Row],[Appr]],hist8[Appr],0))</f>
        <v>LOCAL TRANSPORTATION ASSISTANCE</v>
      </c>
      <c r="B47" s="151" t="str">
        <f>INDEX(hist8[Sub program],MATCH(bullets13[[#This Row],[Appr]],hist8[Appr],0))</f>
        <v>Local Transportation Facility Improvement Assistance</v>
      </c>
      <c r="C47" s="43">
        <v>276</v>
      </c>
      <c r="D47" s="203" t="str">
        <f>SUBSTITUTE(TRIM(LEFT(bullets13[[#This Row],[Bullet]],3)),"/","")</f>
        <v>2</v>
      </c>
      <c r="E47" s="237" t="s">
        <v>1276</v>
      </c>
      <c r="F47" s="252" t="s">
        <v>1282</v>
      </c>
      <c r="T47" s="53"/>
      <c r="W47" s="53"/>
    </row>
    <row r="48" spans="1:23" x14ac:dyDescent="0.2">
      <c r="A48" s="148" t="str">
        <f>INDEX(hist8[Program],MATCH(bullets13[[#This Row],[Appr]],hist8[Appr],0))</f>
        <v>LOCAL TRANSPORTATION ASSISTANCE</v>
      </c>
      <c r="B48" s="151" t="str">
        <f>INDEX(hist8[Sub program],MATCH(bullets13[[#This Row],[Appr]],hist8[Appr],0))</f>
        <v>Local Transportation Facility Improvement Assistance</v>
      </c>
      <c r="C48" s="43">
        <v>286</v>
      </c>
      <c r="D48" s="203" t="str">
        <f>SUBSTITUTE(TRIM(LEFT(bullets13[[#This Row],[Bullet]],3)),"/","")</f>
        <v>2</v>
      </c>
      <c r="E48" s="237" t="s">
        <v>1276</v>
      </c>
      <c r="F48" s="253" t="s">
        <v>1282</v>
      </c>
      <c r="T48" s="53"/>
      <c r="W48" s="53"/>
    </row>
    <row r="49" spans="1:23" x14ac:dyDescent="0.2">
      <c r="A49" s="148" t="str">
        <f>INDEX(hist8[Program],MATCH(bullets13[[#This Row],[Appr]],hist8[Appr],0))</f>
        <v>LOCAL TRANSPORTATION ASSISTANCE</v>
      </c>
      <c r="B49" s="151" t="str">
        <f>INDEX(hist8[Sub program],MATCH(bullets13[[#This Row],[Appr]],hist8[Appr],0))</f>
        <v>Local Transportation Facility Improvement Assistance</v>
      </c>
      <c r="C49" s="43">
        <v>245</v>
      </c>
      <c r="D49" s="204" t="str">
        <f>SUBSTITUTE(TRIM(LEFT(bullets13[[#This Row],[Bullet]],3)),"/","")</f>
        <v>3</v>
      </c>
      <c r="E49" s="238" t="s">
        <v>1276</v>
      </c>
      <c r="F49" s="256" t="s">
        <v>1295</v>
      </c>
      <c r="T49" s="53"/>
      <c r="W49" s="53"/>
    </row>
    <row r="50" spans="1:23" x14ac:dyDescent="0.2">
      <c r="A50" s="148" t="str">
        <f>INDEX(hist8[Program],MATCH(bullets13[[#This Row],[Appr]],hist8[Appr],0))</f>
        <v>LOCAL TRANSPORTATION ASSISTANCE</v>
      </c>
      <c r="B50" s="151" t="str">
        <f>INDEX(hist8[Sub program],MATCH(bullets13[[#This Row],[Appr]],hist8[Appr],0))</f>
        <v>Local Transportation Facility Improvement Assistance</v>
      </c>
      <c r="C50" s="43">
        <v>276</v>
      </c>
      <c r="D50" s="203" t="str">
        <f>SUBSTITUTE(TRIM(LEFT(bullets13[[#This Row],[Bullet]],3)),"/","")</f>
        <v>4</v>
      </c>
      <c r="E50" s="237" t="s">
        <v>1276</v>
      </c>
      <c r="F50" s="252" t="s">
        <v>1297</v>
      </c>
      <c r="T50" s="53"/>
      <c r="W50" s="53"/>
    </row>
    <row r="51" spans="1:23" x14ac:dyDescent="0.2">
      <c r="A51" s="148" t="str">
        <f>INDEX(hist8[Program],MATCH(bullets13[[#This Row],[Appr]],hist8[Appr],0))</f>
        <v>LOCAL TRANSPORTATION ASSISTANCE</v>
      </c>
      <c r="B51" s="151" t="str">
        <f>INDEX(hist8[Sub program],MATCH(bullets13[[#This Row],[Appr]],hist8[Appr],0))</f>
        <v>Local Transportation Facility Improvement Assistance</v>
      </c>
      <c r="C51" s="43">
        <v>286</v>
      </c>
      <c r="D51" s="203" t="str">
        <f>SUBSTITUTE(TRIM(LEFT(bullets13[[#This Row],[Bullet]],3)),"/","")</f>
        <v>4</v>
      </c>
      <c r="E51" s="237" t="s">
        <v>1276</v>
      </c>
      <c r="F51" s="253" t="s">
        <v>1297</v>
      </c>
      <c r="T51" s="53"/>
      <c r="W51" s="53"/>
    </row>
    <row r="52" spans="1:23" x14ac:dyDescent="0.2">
      <c r="A52" s="148" t="str">
        <f>INDEX(hist8[Program],MATCH(bullets13[[#This Row],[Appr]],hist8[Appr],0))</f>
        <v>LOCAL TRANSPORTATION ASSISTANCE</v>
      </c>
      <c r="B52" s="151" t="str">
        <f>INDEX(hist8[Sub program],MATCH(bullets13[[#This Row],[Appr]],hist8[Appr],0))</f>
        <v>Local Transportation Facility Improvement Assistance</v>
      </c>
      <c r="C52" s="43">
        <v>276</v>
      </c>
      <c r="D52" s="203" t="str">
        <f>SUBSTITUTE(TRIM(LEFT(bullets13[[#This Row],[Bullet]],3)),"/","")</f>
        <v>5</v>
      </c>
      <c r="E52" s="237" t="s">
        <v>1276</v>
      </c>
      <c r="F52" s="252" t="s">
        <v>1298</v>
      </c>
      <c r="T52" s="53"/>
      <c r="W52" s="53"/>
    </row>
    <row r="53" spans="1:23" x14ac:dyDescent="0.2">
      <c r="A53" s="148" t="str">
        <f>INDEX(hist8[Program],MATCH(bullets13[[#This Row],[Appr]],hist8[Appr],0))</f>
        <v>LOCAL TRANSPORTATION ASSISTANCE</v>
      </c>
      <c r="B53" s="151" t="str">
        <f>INDEX(hist8[Sub program],MATCH(bullets13[[#This Row],[Appr]],hist8[Appr],0))</f>
        <v>Local Transportation Facility Improvement Assistance</v>
      </c>
      <c r="C53" s="43">
        <v>286</v>
      </c>
      <c r="D53" s="203" t="str">
        <f>SUBSTITUTE(TRIM(LEFT(bullets13[[#This Row],[Bullet]],3)),"/","")</f>
        <v>5</v>
      </c>
      <c r="E53" s="237" t="s">
        <v>1276</v>
      </c>
      <c r="F53" s="253" t="s">
        <v>1298</v>
      </c>
      <c r="T53" s="53"/>
      <c r="W53" s="53"/>
    </row>
    <row r="54" spans="1:23" x14ac:dyDescent="0.2">
      <c r="A54" s="148" t="str">
        <f>INDEX(hist8[Program],MATCH(bullets13[[#This Row],[Appr]],hist8[Appr],0))</f>
        <v>LOCAL TRANSPORTATION ASSISTANCE</v>
      </c>
      <c r="B54" s="151" t="str">
        <f>INDEX(hist8[Sub program],MATCH(bullets13[[#This Row],[Appr]],hist8[Appr],0))</f>
        <v>Local Transportation Facility Improvement Assistance</v>
      </c>
      <c r="C54" s="43">
        <v>276</v>
      </c>
      <c r="D54" s="203" t="str">
        <f>SUBSTITUTE(TRIM(LEFT(bullets13[[#This Row],[Bullet]],3)),"/","")</f>
        <v>6</v>
      </c>
      <c r="E54" s="237" t="s">
        <v>1276</v>
      </c>
      <c r="F54" s="252" t="s">
        <v>1299</v>
      </c>
      <c r="T54" s="53"/>
      <c r="W54" s="53"/>
    </row>
    <row r="55" spans="1:23" x14ac:dyDescent="0.2">
      <c r="A55" s="148" t="str">
        <f>INDEX(hist8[Program],MATCH(bullets13[[#This Row],[Appr]],hist8[Appr],0))</f>
        <v>LOCAL TRANSPORTATION ASSISTANCE</v>
      </c>
      <c r="B55" s="151" t="str">
        <f>INDEX(hist8[Sub program],MATCH(bullets13[[#This Row],[Appr]],hist8[Appr],0))</f>
        <v>Local Transportation Facility Improvement Assistance</v>
      </c>
      <c r="C55" s="43">
        <v>286</v>
      </c>
      <c r="D55" s="203" t="str">
        <f>SUBSTITUTE(TRIM(LEFT(bullets13[[#This Row],[Bullet]],3)),"/","")</f>
        <v>6</v>
      </c>
      <c r="E55" s="237" t="s">
        <v>1276</v>
      </c>
      <c r="F55" s="253" t="s">
        <v>1299</v>
      </c>
      <c r="T55" s="53"/>
      <c r="W55" s="53"/>
    </row>
    <row r="56" spans="1:23" x14ac:dyDescent="0.2">
      <c r="A56" s="148" t="str">
        <f>INDEX(hist8[Program],MATCH(bullets13[[#This Row],[Appr]],hist8[Appr],0))</f>
        <v>LOCAL TRANSPORTATION ASSISTANCE</v>
      </c>
      <c r="B56" s="151" t="str">
        <f>INDEX(hist8[Sub program],MATCH(bullets13[[#This Row],[Appr]],hist8[Appr],0))</f>
        <v>Local Transportation Facility Improvement Assistance</v>
      </c>
      <c r="C56" s="43">
        <v>276</v>
      </c>
      <c r="D56" s="203" t="str">
        <f>SUBSTITUTE(TRIM(LEFT(bullets13[[#This Row],[Bullet]],3)),"/","")</f>
        <v>7</v>
      </c>
      <c r="E56" s="237" t="s">
        <v>1276</v>
      </c>
      <c r="F56" s="252" t="s">
        <v>1300</v>
      </c>
      <c r="T56" s="53"/>
      <c r="W56" s="53"/>
    </row>
    <row r="57" spans="1:23" x14ac:dyDescent="0.2">
      <c r="A57" s="148" t="str">
        <f>INDEX(hist8[Program],MATCH(bullets13[[#This Row],[Appr]],hist8[Appr],0))</f>
        <v>LOCAL TRANSPORTATION ASSISTANCE</v>
      </c>
      <c r="B57" s="151" t="str">
        <f>INDEX(hist8[Sub program],MATCH(bullets13[[#This Row],[Appr]],hist8[Appr],0))</f>
        <v>Local Transportation Facility Improvement Assistance</v>
      </c>
      <c r="C57" s="43">
        <v>286</v>
      </c>
      <c r="D57" s="203" t="str">
        <f>SUBSTITUTE(TRIM(LEFT(bullets13[[#This Row],[Bullet]],3)),"/","")</f>
        <v>7</v>
      </c>
      <c r="E57" s="237" t="s">
        <v>1276</v>
      </c>
      <c r="F57" s="253" t="s">
        <v>1300</v>
      </c>
      <c r="T57" s="53"/>
      <c r="W57" s="53"/>
    </row>
    <row r="58" spans="1:23" x14ac:dyDescent="0.2">
      <c r="A58" s="148" t="str">
        <f>INDEX(hist8[Program],MATCH(bullets13[[#This Row],[Appr]],hist8[Appr],0))</f>
        <v>LOCAL TRANSPORTATION ASSISTANCE</v>
      </c>
      <c r="B58" s="151" t="str">
        <f>INDEX(hist8[Sub program],MATCH(bullets13[[#This Row],[Appr]],hist8[Appr],0))</f>
        <v>Local Transportation Facility Improvement Assistance</v>
      </c>
      <c r="C58" s="43">
        <v>286</v>
      </c>
      <c r="D58" s="203" t="str">
        <f>SUBSTITUTE(TRIM(LEFT(bullets13[[#This Row],[Bullet]],3)),"/","")</f>
        <v>8</v>
      </c>
      <c r="E58" s="237" t="s">
        <v>1276</v>
      </c>
      <c r="F58" s="253" t="s">
        <v>1304</v>
      </c>
      <c r="T58" s="53"/>
      <c r="W58" s="53"/>
    </row>
    <row r="59" spans="1:23" x14ac:dyDescent="0.2">
      <c r="A59" s="148" t="str">
        <f>INDEX(hist8[Program],MATCH(bullets13[[#This Row],[Appr]],hist8[Appr],0))</f>
        <v>LOCAL TRANSPORTATION ASSISTANCE</v>
      </c>
      <c r="B59" s="151" t="str">
        <f>INDEX(hist8[Sub program],MATCH(bullets13[[#This Row],[Appr]],hist8[Appr],0))</f>
        <v>Local Transportation Facility Improvement Assistance</v>
      </c>
      <c r="C59" s="43">
        <v>286</v>
      </c>
      <c r="D59" s="203" t="str">
        <f>SUBSTITUTE(TRIM(LEFT(bullets13[[#This Row],[Bullet]],3)),"/","")</f>
        <v>12</v>
      </c>
      <c r="E59" s="237" t="s">
        <v>1276</v>
      </c>
      <c r="F59" s="253" t="s">
        <v>1305</v>
      </c>
      <c r="T59" s="53"/>
      <c r="W59" s="53"/>
    </row>
    <row r="60" spans="1:23" x14ac:dyDescent="0.2">
      <c r="A60" s="148" t="str">
        <f>INDEX(hist8[Program],MATCH(bullets13[[#This Row],[Appr]],hist8[Appr],0))</f>
        <v>LOCAL TRANSPORTATION ASSISTANCE</v>
      </c>
      <c r="B60" s="151" t="str">
        <f>INDEX(hist8[Sub program],MATCH(bullets13[[#This Row],[Appr]],hist8[Appr],0))</f>
        <v>Local Transportation Facility Improvement Assistance</v>
      </c>
      <c r="C60" s="43">
        <v>286</v>
      </c>
      <c r="D60" s="203" t="str">
        <f>SUBSTITUTE(TRIM(LEFT(bullets13[[#This Row],[Bullet]],3)),"/","")</f>
        <v>13</v>
      </c>
      <c r="E60" s="237" t="s">
        <v>1276</v>
      </c>
      <c r="F60" s="253" t="s">
        <v>1303</v>
      </c>
      <c r="T60" s="53"/>
      <c r="W60" s="53"/>
    </row>
    <row r="61" spans="1:23" x14ac:dyDescent="0.2">
      <c r="A61" s="148" t="str">
        <f>INDEX(hist8[Program],MATCH(bullets13[[#This Row],[Appr]],hist8[Appr],0))</f>
        <v>LOCAL TRANSPORTATION ASSISTANCE</v>
      </c>
      <c r="B61" s="151" t="str">
        <f>INDEX(hist8[Sub program],MATCH(bullets13[[#This Row],[Appr]],hist8[Appr],0))</f>
        <v>Local Transportation Facility Improvement Assistance</v>
      </c>
      <c r="C61" s="43">
        <v>270</v>
      </c>
      <c r="D61" s="203" t="str">
        <f>SUBSTITUTE(TRIM(LEFT(bullets13[[#This Row],[Bullet]],3)),"/","")</f>
        <v>14</v>
      </c>
      <c r="E61" s="237" t="s">
        <v>1275</v>
      </c>
      <c r="F61" s="253" t="s">
        <v>1362</v>
      </c>
      <c r="T61" s="53"/>
      <c r="W61" s="53"/>
    </row>
    <row r="62" spans="1:23" x14ac:dyDescent="0.2">
      <c r="A62" s="148" t="str">
        <f>INDEX(hist8[Program],MATCH(bullets13[[#This Row],[Appr]],hist8[Appr],0))</f>
        <v>LOCAL TRANSPORTATION ASSISTANCE</v>
      </c>
      <c r="B62" s="151" t="str">
        <f>INDEX(hist8[Sub program],MATCH(bullets13[[#This Row],[Appr]],hist8[Appr],0))</f>
        <v>Local Transportation Facility Improvement Assistance</v>
      </c>
      <c r="C62" s="44">
        <v>270</v>
      </c>
      <c r="D62" s="203" t="str">
        <f>SUBSTITUTE(TRIM(LEFT(bullets13[[#This Row],[Bullet]],3)),"/","")</f>
        <v>15</v>
      </c>
      <c r="E62" s="237" t="s">
        <v>1275</v>
      </c>
      <c r="F62" s="258" t="s">
        <v>1363</v>
      </c>
      <c r="T62" s="53"/>
      <c r="W62" s="53"/>
    </row>
    <row r="63" spans="1:23" x14ac:dyDescent="0.2">
      <c r="A63" s="148" t="str">
        <f>INDEX(hist8[Program],MATCH(bullets13[[#This Row],[Appr]],hist8[Appr],0))</f>
        <v>LOCAL TRANSPORTATION ASSISTANCE</v>
      </c>
      <c r="B63" s="151" t="str">
        <f>INDEX(hist8[Sub program],MATCH(bullets13[[#This Row],[Appr]],hist8[Appr],0))</f>
        <v>Rail Service Assistance</v>
      </c>
      <c r="C63" s="43">
        <v>262</v>
      </c>
      <c r="D63" s="203" t="str">
        <f>SUBSTITUTE(TRIM(LEFT(bullets13[[#This Row],[Bullet]],3)),"/","")</f>
        <v>1</v>
      </c>
      <c r="E63" s="237" t="s">
        <v>1275</v>
      </c>
      <c r="F63" s="253" t="s">
        <v>1365</v>
      </c>
      <c r="T63" s="53"/>
      <c r="W63" s="53"/>
    </row>
    <row r="64" spans="1:23" x14ac:dyDescent="0.2">
      <c r="A64" s="148" t="str">
        <f>INDEX(hist8[Program],MATCH(bullets13[[#This Row],[Appr]],hist8[Appr],0))</f>
        <v>LOCAL TRANSPORTATION ASSISTANCE</v>
      </c>
      <c r="B64" s="151" t="str">
        <f>INDEX(hist8[Sub program],MATCH(bullets13[[#This Row],[Appr]],hist8[Appr],0))</f>
        <v>Transportation Facilities Economic Assistance and Development</v>
      </c>
      <c r="C64" s="43">
        <v>260</v>
      </c>
      <c r="D64" s="203" t="str">
        <f>SUBSTITUTE(TRIM(LEFT(bullets13[[#This Row],[Bullet]],3)),"/","")</f>
        <v>7</v>
      </c>
      <c r="E64" s="237" t="s">
        <v>1275</v>
      </c>
      <c r="F64" s="253" t="s">
        <v>1364</v>
      </c>
      <c r="T64" s="53"/>
      <c r="W64" s="53"/>
    </row>
    <row r="65" spans="1:23" x14ac:dyDescent="0.2">
      <c r="A65" s="78" t="s">
        <v>21</v>
      </c>
      <c r="B65" s="78" t="s">
        <v>25</v>
      </c>
      <c r="C65" s="43">
        <v>7.0000000000000001E-3</v>
      </c>
      <c r="D65" s="203" t="str">
        <f>SUBSTITUTE(TRIM(LEFT(bullets13[[#This Row],[Bullet]],3)),"/","")</f>
        <v>11</v>
      </c>
      <c r="E65" s="237" t="s">
        <v>1275</v>
      </c>
      <c r="F65" s="252" t="s">
        <v>1359</v>
      </c>
      <c r="T65" s="53"/>
      <c r="W65" s="53"/>
    </row>
    <row r="66" spans="1:23" x14ac:dyDescent="0.2">
      <c r="A66" s="148" t="str">
        <f>INDEX(hist8[Program],MATCH(bullets13[[#This Row],[Appr]],hist8[Appr],0))</f>
        <v>MOTOR VEHICLE SERVICES AND ENFORCEMENT</v>
      </c>
      <c r="B66" s="151" t="str">
        <f>INDEX(hist8[Sub program],MATCH(bullets13[[#This Row],[Appr]],hist8[Appr],0))</f>
        <v>Motor Vehicle Inspection and Maintenance</v>
      </c>
      <c r="C66" s="43">
        <v>596</v>
      </c>
      <c r="D66" s="203" t="str">
        <f>SUBSTITUTE(TRIM(LEFT(bullets13[[#This Row],[Bullet]],3)),"/","")</f>
        <v>4</v>
      </c>
      <c r="E66" s="237" t="s">
        <v>1276</v>
      </c>
      <c r="F66" s="252" t="s">
        <v>1280</v>
      </c>
      <c r="T66" s="53"/>
      <c r="W66" s="53"/>
    </row>
    <row r="67" spans="1:23" x14ac:dyDescent="0.2">
      <c r="A67" s="148" t="str">
        <f>INDEX(hist8[Program],MATCH(bullets13[[#This Row],[Appr]],hist8[Appr],0))</f>
        <v>MOTOR VEHICLE SERVICES AND ENFORCEMENT</v>
      </c>
      <c r="B67" s="151" t="str">
        <f>INDEX(hist8[Sub program],MATCH(bullets13[[#This Row],[Appr]],hist8[Appr],0))</f>
        <v>Motor Vehicle Inspection and Maintenance</v>
      </c>
      <c r="C67" s="43">
        <v>596</v>
      </c>
      <c r="D67" s="203" t="str">
        <f>SUBSTITUTE(TRIM(LEFT(bullets13[[#This Row],[Bullet]],3)),"/","")</f>
        <v>5</v>
      </c>
      <c r="E67" s="237" t="s">
        <v>1275</v>
      </c>
      <c r="F67" s="252" t="s">
        <v>1349</v>
      </c>
      <c r="T67" s="53"/>
      <c r="W67" s="53"/>
    </row>
    <row r="68" spans="1:23" x14ac:dyDescent="0.2">
      <c r="A68" s="148" t="str">
        <f>INDEX(hist8[Program],MATCH(bullets13[[#This Row],[Appr]],hist8[Appr],0))</f>
        <v>MOTOR VEHICLE SERVICES AND ENFORCEMENT</v>
      </c>
      <c r="B68" s="151" t="str">
        <f>INDEX(hist8[Sub program],MATCH(bullets13[[#This Row],[Appr]],hist8[Appr],0))</f>
        <v>Motor Vehicle Inspection and Maintenance</v>
      </c>
      <c r="C68" s="43">
        <v>596</v>
      </c>
      <c r="D68" s="203" t="str">
        <f>SUBSTITUTE(TRIM(LEFT(bullets13[[#This Row],[Bullet]],3)),"/","")</f>
        <v>6</v>
      </c>
      <c r="E68" s="237" t="s">
        <v>1275</v>
      </c>
      <c r="F68" s="252" t="s">
        <v>1350</v>
      </c>
      <c r="T68" s="53"/>
      <c r="W68" s="53"/>
    </row>
    <row r="69" spans="1:23" x14ac:dyDescent="0.2">
      <c r="A69" s="148" t="str">
        <f>INDEX(hist8[Program],MATCH(bullets13[[#This Row],[Appr]],hist8[Appr],0))</f>
        <v>MOTOR VEHICLE SERVICES AND ENFORCEMENT</v>
      </c>
      <c r="B69" s="151" t="str">
        <f>INDEX(hist8[Sub program],MATCH(bullets13[[#This Row],[Appr]],hist8[Appr],0))</f>
        <v>Vehicle Inspection, traffic enforcement and Radio Management</v>
      </c>
      <c r="C69" s="43">
        <v>562</v>
      </c>
      <c r="D69" s="203" t="str">
        <f>SUBSTITUTE(TRIM(LEFT(bullets13[[#This Row],[Bullet]],3)),"/","")</f>
        <v>1</v>
      </c>
      <c r="E69" s="237" t="s">
        <v>1275</v>
      </c>
      <c r="F69" s="252" t="s">
        <v>1351</v>
      </c>
      <c r="T69" s="53"/>
      <c r="W69" s="53"/>
    </row>
    <row r="70" spans="1:23" x14ac:dyDescent="0.2">
      <c r="A70" s="148" t="str">
        <f>INDEX(hist8[Program],MATCH(bullets13[[#This Row],[Appr]],hist8[Appr],0))</f>
        <v>MOTOR VEHICLE SERVICES AND ENFORCEMENT</v>
      </c>
      <c r="B70" s="151" t="str">
        <f>INDEX(hist8[Sub program],MATCH(bullets13[[#This Row],[Appr]],hist8[Appr],0))</f>
        <v>Vehicle Inspection, traffic enforcement and Radio Management</v>
      </c>
      <c r="C70" s="43">
        <v>582</v>
      </c>
      <c r="D70" s="203" t="str">
        <f>SUBSTITUTE(TRIM(LEFT(bullets13[[#This Row],[Bullet]],3)),"/","")</f>
        <v>1</v>
      </c>
      <c r="E70" s="237" t="s">
        <v>1275</v>
      </c>
      <c r="F70" s="252" t="s">
        <v>1351</v>
      </c>
      <c r="T70" s="53"/>
      <c r="W70" s="53"/>
    </row>
    <row r="71" spans="1:23" x14ac:dyDescent="0.2">
      <c r="A71" s="148" t="str">
        <f>INDEX(hist8[Program],MATCH(bullets13[[#This Row],[Appr]],hist8[Appr],0))</f>
        <v>MOTOR VEHICLE SERVICES AND ENFORCEMENT</v>
      </c>
      <c r="B71" s="151" t="str">
        <f>INDEX(hist8[Sub program],MATCH(bullets13[[#This Row],[Appr]],hist8[Appr],0))</f>
        <v>Vehicle Inspection, traffic enforcement and Radio Management</v>
      </c>
      <c r="C71" s="43">
        <v>562</v>
      </c>
      <c r="D71" s="203" t="str">
        <f>SUBSTITUTE(TRIM(LEFT(bullets13[[#This Row],[Bullet]],3)),"/","")</f>
        <v>2</v>
      </c>
      <c r="E71" s="237" t="s">
        <v>1275</v>
      </c>
      <c r="F71" s="252" t="s">
        <v>1352</v>
      </c>
      <c r="T71" s="53"/>
      <c r="W71" s="53"/>
    </row>
    <row r="72" spans="1:23" x14ac:dyDescent="0.2">
      <c r="A72" s="148" t="str">
        <f>INDEX(hist8[Program],MATCH(bullets13[[#This Row],[Appr]],hist8[Appr],0))</f>
        <v>MOTOR VEHICLE SERVICES AND ENFORCEMENT</v>
      </c>
      <c r="B72" s="151" t="str">
        <f>INDEX(hist8[Sub program],MATCH(bullets13[[#This Row],[Appr]],hist8[Appr],0))</f>
        <v>Vehicle Inspection, traffic enforcement and Radio Management</v>
      </c>
      <c r="C72" s="43">
        <v>564</v>
      </c>
      <c r="D72" s="203" t="str">
        <f>SUBSTITUTE(TRIM(LEFT(bullets13[[#This Row],[Bullet]],3)),"/","")</f>
        <v>2</v>
      </c>
      <c r="E72" s="237" t="s">
        <v>1275</v>
      </c>
      <c r="F72" s="252" t="s">
        <v>1354</v>
      </c>
      <c r="T72" s="53"/>
      <c r="W72" s="53"/>
    </row>
    <row r="73" spans="1:23" x14ac:dyDescent="0.2">
      <c r="A73" s="148" t="str">
        <f>INDEX(hist8[Program],MATCH(bullets13[[#This Row],[Appr]],hist8[Appr],0))</f>
        <v>MOTOR VEHICLE SERVICES AND ENFORCEMENT</v>
      </c>
      <c r="B73" s="151" t="str">
        <f>INDEX(hist8[Sub program],MATCH(bullets13[[#This Row],[Appr]],hist8[Appr],0))</f>
        <v>Vehicle Inspection, traffic enforcement and Radio Management</v>
      </c>
      <c r="C73" s="43">
        <v>562</v>
      </c>
      <c r="D73" s="203" t="str">
        <f>SUBSTITUTE(TRIM(LEFT(bullets13[[#This Row],[Bullet]],3)),"/","")</f>
        <v>3</v>
      </c>
      <c r="E73" s="237" t="s">
        <v>1275</v>
      </c>
      <c r="F73" s="252" t="s">
        <v>1353</v>
      </c>
      <c r="T73" s="53"/>
      <c r="W73" s="53"/>
    </row>
    <row r="74" spans="1:23" x14ac:dyDescent="0.2">
      <c r="A74" s="148" t="str">
        <f>INDEX(hist8[Program],MATCH(bullets13[[#This Row],[Appr]],hist8[Appr],0))</f>
        <v>MOTOR VEHICLE SERVICES AND ENFORCEMENT</v>
      </c>
      <c r="B74" s="151" t="str">
        <f>INDEX(hist8[Sub program],MATCH(bullets13[[#This Row],[Appr]],hist8[Appr],0))</f>
        <v>Vehicle Registration and Driver Licensing</v>
      </c>
      <c r="C74" s="43">
        <v>563</v>
      </c>
      <c r="D74" s="203" t="str">
        <f>SUBSTITUTE(TRIM(LEFT(bullets13[[#This Row],[Bullet]],3)),"/","")</f>
        <v>2</v>
      </c>
      <c r="E74" s="237" t="s">
        <v>1275</v>
      </c>
      <c r="F74" s="252" t="s">
        <v>1345</v>
      </c>
      <c r="T74" s="53"/>
      <c r="W74" s="53"/>
    </row>
    <row r="75" spans="1:23" x14ac:dyDescent="0.2">
      <c r="A75" s="148" t="str">
        <f>INDEX(hist8[Program],MATCH(bullets13[[#This Row],[Appr]],hist8[Appr],0))</f>
        <v>MOTOR VEHICLE SERVICES AND ENFORCEMENT</v>
      </c>
      <c r="B75" s="151" t="str">
        <f>INDEX(hist8[Sub program],MATCH(bullets13[[#This Row],[Appr]],hist8[Appr],0))</f>
        <v>Vehicle Registration and Driver Licensing</v>
      </c>
      <c r="C75" s="43">
        <v>563</v>
      </c>
      <c r="D75" s="203" t="str">
        <f>SUBSTITUTE(TRIM(LEFT(bullets13[[#This Row],[Bullet]],3)),"/","")</f>
        <v>3</v>
      </c>
      <c r="E75" s="237" t="s">
        <v>1275</v>
      </c>
      <c r="F75" s="252" t="s">
        <v>1346</v>
      </c>
      <c r="T75" s="53"/>
      <c r="W75" s="53"/>
    </row>
    <row r="76" spans="1:23" x14ac:dyDescent="0.2">
      <c r="A76" s="148" t="str">
        <f>INDEX(hist8[Program],MATCH(bullets13[[#This Row],[Appr]],hist8[Appr],0))</f>
        <v>MOTOR VEHICLE SERVICES AND ENFORCEMENT</v>
      </c>
      <c r="B76" s="151" t="str">
        <f>INDEX(hist8[Sub program],MATCH(bullets13[[#This Row],[Appr]],hist8[Appr],0))</f>
        <v>Vehicle Registration and Driver Licensing</v>
      </c>
      <c r="C76" s="43">
        <v>563</v>
      </c>
      <c r="D76" s="203" t="str">
        <f>SUBSTITUTE(TRIM(LEFT(bullets13[[#This Row],[Bullet]],3)),"/","")</f>
        <v>4</v>
      </c>
      <c r="E76" s="237" t="s">
        <v>1276</v>
      </c>
      <c r="F76" s="252" t="s">
        <v>1280</v>
      </c>
      <c r="T76" s="53"/>
      <c r="W76" s="53"/>
    </row>
    <row r="77" spans="1:23" x14ac:dyDescent="0.2">
      <c r="A77" s="148" t="str">
        <f>INDEX(hist8[Program],MATCH(bullets13[[#This Row],[Appr]],hist8[Appr],0))</f>
        <v>MOTOR VEHICLE SERVICES AND ENFORCEMENT</v>
      </c>
      <c r="B77" s="151" t="str">
        <f>INDEX(hist8[Sub program],MATCH(bullets13[[#This Row],[Appr]],hist8[Appr],0))</f>
        <v>Vehicle Registration and Driver Licensing</v>
      </c>
      <c r="C77" s="43">
        <v>563</v>
      </c>
      <c r="D77" s="203" t="str">
        <f>SUBSTITUTE(TRIM(LEFT(bullets13[[#This Row],[Bullet]],3)),"/","")</f>
        <v>5</v>
      </c>
      <c r="E77" s="237" t="s">
        <v>1275</v>
      </c>
      <c r="F77" s="252" t="s">
        <v>1347</v>
      </c>
      <c r="T77" s="53"/>
      <c r="W77" s="53"/>
    </row>
    <row r="78" spans="1:23" x14ac:dyDescent="0.2">
      <c r="A78" s="148" t="str">
        <f>INDEX(hist8[Program],MATCH(bullets13[[#This Row],[Appr]],hist8[Appr],0))</f>
        <v>MOTOR VEHICLE SERVICES AND ENFORCEMENT</v>
      </c>
      <c r="B78" s="151" t="str">
        <f>INDEX(hist8[Sub program],MATCH(bullets13[[#This Row],[Appr]],hist8[Appr],0))</f>
        <v>Vehicle Registration and Driver Licensing</v>
      </c>
      <c r="C78" s="43">
        <v>563</v>
      </c>
      <c r="D78" s="203" t="str">
        <f>SUBSTITUTE(TRIM(LEFT(bullets13[[#This Row],[Bullet]],3)),"/","")</f>
        <v>6</v>
      </c>
      <c r="E78" s="237" t="s">
        <v>1275</v>
      </c>
      <c r="F78" s="252" t="s">
        <v>1348</v>
      </c>
      <c r="T78" s="53"/>
      <c r="W78" s="53"/>
    </row>
    <row r="79" spans="1:23" x14ac:dyDescent="0.2">
      <c r="A79" s="148" t="str">
        <f>INDEX(hist8[Program],MATCH(bullets13[[#This Row],[Appr]],hist8[Appr],0))</f>
        <v>STATE HIGHWAY FACILITIES</v>
      </c>
      <c r="B79" s="151" t="str">
        <f>INDEX(hist8[Sub program],MATCH(bullets13[[#This Row],[Appr]],hist8[Appr],0))</f>
        <v>Administration and Planning</v>
      </c>
      <c r="C79" s="43">
        <v>389</v>
      </c>
      <c r="D79" s="203" t="str">
        <f>SUBSTITUTE(TRIM(LEFT(bullets13[[#This Row],[Bullet]],3)),"/","")</f>
        <v>1</v>
      </c>
      <c r="E79" s="237" t="s">
        <v>1276</v>
      </c>
      <c r="F79" s="253" t="s">
        <v>1306</v>
      </c>
      <c r="T79" s="53"/>
      <c r="W79" s="53"/>
    </row>
    <row r="80" spans="1:23" x14ac:dyDescent="0.2">
      <c r="A80" s="148" t="str">
        <f>INDEX(hist8[Program],MATCH(bullets13[[#This Row],[Appr]],hist8[Appr],0))</f>
        <v>STATE HIGHWAY FACILITIES</v>
      </c>
      <c r="B80" s="151" t="str">
        <f>INDEX(hist8[Sub program],MATCH(bullets13[[#This Row],[Appr]],hist8[Appr],0))</f>
        <v>Administration and Planning</v>
      </c>
      <c r="C80" s="43">
        <v>389</v>
      </c>
      <c r="D80" s="203" t="str">
        <f>SUBSTITUTE(TRIM(LEFT(bullets13[[#This Row],[Bullet]],3)),"/","")</f>
        <v>2</v>
      </c>
      <c r="E80" s="237" t="s">
        <v>1276</v>
      </c>
      <c r="F80" s="253" t="s">
        <v>1307</v>
      </c>
      <c r="T80" s="53"/>
      <c r="W80" s="53"/>
    </row>
    <row r="81" spans="1:23" x14ac:dyDescent="0.2">
      <c r="A81" s="148" t="str">
        <f>INDEX(hist8[Program],MATCH(bullets13[[#This Row],[Appr]],hist8[Appr],0))</f>
        <v>STATE HIGHWAY FACILITIES</v>
      </c>
      <c r="B81" s="151" t="str">
        <f>INDEX(hist8[Sub program],MATCH(bullets13[[#This Row],[Appr]],hist8[Appr],0))</f>
        <v>Administration and Planning</v>
      </c>
      <c r="C81" s="43">
        <v>369</v>
      </c>
      <c r="D81" s="203" t="str">
        <f>SUBSTITUTE(TRIM(LEFT(bullets13[[#This Row],[Bullet]],3)),"/","")</f>
        <v>3</v>
      </c>
      <c r="E81" s="237" t="s">
        <v>1275</v>
      </c>
      <c r="F81" s="253" t="s">
        <v>1366</v>
      </c>
      <c r="T81" s="53"/>
      <c r="W81" s="53"/>
    </row>
    <row r="82" spans="1:23" x14ac:dyDescent="0.2">
      <c r="A82" s="148" t="str">
        <f>INDEX(hist8[Program],MATCH(bullets13[[#This Row],[Appr]],hist8[Appr],0))</f>
        <v>STATE HIGHWAY FACILITIES</v>
      </c>
      <c r="B82" s="151" t="str">
        <f>INDEX(hist8[Sub program],MATCH(bullets13[[#This Row],[Appr]],hist8[Appr],0))</f>
        <v>Highway Maintenance, Repair and Traffic Operations</v>
      </c>
      <c r="C82" s="43">
        <v>385</v>
      </c>
      <c r="D82" s="203" t="str">
        <f>SUBSTITUTE(TRIM(LEFT(bullets13[[#This Row],[Bullet]],3)),"/","")</f>
        <v>1</v>
      </c>
      <c r="E82" s="237" t="s">
        <v>1276</v>
      </c>
      <c r="F82" s="253" t="s">
        <v>1278</v>
      </c>
      <c r="T82" s="53"/>
      <c r="W82" s="53"/>
    </row>
    <row r="83" spans="1:23" x14ac:dyDescent="0.2">
      <c r="A83" s="148" t="str">
        <f>INDEX(hist8[Program],MATCH(bullets13[[#This Row],[Appr]],hist8[Appr],0))</f>
        <v>STATE HIGHWAY FACILITIES</v>
      </c>
      <c r="B83" s="151" t="str">
        <f>INDEX(hist8[Sub program],MATCH(bullets13[[#This Row],[Appr]],hist8[Appr],0))</f>
        <v>Highway Maintenance, Repair and Traffic Operations</v>
      </c>
      <c r="C83" s="43">
        <v>365</v>
      </c>
      <c r="D83" s="203" t="str">
        <f>SUBSTITUTE(TRIM(LEFT(bullets13[[#This Row],[Bullet]],3)),"/","")</f>
        <v>2</v>
      </c>
      <c r="E83" s="237" t="s">
        <v>1276</v>
      </c>
      <c r="F83" s="253" t="s">
        <v>1340</v>
      </c>
      <c r="T83" s="53"/>
      <c r="W83" s="53"/>
    </row>
    <row r="84" spans="1:23" x14ac:dyDescent="0.2">
      <c r="A84" s="148" t="str">
        <f>INDEX(hist8[Program],MATCH(bullets13[[#This Row],[Appr]],hist8[Appr],0))</f>
        <v>STATE HIGHWAY FACILITIES</v>
      </c>
      <c r="B84" s="151" t="str">
        <f>INDEX(hist8[Sub program],MATCH(bullets13[[#This Row],[Appr]],hist8[Appr],0))</f>
        <v>Highway Maintenance, Repair and Traffic Operations</v>
      </c>
      <c r="C84" s="43">
        <v>385</v>
      </c>
      <c r="D84" s="203" t="str">
        <f>SUBSTITUTE(TRIM(LEFT(bullets13[[#This Row],[Bullet]],3)),"/","")</f>
        <v>3</v>
      </c>
      <c r="E84" s="237" t="s">
        <v>1276</v>
      </c>
      <c r="F84" s="253" t="s">
        <v>1281</v>
      </c>
      <c r="T84" s="53"/>
      <c r="W84" s="53"/>
    </row>
    <row r="85" spans="1:23" x14ac:dyDescent="0.2">
      <c r="A85" s="148" t="str">
        <f>INDEX(hist8[Program],MATCH(bullets13[[#This Row],[Appr]],hist8[Appr],0))</f>
        <v>STATE HIGHWAY FACILITIES</v>
      </c>
      <c r="B85" s="151" t="str">
        <f>INDEX(hist8[Sub program],MATCH(bullets13[[#This Row],[Appr]],hist8[Appr],0))</f>
        <v>Highway Maintenance, Repair and Traffic Operations</v>
      </c>
      <c r="C85" s="43">
        <v>365</v>
      </c>
      <c r="D85" s="203" t="str">
        <f>SUBSTITUTE(TRIM(LEFT(bullets13[[#This Row],[Bullet]],3)),"/","")</f>
        <v>4</v>
      </c>
      <c r="E85" s="237" t="s">
        <v>1275</v>
      </c>
      <c r="F85" s="253" t="s">
        <v>1367</v>
      </c>
      <c r="T85" s="53"/>
      <c r="W85" s="53"/>
    </row>
    <row r="86" spans="1:23" x14ac:dyDescent="0.2">
      <c r="A86" s="148" t="str">
        <f>INDEX(hist8[Program],MATCH(bullets13[[#This Row],[Appr]],hist8[Appr],0))</f>
        <v>STATE HIGHWAY FACILITIES</v>
      </c>
      <c r="B86" s="151" t="str">
        <f>INDEX(hist8[Sub program],MATCH(bullets13[[#This Row],[Appr]],hist8[Appr],0))</f>
        <v>Highway Maintenance, Repair and Traffic Operations</v>
      </c>
      <c r="C86" s="43">
        <v>385</v>
      </c>
      <c r="D86" s="203" t="str">
        <f>SUBSTITUTE(TRIM(LEFT(bullets13[[#This Row],[Bullet]],3)),"/","")</f>
        <v>5</v>
      </c>
      <c r="E86" s="237" t="s">
        <v>1276</v>
      </c>
      <c r="F86" s="253" t="s">
        <v>1312</v>
      </c>
      <c r="T86" s="53"/>
      <c r="W86" s="53"/>
    </row>
    <row r="87" spans="1:23" x14ac:dyDescent="0.2">
      <c r="A87" s="148" t="str">
        <f>INDEX(hist8[Program],MATCH(bullets13[[#This Row],[Appr]],hist8[Appr],0))</f>
        <v>STATE HIGHWAY FACILITIES</v>
      </c>
      <c r="B87" s="151" t="str">
        <f>INDEX(hist8[Sub program],MATCH(bullets13[[#This Row],[Appr]],hist8[Appr],0))</f>
        <v>Highway Maintenance, Repair and Traffic Operations</v>
      </c>
      <c r="C87" s="43">
        <v>365</v>
      </c>
      <c r="D87" s="203" t="str">
        <f>SUBSTITUTE(TRIM(LEFT(bullets13[[#This Row],[Bullet]],3)),"/","")</f>
        <v>6</v>
      </c>
      <c r="E87" s="237" t="s">
        <v>1276</v>
      </c>
      <c r="F87" s="253" t="s">
        <v>1341</v>
      </c>
      <c r="T87" s="53"/>
      <c r="W87" s="53"/>
    </row>
    <row r="88" spans="1:23" x14ac:dyDescent="0.2">
      <c r="A88" s="148" t="str">
        <f>INDEX(hist8[Program],MATCH(bullets13[[#This Row],[Appr]],hist8[Appr],0))</f>
        <v>STATE HIGHWAY FACILITIES</v>
      </c>
      <c r="B88" s="151" t="str">
        <f>INDEX(hist8[Sub program],MATCH(bullets13[[#This Row],[Appr]],hist8[Appr],0))</f>
        <v>Highway Maintenance, Repair and Traffic Operations</v>
      </c>
      <c r="C88" s="43">
        <v>385</v>
      </c>
      <c r="D88" s="203" t="str">
        <f>SUBSTITUTE(TRIM(LEFT(bullets13[[#This Row],[Bullet]],3)),"/","")</f>
        <v>6</v>
      </c>
      <c r="E88" s="237" t="s">
        <v>1276</v>
      </c>
      <c r="F88" s="253" t="s">
        <v>1341</v>
      </c>
      <c r="T88" s="53"/>
      <c r="W88" s="53"/>
    </row>
    <row r="89" spans="1:23" x14ac:dyDescent="0.2">
      <c r="A89" s="148" t="str">
        <f>INDEX(hist8[Program],MATCH(bullets13[[#This Row],[Appr]],hist8[Appr],0))</f>
        <v>STATE HIGHWAY FACILITIES</v>
      </c>
      <c r="B89" s="151" t="str">
        <f>INDEX(hist8[Sub program],MATCH(bullets13[[#This Row],[Appr]],hist8[Appr],0))</f>
        <v>Highway Maintenance, Repair and Traffic Operations</v>
      </c>
      <c r="C89" s="43">
        <v>365</v>
      </c>
      <c r="D89" s="203" t="str">
        <f>SUBSTITUTE(TRIM(LEFT(bullets13[[#This Row],[Bullet]],3)),"/","")</f>
        <v>7</v>
      </c>
      <c r="E89" s="237" t="s">
        <v>1276</v>
      </c>
      <c r="F89" s="253" t="s">
        <v>1308</v>
      </c>
      <c r="T89" s="53"/>
      <c r="W89" s="53"/>
    </row>
    <row r="90" spans="1:23" x14ac:dyDescent="0.2">
      <c r="A90" s="148" t="str">
        <f>INDEX(hist8[Program],MATCH(bullets13[[#This Row],[Appr]],hist8[Appr],0))</f>
        <v>STATE HIGHWAY FACILITIES</v>
      </c>
      <c r="B90" s="151" t="str">
        <f>INDEX(hist8[Sub program],MATCH(bullets13[[#This Row],[Appr]],hist8[Appr],0))</f>
        <v>Highway Maintenance, Repair and Traffic Operations</v>
      </c>
      <c r="C90" s="43">
        <v>366</v>
      </c>
      <c r="D90" s="203" t="str">
        <f>SUBSTITUTE(TRIM(LEFT(bullets13[[#This Row],[Bullet]],3)),"/","")</f>
        <v>8</v>
      </c>
      <c r="E90" s="237" t="s">
        <v>1275</v>
      </c>
      <c r="F90" s="253" t="s">
        <v>1358</v>
      </c>
      <c r="T90" s="53"/>
      <c r="W90" s="53"/>
    </row>
    <row r="91" spans="1:23" x14ac:dyDescent="0.2">
      <c r="A91" s="148" t="str">
        <f>INDEX(hist8[Program],MATCH(bullets13[[#This Row],[Appr]],hist8[Appr],0))</f>
        <v>STATE HIGHWAY FACILITIES</v>
      </c>
      <c r="B91" s="151" t="str">
        <f>INDEX(hist8[Sub program],MATCH(bullets13[[#This Row],[Appr]],hist8[Appr],0))</f>
        <v>Highway Maintenance, Repair and Traffic Operations</v>
      </c>
      <c r="C91" s="43">
        <v>365</v>
      </c>
      <c r="D91" s="203" t="str">
        <f>SUBSTITUTE(TRIM(LEFT(bullets13[[#This Row],[Bullet]],3)),"/","")</f>
        <v>9</v>
      </c>
      <c r="E91" s="237" t="s">
        <v>1276</v>
      </c>
      <c r="F91" s="253" t="s">
        <v>1309</v>
      </c>
      <c r="T91" s="53"/>
      <c r="W91" s="53"/>
    </row>
    <row r="92" spans="1:23" x14ac:dyDescent="0.2">
      <c r="A92" s="148" t="str">
        <f>INDEX(hist8[Program],MATCH(bullets13[[#This Row],[Appr]],hist8[Appr],0))</f>
        <v>STATE HIGHWAY FACILITIES</v>
      </c>
      <c r="B92" s="151" t="str">
        <f>INDEX(hist8[Sub program],MATCH(bullets13[[#This Row],[Appr]],hist8[Appr],0))</f>
        <v>Highway Maintenance, Repair and Traffic Operations</v>
      </c>
      <c r="C92" s="43">
        <v>365</v>
      </c>
      <c r="D92" s="203" t="str">
        <f>SUBSTITUTE(TRIM(LEFT(bullets13[[#This Row],[Bullet]],3)),"/","")</f>
        <v>10</v>
      </c>
      <c r="E92" s="237" t="s">
        <v>1276</v>
      </c>
      <c r="F92" s="253" t="s">
        <v>1310</v>
      </c>
      <c r="T92" s="53"/>
      <c r="W92" s="53"/>
    </row>
    <row r="93" spans="1:23" x14ac:dyDescent="0.2">
      <c r="A93" s="148" t="str">
        <f>INDEX(hist8[Program],MATCH(bullets13[[#This Row],[Appr]],hist8[Appr],0))</f>
        <v>STATE HIGHWAY FACILITIES</v>
      </c>
      <c r="B93" s="151" t="str">
        <f>INDEX(hist8[Sub program],MATCH(bullets13[[#This Row],[Appr]],hist8[Appr],0))</f>
        <v>Highway Maintenance, Repair and Traffic Operations</v>
      </c>
      <c r="C93" s="43">
        <v>368</v>
      </c>
      <c r="D93" s="203" t="str">
        <f>SUBSTITUTE(TRIM(LEFT(bullets13[[#This Row],[Bullet]],3)),"/","")</f>
        <v>10</v>
      </c>
      <c r="E93" s="237" t="s">
        <v>1276</v>
      </c>
      <c r="F93" s="253" t="s">
        <v>1310</v>
      </c>
      <c r="T93" s="53"/>
      <c r="W93" s="53"/>
    </row>
    <row r="94" spans="1:23" x14ac:dyDescent="0.2">
      <c r="A94" s="148" t="str">
        <f>INDEX(hist8[Program],MATCH(bullets13[[#This Row],[Appr]],hist8[Appr],0))</f>
        <v>STATE HIGHWAY FACILITIES</v>
      </c>
      <c r="B94" s="151" t="str">
        <f>INDEX(hist8[Sub program],MATCH(bullets13[[#This Row],[Appr]],hist8[Appr],0))</f>
        <v>Highway Maintenance, Repair and Traffic Operations</v>
      </c>
      <c r="C94" s="43">
        <v>365</v>
      </c>
      <c r="D94" s="203" t="str">
        <f>SUBSTITUTE(TRIM(LEFT(bullets13[[#This Row],[Bullet]],3)),"/","")</f>
        <v>11</v>
      </c>
      <c r="E94" s="237" t="s">
        <v>1276</v>
      </c>
      <c r="F94" s="253" t="s">
        <v>1311</v>
      </c>
      <c r="T94" s="53"/>
      <c r="W94" s="53"/>
    </row>
    <row r="95" spans="1:23" x14ac:dyDescent="0.2">
      <c r="A95" s="148" t="str">
        <f>INDEX(hist8[Program],MATCH(bullets13[[#This Row],[Appr]],hist8[Appr],0))</f>
        <v>STATE HIGHWAY FACILITIES</v>
      </c>
      <c r="B95" s="151" t="str">
        <f>INDEX(hist8[Sub program],MATCH(bullets13[[#This Row],[Appr]],hist8[Appr],0))</f>
        <v>Highway Maintenance, Repair and Traffic Operations</v>
      </c>
      <c r="C95" s="43">
        <v>385</v>
      </c>
      <c r="D95" s="203" t="str">
        <f>SUBSTITUTE(TRIM(LEFT(bullets13[[#This Row],[Bullet]],3)),"/","")</f>
        <v>12</v>
      </c>
      <c r="E95" s="237" t="s">
        <v>1276</v>
      </c>
      <c r="F95" s="253" t="s">
        <v>1313</v>
      </c>
      <c r="T95" s="53"/>
      <c r="W95" s="53"/>
    </row>
    <row r="96" spans="1:23" x14ac:dyDescent="0.2">
      <c r="A96" s="148" t="str">
        <f>INDEX(hist8[Program],MATCH(bullets13[[#This Row],[Appr]],hist8[Appr],0))</f>
        <v>STATE HIGHWAY FACILITIES</v>
      </c>
      <c r="B96" s="151" t="str">
        <f>INDEX(hist8[Sub program],MATCH(bullets13[[#This Row],[Appr]],hist8[Appr],0))</f>
        <v>Major Highway Development</v>
      </c>
      <c r="C96" s="43">
        <v>382</v>
      </c>
      <c r="D96" s="203" t="str">
        <f>SUBSTITUTE(TRIM(LEFT(bullets13[[#This Row],[Bullet]],3)),"/","")</f>
        <v>1</v>
      </c>
      <c r="E96" s="237" t="s">
        <v>1276</v>
      </c>
      <c r="F96" s="253" t="s">
        <v>1278</v>
      </c>
      <c r="T96" s="53"/>
      <c r="W96" s="53"/>
    </row>
    <row r="97" spans="1:23" x14ac:dyDescent="0.2">
      <c r="A97" s="148" t="str">
        <f>INDEX(hist8[Program],MATCH(bullets13[[#This Row],[Appr]],hist8[Appr],0))</f>
        <v>STATE HIGHWAY FACILITIES</v>
      </c>
      <c r="B97" s="151" t="str">
        <f>INDEX(hist8[Sub program],MATCH(bullets13[[#This Row],[Appr]],hist8[Appr],0))</f>
        <v>Major Highway Development</v>
      </c>
      <c r="C97" s="43">
        <v>382</v>
      </c>
      <c r="D97" s="203" t="str">
        <f>SUBSTITUTE(TRIM(LEFT(bullets13[[#This Row],[Bullet]],3)),"/","")</f>
        <v>2</v>
      </c>
      <c r="E97" s="237" t="s">
        <v>1276</v>
      </c>
      <c r="F97" s="253" t="s">
        <v>1277</v>
      </c>
      <c r="T97" s="53"/>
      <c r="W97" s="53"/>
    </row>
    <row r="98" spans="1:23" x14ac:dyDescent="0.2">
      <c r="A98" s="148" t="str">
        <f>INDEX(hist8[Program],MATCH(bullets13[[#This Row],[Appr]],hist8[Appr],0))</f>
        <v>STATE HIGHWAY FACILITIES</v>
      </c>
      <c r="B98" s="151" t="str">
        <f>INDEX(hist8[Sub program],MATCH(bullets13[[#This Row],[Appr]],hist8[Appr],0))</f>
        <v>Major Highway Development</v>
      </c>
      <c r="C98" s="43">
        <v>382</v>
      </c>
      <c r="D98" s="203" t="str">
        <f>SUBSTITUTE(TRIM(LEFT(bullets13[[#This Row],[Bullet]],3)),"/","")</f>
        <v>3</v>
      </c>
      <c r="E98" s="237" t="s">
        <v>1276</v>
      </c>
      <c r="F98" s="253" t="s">
        <v>1279</v>
      </c>
      <c r="T98" s="53"/>
      <c r="W98" s="53"/>
    </row>
    <row r="99" spans="1:23" x14ac:dyDescent="0.2">
      <c r="A99" s="148" t="str">
        <f>INDEX(hist8[Program],MATCH(bullets13[[#This Row],[Appr]],hist8[Appr],0))</f>
        <v>STATE HIGHWAY FACILITIES</v>
      </c>
      <c r="B99" s="151" t="str">
        <f>INDEX(hist8[Sub program],MATCH(bullets13[[#This Row],[Appr]],hist8[Appr],0))</f>
        <v>Major Highway Development</v>
      </c>
      <c r="C99" s="43">
        <v>382</v>
      </c>
      <c r="D99" s="203" t="str">
        <f>SUBSTITUTE(TRIM(LEFT(bullets13[[#This Row],[Bullet]],3)),"/","")</f>
        <v>4</v>
      </c>
      <c r="E99" s="237" t="s">
        <v>1276</v>
      </c>
      <c r="F99" s="253" t="s">
        <v>1290</v>
      </c>
      <c r="T99" s="53"/>
      <c r="W99" s="53"/>
    </row>
    <row r="100" spans="1:23" x14ac:dyDescent="0.2">
      <c r="A100" s="148" t="str">
        <f>INDEX(hist8[Program],MATCH(bullets13[[#This Row],[Appr]],hist8[Appr],0))</f>
        <v>STATE HIGHWAY FACILITIES</v>
      </c>
      <c r="B100" s="151" t="str">
        <f>INDEX(hist8[Sub program],MATCH(bullets13[[#This Row],[Appr]],hist8[Appr],0))</f>
        <v>Major Highway Development</v>
      </c>
      <c r="C100" s="43">
        <v>362</v>
      </c>
      <c r="D100" s="203" t="str">
        <f>SUBSTITUTE(TRIM(LEFT(bullets13[[#This Row],[Bullet]],3)),"/","")</f>
        <v>5</v>
      </c>
      <c r="E100" s="237" t="s">
        <v>1275</v>
      </c>
      <c r="F100" s="253" t="s">
        <v>1368</v>
      </c>
      <c r="T100" s="53"/>
      <c r="W100" s="53"/>
    </row>
    <row r="101" spans="1:23" x14ac:dyDescent="0.2">
      <c r="A101" s="148" t="str">
        <f>INDEX(hist8[Program],MATCH(bullets13[[#This Row],[Appr]],hist8[Appr],0))</f>
        <v>STATE HIGHWAY FACILITIES</v>
      </c>
      <c r="B101" s="151" t="str">
        <f>INDEX(hist8[Sub program],MATCH(bullets13[[#This Row],[Appr]],hist8[Appr],0))</f>
        <v>Major Highway Development</v>
      </c>
      <c r="C101" s="43">
        <v>362</v>
      </c>
      <c r="D101" s="203" t="str">
        <f>SUBSTITUTE(TRIM(LEFT(bullets13[[#This Row],[Bullet]],3)),"/","")</f>
        <v>6</v>
      </c>
      <c r="E101" s="237" t="s">
        <v>1275</v>
      </c>
      <c r="F101" s="253" t="s">
        <v>1369</v>
      </c>
      <c r="T101" s="53"/>
      <c r="W101" s="53"/>
    </row>
    <row r="102" spans="1:23" x14ac:dyDescent="0.2">
      <c r="A102" s="148" t="str">
        <f>INDEX(hist8[Program],MATCH(bullets13[[#This Row],[Appr]],hist8[Appr],0))</f>
        <v>STATE HIGHWAY FACILITIES</v>
      </c>
      <c r="B102" s="151" t="str">
        <f>INDEX(hist8[Sub program],MATCH(bullets13[[#This Row],[Appr]],hist8[Appr],0))</f>
        <v>Major Highway Development</v>
      </c>
      <c r="C102" s="43">
        <v>382</v>
      </c>
      <c r="D102" s="203" t="str">
        <f>SUBSTITUTE(TRIM(LEFT(bullets13[[#This Row],[Bullet]],3)),"/","")</f>
        <v>6</v>
      </c>
      <c r="E102" s="237" t="s">
        <v>1275</v>
      </c>
      <c r="F102" s="253" t="s">
        <v>1369</v>
      </c>
      <c r="T102" s="53"/>
      <c r="W102" s="53"/>
    </row>
    <row r="103" spans="1:23" x14ac:dyDescent="0.2">
      <c r="A103" s="148" t="str">
        <f>INDEX(hist8[Program],MATCH(bullets13[[#This Row],[Appr]],hist8[Appr],0))</f>
        <v>STATE HIGHWAY FACILITIES</v>
      </c>
      <c r="B103" s="151" t="str">
        <f>INDEX(hist8[Sub program],MATCH(bullets13[[#This Row],[Appr]],hist8[Appr],0))</f>
        <v>Major Highway Development</v>
      </c>
      <c r="C103" s="43">
        <v>382</v>
      </c>
      <c r="D103" s="203" t="str">
        <f>SUBSTITUTE(TRIM(LEFT(bullets13[[#This Row],[Bullet]],3)),"/","")</f>
        <v>7</v>
      </c>
      <c r="E103" s="237" t="s">
        <v>1276</v>
      </c>
      <c r="F103" s="253" t="s">
        <v>1371</v>
      </c>
      <c r="T103" s="53"/>
      <c r="W103" s="53"/>
    </row>
    <row r="104" spans="1:23" x14ac:dyDescent="0.2">
      <c r="A104" s="148" t="str">
        <f>INDEX(hist8[Program],MATCH(bullets13[[#This Row],[Appr]],hist8[Appr],0))</f>
        <v>STATE HIGHWAY FACILITIES</v>
      </c>
      <c r="B104" s="151" t="str">
        <f>INDEX(hist8[Sub program],MATCH(bullets13[[#This Row],[Appr]],hist8[Appr],0))</f>
        <v>Major Highway Development</v>
      </c>
      <c r="C104" s="43">
        <v>382</v>
      </c>
      <c r="D104" s="203" t="str">
        <f>SUBSTITUTE(TRIM(LEFT(bullets13[[#This Row],[Bullet]],3)),"/","")</f>
        <v>8</v>
      </c>
      <c r="E104" s="237" t="s">
        <v>1275</v>
      </c>
      <c r="F104" s="253" t="s">
        <v>1372</v>
      </c>
      <c r="T104" s="53"/>
      <c r="W104" s="53"/>
    </row>
    <row r="105" spans="1:23" x14ac:dyDescent="0.2">
      <c r="A105" s="148" t="str">
        <f>INDEX(hist8[Program],MATCH(bullets13[[#This Row],[Appr]],hist8[Appr],0))</f>
        <v>STATE HIGHWAY FACILITIES</v>
      </c>
      <c r="B105" s="151" t="str">
        <f>INDEX(hist8[Sub program],MATCH(bullets13[[#This Row],[Appr]],hist8[Appr],0))</f>
        <v>Major Highway Development</v>
      </c>
      <c r="C105" s="43">
        <v>382</v>
      </c>
      <c r="D105" s="203" t="str">
        <f>SUBSTITUTE(TRIM(LEFT(bullets13[[#This Row],[Bullet]],3)),"/","")</f>
        <v>9</v>
      </c>
      <c r="E105" s="237" t="s">
        <v>1275</v>
      </c>
      <c r="F105" s="253" t="s">
        <v>1373</v>
      </c>
      <c r="T105" s="53"/>
      <c r="W105" s="53"/>
    </row>
    <row r="106" spans="1:23" x14ac:dyDescent="0.2">
      <c r="A106" s="148" t="str">
        <f>INDEX(hist8[Program],MATCH(bullets13[[#This Row],[Appr]],hist8[Appr],0))</f>
        <v>STATE HIGHWAY FACILITIES</v>
      </c>
      <c r="B106" s="151" t="str">
        <f>INDEX(hist8[Sub program],MATCH(bullets13[[#This Row],[Appr]],hist8[Appr],0))</f>
        <v>Major Highway Development</v>
      </c>
      <c r="C106" s="43">
        <v>382</v>
      </c>
      <c r="D106" s="203" t="str">
        <f>SUBSTITUTE(TRIM(LEFT(bullets13[[#This Row],[Bullet]],3)),"/","")</f>
        <v>10</v>
      </c>
      <c r="E106" s="237" t="s">
        <v>1276</v>
      </c>
      <c r="F106" s="253" t="s">
        <v>1315</v>
      </c>
      <c r="T106" s="53"/>
      <c r="W106" s="53"/>
    </row>
    <row r="107" spans="1:23" x14ac:dyDescent="0.2">
      <c r="A107" s="148" t="str">
        <f>INDEX(hist8[Program],MATCH(bullets13[[#This Row],[Appr]],hist8[Appr],0))</f>
        <v>STATE HIGHWAY FACILITIES</v>
      </c>
      <c r="B107" s="151" t="str">
        <f>INDEX(hist8[Sub program],MATCH(bullets13[[#This Row],[Appr]],hist8[Appr],0))</f>
        <v>Major Highway Development</v>
      </c>
      <c r="C107" s="43">
        <v>362</v>
      </c>
      <c r="D107" s="203" t="str">
        <f>SUBSTITUTE(TRIM(LEFT(bullets13[[#This Row],[Bullet]],3)),"/","")</f>
        <v>11</v>
      </c>
      <c r="E107" s="237" t="s">
        <v>1276</v>
      </c>
      <c r="F107" s="253" t="s">
        <v>1314</v>
      </c>
      <c r="T107" s="53"/>
      <c r="W107" s="53"/>
    </row>
    <row r="108" spans="1:23" x14ac:dyDescent="0.2">
      <c r="A108" s="148" t="str">
        <f>INDEX(hist8[Program],MATCH(bullets13[[#This Row],[Appr]],hist8[Appr],0))</f>
        <v>STATE HIGHWAY FACILITIES</v>
      </c>
      <c r="B108" s="151" t="str">
        <f>INDEX(hist8[Sub program],MATCH(bullets13[[#This Row],[Appr]],hist8[Appr],0))</f>
        <v>Major Highway Development</v>
      </c>
      <c r="C108" s="43">
        <v>382</v>
      </c>
      <c r="D108" s="203" t="str">
        <f>SUBSTITUTE(TRIM(LEFT(bullets13[[#This Row],[Bullet]],3)),"/","")</f>
        <v>12</v>
      </c>
      <c r="E108" s="237" t="s">
        <v>1276</v>
      </c>
      <c r="F108" s="253" t="s">
        <v>1316</v>
      </c>
      <c r="T108" s="53"/>
      <c r="W108" s="53"/>
    </row>
    <row r="109" spans="1:23" x14ac:dyDescent="0.2">
      <c r="A109" s="148" t="str">
        <f>INDEX(hist8[Program],MATCH(bullets13[[#This Row],[Appr]],hist8[Appr],0))</f>
        <v>STATE HIGHWAY FACILITIES</v>
      </c>
      <c r="B109" s="151" t="str">
        <f>INDEX(hist8[Sub program],MATCH(bullets13[[#This Row],[Appr]],hist8[Appr],0))</f>
        <v>Major Highway Development</v>
      </c>
      <c r="C109" s="43">
        <v>362</v>
      </c>
      <c r="D109" s="203" t="str">
        <f>SUBSTITUTE(TRIM(LEFT(bullets13[[#This Row],[Bullet]],3)),"/","")</f>
        <v>13</v>
      </c>
      <c r="E109" s="237" t="s">
        <v>1275</v>
      </c>
      <c r="F109" s="253" t="s">
        <v>1370</v>
      </c>
      <c r="T109" s="53"/>
      <c r="W109" s="53"/>
    </row>
    <row r="110" spans="1:23" x14ac:dyDescent="0.2">
      <c r="A110" s="148" t="str">
        <f>INDEX(hist8[Program],MATCH(bullets13[[#This Row],[Appr]],hist8[Appr],0))</f>
        <v>STATE HIGHWAY FACILITIES</v>
      </c>
      <c r="B110" s="151" t="str">
        <f>INDEX(hist8[Sub program],MATCH(bullets13[[#This Row],[Appr]],hist8[Appr],0))</f>
        <v>Major Interstate Bridge Construction</v>
      </c>
      <c r="C110" s="43">
        <v>367</v>
      </c>
      <c r="D110" s="203" t="str">
        <f>SUBSTITUTE(TRIM(LEFT(bullets13[[#This Row],[Bullet]],3)),"/","")</f>
        <v>1</v>
      </c>
      <c r="E110" s="237" t="s">
        <v>1276</v>
      </c>
      <c r="F110" s="253" t="s">
        <v>1317</v>
      </c>
      <c r="T110" s="53"/>
      <c r="W110" s="53"/>
    </row>
    <row r="111" spans="1:23" x14ac:dyDescent="0.2">
      <c r="A111" s="148" t="str">
        <f>INDEX(hist8[Program],MATCH(bullets13[[#This Row],[Appr]],hist8[Appr],0))</f>
        <v>STATE HIGHWAY FACILITIES</v>
      </c>
      <c r="B111" s="151" t="str">
        <f>INDEX(hist8[Sub program],MATCH(bullets13[[#This Row],[Appr]],hist8[Appr],0))</f>
        <v>Southeast Wisconsin Freeway Mega Projects</v>
      </c>
      <c r="C111" s="43">
        <v>378</v>
      </c>
      <c r="D111" s="203" t="str">
        <f>SUBSTITUTE(TRIM(LEFT(bullets13[[#This Row],[Bullet]],3)),"/","")</f>
        <v>18</v>
      </c>
      <c r="E111" s="237" t="s">
        <v>1276</v>
      </c>
      <c r="F111" s="258" t="s">
        <v>1318</v>
      </c>
      <c r="T111" s="53"/>
      <c r="W111" s="53"/>
    </row>
    <row r="112" spans="1:23" x14ac:dyDescent="0.2">
      <c r="A112" s="148" t="str">
        <f>INDEX(hist8[Program],MATCH(bullets13[[#This Row],[Appr]],hist8[Appr],0))</f>
        <v>STATE HIGHWAY FACILITIES</v>
      </c>
      <c r="B112" s="151" t="str">
        <f>INDEX(hist8[Sub program],MATCH(bullets13[[#This Row],[Appr]],hist8[Appr],0))</f>
        <v>State Highway Rehabilitation</v>
      </c>
      <c r="C112" s="43">
        <v>383</v>
      </c>
      <c r="D112" s="203" t="str">
        <f>SUBSTITUTE(TRIM(LEFT(bullets13[[#This Row],[Bullet]],3)),"/","")</f>
        <v>1</v>
      </c>
      <c r="E112" s="237" t="s">
        <v>1276</v>
      </c>
      <c r="F112" s="253" t="s">
        <v>1278</v>
      </c>
      <c r="T112" s="53"/>
      <c r="W112" s="53"/>
    </row>
    <row r="113" spans="1:23" x14ac:dyDescent="0.2">
      <c r="A113" s="148" t="str">
        <f>INDEX(hist8[Program],MATCH(bullets13[[#This Row],[Appr]],hist8[Appr],0))</f>
        <v>STATE HIGHWAY FACILITIES</v>
      </c>
      <c r="B113" s="151" t="str">
        <f>INDEX(hist8[Sub program],MATCH(bullets13[[#This Row],[Appr]],hist8[Appr],0))</f>
        <v>State Highway Rehabilitation</v>
      </c>
      <c r="C113" s="43">
        <v>381</v>
      </c>
      <c r="D113" s="203" t="str">
        <f>SUBSTITUTE(TRIM(LEFT(bullets13[[#This Row],[Bullet]],3)),"/","")</f>
        <v>2</v>
      </c>
      <c r="E113" s="237" t="s">
        <v>1276</v>
      </c>
      <c r="F113" s="253" t="s">
        <v>1319</v>
      </c>
      <c r="T113" s="53"/>
      <c r="W113" s="53"/>
    </row>
    <row r="114" spans="1:23" x14ac:dyDescent="0.2">
      <c r="A114" s="148" t="str">
        <f>INDEX(hist8[Program],MATCH(bullets13[[#This Row],[Appr]],hist8[Appr],0))</f>
        <v>STATE HIGHWAY FACILITIES</v>
      </c>
      <c r="B114" s="151" t="str">
        <f>INDEX(hist8[Sub program],MATCH(bullets13[[#This Row],[Appr]],hist8[Appr],0))</f>
        <v>State Highway Rehabilitation</v>
      </c>
      <c r="C114" s="43">
        <v>381</v>
      </c>
      <c r="D114" s="203" t="str">
        <f>SUBSTITUTE(TRIM(LEFT(bullets13[[#This Row],[Bullet]],3)),"/","")</f>
        <v>3</v>
      </c>
      <c r="E114" s="237" t="s">
        <v>1276</v>
      </c>
      <c r="F114" s="253" t="s">
        <v>1279</v>
      </c>
      <c r="T114" s="53"/>
      <c r="W114" s="53"/>
    </row>
    <row r="115" spans="1:23" x14ac:dyDescent="0.2">
      <c r="A115" s="148" t="str">
        <f>INDEX(hist8[Program],MATCH(bullets13[[#This Row],[Appr]],hist8[Appr],0))</f>
        <v>STATE HIGHWAY FACILITIES</v>
      </c>
      <c r="B115" s="151" t="str">
        <f>INDEX(hist8[Sub program],MATCH(bullets13[[#This Row],[Appr]],hist8[Appr],0))</f>
        <v>State Highway Rehabilitation</v>
      </c>
      <c r="C115" s="43">
        <v>381</v>
      </c>
      <c r="D115" s="203" t="str">
        <f>SUBSTITUTE(TRIM(LEFT(bullets13[[#This Row],[Bullet]],3)),"/","")</f>
        <v>4</v>
      </c>
      <c r="E115" s="237" t="s">
        <v>1276</v>
      </c>
      <c r="F115" s="253" t="s">
        <v>1290</v>
      </c>
      <c r="T115" s="53"/>
      <c r="W115" s="53"/>
    </row>
    <row r="116" spans="1:23" x14ac:dyDescent="0.2">
      <c r="A116" s="148" t="str">
        <f>INDEX(hist8[Program],MATCH(bullets13[[#This Row],[Appr]],hist8[Appr],0))</f>
        <v>STATE HIGHWAY FACILITIES</v>
      </c>
      <c r="B116" s="151" t="str">
        <f>INDEX(hist8[Sub program],MATCH(bullets13[[#This Row],[Appr]],hist8[Appr],0))</f>
        <v>State Highway Rehabilitation</v>
      </c>
      <c r="C116" s="43">
        <v>381</v>
      </c>
      <c r="D116" s="203" t="str">
        <f>SUBSTITUTE(TRIM(LEFT(bullets13[[#This Row],[Bullet]],3)),"/","")</f>
        <v>5</v>
      </c>
      <c r="E116" s="237" t="s">
        <v>1276</v>
      </c>
      <c r="F116" s="253" t="s">
        <v>1320</v>
      </c>
      <c r="T116" s="53"/>
      <c r="W116" s="53"/>
    </row>
    <row r="117" spans="1:23" x14ac:dyDescent="0.2">
      <c r="A117" s="148" t="str">
        <f>INDEX(hist8[Program],MATCH(bullets13[[#This Row],[Appr]],hist8[Appr],0))</f>
        <v>STATE HIGHWAY FACILITIES</v>
      </c>
      <c r="B117" s="151" t="str">
        <f>INDEX(hist8[Sub program],MATCH(bullets13[[#This Row],[Appr]],hist8[Appr],0))</f>
        <v>State Highway Rehabilitation</v>
      </c>
      <c r="C117" s="43">
        <v>381</v>
      </c>
      <c r="D117" s="203" t="str">
        <f>SUBSTITUTE(TRIM(LEFT(bullets13[[#This Row],[Bullet]],3)),"/","")</f>
        <v>6</v>
      </c>
      <c r="E117" s="237" t="s">
        <v>1276</v>
      </c>
      <c r="F117" s="253" t="s">
        <v>1375</v>
      </c>
      <c r="T117" s="53"/>
      <c r="W117" s="53"/>
    </row>
    <row r="118" spans="1:23" x14ac:dyDescent="0.2">
      <c r="A118" s="148" t="str">
        <f>INDEX(hist8[Program],MATCH(bullets13[[#This Row],[Appr]],hist8[Appr],0))</f>
        <v>STATE HIGHWAY FACILITIES</v>
      </c>
      <c r="B118" s="151" t="str">
        <f>INDEX(hist8[Sub program],MATCH(bullets13[[#This Row],[Appr]],hist8[Appr],0))</f>
        <v>State Highway Rehabilitation</v>
      </c>
      <c r="C118" s="43">
        <v>381</v>
      </c>
      <c r="D118" s="203" t="str">
        <f>SUBSTITUTE(TRIM(LEFT(bullets13[[#This Row],[Bullet]],3)),"/","")</f>
        <v>7</v>
      </c>
      <c r="E118" s="237" t="s">
        <v>1276</v>
      </c>
      <c r="F118" s="253" t="s">
        <v>1364</v>
      </c>
      <c r="T118" s="53"/>
      <c r="W118" s="53"/>
    </row>
    <row r="119" spans="1:23" x14ac:dyDescent="0.2">
      <c r="A119" s="148" t="str">
        <f>INDEX(hist8[Program],MATCH(bullets13[[#This Row],[Appr]],hist8[Appr],0))</f>
        <v>STATE HIGHWAY FACILITIES</v>
      </c>
      <c r="B119" s="151" t="str">
        <f>INDEX(hist8[Sub program],MATCH(bullets13[[#This Row],[Appr]],hist8[Appr],0))</f>
        <v>State Highway Rehabilitation</v>
      </c>
      <c r="C119" s="43">
        <v>363</v>
      </c>
      <c r="D119" s="203" t="str">
        <f>SUBSTITUTE(TRIM(LEFT(bullets13[[#This Row],[Bullet]],3)),"/","")</f>
        <v>7</v>
      </c>
      <c r="E119" s="237" t="s">
        <v>1276</v>
      </c>
      <c r="F119" s="253" t="s">
        <v>1323</v>
      </c>
      <c r="T119" s="53"/>
      <c r="W119" s="53"/>
    </row>
    <row r="120" spans="1:23" x14ac:dyDescent="0.2">
      <c r="A120" s="148" t="str">
        <f>INDEX(hist8[Program],MATCH(bullets13[[#This Row],[Appr]],hist8[Appr],0))</f>
        <v>STATE HIGHWAY FACILITIES</v>
      </c>
      <c r="B120" s="151" t="str">
        <f>INDEX(hist8[Sub program],MATCH(bullets13[[#This Row],[Appr]],hist8[Appr],0))</f>
        <v>State Highway Rehabilitation</v>
      </c>
      <c r="C120" s="43">
        <v>363</v>
      </c>
      <c r="D120" s="203" t="str">
        <f>SUBSTITUTE(TRIM(LEFT(bullets13[[#This Row],[Bullet]],3)),"/","")</f>
        <v>8</v>
      </c>
      <c r="E120" s="237" t="s">
        <v>1276</v>
      </c>
      <c r="F120" s="253" t="s">
        <v>1324</v>
      </c>
      <c r="T120" s="53"/>
      <c r="W120" s="53"/>
    </row>
    <row r="121" spans="1:23" x14ac:dyDescent="0.2">
      <c r="A121" s="148" t="str">
        <f>INDEX(hist8[Program],MATCH(bullets13[[#This Row],[Appr]],hist8[Appr],0))</f>
        <v>STATE HIGHWAY FACILITIES</v>
      </c>
      <c r="B121" s="151" t="str">
        <f>INDEX(hist8[Sub program],MATCH(bullets13[[#This Row],[Appr]],hist8[Appr],0))</f>
        <v>State Highway Rehabilitation</v>
      </c>
      <c r="C121" s="43">
        <v>383</v>
      </c>
      <c r="D121" s="203" t="str">
        <f>SUBSTITUTE(TRIM(LEFT(bullets13[[#This Row],[Bullet]],3)),"/","")</f>
        <v>8</v>
      </c>
      <c r="E121" s="237" t="s">
        <v>1276</v>
      </c>
      <c r="F121" s="253" t="s">
        <v>1324</v>
      </c>
      <c r="T121" s="53"/>
      <c r="W121" s="53"/>
    </row>
    <row r="122" spans="1:23" x14ac:dyDescent="0.2">
      <c r="A122" s="148" t="str">
        <f>INDEX(hist8[Program],MATCH(bullets13[[#This Row],[Appr]],hist8[Appr],0))</f>
        <v>STATE HIGHWAY FACILITIES</v>
      </c>
      <c r="B122" s="151" t="str">
        <f>INDEX(hist8[Sub program],MATCH(bullets13[[#This Row],[Appr]],hist8[Appr],0))</f>
        <v>State Highway Rehabilitation</v>
      </c>
      <c r="C122" s="43">
        <v>383</v>
      </c>
      <c r="D122" s="203" t="str">
        <f>SUBSTITUTE(TRIM(LEFT(bullets13[[#This Row],[Bullet]],3)),"/","")</f>
        <v>9</v>
      </c>
      <c r="E122" s="237" t="s">
        <v>1276</v>
      </c>
      <c r="F122" s="253" t="s">
        <v>1332</v>
      </c>
      <c r="T122" s="53"/>
      <c r="W122" s="53"/>
    </row>
    <row r="123" spans="1:23" x14ac:dyDescent="0.2">
      <c r="A123" s="148" t="str">
        <f>INDEX(hist8[Program],MATCH(bullets13[[#This Row],[Appr]],hist8[Appr],0))</f>
        <v>STATE HIGHWAY FACILITIES</v>
      </c>
      <c r="B123" s="151" t="str">
        <f>INDEX(hist8[Sub program],MATCH(bullets13[[#This Row],[Appr]],hist8[Appr],0))</f>
        <v>State Highway Rehabilitation</v>
      </c>
      <c r="C123" s="43">
        <v>363</v>
      </c>
      <c r="D123" s="203" t="str">
        <f>SUBSTITUTE(TRIM(LEFT(bullets13[[#This Row],[Bullet]],3)),"/","")</f>
        <v>10</v>
      </c>
      <c r="E123" s="237" t="s">
        <v>1275</v>
      </c>
      <c r="F123" s="253" t="s">
        <v>1376</v>
      </c>
      <c r="T123" s="53"/>
      <c r="W123" s="53"/>
    </row>
    <row r="124" spans="1:23" x14ac:dyDescent="0.2">
      <c r="A124" s="148" t="str">
        <f>INDEX(hist8[Program],MATCH(bullets13[[#This Row],[Appr]],hist8[Appr],0))</f>
        <v>STATE HIGHWAY FACILITIES</v>
      </c>
      <c r="B124" s="151" t="str">
        <f>INDEX(hist8[Sub program],MATCH(bullets13[[#This Row],[Appr]],hist8[Appr],0))</f>
        <v>State Highway Rehabilitation</v>
      </c>
      <c r="C124" s="43">
        <v>383</v>
      </c>
      <c r="D124" s="203" t="str">
        <f>SUBSTITUTE(TRIM(LEFT(bullets13[[#This Row],[Bullet]],3)),"/","")</f>
        <v>11</v>
      </c>
      <c r="E124" s="237" t="s">
        <v>1275</v>
      </c>
      <c r="F124" s="253" t="s">
        <v>1379</v>
      </c>
      <c r="T124" s="53"/>
      <c r="W124" s="53"/>
    </row>
    <row r="125" spans="1:23" x14ac:dyDescent="0.2">
      <c r="A125" s="148" t="str">
        <f>INDEX(hist8[Program],MATCH(bullets13[[#This Row],[Appr]],hist8[Appr],0))</f>
        <v>STATE HIGHWAY FACILITIES</v>
      </c>
      <c r="B125" s="151" t="str">
        <f>INDEX(hist8[Sub program],MATCH(bullets13[[#This Row],[Appr]],hist8[Appr],0))</f>
        <v>State Highway Rehabilitation</v>
      </c>
      <c r="C125" s="43">
        <v>381</v>
      </c>
      <c r="D125" s="203" t="str">
        <f>SUBSTITUTE(TRIM(LEFT(bullets13[[#This Row],[Bullet]],3)),"/","")</f>
        <v>12</v>
      </c>
      <c r="E125" s="237" t="s">
        <v>1276</v>
      </c>
      <c r="F125" s="253" t="s">
        <v>1321</v>
      </c>
      <c r="T125" s="53"/>
      <c r="W125" s="53"/>
    </row>
    <row r="126" spans="1:23" x14ac:dyDescent="0.2">
      <c r="A126" s="148" t="str">
        <f>INDEX(hist8[Program],MATCH(bullets13[[#This Row],[Appr]],hist8[Appr],0))</f>
        <v>STATE HIGHWAY FACILITIES</v>
      </c>
      <c r="B126" s="151" t="str">
        <f>INDEX(hist8[Sub program],MATCH(bullets13[[#This Row],[Appr]],hist8[Appr],0))</f>
        <v>State Highway Rehabilitation</v>
      </c>
      <c r="C126" s="43">
        <v>383</v>
      </c>
      <c r="D126" s="203" t="str">
        <f>SUBSTITUTE(TRIM(LEFT(bullets13[[#This Row],[Bullet]],3)),"/","")</f>
        <v>12</v>
      </c>
      <c r="E126" s="237" t="s">
        <v>1276</v>
      </c>
      <c r="F126" s="253" t="s">
        <v>1333</v>
      </c>
      <c r="T126" s="53"/>
      <c r="W126" s="53"/>
    </row>
    <row r="127" spans="1:23" x14ac:dyDescent="0.2">
      <c r="A127" s="148" t="str">
        <f>INDEX(hist8[Program],MATCH(bullets13[[#This Row],[Appr]],hist8[Appr],0))</f>
        <v>STATE HIGHWAY FACILITIES</v>
      </c>
      <c r="B127" s="151" t="str">
        <f>INDEX(hist8[Sub program],MATCH(bullets13[[#This Row],[Appr]],hist8[Appr],0))</f>
        <v>State Highway Rehabilitation</v>
      </c>
      <c r="C127" s="43">
        <v>381</v>
      </c>
      <c r="D127" s="203" t="str">
        <f>SUBSTITUTE(TRIM(LEFT(bullets13[[#This Row],[Bullet]],3)),"/","")</f>
        <v>13</v>
      </c>
      <c r="E127" s="237" t="s">
        <v>1276</v>
      </c>
      <c r="F127" s="253" t="s">
        <v>1322</v>
      </c>
      <c r="T127" s="53"/>
      <c r="W127" s="53"/>
    </row>
    <row r="128" spans="1:23" x14ac:dyDescent="0.2">
      <c r="A128" s="148" t="str">
        <f>INDEX(hist8[Program],MATCH(bullets13[[#This Row],[Appr]],hist8[Appr],0))</f>
        <v>STATE HIGHWAY FACILITIES</v>
      </c>
      <c r="B128" s="151" t="str">
        <f>INDEX(hist8[Sub program],MATCH(bullets13[[#This Row],[Appr]],hist8[Appr],0))</f>
        <v>State Highway Rehabilitation</v>
      </c>
      <c r="C128" s="43">
        <v>361</v>
      </c>
      <c r="D128" s="203" t="str">
        <f>SUBSTITUTE(TRIM(LEFT(bullets13[[#This Row],[Bullet]],3)),"/","")</f>
        <v>14</v>
      </c>
      <c r="E128" s="237" t="s">
        <v>1275</v>
      </c>
      <c r="F128" s="253" t="s">
        <v>1374</v>
      </c>
      <c r="T128" s="53"/>
      <c r="W128" s="53"/>
    </row>
    <row r="129" spans="1:23" x14ac:dyDescent="0.2">
      <c r="A129" s="148" t="str">
        <f>INDEX(hist8[Program],MATCH(bullets13[[#This Row],[Appr]],hist8[Appr],0))</f>
        <v>STATE HIGHWAY FACILITIES</v>
      </c>
      <c r="B129" s="151" t="str">
        <f>INDEX(hist8[Sub program],MATCH(bullets13[[#This Row],[Appr]],hist8[Appr],0))</f>
        <v>State Highway Rehabilitation</v>
      </c>
      <c r="C129" s="43">
        <v>363</v>
      </c>
      <c r="D129" s="203" t="str">
        <f>SUBSTITUTE(TRIM(LEFT(bullets13[[#This Row],[Bullet]],3)),"/","")</f>
        <v>15</v>
      </c>
      <c r="E129" s="237" t="s">
        <v>1276</v>
      </c>
      <c r="F129" s="253" t="s">
        <v>1325</v>
      </c>
      <c r="T129" s="53"/>
      <c r="W129" s="53"/>
    </row>
    <row r="130" spans="1:23" x14ac:dyDescent="0.2">
      <c r="A130" s="148" t="str">
        <f>INDEX(hist8[Program],MATCH(bullets13[[#This Row],[Appr]],hist8[Appr],0))</f>
        <v>STATE HIGHWAY FACILITIES</v>
      </c>
      <c r="B130" s="151" t="str">
        <f>INDEX(hist8[Sub program],MATCH(bullets13[[#This Row],[Appr]],hist8[Appr],0))</f>
        <v>State Highway Rehabilitation</v>
      </c>
      <c r="C130" s="43">
        <v>383</v>
      </c>
      <c r="D130" s="203" t="str">
        <f>SUBSTITUTE(TRIM(LEFT(bullets13[[#This Row],[Bullet]],3)),"/","")</f>
        <v>16</v>
      </c>
      <c r="E130" s="237" t="s">
        <v>1276</v>
      </c>
      <c r="F130" s="253" t="s">
        <v>1334</v>
      </c>
      <c r="T130" s="53"/>
      <c r="W130" s="53"/>
    </row>
    <row r="131" spans="1:23" x14ac:dyDescent="0.2">
      <c r="A131" s="148" t="str">
        <f>INDEX(hist8[Program],MATCH(bullets13[[#This Row],[Appr]],hist8[Appr],0))</f>
        <v>STATE HIGHWAY FACILITIES</v>
      </c>
      <c r="B131" s="151" t="str">
        <f>INDEX(hist8[Sub program],MATCH(bullets13[[#This Row],[Appr]],hist8[Appr],0))</f>
        <v>State Highway Rehabilitation</v>
      </c>
      <c r="C131" s="43">
        <v>383</v>
      </c>
      <c r="D131" s="203" t="str">
        <f>SUBSTITUTE(TRIM(LEFT(bullets13[[#This Row],[Bullet]],3)),"/","")</f>
        <v>17</v>
      </c>
      <c r="E131" s="237" t="s">
        <v>1276</v>
      </c>
      <c r="F131" s="253" t="s">
        <v>1335</v>
      </c>
      <c r="T131" s="53"/>
      <c r="W131" s="53"/>
    </row>
    <row r="132" spans="1:23" x14ac:dyDescent="0.2">
      <c r="A132" s="148" t="str">
        <f>INDEX(hist8[Program],MATCH(bullets13[[#This Row],[Appr]],hist8[Appr],0))</f>
        <v>STATE HIGHWAY FACILITIES</v>
      </c>
      <c r="B132" s="151" t="str">
        <f>INDEX(hist8[Sub program],MATCH(bullets13[[#This Row],[Appr]],hist8[Appr],0))</f>
        <v>State Highway Rehabilitation</v>
      </c>
      <c r="C132" s="43">
        <v>383</v>
      </c>
      <c r="D132" s="203" t="str">
        <f>SUBSTITUTE(TRIM(LEFT(bullets13[[#This Row],[Bullet]],3)),"/","")</f>
        <v>18</v>
      </c>
      <c r="E132" s="237" t="s">
        <v>1275</v>
      </c>
      <c r="F132" s="253" t="s">
        <v>1380</v>
      </c>
      <c r="T132" s="53"/>
      <c r="W132" s="53"/>
    </row>
    <row r="133" spans="1:23" x14ac:dyDescent="0.2">
      <c r="A133" s="148" t="str">
        <f>INDEX(hist8[Program],MATCH(bullets13[[#This Row],[Appr]],hist8[Appr],0))</f>
        <v>STATE HIGHWAY FACILITIES</v>
      </c>
      <c r="B133" s="151" t="str">
        <f>INDEX(hist8[Sub program],MATCH(bullets13[[#This Row],[Appr]],hist8[Appr],0))</f>
        <v>State Highway Rehabilitation</v>
      </c>
      <c r="C133" s="43">
        <v>363</v>
      </c>
      <c r="D133" s="203" t="str">
        <f>SUBSTITUTE(TRIM(LEFT(bullets13[[#This Row],[Bullet]],3)),"/","")</f>
        <v>20</v>
      </c>
      <c r="E133" s="237" t="s">
        <v>1276</v>
      </c>
      <c r="F133" s="253" t="s">
        <v>1326</v>
      </c>
      <c r="T133" s="53"/>
      <c r="W133" s="53"/>
    </row>
    <row r="134" spans="1:23" x14ac:dyDescent="0.2">
      <c r="A134" s="148" t="str">
        <f>INDEX(hist8[Program],MATCH(bullets13[[#This Row],[Appr]],hist8[Appr],0))</f>
        <v>STATE HIGHWAY FACILITIES</v>
      </c>
      <c r="B134" s="151" t="str">
        <f>INDEX(hist8[Sub program],MATCH(bullets13[[#This Row],[Appr]],hist8[Appr],0))</f>
        <v>State Highway Rehabilitation</v>
      </c>
      <c r="C134" s="43">
        <v>383</v>
      </c>
      <c r="D134" s="203" t="str">
        <f>SUBSTITUTE(TRIM(LEFT(bullets13[[#This Row],[Bullet]],3)),"/","")</f>
        <v>20</v>
      </c>
      <c r="E134" s="237" t="s">
        <v>1276</v>
      </c>
      <c r="F134" s="253" t="s">
        <v>1326</v>
      </c>
      <c r="T134" s="53"/>
      <c r="W134" s="53"/>
    </row>
    <row r="135" spans="1:23" x14ac:dyDescent="0.2">
      <c r="A135" s="148" t="str">
        <f>INDEX(hist8[Program],MATCH(bullets13[[#This Row],[Appr]],hist8[Appr],0))</f>
        <v>STATE HIGHWAY FACILITIES</v>
      </c>
      <c r="B135" s="151" t="str">
        <f>INDEX(hist8[Sub program],MATCH(bullets13[[#This Row],[Appr]],hist8[Appr],0))</f>
        <v>State Highway Rehabilitation</v>
      </c>
      <c r="C135" s="43">
        <v>363</v>
      </c>
      <c r="D135" s="203" t="str">
        <f>SUBSTITUTE(TRIM(LEFT(bullets13[[#This Row],[Bullet]],3)),"/","")</f>
        <v>21</v>
      </c>
      <c r="E135" s="237" t="s">
        <v>1276</v>
      </c>
      <c r="F135" s="253" t="s">
        <v>1327</v>
      </c>
      <c r="T135" s="53"/>
      <c r="W135" s="53"/>
    </row>
    <row r="136" spans="1:23" x14ac:dyDescent="0.2">
      <c r="A136" s="148" t="str">
        <f>INDEX(hist8[Program],MATCH(bullets13[[#This Row],[Appr]],hist8[Appr],0))</f>
        <v>STATE HIGHWAY FACILITIES</v>
      </c>
      <c r="B136" s="151" t="str">
        <f>INDEX(hist8[Sub program],MATCH(bullets13[[#This Row],[Appr]],hist8[Appr],0))</f>
        <v>State Highway Rehabilitation</v>
      </c>
      <c r="C136" s="43">
        <v>363</v>
      </c>
      <c r="D136" s="203" t="str">
        <f>SUBSTITUTE(TRIM(LEFT(bullets13[[#This Row],[Bullet]],3)),"/","")</f>
        <v>22</v>
      </c>
      <c r="E136" s="237" t="s">
        <v>1276</v>
      </c>
      <c r="F136" s="253" t="s">
        <v>1328</v>
      </c>
      <c r="T136" s="53"/>
      <c r="W136" s="53"/>
    </row>
    <row r="137" spans="1:23" x14ac:dyDescent="0.2">
      <c r="A137" s="148" t="str">
        <f>INDEX(hist8[Program],MATCH(bullets13[[#This Row],[Appr]],hist8[Appr],0))</f>
        <v>STATE HIGHWAY FACILITIES</v>
      </c>
      <c r="B137" s="151" t="str">
        <f>INDEX(hist8[Sub program],MATCH(bullets13[[#This Row],[Appr]],hist8[Appr],0))</f>
        <v>State Highway Rehabilitation</v>
      </c>
      <c r="C137" s="43">
        <v>383</v>
      </c>
      <c r="D137" s="203" t="str">
        <f>SUBSTITUTE(TRIM(LEFT(bullets13[[#This Row],[Bullet]],3)),"/","")</f>
        <v>22</v>
      </c>
      <c r="E137" s="237" t="s">
        <v>1276</v>
      </c>
      <c r="F137" s="253" t="s">
        <v>1328</v>
      </c>
      <c r="T137" s="53"/>
      <c r="W137" s="53"/>
    </row>
    <row r="138" spans="1:23" x14ac:dyDescent="0.2">
      <c r="A138" s="148" t="str">
        <f>INDEX(hist8[Program],MATCH(bullets13[[#This Row],[Appr]],hist8[Appr],0))</f>
        <v>STATE HIGHWAY FACILITIES</v>
      </c>
      <c r="B138" s="151" t="str">
        <f>INDEX(hist8[Sub program],MATCH(bullets13[[#This Row],[Appr]],hist8[Appr],0))</f>
        <v>State Highway Rehabilitation</v>
      </c>
      <c r="C138" s="43">
        <v>363</v>
      </c>
      <c r="D138" s="203" t="str">
        <f>SUBSTITUTE(TRIM(LEFT(bullets13[[#This Row],[Bullet]],3)),"/","")</f>
        <v>23</v>
      </c>
      <c r="E138" s="237" t="s">
        <v>1276</v>
      </c>
      <c r="F138" s="253" t="s">
        <v>1329</v>
      </c>
      <c r="T138" s="53"/>
      <c r="W138" s="53"/>
    </row>
    <row r="139" spans="1:23" x14ac:dyDescent="0.2">
      <c r="A139" s="148" t="str">
        <f>INDEX(hist8[Program],MATCH(bullets13[[#This Row],[Appr]],hist8[Appr],0))</f>
        <v>STATE HIGHWAY FACILITIES</v>
      </c>
      <c r="B139" s="151" t="str">
        <f>INDEX(hist8[Sub program],MATCH(bullets13[[#This Row],[Appr]],hist8[Appr],0))</f>
        <v>State Highway Rehabilitation</v>
      </c>
      <c r="C139" s="43">
        <v>363</v>
      </c>
      <c r="D139" s="203" t="str">
        <f>SUBSTITUTE(TRIM(LEFT(bullets13[[#This Row],[Bullet]],3)),"/","")</f>
        <v>24</v>
      </c>
      <c r="E139" s="237" t="s">
        <v>1275</v>
      </c>
      <c r="F139" s="253" t="s">
        <v>1377</v>
      </c>
      <c r="T139" s="53"/>
      <c r="W139" s="53"/>
    </row>
    <row r="140" spans="1:23" x14ac:dyDescent="0.2">
      <c r="A140" s="148" t="str">
        <f>INDEX(hist8[Program],MATCH(bullets13[[#This Row],[Appr]],hist8[Appr],0))</f>
        <v>STATE HIGHWAY FACILITIES</v>
      </c>
      <c r="B140" s="151" t="str">
        <f>INDEX(hist8[Sub program],MATCH(bullets13[[#This Row],[Appr]],hist8[Appr],0))</f>
        <v>State Highway Rehabilitation</v>
      </c>
      <c r="C140" s="43">
        <v>363</v>
      </c>
      <c r="D140" s="203" t="str">
        <f>SUBSTITUTE(TRIM(LEFT(bullets13[[#This Row],[Bullet]],3)),"/","")</f>
        <v>25</v>
      </c>
      <c r="E140" s="237" t="s">
        <v>1276</v>
      </c>
      <c r="F140" s="253" t="s">
        <v>1330</v>
      </c>
      <c r="T140" s="53"/>
      <c r="W140" s="53"/>
    </row>
    <row r="141" spans="1:23" x14ac:dyDescent="0.2">
      <c r="A141" s="148" t="str">
        <f>INDEX(hist8[Program],MATCH(bullets13[[#This Row],[Appr]],hist8[Appr],0))</f>
        <v>STATE HIGHWAY FACILITIES</v>
      </c>
      <c r="B141" s="151" t="str">
        <f>INDEX(hist8[Sub program],MATCH(bullets13[[#This Row],[Appr]],hist8[Appr],0))</f>
        <v>State Highway Rehabilitation</v>
      </c>
      <c r="C141" s="43">
        <v>363</v>
      </c>
      <c r="D141" s="203" t="str">
        <f>SUBSTITUTE(TRIM(LEFT(bullets13[[#This Row],[Bullet]],3)),"/","")</f>
        <v>27</v>
      </c>
      <c r="E141" s="237" t="s">
        <v>1275</v>
      </c>
      <c r="F141" s="253" t="s">
        <v>1378</v>
      </c>
      <c r="T141" s="53"/>
      <c r="W141" s="53"/>
    </row>
    <row r="142" spans="1:23" x14ac:dyDescent="0.2">
      <c r="A142" s="148" t="str">
        <f>INDEX(hist8[Program],MATCH(bullets13[[#This Row],[Appr]],hist8[Appr],0))</f>
        <v>STATE HIGHWAY FACILITIES</v>
      </c>
      <c r="B142" s="151" t="str">
        <f>INDEX(hist8[Sub program],MATCH(bullets13[[#This Row],[Appr]],hist8[Appr],0))</f>
        <v>State Highway Rehabilitation</v>
      </c>
      <c r="C142" s="43">
        <v>383</v>
      </c>
      <c r="D142" s="203" t="str">
        <f>SUBSTITUTE(TRIM(LEFT(bullets13[[#This Row],[Bullet]],3)),"/","")</f>
        <v>29</v>
      </c>
      <c r="E142" s="237" t="s">
        <v>1276</v>
      </c>
      <c r="F142" s="253" t="s">
        <v>1336</v>
      </c>
      <c r="T142" s="53"/>
      <c r="W142" s="53"/>
    </row>
    <row r="143" spans="1:23" x14ac:dyDescent="0.2">
      <c r="A143" s="148" t="str">
        <f>INDEX(hist8[Program],MATCH(bullets13[[#This Row],[Appr]],hist8[Appr],0))</f>
        <v>STATE HIGHWAY FACILITIES</v>
      </c>
      <c r="B143" s="151" t="str">
        <f>INDEX(hist8[Sub program],MATCH(bullets13[[#This Row],[Appr]],hist8[Appr],0))</f>
        <v>State Highway Rehabilitation</v>
      </c>
      <c r="C143" s="43">
        <v>363</v>
      </c>
      <c r="D143" s="203" t="str">
        <f>SUBSTITUTE(TRIM(LEFT(bullets13[[#This Row],[Bullet]],3)),"/","")</f>
        <v>30</v>
      </c>
      <c r="E143" s="237" t="s">
        <v>1276</v>
      </c>
      <c r="F143" s="253" t="s">
        <v>1331</v>
      </c>
      <c r="T143" s="53"/>
      <c r="W143" s="53"/>
    </row>
    <row r="144" spans="1:23" x14ac:dyDescent="0.2">
      <c r="A144" s="148" t="str">
        <f>INDEX(hist8[Program],MATCH(bullets13[[#This Row],[Appr]],hist8[Appr],0))</f>
        <v>STATE HIGHWAY FACILITIES</v>
      </c>
      <c r="B144" s="151" t="str">
        <f>INDEX(hist8[Sub program],MATCH(bullets13[[#This Row],[Appr]],hist8[Appr],0))</f>
        <v>State Highway Rehabilitation</v>
      </c>
      <c r="C144" s="43">
        <v>383</v>
      </c>
      <c r="D144" s="203" t="str">
        <f>SUBSTITUTE(TRIM(LEFT(bullets13[[#This Row],[Bullet]],3)),"/","")</f>
        <v>30</v>
      </c>
      <c r="E144" s="237" t="s">
        <v>1276</v>
      </c>
      <c r="F144" s="253" t="s">
        <v>1331</v>
      </c>
      <c r="T144" s="53"/>
      <c r="W144" s="53"/>
    </row>
    <row r="145" spans="1:23" x14ac:dyDescent="0.2">
      <c r="A145" s="148" t="str">
        <f>INDEX(hist8[Program],MATCH(bullets13[[#This Row],[Appr]],hist8[Appr],0))</f>
        <v>TRANSPORTATION AIDS</v>
      </c>
      <c r="B145" s="151" t="str">
        <f>INDEX(hist8[Sub program],MATCH(bullets13[[#This Row],[Appr]],hist8[Appr],0))</f>
        <v>Elderly and Disabled Aids</v>
      </c>
      <c r="C145" s="43">
        <v>173</v>
      </c>
      <c r="D145" s="203" t="str">
        <f>SUBSTITUTE(TRIM(LEFT(bullets13[[#This Row],[Bullet]],3)),"/","")</f>
        <v>1</v>
      </c>
      <c r="E145" s="237" t="s">
        <v>1276</v>
      </c>
      <c r="F145" s="253" t="s">
        <v>1426</v>
      </c>
      <c r="T145" s="53"/>
      <c r="W145" s="53"/>
    </row>
    <row r="146" spans="1:23" x14ac:dyDescent="0.2">
      <c r="A146" s="148" t="str">
        <f>INDEX(hist8[Program],MATCH(bullets13[[#This Row],[Appr]],hist8[Appr],0))</f>
        <v>TRANSPORTATION AIDS</v>
      </c>
      <c r="B146" s="151" t="str">
        <f>INDEX(hist8[Sub program],MATCH(bullets13[[#This Row],[Appr]],hist8[Appr],0))</f>
        <v>Elderly and Disabled Aids</v>
      </c>
      <c r="C146" s="43">
        <v>183</v>
      </c>
      <c r="D146" s="203" t="str">
        <f>SUBSTITUTE(TRIM(LEFT(bullets13[[#This Row],[Bullet]],3)),"/","")</f>
        <v>1</v>
      </c>
      <c r="E146" s="237" t="s">
        <v>1276</v>
      </c>
      <c r="F146" s="253" t="s">
        <v>1426</v>
      </c>
      <c r="T146" s="53"/>
      <c r="W146" s="53"/>
    </row>
    <row r="147" spans="1:23" x14ac:dyDescent="0.2">
      <c r="A147" s="148" t="str">
        <f>INDEX(hist8[Program],MATCH(bullets13[[#This Row],[Appr]],hist8[Appr],0))</f>
        <v>TRANSPORTATION AIDS</v>
      </c>
      <c r="B147" s="151" t="str">
        <f>INDEX(hist8[Sub program],MATCH(bullets13[[#This Row],[Appr]],hist8[Appr],0))</f>
        <v>General Transportation Aids</v>
      </c>
      <c r="C147" s="43">
        <v>190</v>
      </c>
      <c r="D147" s="203" t="str">
        <f>SUBSTITUTE(TRIM(LEFT(bullets13[[#This Row],[Bullet]],3)),"/","")</f>
        <v>2</v>
      </c>
      <c r="E147" s="237" t="s">
        <v>1275</v>
      </c>
      <c r="F147" s="253" t="s">
        <v>1427</v>
      </c>
      <c r="T147" s="53"/>
      <c r="W147" s="53"/>
    </row>
    <row r="148" spans="1:23" x14ac:dyDescent="0.2">
      <c r="A148" s="148" t="str">
        <f>INDEX(hist8[Program],MATCH(bullets13[[#This Row],[Appr]],hist8[Appr],0))</f>
        <v>TRANSPORTATION AIDS</v>
      </c>
      <c r="B148" s="151" t="str">
        <f>INDEX(hist8[Sub program],MATCH(bullets13[[#This Row],[Appr]],hist8[Appr],0))</f>
        <v>Miscellaneous Local Aids</v>
      </c>
      <c r="C148" s="43">
        <v>160</v>
      </c>
      <c r="D148" s="203" t="str">
        <f>SUBSTITUTE(TRIM(LEFT(bullets13[[#This Row],[Bullet]],3)),"/","")</f>
        <v>2</v>
      </c>
      <c r="E148" s="237" t="s">
        <v>1275</v>
      </c>
      <c r="F148" s="253" t="s">
        <v>1381</v>
      </c>
      <c r="T148" s="53"/>
      <c r="W148" s="53"/>
    </row>
    <row r="149" spans="1:23" x14ac:dyDescent="0.2">
      <c r="A149" s="148" t="str">
        <f>INDEX(hist8[Program],MATCH(bullets13[[#This Row],[Appr]],hist8[Appr],0))</f>
        <v>TRANSPORTATION AIDS</v>
      </c>
      <c r="B149" s="151" t="str">
        <f>INDEX(hist8[Sub program],MATCH(bullets13[[#This Row],[Appr]],hist8[Appr],0))</f>
        <v>Miscellaneous Local Aids</v>
      </c>
      <c r="C149" s="44">
        <v>156</v>
      </c>
      <c r="D149" s="203" t="str">
        <f>SUBSTITUTE(TRIM(LEFT(bullets13[[#This Row],[Bullet]],3)),"/","")</f>
        <v>4</v>
      </c>
      <c r="E149" s="237" t="s">
        <v>1275</v>
      </c>
      <c r="F149" s="258" t="s">
        <v>1428</v>
      </c>
      <c r="T149" s="53"/>
      <c r="W149" s="53"/>
    </row>
    <row r="150" spans="1:23" x14ac:dyDescent="0.2">
      <c r="A150" s="148" t="str">
        <f>INDEX(hist8[Program],MATCH(bullets13[[#This Row],[Appr]],hist8[Appr],0))</f>
        <v>TRANSPORTATION AIDS</v>
      </c>
      <c r="B150" s="151" t="str">
        <f>INDEX(hist8[Sub program],MATCH(bullets13[[#This Row],[Appr]],hist8[Appr],0))</f>
        <v>Special Transportation Aids</v>
      </c>
      <c r="C150" s="43">
        <v>164</v>
      </c>
      <c r="D150" s="203" t="str">
        <f>SUBSTITUTE(TRIM(LEFT(bullets13[[#This Row],[Bullet]],3)),"/","")</f>
        <v>1</v>
      </c>
      <c r="E150" s="237" t="s">
        <v>1276</v>
      </c>
      <c r="F150" s="253" t="s">
        <v>1278</v>
      </c>
      <c r="T150" s="53"/>
      <c r="W150" s="53"/>
    </row>
    <row r="151" spans="1:23" x14ac:dyDescent="0.2">
      <c r="A151" s="148" t="str">
        <f>INDEX(hist8[Program],MATCH(bullets13[[#This Row],[Appr]],hist8[Appr],0))</f>
        <v>TRANSPORTATION AIDS</v>
      </c>
      <c r="B151" s="151" t="str">
        <f>INDEX(hist8[Sub program],MATCH(bullets13[[#This Row],[Appr]],hist8[Appr],0))</f>
        <v>Special Transportation Aids</v>
      </c>
      <c r="C151" s="43">
        <v>174</v>
      </c>
      <c r="D151" s="203" t="str">
        <f>SUBSTITUTE(TRIM(LEFT(bullets13[[#This Row],[Bullet]],3)),"/","")</f>
        <v>3</v>
      </c>
      <c r="E151" s="254" t="s">
        <v>1356</v>
      </c>
      <c r="F151" s="259" t="s">
        <v>1425</v>
      </c>
      <c r="T151" s="53"/>
      <c r="W151" s="53"/>
    </row>
    <row r="152" spans="1:23" x14ac:dyDescent="0.2">
      <c r="A152" s="148" t="str">
        <f>INDEX(hist8[Program],MATCH(bullets13[[#This Row],[Appr]],hist8[Appr],0))</f>
        <v>TRANSPORTATION AIDS</v>
      </c>
      <c r="B152" s="151" t="str">
        <f>INDEX(hist8[Sub program],MATCH(bullets13[[#This Row],[Appr]],hist8[Appr],0))</f>
        <v>Transit Aids</v>
      </c>
      <c r="C152" s="43">
        <v>182</v>
      </c>
      <c r="D152" s="203" t="str">
        <f>SUBSTITUTE(TRIM(LEFT(bullets13[[#This Row],[Bullet]],3)),"/","")</f>
        <v>1</v>
      </c>
      <c r="E152" s="237" t="s">
        <v>1276</v>
      </c>
      <c r="F152" s="253" t="s">
        <v>1278</v>
      </c>
      <c r="T152" s="53"/>
      <c r="W152" s="53"/>
    </row>
    <row r="153" spans="1:23" x14ac:dyDescent="0.2">
      <c r="A153" s="148" t="str">
        <f>INDEX(hist8[Program],MATCH(bullets13[[#This Row],[Appr]],hist8[Appr],0))</f>
        <v>TRANSPORTATION AIDS</v>
      </c>
      <c r="B153" s="151" t="str">
        <f>INDEX(hist8[Sub program],MATCH(bullets13[[#This Row],[Appr]],hist8[Appr],0))</f>
        <v>Transit Aids</v>
      </c>
      <c r="C153" s="43">
        <v>182</v>
      </c>
      <c r="D153" s="203" t="str">
        <f>SUBSTITUTE(TRIM(LEFT(bullets13[[#This Row],[Bullet]],3)),"/","")</f>
        <v>2</v>
      </c>
      <c r="E153" s="237" t="s">
        <v>1276</v>
      </c>
      <c r="F153" s="253" t="s">
        <v>1277</v>
      </c>
      <c r="T153" s="53"/>
      <c r="W153" s="53"/>
    </row>
    <row r="154" spans="1:23" x14ac:dyDescent="0.2">
      <c r="A154" s="148" t="str">
        <f>INDEX(hist8[Program],MATCH(bullets13[[#This Row],[Appr]],hist8[Appr],0))</f>
        <v>TRANSPORTATION AIDS</v>
      </c>
      <c r="B154" s="151" t="str">
        <f>INDEX(hist8[Sub program],MATCH(bullets13[[#This Row],[Appr]],hist8[Appr],0))</f>
        <v>Transit Aids</v>
      </c>
      <c r="C154" s="43"/>
      <c r="D154" s="203" t="str">
        <f>SUBSTITUTE(TRIM(LEFT(bullets13[[#This Row],[Bullet]],3)),"/","")</f>
        <v>3</v>
      </c>
      <c r="E154" s="237" t="s">
        <v>1276</v>
      </c>
      <c r="F154" s="253" t="s">
        <v>1337</v>
      </c>
      <c r="T154" s="53"/>
      <c r="W154" s="53"/>
    </row>
    <row r="155" spans="1:23" x14ac:dyDescent="0.2">
      <c r="A155" s="148" t="str">
        <f>INDEX(hist8[Program],MATCH(bullets13[[#This Row],[Appr]],hist8[Appr],0))</f>
        <v>TRANSPORTATION AIDS</v>
      </c>
      <c r="B155" s="151" t="str">
        <f>INDEX(hist8[Sub program],MATCH(bullets13[[#This Row],[Appr]],hist8[Appr],0))</f>
        <v>Transit Aids</v>
      </c>
      <c r="C155" s="44">
        <v>182</v>
      </c>
      <c r="D155" s="203" t="str">
        <f>SUBSTITUTE(TRIM(LEFT(bullets13[[#This Row],[Bullet]],3)),"/","")</f>
        <v>3</v>
      </c>
      <c r="E155" s="237" t="s">
        <v>1276</v>
      </c>
      <c r="F155" s="253" t="s">
        <v>1338</v>
      </c>
      <c r="T155" s="53"/>
      <c r="W155" s="53"/>
    </row>
    <row r="156" spans="1:23" x14ac:dyDescent="0.2">
      <c r="A156" s="148" t="str">
        <f>INDEX(hist8[Program],MATCH(bullets13[[#This Row],[Appr]],hist8[Appr],0))</f>
        <v>TRANSPORTATION AIDS</v>
      </c>
      <c r="B156" s="151" t="str">
        <f>INDEX(hist8[Sub program],MATCH(bullets13[[#This Row],[Appr]],hist8[Appr],0))</f>
        <v>Transit Aids</v>
      </c>
      <c r="C156" s="177">
        <v>182</v>
      </c>
      <c r="D156" s="203" t="str">
        <f>SUBSTITUTE(TRIM(LEFT(bullets13[[#This Row],[Bullet]],3)),"/","")</f>
        <v>4</v>
      </c>
      <c r="E156" s="237" t="s">
        <v>1276</v>
      </c>
      <c r="F156" s="253" t="s">
        <v>1339</v>
      </c>
      <c r="T156" s="53"/>
      <c r="W156" s="53"/>
    </row>
    <row r="157" spans="1:23" x14ac:dyDescent="0.2">
      <c r="A157" s="148" t="str">
        <f>INDEX(hist8[Program],MATCH(bullets13[[#This Row],[Appr]],hist8[Appr],0))</f>
        <v>TRANSPORTATION AIDS</v>
      </c>
      <c r="B157" s="151" t="str">
        <f>INDEX(hist8[Sub program],MATCH(bullets13[[#This Row],[Appr]],hist8[Appr],0))</f>
        <v>Transit Aids</v>
      </c>
      <c r="C157" s="43">
        <v>165</v>
      </c>
      <c r="D157" s="203" t="str">
        <f>SUBSTITUTE(TRIM(LEFT(bullets13[[#This Row],[Bullet]],3)),"/","")</f>
        <v>5</v>
      </c>
      <c r="E157" s="237" t="s">
        <v>1275</v>
      </c>
      <c r="F157" s="253" t="s">
        <v>1382</v>
      </c>
      <c r="T157" s="53"/>
      <c r="W157" s="53"/>
    </row>
    <row r="158" spans="1:23" x14ac:dyDescent="0.2">
      <c r="A158" s="148" t="str">
        <f>INDEX(hist8[Program],MATCH(bullets13[[#This Row],[Appr]],hist8[Appr],0))</f>
        <v>TRANSPORTATION AIDS</v>
      </c>
      <c r="B158" s="151" t="str">
        <f>INDEX(hist8[Sub program],MATCH(bullets13[[#This Row],[Appr]],hist8[Appr],0))</f>
        <v>Transit Operating Aids</v>
      </c>
      <c r="C158" s="43">
        <v>193</v>
      </c>
      <c r="D158" s="329">
        <v>1</v>
      </c>
      <c r="E158" s="203"/>
      <c r="F158" s="328" t="s">
        <v>1410</v>
      </c>
    </row>
    <row r="159" spans="1:23" x14ac:dyDescent="0.2">
      <c r="A159" s="148" t="str">
        <f>INDEX(hist8[Program],MATCH(bullets13[[#This Row],[Appr]],hist8[Appr],0))</f>
        <v>TRANSPORTATION AIDS</v>
      </c>
      <c r="B159" s="151" t="str">
        <f>INDEX(hist8[Sub program],MATCH(bullets13[[#This Row],[Appr]],hist8[Appr],0))</f>
        <v>Transit Operating Aids</v>
      </c>
      <c r="C159" s="43">
        <v>194</v>
      </c>
      <c r="D159" s="329">
        <v>1</v>
      </c>
      <c r="E159" s="203"/>
      <c r="F159" s="328" t="s">
        <v>1410</v>
      </c>
    </row>
    <row r="160" spans="1:23" x14ac:dyDescent="0.2">
      <c r="A160" s="148" t="str">
        <f>INDEX(hist8[Program],MATCH(bullets13[[#This Row],[Appr]],hist8[Appr],0))</f>
        <v>TRANSPORTATION AIDS</v>
      </c>
      <c r="B160" s="151" t="str">
        <f>INDEX(hist8[Sub program],MATCH(bullets13[[#This Row],[Appr]],hist8[Appr],0))</f>
        <v>Transit Operating Aids</v>
      </c>
      <c r="C160" s="43">
        <v>176</v>
      </c>
      <c r="D160" s="329">
        <v>1</v>
      </c>
      <c r="E160" s="203"/>
      <c r="F160" s="328" t="s">
        <v>1410</v>
      </c>
    </row>
    <row r="161" spans="1:6" x14ac:dyDescent="0.2">
      <c r="A161" s="148" t="str">
        <f>INDEX(hist8[Program],MATCH(bullets13[[#This Row],[Appr]],hist8[Appr],0))</f>
        <v>TRANSPORTATION AIDS</v>
      </c>
      <c r="B161" s="151" t="str">
        <f>INDEX(hist8[Sub program],MATCH(bullets13[[#This Row],[Appr]],hist8[Appr],0))</f>
        <v>Transit Operating Aids</v>
      </c>
      <c r="C161" s="43">
        <v>177</v>
      </c>
      <c r="D161" s="329">
        <v>1</v>
      </c>
      <c r="E161" s="203"/>
      <c r="F161" s="328" t="s">
        <v>1410</v>
      </c>
    </row>
    <row r="162" spans="1:6" x14ac:dyDescent="0.2">
      <c r="A162" s="148" t="str">
        <f>INDEX(hist8[Program],MATCH(bullets13[[#This Row],[Appr]],hist8[Appr],0))</f>
        <v>LOCAL TRANSPORTATION ASSISTANCE</v>
      </c>
      <c r="B162" s="151" t="str">
        <f>INDEX(hist8[Sub program],MATCH(bullets13[[#This Row],[Appr]],hist8[Appr],0))</f>
        <v>Local Transportation Facility Improvement Assistance</v>
      </c>
      <c r="C162" s="43">
        <v>276</v>
      </c>
      <c r="D162" s="329">
        <v>16</v>
      </c>
      <c r="E162" s="203"/>
      <c r="F162" s="328" t="s">
        <v>1411</v>
      </c>
    </row>
    <row r="163" spans="1:6" x14ac:dyDescent="0.2">
      <c r="A163" s="148" t="str">
        <f>INDEX(hist8[Program],MATCH(bullets13[[#This Row],[Appr]],hist8[Appr],0))</f>
        <v>LOCAL TRANSPORTATION ASSISTANCE</v>
      </c>
      <c r="B163" s="151" t="str">
        <f>INDEX(hist8[Sub program],MATCH(bullets13[[#This Row],[Appr]],hist8[Appr],0))</f>
        <v>Local Transportation Facility Improvement Assistance</v>
      </c>
      <c r="C163" s="43">
        <v>286</v>
      </c>
      <c r="D163" s="329">
        <v>16</v>
      </c>
      <c r="E163" s="203"/>
      <c r="F163" s="328" t="s">
        <v>1411</v>
      </c>
    </row>
    <row r="164" spans="1:6" x14ac:dyDescent="0.2">
      <c r="A164" s="148" t="str">
        <f>INDEX(hist8[Program],MATCH(bullets13[[#This Row],[Appr]],hist8[Appr],0))</f>
        <v>LOCAL TRANSPORTATION ASSISTANCE</v>
      </c>
      <c r="B164" s="151" t="str">
        <f>INDEX(hist8[Sub program],MATCH(bullets13[[#This Row],[Appr]],hist8[Appr],0))</f>
        <v>Local Transportation Facility Improvement Assistance</v>
      </c>
      <c r="C164" s="43">
        <v>286</v>
      </c>
      <c r="D164" s="329">
        <v>16</v>
      </c>
      <c r="E164" s="203"/>
      <c r="F164" s="328" t="s">
        <v>1411</v>
      </c>
    </row>
    <row r="165" spans="1:6" x14ac:dyDescent="0.2">
      <c r="A165" s="148" t="str">
        <f>INDEX(hist8[Program],MATCH(bullets13[[#This Row],[Appr]],hist8[Appr],0))</f>
        <v>LOCAL TRANSPORTATION ASSISTANCE</v>
      </c>
      <c r="B165" s="151" t="str">
        <f>INDEX(hist8[Sub program],MATCH(bullets13[[#This Row],[Appr]],hist8[Appr],0))</f>
        <v>Bonds</v>
      </c>
      <c r="C165" s="43">
        <v>905</v>
      </c>
      <c r="D165" s="329">
        <v>1</v>
      </c>
      <c r="E165" s="203"/>
      <c r="F165" s="328" t="s">
        <v>1412</v>
      </c>
    </row>
    <row r="166" spans="1:6" x14ac:dyDescent="0.2">
      <c r="A166" s="148" t="str">
        <f>INDEX(hist8[Program],MATCH(bullets13[[#This Row],[Appr]],hist8[Appr],0))</f>
        <v>LOCAL TRANSPORTATION ASSISTANCE</v>
      </c>
      <c r="B166" s="151" t="str">
        <f>INDEX(hist8[Sub program],MATCH(bullets13[[#This Row],[Appr]],hist8[Appr],0))</f>
        <v>Congestion Mitigation and Air Quality Improvement</v>
      </c>
      <c r="C166" s="43">
        <v>279</v>
      </c>
      <c r="D166" s="329">
        <v>1</v>
      </c>
      <c r="E166" s="203"/>
      <c r="F166" s="253" t="s">
        <v>1413</v>
      </c>
    </row>
    <row r="167" spans="1:6" x14ac:dyDescent="0.2">
      <c r="A167" s="148" t="str">
        <f>INDEX(hist8[Program],MATCH(bullets13[[#This Row],[Appr]],hist8[Appr],0))</f>
        <v>LOCAL TRANSPORTATION ASSISTANCE</v>
      </c>
      <c r="B167" s="151" t="str">
        <f>INDEX(hist8[Sub program],MATCH(bullets13[[#This Row],[Appr]],hist8[Appr],0))</f>
        <v>Congestion Mitigation and Air Quality Improvement</v>
      </c>
      <c r="C167" s="43">
        <v>289</v>
      </c>
      <c r="D167" s="329">
        <v>1</v>
      </c>
      <c r="E167" s="203"/>
      <c r="F167" s="253" t="s">
        <v>1413</v>
      </c>
    </row>
    <row r="168" spans="1:6" x14ac:dyDescent="0.2">
      <c r="A168" s="148" t="str">
        <f>INDEX(hist8[Program],MATCH(bullets13[[#This Row],[Appr]],hist8[Appr],0))</f>
        <v>LOCAL TRANSPORTATION ASSISTANCE</v>
      </c>
      <c r="B168" s="151" t="str">
        <f>INDEX(hist8[Sub program],MATCH(bullets13[[#This Row],[Appr]],hist8[Appr],0))</f>
        <v>Transportation Alternatives</v>
      </c>
      <c r="C168" s="43">
        <v>226</v>
      </c>
      <c r="D168" s="329">
        <v>1</v>
      </c>
      <c r="E168" s="203"/>
      <c r="F168" s="253" t="s">
        <v>1413</v>
      </c>
    </row>
    <row r="169" spans="1:6" x14ac:dyDescent="0.2">
      <c r="A169" s="148" t="str">
        <f>INDEX(hist8[Program],MATCH(bullets13[[#This Row],[Appr]],hist8[Appr],0))</f>
        <v>LOCAL TRANSPORTATION ASSISTANCE</v>
      </c>
      <c r="B169" s="151" t="str">
        <f>INDEX(hist8[Sub program],MATCH(bullets13[[#This Row],[Appr]],hist8[Appr],0))</f>
        <v>Transportation Alternatives</v>
      </c>
      <c r="C169" s="43">
        <v>227</v>
      </c>
      <c r="D169" s="329">
        <v>1</v>
      </c>
      <c r="E169" s="203"/>
      <c r="F169" s="253" t="s">
        <v>1413</v>
      </c>
    </row>
    <row r="170" spans="1:6" x14ac:dyDescent="0.2">
      <c r="A170" s="148" t="str">
        <f>INDEX(hist8[Program],MATCH(bullets13[[#This Row],[Appr]],hist8[Appr],0))</f>
        <v>STATE HIGHWAY FACILITIES</v>
      </c>
      <c r="B170" s="151" t="str">
        <f>INDEX(hist8[Sub program],MATCH(bullets13[[#This Row],[Appr]],hist8[Appr],0))</f>
        <v>Major Highway Development</v>
      </c>
      <c r="C170" s="43">
        <v>392</v>
      </c>
      <c r="D170" s="329">
        <v>14</v>
      </c>
      <c r="E170" s="203"/>
      <c r="F170" s="253" t="s">
        <v>1414</v>
      </c>
    </row>
    <row r="171" spans="1:6" x14ac:dyDescent="0.2">
      <c r="A171" s="148" t="str">
        <f>INDEX(hist8[Program],MATCH(bullets13[[#This Row],[Appr]],hist8[Appr],0))</f>
        <v>STATE HIGHWAY FACILITIES</v>
      </c>
      <c r="B171" s="151" t="str">
        <f>INDEX(hist8[Sub program],MATCH(bullets13[[#This Row],[Appr]],hist8[Appr],0))</f>
        <v>State Highway Rehabilitation</v>
      </c>
      <c r="C171" s="43">
        <v>383</v>
      </c>
      <c r="D171" s="329">
        <v>31</v>
      </c>
      <c r="E171" s="203"/>
      <c r="F171" s="253" t="s">
        <v>1415</v>
      </c>
    </row>
    <row r="172" spans="1:6" s="53" customFormat="1" x14ac:dyDescent="0.2">
      <c r="A172" s="148" t="str">
        <f>INDEX(hist8[Program],MATCH(bullets13[[#This Row],[Appr]],hist8[Appr],0))</f>
        <v>STATE HIGHWAY FACILITIES</v>
      </c>
      <c r="B172" s="151" t="str">
        <f>INDEX(hist8[Sub program],MATCH(bullets13[[#This Row],[Appr]],hist8[Appr],0))</f>
        <v>Bonds</v>
      </c>
      <c r="C172" s="43">
        <v>919</v>
      </c>
      <c r="D172" s="329">
        <v>2</v>
      </c>
      <c r="E172" s="203"/>
      <c r="F172" s="253" t="s">
        <v>1417</v>
      </c>
    </row>
    <row r="173" spans="1:6" s="53" customFormat="1" x14ac:dyDescent="0.2">
      <c r="A173" s="148" t="str">
        <f>INDEX(hist8[Program],MATCH(bullets13[[#This Row],[Appr]],hist8[Appr],0))</f>
        <v>STATE HIGHWAY FACILITIES</v>
      </c>
      <c r="B173" s="151" t="str">
        <f>INDEX(hist8[Sub program],MATCH(bullets13[[#This Row],[Appr]],hist8[Appr],0))</f>
        <v>Major Interstate Bridge Construction</v>
      </c>
      <c r="C173" s="43">
        <v>866</v>
      </c>
      <c r="D173" s="329">
        <v>2</v>
      </c>
      <c r="E173" s="203"/>
      <c r="F173" s="253" t="s">
        <v>1419</v>
      </c>
    </row>
    <row r="174" spans="1:6" s="53" customFormat="1" x14ac:dyDescent="0.2">
      <c r="A174" s="148" t="str">
        <f>INDEX(hist8[Program],MATCH(bullets13[[#This Row],[Appr]],hist8[Appr],0))</f>
        <v>STATE HIGHWAY FACILITIES</v>
      </c>
      <c r="B174" s="151" t="str">
        <f>INDEX(hist8[Sub program],MATCH(bullets13[[#This Row],[Appr]],hist8[Appr],0))</f>
        <v>Major Interstate Bridge Construction</v>
      </c>
      <c r="C174" s="43">
        <v>931</v>
      </c>
      <c r="D174" s="329">
        <v>2</v>
      </c>
      <c r="E174" s="203"/>
      <c r="F174" s="253" t="s">
        <v>1419</v>
      </c>
    </row>
    <row r="175" spans="1:6" s="53" customFormat="1" x14ac:dyDescent="0.2">
      <c r="A175" s="148" t="str">
        <f>INDEX(hist8[Program],MATCH(bullets13[[#This Row],[Appr]],hist8[Appr],0))</f>
        <v>STATE HIGHWAY FACILITIES</v>
      </c>
      <c r="B175" s="151" t="str">
        <f>INDEX(hist8[Sub program],MATCH(bullets13[[#This Row],[Appr]],hist8[Appr],0))</f>
        <v>Major Interstate Bridge Construction</v>
      </c>
      <c r="C175" s="43">
        <v>933</v>
      </c>
      <c r="D175" s="329">
        <v>2</v>
      </c>
      <c r="E175" s="203"/>
      <c r="F175" s="253" t="s">
        <v>1419</v>
      </c>
    </row>
    <row r="176" spans="1:6" s="53" customFormat="1" x14ac:dyDescent="0.2">
      <c r="A176" s="148" t="str">
        <f>INDEX(hist8[Program],MATCH(bullets13[[#This Row],[Appr]],hist8[Appr],0))</f>
        <v>GENERAL TRANSPORTATION OPERATIONS</v>
      </c>
      <c r="B176" s="151" t="str">
        <f>INDEX(hist8[Sub program],MATCH(bullets13[[#This Row],[Appr]],hist8[Appr],0))</f>
        <v>Departmental Management and Operations</v>
      </c>
      <c r="C176" s="43">
        <v>471</v>
      </c>
      <c r="D176" s="329">
        <v>6</v>
      </c>
      <c r="E176" s="203"/>
      <c r="F176" s="253" t="s">
        <v>1420</v>
      </c>
    </row>
    <row r="177" spans="1:9" s="53" customFormat="1" x14ac:dyDescent="0.2">
      <c r="A177" s="148" t="str">
        <f>INDEX(hist8[Program],MATCH(bullets13[[#This Row],[Appr]],hist8[Appr],0))</f>
        <v>GENERAL TRANSPORTATION OPERATIONS</v>
      </c>
      <c r="B177" s="151" t="str">
        <f>INDEX(hist8[Sub program],MATCH(bullets13[[#This Row],[Appr]],hist8[Appr],0))</f>
        <v>Departmental Management and Operations</v>
      </c>
      <c r="C177" s="43">
        <v>481</v>
      </c>
      <c r="D177" s="329">
        <v>7</v>
      </c>
      <c r="E177" s="203"/>
      <c r="F177" s="253" t="s">
        <v>1421</v>
      </c>
    </row>
    <row r="178" spans="1:9" s="53" customFormat="1" x14ac:dyDescent="0.2">
      <c r="A178" s="148" t="str">
        <f>INDEX(hist8[Program],MATCH(bullets13[[#This Row],[Appr]],hist8[Appr],0))</f>
        <v>OTHER</v>
      </c>
      <c r="B178" s="151" t="str">
        <f>INDEX(hist8[Sub program],MATCH(bullets13[[#This Row],[Appr]],hist8[Appr],0))</f>
        <v>Other Agencies</v>
      </c>
      <c r="C178" s="142">
        <v>2.9000000000000001E-2</v>
      </c>
      <c r="D178" s="329">
        <v>1</v>
      </c>
      <c r="E178" s="203"/>
      <c r="F178" s="253" t="s">
        <v>1424</v>
      </c>
    </row>
    <row r="179" spans="1:9" s="53" customFormat="1" x14ac:dyDescent="0.2">
      <c r="A179" s="148" t="str">
        <f>INDEX(hist8[Program],MATCH(bullets13[[#This Row],[Appr]],hist8[Appr],0))</f>
        <v>OTHER</v>
      </c>
      <c r="B179" s="151" t="str">
        <f>INDEX(hist8[Sub program],MATCH(bullets13[[#This Row],[Appr]],hist8[Appr],0))</f>
        <v>Other Agencies</v>
      </c>
      <c r="C179" s="142">
        <v>2.9000000000000001E-2</v>
      </c>
      <c r="D179" s="329">
        <v>2</v>
      </c>
      <c r="E179" s="203"/>
      <c r="F179" s="253" t="s">
        <v>1423</v>
      </c>
    </row>
    <row r="180" spans="1:9" x14ac:dyDescent="0.2">
      <c r="A180" s="148" t="str">
        <f>INDEX(hist8[Program],MATCH(bullets13[[#This Row],[Appr]],hist8[Appr],0))</f>
        <v>OTHER</v>
      </c>
      <c r="B180" s="151" t="str">
        <f>INDEX(hist8[Sub program],MATCH(bullets13[[#This Row],[Appr]],hist8[Appr],0))</f>
        <v>Other Agencies</v>
      </c>
      <c r="C180" s="142">
        <v>2.9000000000000001E-2</v>
      </c>
      <c r="D180" s="329">
        <v>3</v>
      </c>
      <c r="E180" s="203"/>
      <c r="F180" s="253" t="s">
        <v>1422</v>
      </c>
    </row>
    <row r="181" spans="1:9" s="53" customFormat="1" x14ac:dyDescent="0.2"/>
    <row r="182" spans="1:9" s="53" customFormat="1" x14ac:dyDescent="0.2"/>
    <row r="183" spans="1:9" s="53" customFormat="1" x14ac:dyDescent="0.2"/>
    <row r="184" spans="1:9" s="53" customFormat="1" x14ac:dyDescent="0.2"/>
    <row r="188" spans="1:9" x14ac:dyDescent="0.2">
      <c r="B188" t="str">
        <f>Main!C3</f>
        <v>TRANSPORTATION AIDS</v>
      </c>
    </row>
    <row r="189" spans="1:9" x14ac:dyDescent="0.2">
      <c r="A189" t="s">
        <v>1112</v>
      </c>
      <c r="B189" t="str">
        <f>Main!C4</f>
        <v>Elderly and Disabled Aids</v>
      </c>
      <c r="E189" t="s">
        <v>1113</v>
      </c>
      <c r="F189" t="e">
        <f>#REF!</f>
        <v>#REF!</v>
      </c>
      <c r="H189" t="s">
        <v>1114</v>
      </c>
      <c r="I189" t="e">
        <f>#REF!</f>
        <v>#REF!</v>
      </c>
    </row>
    <row r="190" spans="1:9" s="53" customFormat="1" x14ac:dyDescent="0.2">
      <c r="A190" s="53" t="s">
        <v>1089</v>
      </c>
      <c r="B190" s="53" t="s">
        <v>1111</v>
      </c>
      <c r="E190" s="53" t="s">
        <v>1089</v>
      </c>
      <c r="F190" s="53" t="s">
        <v>1111</v>
      </c>
      <c r="H190" s="53" t="s">
        <v>1089</v>
      </c>
      <c r="I190" s="53" t="s">
        <v>1111</v>
      </c>
    </row>
    <row r="191" spans="1:9" x14ac:dyDescent="0.2">
      <c r="A191" s="15" t="s">
        <v>1090</v>
      </c>
      <c r="B191" s="53" t="str" cm="1">
        <f t="array" ref="B191">IFERROR(INDEX(bullets13[Bullet],MATCH(1,(A191=bullets13[order])*($B$189=bullets13[Sub program]),0)),"No Notes")</f>
        <v>/1 See Joint Committee on Finance Meeting Minutes dated June 28, 2004, for additional action.  (https://doa.wi.gov/Pages/StateFinances/JointFinanceCommittee13-10.aspx)</v>
      </c>
      <c r="E191" s="15" t="s">
        <v>1090</v>
      </c>
      <c r="F191" s="53" t="str" cm="1">
        <f t="array" ref="F191">IFERROR(INDEX(bullets13[Bullet],MATCH(1,(E191=bullets13[order])*($F$189=bullets13[Sub program]),0)),"No Notes")</f>
        <v>No Notes</v>
      </c>
      <c r="H191" s="15" t="s">
        <v>1090</v>
      </c>
      <c r="I191" s="53" t="str" cm="1">
        <f t="array" ref="I191">IFERROR(INDEX(bullets13[Bullet],MATCH(1,(H191=bullets13[order])*($I$189=bullets13[Sub program]),0)),"No Notes")</f>
        <v>No Notes</v>
      </c>
    </row>
    <row r="192" spans="1:9" x14ac:dyDescent="0.2">
      <c r="A192" s="15" t="s">
        <v>1091</v>
      </c>
      <c r="B192" s="53" t="str" cm="1">
        <f t="array" ref="B192">IFERROR(INDEX(bullets13[Bullet],MATCH(1,(A192=bullets13[order])*($B$189=bullets13[Sub program]),0)),"No Notes")</f>
        <v>No Notes</v>
      </c>
      <c r="E192" s="15" t="s">
        <v>1091</v>
      </c>
      <c r="F192" s="53" t="str" cm="1">
        <f t="array" ref="F192">IFERROR(INDEX(bullets13[Bullet],MATCH(1,(E192=bullets13[order])*($F$189=bullets13[Sub program]),0)),"No Notes")</f>
        <v>No Notes</v>
      </c>
      <c r="H192" s="15" t="s">
        <v>1091</v>
      </c>
      <c r="I192" s="53" t="str" cm="1">
        <f t="array" ref="I192">IFERROR(INDEX(bullets13[Bullet],MATCH(1,(H192=bullets13[order])*($I$189=bullets13[Sub program]),0)),"No Notes")</f>
        <v>No Notes</v>
      </c>
    </row>
    <row r="193" spans="1:9" x14ac:dyDescent="0.2">
      <c r="A193" s="15" t="s">
        <v>1092</v>
      </c>
      <c r="B193" s="53" t="str" cm="1">
        <f t="array" ref="B193">IFERROR(INDEX(bullets13[Bullet],MATCH(1,(A193=bullets13[order])*($B$189=bullets13[Sub program]),0)),"No Notes")</f>
        <v>No Notes</v>
      </c>
      <c r="E193" s="15" t="s">
        <v>1092</v>
      </c>
      <c r="F193" s="53" t="str" cm="1">
        <f t="array" ref="F193">IFERROR(INDEX(bullets13[Bullet],MATCH(1,(E193=bullets13[order])*($F$189=bullets13[Sub program]),0)),"No Notes")</f>
        <v>No Notes</v>
      </c>
      <c r="H193" s="15" t="s">
        <v>1092</v>
      </c>
      <c r="I193" s="53" t="str" cm="1">
        <f t="array" ref="I193">IFERROR(INDEX(bullets13[Bullet],MATCH(1,(H193=bullets13[order])*($I$189=bullets13[Sub program]),0)),"No Notes")</f>
        <v>No Notes</v>
      </c>
    </row>
    <row r="194" spans="1:9" x14ac:dyDescent="0.2">
      <c r="A194" s="15" t="s">
        <v>1093</v>
      </c>
      <c r="B194" s="53" t="str" cm="1">
        <f t="array" ref="B194">IFERROR(INDEX(bullets13[Bullet],MATCH(1,(A194=bullets13[order])*($B$189=bullets13[Sub program]),0)),"No Notes")</f>
        <v>No Notes</v>
      </c>
      <c r="E194" s="15" t="s">
        <v>1093</v>
      </c>
      <c r="F194" s="53" t="str" cm="1">
        <f t="array" ref="F194">IFERROR(INDEX(bullets13[Bullet],MATCH(1,(E194=bullets13[order])*($F$189=bullets13[Sub program]),0)),"No Notes")</f>
        <v>No Notes</v>
      </c>
      <c r="H194" s="15" t="s">
        <v>1093</v>
      </c>
      <c r="I194" s="53" t="str" cm="1">
        <f t="array" ref="I194">IFERROR(INDEX(bullets13[Bullet],MATCH(1,(H194=bullets13[order])*($I$189=bullets13[Sub program]),0)),"No Notes")</f>
        <v>No Notes</v>
      </c>
    </row>
    <row r="195" spans="1:9" x14ac:dyDescent="0.2">
      <c r="A195" s="15" t="s">
        <v>1094</v>
      </c>
      <c r="B195" s="53" t="str" cm="1">
        <f t="array" ref="B195">IFERROR(INDEX(bullets13[Bullet],MATCH(1,(A195=bullets13[order])*($B$189=bullets13[Sub program]),0)),"No Notes")</f>
        <v>No Notes</v>
      </c>
      <c r="E195" s="15" t="s">
        <v>1094</v>
      </c>
      <c r="F195" s="53" t="str" cm="1">
        <f t="array" ref="F195">IFERROR(INDEX(bullets13[Bullet],MATCH(1,(E195=bullets13[order])*($F$189=bullets13[Sub program]),0)),"No Notes")</f>
        <v>No Notes</v>
      </c>
      <c r="H195" s="15" t="s">
        <v>1094</v>
      </c>
      <c r="I195" s="53" t="str" cm="1">
        <f t="array" ref="I195">IFERROR(INDEX(bullets13[Bullet],MATCH(1,(H195=bullets13[order])*($I$189=bullets13[Sub program]),0)),"No Notes")</f>
        <v>No Notes</v>
      </c>
    </row>
    <row r="196" spans="1:9" x14ac:dyDescent="0.2">
      <c r="A196" s="15" t="s">
        <v>1095</v>
      </c>
      <c r="B196" s="53" t="str" cm="1">
        <f t="array" ref="B196">IFERROR(INDEX(bullets13[Bullet],MATCH(1,(A196=bullets13[order])*($B$189=bullets13[Sub program]),0)),"No Notes")</f>
        <v>No Notes</v>
      </c>
      <c r="E196" s="15" t="s">
        <v>1095</v>
      </c>
      <c r="F196" s="53" t="str" cm="1">
        <f t="array" ref="F196">IFERROR(INDEX(bullets13[Bullet],MATCH(1,(E196=bullets13[order])*($F$189=bullets13[Sub program]),0)),"No Notes")</f>
        <v>No Notes</v>
      </c>
      <c r="H196" s="15" t="s">
        <v>1095</v>
      </c>
      <c r="I196" s="53" t="str" cm="1">
        <f t="array" ref="I196">IFERROR(INDEX(bullets13[Bullet],MATCH(1,(H196=bullets13[order])*($I$189=bullets13[Sub program]),0)),"No Notes")</f>
        <v>No Notes</v>
      </c>
    </row>
    <row r="197" spans="1:9" x14ac:dyDescent="0.2">
      <c r="A197" s="15" t="s">
        <v>1096</v>
      </c>
      <c r="B197" s="53" t="str" cm="1">
        <f t="array" ref="B197">IFERROR(INDEX(bullets13[Bullet],MATCH(1,(A197=bullets13[order])*($B$189=bullets13[Sub program]),0)),"No Notes")</f>
        <v>No Notes</v>
      </c>
      <c r="E197" s="15" t="s">
        <v>1096</v>
      </c>
      <c r="F197" s="53" t="str" cm="1">
        <f t="array" ref="F197">IFERROR(INDEX(bullets13[Bullet],MATCH(1,(E197=bullets13[order])*($F$189=bullets13[Sub program]),0)),"No Notes")</f>
        <v>No Notes</v>
      </c>
      <c r="H197" s="15" t="s">
        <v>1096</v>
      </c>
      <c r="I197" s="53" t="str" cm="1">
        <f t="array" ref="I197">IFERROR(INDEX(bullets13[Bullet],MATCH(1,(H197=bullets13[order])*($I$189=bullets13[Sub program]),0)),"No Notes")</f>
        <v>No Notes</v>
      </c>
    </row>
    <row r="198" spans="1:9" x14ac:dyDescent="0.2">
      <c r="A198" s="15" t="s">
        <v>1097</v>
      </c>
      <c r="B198" s="53" t="str" cm="1">
        <f t="array" ref="B198">IFERROR(INDEX(bullets13[Bullet],MATCH(1,(A198=bullets13[order])*($B$189=bullets13[Sub program]),0)),"No Notes")</f>
        <v>No Notes</v>
      </c>
      <c r="E198" s="15" t="s">
        <v>1097</v>
      </c>
      <c r="F198" s="53" t="str" cm="1">
        <f t="array" ref="F198">IFERROR(INDEX(bullets13[Bullet],MATCH(1,(E198=bullets13[order])*($F$189=bullets13[Sub program]),0)),"No Notes")</f>
        <v>No Notes</v>
      </c>
      <c r="H198" s="15" t="s">
        <v>1097</v>
      </c>
      <c r="I198" s="53" t="str" cm="1">
        <f t="array" ref="I198">IFERROR(INDEX(bullets13[Bullet],MATCH(1,(H198=bullets13[order])*($I$189=bullets13[Sub program]),0)),"No Notes")</f>
        <v>No Notes</v>
      </c>
    </row>
    <row r="199" spans="1:9" x14ac:dyDescent="0.2">
      <c r="A199" s="15" t="s">
        <v>1098</v>
      </c>
      <c r="B199" s="53" t="str" cm="1">
        <f t="array" ref="B199">IFERROR(INDEX(bullets13[Bullet],MATCH(1,(A199=bullets13[order])*($B$189=bullets13[Sub program]),0)),"No Notes")</f>
        <v>No Notes</v>
      </c>
      <c r="E199" s="15" t="s">
        <v>1098</v>
      </c>
      <c r="F199" s="53" t="str" cm="1">
        <f t="array" ref="F199">IFERROR(INDEX(bullets13[Bullet],MATCH(1,(E199=bullets13[order])*($F$189=bullets13[Sub program]),0)),"No Notes")</f>
        <v>No Notes</v>
      </c>
      <c r="H199" s="15" t="s">
        <v>1098</v>
      </c>
      <c r="I199" s="53" t="str" cm="1">
        <f t="array" ref="I199">IFERROR(INDEX(bullets13[Bullet],MATCH(1,(H199=bullets13[order])*($I$189=bullets13[Sub program]),0)),"No Notes")</f>
        <v>No Notes</v>
      </c>
    </row>
    <row r="200" spans="1:9" x14ac:dyDescent="0.2">
      <c r="A200" s="15" t="s">
        <v>132</v>
      </c>
      <c r="B200" s="53" t="str" cm="1">
        <f t="array" ref="B200">IFERROR(INDEX(bullets13[Bullet],MATCH(1,(A200=bullets13[order])*($B$189=bullets13[Sub program]),0)),"No Notes")</f>
        <v>No Notes</v>
      </c>
      <c r="E200" s="15" t="s">
        <v>132</v>
      </c>
      <c r="F200" s="53" t="str" cm="1">
        <f t="array" ref="F200">IFERROR(INDEX(bullets13[Bullet],MATCH(1,(E200=bullets13[order])*($F$189=bullets13[Sub program]),0)),"No Notes")</f>
        <v>No Notes</v>
      </c>
      <c r="H200" s="15" t="s">
        <v>132</v>
      </c>
      <c r="I200" s="53" t="str" cm="1">
        <f t="array" ref="I200">IFERROR(INDEX(bullets13[Bullet],MATCH(1,(H200=bullets13[order])*($I$189=bullets13[Sub program]),0)),"No Notes")</f>
        <v>No Notes</v>
      </c>
    </row>
    <row r="201" spans="1:9" x14ac:dyDescent="0.2">
      <c r="A201" s="15" t="s">
        <v>110</v>
      </c>
      <c r="B201" s="53" t="str" cm="1">
        <f t="array" ref="B201">IFERROR(INDEX(bullets13[Bullet],MATCH(1,(A201=bullets13[order])*($B$189=bullets13[Sub program]),0)),"No Notes")</f>
        <v>No Notes</v>
      </c>
      <c r="E201" s="15" t="s">
        <v>110</v>
      </c>
      <c r="F201" s="53" t="str" cm="1">
        <f t="array" ref="F201">IFERROR(INDEX(bullets13[Bullet],MATCH(1,(E201=bullets13[order])*($F$189=bullets13[Sub program]),0)),"No Notes")</f>
        <v>No Notes</v>
      </c>
      <c r="H201" s="15" t="s">
        <v>110</v>
      </c>
      <c r="I201" s="53" t="str" cm="1">
        <f t="array" ref="I201">IFERROR(INDEX(bullets13[Bullet],MATCH(1,(H201=bullets13[order])*($I$189=bullets13[Sub program]),0)),"No Notes")</f>
        <v>No Notes</v>
      </c>
    </row>
    <row r="202" spans="1:9" x14ac:dyDescent="0.2">
      <c r="A202" s="15" t="s">
        <v>1099</v>
      </c>
      <c r="B202" s="53" t="str" cm="1">
        <f t="array" ref="B202">IFERROR(INDEX(bullets13[Bullet],MATCH(1,(A202=bullets13[order])*($B$189=bullets13[Sub program]),0)),"No Notes")</f>
        <v>No Notes</v>
      </c>
      <c r="E202" s="15" t="s">
        <v>1099</v>
      </c>
      <c r="F202" s="53" t="str" cm="1">
        <f t="array" ref="F202">IFERROR(INDEX(bullets13[Bullet],MATCH(1,(E202=bullets13[order])*($F$189=bullets13[Sub program]),0)),"No Notes")</f>
        <v>No Notes</v>
      </c>
      <c r="H202" s="15" t="s">
        <v>1099</v>
      </c>
      <c r="I202" s="53" t="str" cm="1">
        <f t="array" ref="I202">IFERROR(INDEX(bullets13[Bullet],MATCH(1,(H202=bullets13[order])*($I$189=bullets13[Sub program]),0)),"No Notes")</f>
        <v>No Notes</v>
      </c>
    </row>
    <row r="203" spans="1:9" x14ac:dyDescent="0.2">
      <c r="A203" s="15" t="s">
        <v>1100</v>
      </c>
      <c r="B203" s="53" t="str" cm="1">
        <f t="array" ref="B203">IFERROR(INDEX(bullets13[Bullet],MATCH(1,(A203=bullets13[order])*($B$189=bullets13[Sub program]),0)),"No Notes")</f>
        <v>No Notes</v>
      </c>
      <c r="E203" s="15" t="s">
        <v>1100</v>
      </c>
      <c r="F203" s="53" t="str" cm="1">
        <f t="array" ref="F203">IFERROR(INDEX(bullets13[Bullet],MATCH(1,(E203=bullets13[order])*($F$189=bullets13[Sub program]),0)),"No Notes")</f>
        <v>No Notes</v>
      </c>
      <c r="H203" s="15" t="s">
        <v>1100</v>
      </c>
      <c r="I203" s="53" t="str" cm="1">
        <f t="array" ref="I203">IFERROR(INDEX(bullets13[Bullet],MATCH(1,(H203=bullets13[order])*($I$189=bullets13[Sub program]),0)),"No Notes")</f>
        <v>No Notes</v>
      </c>
    </row>
    <row r="204" spans="1:9" x14ac:dyDescent="0.2">
      <c r="A204" s="15" t="s">
        <v>1101</v>
      </c>
      <c r="B204" s="53" t="str" cm="1">
        <f t="array" ref="B204">IFERROR(INDEX(bullets13[Bullet],MATCH(1,(A204=bullets13[order])*($B$189=bullets13[Sub program]),0)),"No Notes")</f>
        <v>No Notes</v>
      </c>
      <c r="E204" s="15" t="s">
        <v>1101</v>
      </c>
      <c r="F204" s="53" t="str" cm="1">
        <f t="array" ref="F204">IFERROR(INDEX(bullets13[Bullet],MATCH(1,(E204=bullets13[order])*($F$189=bullets13[Sub program]),0)),"No Notes")</f>
        <v>No Notes</v>
      </c>
      <c r="H204" s="15" t="s">
        <v>1101</v>
      </c>
      <c r="I204" s="53" t="str" cm="1">
        <f t="array" ref="I204">IFERROR(INDEX(bullets13[Bullet],MATCH(1,(H204=bullets13[order])*($I$189=bullets13[Sub program]),0)),"No Notes")</f>
        <v>No Notes</v>
      </c>
    </row>
    <row r="205" spans="1:9" x14ac:dyDescent="0.2">
      <c r="A205" s="15" t="s">
        <v>1102</v>
      </c>
      <c r="B205" s="53" t="str" cm="1">
        <f t="array" ref="B205">IFERROR(INDEX(bullets13[Bullet],MATCH(1,(A205=bullets13[order])*($B$189=bullets13[Sub program]),0)),"No Notes")</f>
        <v>No Notes</v>
      </c>
      <c r="E205" s="15" t="s">
        <v>1102</v>
      </c>
      <c r="F205" s="53" t="str" cm="1">
        <f t="array" ref="F205">IFERROR(INDEX(bullets13[Bullet],MATCH(1,(E205=bullets13[order])*($F$189=bullets13[Sub program]),0)),"No Notes")</f>
        <v>No Notes</v>
      </c>
      <c r="H205" s="15" t="s">
        <v>1102</v>
      </c>
      <c r="I205" s="53" t="str" cm="1">
        <f t="array" ref="I205">IFERROR(INDEX(bullets13[Bullet],MATCH(1,(H205=bullets13[order])*($I$189=bullets13[Sub program]),0)),"No Notes")</f>
        <v>No Notes</v>
      </c>
    </row>
    <row r="206" spans="1:9" x14ac:dyDescent="0.2">
      <c r="A206" s="15" t="s">
        <v>133</v>
      </c>
      <c r="B206" s="53" t="str" cm="1">
        <f t="array" ref="B206">IFERROR(INDEX(bullets13[Bullet],MATCH(1,(A206=bullets13[order])*($B$189=bullets13[Sub program]),0)),"No Notes")</f>
        <v>No Notes</v>
      </c>
      <c r="E206" s="15" t="s">
        <v>133</v>
      </c>
      <c r="F206" s="53" t="str" cm="1">
        <f t="array" ref="F206">IFERROR(INDEX(bullets13[Bullet],MATCH(1,(E206=bullets13[order])*($F$189=bullets13[Sub program]),0)),"No Notes")</f>
        <v>No Notes</v>
      </c>
      <c r="H206" s="15" t="s">
        <v>133</v>
      </c>
      <c r="I206" s="53" t="str" cm="1">
        <f t="array" ref="I206">IFERROR(INDEX(bullets13[Bullet],MATCH(1,(H206=bullets13[order])*($I$189=bullets13[Sub program]),0)),"No Notes")</f>
        <v>No Notes</v>
      </c>
    </row>
    <row r="207" spans="1:9" x14ac:dyDescent="0.2">
      <c r="A207" s="15" t="s">
        <v>286</v>
      </c>
      <c r="B207" s="53" t="str" cm="1">
        <f t="array" ref="B207">IFERROR(INDEX(bullets13[Bullet],MATCH(1,(A207=bullets13[order])*($B$189=bullets13[Sub program]),0)),"No Notes")</f>
        <v>No Notes</v>
      </c>
      <c r="E207" s="15" t="s">
        <v>286</v>
      </c>
      <c r="F207" s="53" t="str" cm="1">
        <f t="array" ref="F207">IFERROR(INDEX(bullets13[Bullet],MATCH(1,(E207=bullets13[order])*($F$189=bullets13[Sub program]),0)),"No Notes")</f>
        <v>No Notes</v>
      </c>
      <c r="H207" s="15" t="s">
        <v>286</v>
      </c>
      <c r="I207" s="53" t="str" cm="1">
        <f t="array" ref="I207">IFERROR(INDEX(bullets13[Bullet],MATCH(1,(H207=bullets13[order])*($I$189=bullets13[Sub program]),0)),"No Notes")</f>
        <v>No Notes</v>
      </c>
    </row>
    <row r="208" spans="1:9" x14ac:dyDescent="0.2">
      <c r="A208" s="15" t="s">
        <v>1103</v>
      </c>
      <c r="B208" s="53" t="str" cm="1">
        <f t="array" ref="B208">IFERROR(INDEX(bullets13[Bullet],MATCH(1,(A208=bullets13[order])*($B$189=bullets13[Sub program]),0)),"No Notes")</f>
        <v>No Notes</v>
      </c>
      <c r="E208" s="15" t="s">
        <v>1103</v>
      </c>
      <c r="F208" s="53" t="str" cm="1">
        <f t="array" ref="F208">IFERROR(INDEX(bullets13[Bullet],MATCH(1,(E208=bullets13[order])*($F$189=bullets13[Sub program]),0)),"No Notes")</f>
        <v>No Notes</v>
      </c>
      <c r="H208" s="15" t="s">
        <v>1103</v>
      </c>
      <c r="I208" s="53" t="str" cm="1">
        <f t="array" ref="I208">IFERROR(INDEX(bullets13[Bullet],MATCH(1,(H208=bullets13[order])*($I$189=bullets13[Sub program]),0)),"No Notes")</f>
        <v>No Notes</v>
      </c>
    </row>
    <row r="209" spans="1:9" x14ac:dyDescent="0.2">
      <c r="A209" s="15" t="s">
        <v>1104</v>
      </c>
      <c r="B209" s="53" t="str" cm="1">
        <f t="array" ref="B209">IFERROR(INDEX(bullets13[Bullet],MATCH(1,(A209=bullets13[order])*($B$189=bullets13[Sub program]),0)),"No Notes")</f>
        <v>No Notes</v>
      </c>
      <c r="E209" s="15" t="s">
        <v>1104</v>
      </c>
      <c r="F209" s="53" t="str" cm="1">
        <f t="array" ref="F209">IFERROR(INDEX(bullets13[Bullet],MATCH(1,(E209=bullets13[order])*($F$189=bullets13[Sub program]),0)),"No Notes")</f>
        <v>No Notes</v>
      </c>
      <c r="H209" s="15" t="s">
        <v>1104</v>
      </c>
      <c r="I209" s="53" t="str" cm="1">
        <f t="array" ref="I209">IFERROR(INDEX(bullets13[Bullet],MATCH(1,(H209=bullets13[order])*($I$189=bullets13[Sub program]),0)),"No Notes")</f>
        <v>No Notes</v>
      </c>
    </row>
    <row r="210" spans="1:9" x14ac:dyDescent="0.2">
      <c r="A210" s="15" t="s">
        <v>201</v>
      </c>
      <c r="B210" s="53" t="str" cm="1">
        <f t="array" ref="B210">IFERROR(INDEX(bullets13[Bullet],MATCH(1,(A210=bullets13[order])*($B$189=bullets13[Sub program]),0)),"No Notes")</f>
        <v>No Notes</v>
      </c>
      <c r="E210" s="15" t="s">
        <v>201</v>
      </c>
      <c r="F210" s="53" t="str" cm="1">
        <f t="array" ref="F210">IFERROR(INDEX(bullets13[Bullet],MATCH(1,(E210=bullets13[order])*($F$189=bullets13[Sub program]),0)),"No Notes")</f>
        <v>No Notes</v>
      </c>
      <c r="H210" s="15" t="s">
        <v>201</v>
      </c>
      <c r="I210" s="53" t="str" cm="1">
        <f t="array" ref="I210">IFERROR(INDEX(bullets13[Bullet],MATCH(1,(H210=bullets13[order])*($I$189=bullets13[Sub program]),0)),"No Notes")</f>
        <v>No Notes</v>
      </c>
    </row>
    <row r="211" spans="1:9" x14ac:dyDescent="0.2">
      <c r="A211" s="15" t="s">
        <v>1105</v>
      </c>
      <c r="B211" s="53" t="str" cm="1">
        <f t="array" ref="B211">IFERROR(INDEX(bullets13[Bullet],MATCH(1,(A211=bullets13[order])*($B$189=bullets13[Sub program]),0)),"No Notes")</f>
        <v>No Notes</v>
      </c>
      <c r="E211" s="15" t="s">
        <v>1105</v>
      </c>
      <c r="F211" s="53" t="str" cm="1">
        <f t="array" ref="F211">IFERROR(INDEX(bullets13[Bullet],MATCH(1,(E211=bullets13[order])*($F$189=bullets13[Sub program]),0)),"No Notes")</f>
        <v>No Notes</v>
      </c>
      <c r="H211" s="15" t="s">
        <v>1105</v>
      </c>
      <c r="I211" s="53" t="str" cm="1">
        <f t="array" ref="I211">IFERROR(INDEX(bullets13[Bullet],MATCH(1,(H211=bullets13[order])*($I$189=bullets13[Sub program]),0)),"No Notes")</f>
        <v>No Notes</v>
      </c>
    </row>
    <row r="212" spans="1:9" x14ac:dyDescent="0.2">
      <c r="A212" s="15" t="s">
        <v>1106</v>
      </c>
      <c r="B212" s="53" t="str" cm="1">
        <f t="array" ref="B212">IFERROR(INDEX(bullets13[Bullet],MATCH(1,(A212=bullets13[order])*($B$189=bullets13[Sub program]),0)),"No Notes")</f>
        <v>No Notes</v>
      </c>
      <c r="E212" s="15" t="s">
        <v>1106</v>
      </c>
      <c r="F212" s="53" t="str" cm="1">
        <f t="array" ref="F212">IFERROR(INDEX(bullets13[Bullet],MATCH(1,(E212=bullets13[order])*($F$189=bullets13[Sub program]),0)),"No Notes")</f>
        <v>No Notes</v>
      </c>
      <c r="H212" s="15" t="s">
        <v>1106</v>
      </c>
      <c r="I212" s="53" t="str" cm="1">
        <f t="array" ref="I212">IFERROR(INDEX(bullets13[Bullet],MATCH(1,(H212=bullets13[order])*($I$189=bullets13[Sub program]),0)),"No Notes")</f>
        <v>No Notes</v>
      </c>
    </row>
    <row r="213" spans="1:9" x14ac:dyDescent="0.2">
      <c r="A213" s="15" t="s">
        <v>421</v>
      </c>
      <c r="B213" s="53" t="str" cm="1">
        <f t="array" ref="B213">IFERROR(INDEX(bullets13[Bullet],MATCH(1,(A213=bullets13[order])*($B$189=bullets13[Sub program]),0)),"No Notes")</f>
        <v>No Notes</v>
      </c>
      <c r="E213" s="15" t="s">
        <v>421</v>
      </c>
      <c r="F213" s="53" t="str" cm="1">
        <f t="array" ref="F213">IFERROR(INDEX(bullets13[Bullet],MATCH(1,(E213=bullets13[order])*($F$189=bullets13[Sub program]),0)),"No Notes")</f>
        <v>No Notes</v>
      </c>
      <c r="H213" s="15" t="s">
        <v>421</v>
      </c>
      <c r="I213" s="53" t="str" cm="1">
        <f t="array" ref="I213">IFERROR(INDEX(bullets13[Bullet],MATCH(1,(H213=bullets13[order])*($I$189=bullets13[Sub program]),0)),"No Notes")</f>
        <v>No Notes</v>
      </c>
    </row>
    <row r="214" spans="1:9" x14ac:dyDescent="0.2">
      <c r="A214" s="15" t="s">
        <v>411</v>
      </c>
      <c r="B214" s="53" t="str" cm="1">
        <f t="array" ref="B214">IFERROR(INDEX(bullets13[Bullet],MATCH(1,(A214=bullets13[order])*($B$189=bullets13[Sub program]),0)),"No Notes")</f>
        <v>No Notes</v>
      </c>
      <c r="E214" s="15" t="s">
        <v>411</v>
      </c>
      <c r="F214" s="53" t="str" cm="1">
        <f t="array" ref="F214">IFERROR(INDEX(bullets13[Bullet],MATCH(1,(E214=bullets13[order])*($F$189=bullets13[Sub program]),0)),"No Notes")</f>
        <v>No Notes</v>
      </c>
      <c r="H214" s="15" t="s">
        <v>411</v>
      </c>
      <c r="I214" s="53" t="str" cm="1">
        <f t="array" ref="I214">IFERROR(INDEX(bullets13[Bullet],MATCH(1,(H214=bullets13[order])*($I$189=bullets13[Sub program]),0)),"No Notes")</f>
        <v>No Notes</v>
      </c>
    </row>
    <row r="215" spans="1:9" x14ac:dyDescent="0.2">
      <c r="A215" s="15" t="s">
        <v>285</v>
      </c>
      <c r="B215" s="53" t="str" cm="1">
        <f t="array" ref="B215">IFERROR(INDEX(bullets13[Bullet],MATCH(1,(A215=bullets13[order])*($B$189=bullets13[Sub program]),0)),"No Notes")</f>
        <v>No Notes</v>
      </c>
      <c r="E215" s="15" t="s">
        <v>285</v>
      </c>
      <c r="F215" s="53" t="str" cm="1">
        <f t="array" ref="F215">IFERROR(INDEX(bullets13[Bullet],MATCH(1,(E215=bullets13[order])*($F$189=bullets13[Sub program]),0)),"No Notes")</f>
        <v>No Notes</v>
      </c>
      <c r="H215" s="15" t="s">
        <v>285</v>
      </c>
      <c r="I215" s="53" t="str" cm="1">
        <f t="array" ref="I215">IFERROR(INDEX(bullets13[Bullet],MATCH(1,(H215=bullets13[order])*($I$189=bullets13[Sub program]),0)),"No Notes")</f>
        <v>No Notes</v>
      </c>
    </row>
    <row r="216" spans="1:9" x14ac:dyDescent="0.2">
      <c r="A216" s="15" t="s">
        <v>328</v>
      </c>
      <c r="B216" s="53" t="str" cm="1">
        <f t="array" ref="B216">IFERROR(INDEX(bullets13[Bullet],MATCH(1,(A216=bullets13[order])*($B$189=bullets13[Sub program]),0)),"No Notes")</f>
        <v>No Notes</v>
      </c>
      <c r="E216" s="15" t="s">
        <v>328</v>
      </c>
      <c r="F216" s="53" t="str" cm="1">
        <f t="array" ref="F216">IFERROR(INDEX(bullets13[Bullet],MATCH(1,(E216=bullets13[order])*($F$189=bullets13[Sub program]),0)),"No Notes")</f>
        <v>No Notes</v>
      </c>
      <c r="H216" s="15" t="s">
        <v>328</v>
      </c>
      <c r="I216" s="53" t="str" cm="1">
        <f t="array" ref="I216">IFERROR(INDEX(bullets13[Bullet],MATCH(1,(H216=bullets13[order])*($I$189=bullets13[Sub program]),0)),"No Notes")</f>
        <v>No Notes</v>
      </c>
    </row>
    <row r="217" spans="1:9" x14ac:dyDescent="0.2">
      <c r="A217" s="15" t="s">
        <v>331</v>
      </c>
      <c r="B217" s="53" t="str" cm="1">
        <f t="array" ref="B217">IFERROR(INDEX(bullets13[Bullet],MATCH(1,(A217=bullets13[order])*($B$189=bullets13[Sub program]),0)),"No Notes")</f>
        <v>No Notes</v>
      </c>
      <c r="E217" s="15" t="s">
        <v>331</v>
      </c>
      <c r="F217" s="53" t="str" cm="1">
        <f t="array" ref="F217">IFERROR(INDEX(bullets13[Bullet],MATCH(1,(E217=bullets13[order])*($F$189=bullets13[Sub program]),0)),"No Notes")</f>
        <v>No Notes</v>
      </c>
      <c r="H217" s="15" t="s">
        <v>331</v>
      </c>
      <c r="I217" s="53" t="str" cm="1">
        <f t="array" ref="I217">IFERROR(INDEX(bullets13[Bullet],MATCH(1,(H217=bullets13[order])*($I$189=bullets13[Sub program]),0)),"No Notes")</f>
        <v>No Notes</v>
      </c>
    </row>
    <row r="218" spans="1:9" x14ac:dyDescent="0.2">
      <c r="A218" s="15" t="s">
        <v>408</v>
      </c>
      <c r="B218" s="53" t="str" cm="1">
        <f t="array" ref="B218">IFERROR(INDEX(bullets13[Bullet],MATCH(1,(A218=bullets13[order])*($B$189=bullets13[Sub program]),0)),"No Notes")</f>
        <v>No Notes</v>
      </c>
      <c r="E218" s="15" t="s">
        <v>408</v>
      </c>
      <c r="F218" s="53" t="str" cm="1">
        <f t="array" ref="F218">IFERROR(INDEX(bullets13[Bullet],MATCH(1,(E218=bullets13[order])*($F$189=bullets13[Sub program]),0)),"No Notes")</f>
        <v>No Notes</v>
      </c>
      <c r="H218" s="15" t="s">
        <v>408</v>
      </c>
      <c r="I218" s="53" t="str" cm="1">
        <f t="array" ref="I218">IFERROR(INDEX(bullets13[Bullet],MATCH(1,(H218=bullets13[order])*($I$189=bullets13[Sub program]),0)),"No Notes")</f>
        <v>No Notes</v>
      </c>
    </row>
    <row r="219" spans="1:9" x14ac:dyDescent="0.2">
      <c r="A219" s="15" t="s">
        <v>433</v>
      </c>
      <c r="B219" s="53" t="str" cm="1">
        <f t="array" ref="B219">IFERROR(INDEX(bullets13[Bullet],MATCH(1,(A219=bullets13[order])*($B$189=bullets13[Sub program]),0)),"No Notes")</f>
        <v>No Notes</v>
      </c>
      <c r="E219" s="15" t="s">
        <v>433</v>
      </c>
      <c r="F219" s="53" t="str" cm="1">
        <f t="array" ref="F219">IFERROR(INDEX(bullets13[Bullet],MATCH(1,(E219=bullets13[order])*($F$189=bullets13[Sub program]),0)),"No Notes")</f>
        <v>No Notes</v>
      </c>
      <c r="H219" s="15" t="s">
        <v>433</v>
      </c>
      <c r="I219" s="53" t="str" cm="1">
        <f t="array" ref="I219">IFERROR(INDEX(bullets13[Bullet],MATCH(1,(H219=bullets13[order])*($I$189=bullets13[Sub program]),0)),"No Notes")</f>
        <v>No Notes</v>
      </c>
    </row>
    <row r="220" spans="1:9" x14ac:dyDescent="0.2">
      <c r="A220" s="15" t="s">
        <v>1107</v>
      </c>
      <c r="B220" s="53" t="str" cm="1">
        <f t="array" ref="B220">IFERROR(INDEX(bullets13[Bullet],MATCH(1,(A220=bullets13[order])*($B$189=bullets13[Sub program]),0)),"No Notes")</f>
        <v>No Notes</v>
      </c>
      <c r="E220" s="15" t="s">
        <v>1107</v>
      </c>
      <c r="F220" s="53" t="str" cm="1">
        <f t="array" ref="F220">IFERROR(INDEX(bullets13[Bullet],MATCH(1,(E220=bullets13[order])*($F$189=bullets13[Sub program]),0)),"No Notes")</f>
        <v>No Notes</v>
      </c>
      <c r="H220" s="15" t="s">
        <v>1107</v>
      </c>
      <c r="I220" s="53" t="str" cm="1">
        <f t="array" ref="I220">IFERROR(INDEX(bullets13[Bullet],MATCH(1,(H220=bullets13[order])*($I$189=bullets13[Sub program]),0)),"No Notes")</f>
        <v>No Notes</v>
      </c>
    </row>
    <row r="221" spans="1:9" x14ac:dyDescent="0.2">
      <c r="A221" s="15" t="s">
        <v>444</v>
      </c>
      <c r="B221" s="53" t="str" cm="1">
        <f t="array" ref="B221">IFERROR(INDEX(bullets13[Bullet],MATCH(1,(A221=bullets13[order])*($B$189=bullets13[Sub program]),0)),"No Notes")</f>
        <v>No Notes</v>
      </c>
      <c r="E221" s="15" t="s">
        <v>444</v>
      </c>
      <c r="F221" s="53" t="str" cm="1">
        <f t="array" ref="F221">IFERROR(INDEX(bullets13[Bullet],MATCH(1,(E221=bullets13[order])*($F$189=bullets13[Sub program]),0)),"No Notes")</f>
        <v>No Notes</v>
      </c>
      <c r="H221" s="15" t="s">
        <v>444</v>
      </c>
      <c r="I221" s="53" t="str" cm="1">
        <f t="array" ref="I221">IFERROR(INDEX(bullets13[Bullet],MATCH(1,(H221=bullets13[order])*($I$189=bullets13[Sub program]),0)),"No Notes")</f>
        <v>No Notes</v>
      </c>
    </row>
    <row r="222" spans="1:9" x14ac:dyDescent="0.2">
      <c r="A222" s="15" t="s">
        <v>1108</v>
      </c>
      <c r="B222" s="53" t="str" cm="1">
        <f t="array" ref="B222">IFERROR(INDEX(bullets13[Bullet],MATCH(1,(A222=bullets13[order])*($B$189=bullets13[Sub program]),0)),"No Notes")</f>
        <v>No Notes</v>
      </c>
      <c r="E222" s="15" t="s">
        <v>1108</v>
      </c>
      <c r="F222" s="53" t="str" cm="1">
        <f t="array" ref="F222">IFERROR(INDEX(bullets13[Bullet],MATCH(1,(E222=bullets13[order])*($F$189=bullets13[Sub program]),0)),"No Notes")</f>
        <v>No Notes</v>
      </c>
      <c r="H222" s="15" t="s">
        <v>1108</v>
      </c>
      <c r="I222" s="53" t="str" cm="1">
        <f t="array" ref="I222">IFERROR(INDEX(bullets13[Bullet],MATCH(1,(H222=bullets13[order])*($I$189=bullets13[Sub program]),0)),"No Notes")</f>
        <v>No Notes</v>
      </c>
    </row>
    <row r="223" spans="1:9" x14ac:dyDescent="0.2">
      <c r="A223" s="15" t="s">
        <v>1109</v>
      </c>
      <c r="B223" s="53" t="str" cm="1">
        <f t="array" ref="B223">IFERROR(INDEX(bullets13[Bullet],MATCH(1,(A223=bullets13[order])*($B$189=bullets13[Sub program]),0)),"No Notes")</f>
        <v>No Notes</v>
      </c>
      <c r="E223" s="15" t="s">
        <v>1109</v>
      </c>
      <c r="F223" s="53" t="str" cm="1">
        <f t="array" ref="F223">IFERROR(INDEX(bullets13[Bullet],MATCH(1,(E223=bullets13[order])*($F$189=bullets13[Sub program]),0)),"No Notes")</f>
        <v>No Notes</v>
      </c>
      <c r="H223" s="15" t="s">
        <v>1109</v>
      </c>
      <c r="I223" s="53" t="str" cm="1">
        <f t="array" ref="I223">IFERROR(INDEX(bullets13[Bullet],MATCH(1,(H223=bullets13[order])*($I$189=bullets13[Sub program]),0)),"No Notes")</f>
        <v>No Notes</v>
      </c>
    </row>
    <row r="224" spans="1:9" x14ac:dyDescent="0.2">
      <c r="A224" s="15" t="s">
        <v>435</v>
      </c>
      <c r="B224" s="53" t="str" cm="1">
        <f t="array" ref="B224">IFERROR(INDEX(bullets13[Bullet],MATCH(1,(A224=bullets13[order])*($B$189=bullets13[Sub program]),0)),"No Notes")</f>
        <v>No Notes</v>
      </c>
      <c r="E224" s="15" t="s">
        <v>435</v>
      </c>
      <c r="F224" s="53" t="str" cm="1">
        <f t="array" ref="F224">IFERROR(INDEX(bullets13[Bullet],MATCH(1,(E224=bullets13[order])*($F$189=bullets13[Sub program]),0)),"No Notes")</f>
        <v>No Notes</v>
      </c>
      <c r="H224" s="15" t="s">
        <v>435</v>
      </c>
      <c r="I224" s="53" t="str" cm="1">
        <f t="array" ref="I224">IFERROR(INDEX(bullets13[Bullet],MATCH(1,(H224=bullets13[order])*($I$189=bullets13[Sub program]),0)),"No Notes")</f>
        <v>No Notes</v>
      </c>
    </row>
    <row r="225" spans="1:9" x14ac:dyDescent="0.2">
      <c r="A225" s="15" t="s">
        <v>438</v>
      </c>
      <c r="B225" s="53" t="str" cm="1">
        <f t="array" ref="B225">IFERROR(INDEX(bullets13[Bullet],MATCH(1,(A225=bullets13[order])*($B$189=bullets13[Sub program]),0)),"No Notes")</f>
        <v>No Notes</v>
      </c>
      <c r="E225" s="15" t="s">
        <v>438</v>
      </c>
      <c r="F225" s="53" t="str" cm="1">
        <f t="array" ref="F225">IFERROR(INDEX(bullets13[Bullet],MATCH(1,(E225=bullets13[order])*($F$189=bullets13[Sub program]),0)),"No Notes")</f>
        <v>No Notes</v>
      </c>
      <c r="H225" s="15" t="s">
        <v>438</v>
      </c>
      <c r="I225" s="53" t="str" cm="1">
        <f t="array" ref="I225">IFERROR(INDEX(bullets13[Bullet],MATCH(1,(H225=bullets13[order])*($I$189=bullets13[Sub program]),0)),"No Notes")</f>
        <v>No Notes</v>
      </c>
    </row>
    <row r="226" spans="1:9" x14ac:dyDescent="0.2">
      <c r="A226" s="15" t="s">
        <v>441</v>
      </c>
      <c r="B226" s="53" t="str" cm="1">
        <f t="array" ref="B226">IFERROR(INDEX(bullets13[Bullet],MATCH(1,(A226=bullets13[order])*($B$189=bullets13[Sub program]),0)),"No Notes")</f>
        <v>No Notes</v>
      </c>
      <c r="E226" s="15" t="s">
        <v>441</v>
      </c>
      <c r="F226" s="53" t="str" cm="1">
        <f t="array" ref="F226">IFERROR(INDEX(bullets13[Bullet],MATCH(1,(E226=bullets13[order])*($F$189=bullets13[Sub program]),0)),"No Notes")</f>
        <v>No Notes</v>
      </c>
      <c r="H226" s="15" t="s">
        <v>441</v>
      </c>
      <c r="I226" s="53" t="str" cm="1">
        <f t="array" ref="I226">IFERROR(INDEX(bullets13[Bullet],MATCH(1,(H226=bullets13[order])*($I$189=bullets13[Sub program]),0)),"No Notes")</f>
        <v>No Notes</v>
      </c>
    </row>
    <row r="227" spans="1:9" x14ac:dyDescent="0.2">
      <c r="A227" s="15" t="s">
        <v>1110</v>
      </c>
      <c r="B227" s="53" t="str" cm="1">
        <f t="array" ref="B227">IFERROR(INDEX(bullets13[Bullet],MATCH(1,(A227=bullets13[order])*($B$189=bullets13[Sub program]),0)),"No Notes")</f>
        <v>No Notes</v>
      </c>
      <c r="E227" s="15" t="s">
        <v>1110</v>
      </c>
      <c r="F227" s="53" t="str" cm="1">
        <f t="array" ref="F227">IFERROR(INDEX(bullets13[Bullet],MATCH(1,(E227=bullets13[order])*($F$189=bullets13[Sub program]),0)),"No Notes")</f>
        <v>No Notes</v>
      </c>
      <c r="H227" s="15" t="s">
        <v>1110</v>
      </c>
      <c r="I227" s="53" t="str" cm="1">
        <f t="array" ref="I227">IFERROR(INDEX(bullets13[Bullet],MATCH(1,(H227=bullets13[order])*($I$189=bullets13[Sub program]),0)),"No Notes")</f>
        <v>No Notes</v>
      </c>
    </row>
    <row r="228" spans="1:9" x14ac:dyDescent="0.2">
      <c r="A228" s="15" t="s">
        <v>340</v>
      </c>
      <c r="B228" s="53" t="str" cm="1">
        <f t="array" ref="B228">IFERROR(INDEX(bullets13[Bullet],MATCH(1,(A228=bullets13[order])*($B$189=bullets13[Sub program]),0)),"No Notes")</f>
        <v>No Notes</v>
      </c>
      <c r="E228" s="15" t="s">
        <v>340</v>
      </c>
      <c r="F228" s="53" t="str" cm="1">
        <f t="array" ref="F228">IFERROR(INDEX(bullets13[Bullet],MATCH(1,(E228=bullets13[order])*($F$189=bullets13[Sub program]),0)),"No Notes")</f>
        <v>No Notes</v>
      </c>
      <c r="H228" s="15" t="s">
        <v>340</v>
      </c>
      <c r="I228" s="53" t="str" cm="1">
        <f t="array" ref="I228">IFERROR(INDEX(bullets13[Bullet],MATCH(1,(H228=bullets13[order])*($I$189=bullets13[Sub program]),0)),"No Notes")</f>
        <v>No Notes</v>
      </c>
    </row>
    <row r="229" spans="1:9" x14ac:dyDescent="0.2">
      <c r="A229" s="15" t="s">
        <v>449</v>
      </c>
      <c r="B229" s="53" t="str" cm="1">
        <f t="array" ref="B229">IFERROR(INDEX(bullets13[Bullet],MATCH(1,(A229=bullets13[order])*($B$189=bullets13[Sub program]),0)),"No Notes")</f>
        <v>No Notes</v>
      </c>
      <c r="E229" s="15" t="s">
        <v>449</v>
      </c>
      <c r="F229" s="53" t="str" cm="1">
        <f t="array" ref="F229">IFERROR(INDEX(bullets13[Bullet],MATCH(1,(E229=bullets13[order])*($F$189=bullets13[Sub program]),0)),"No Notes")</f>
        <v>No Notes</v>
      </c>
      <c r="H229" s="15" t="s">
        <v>449</v>
      </c>
      <c r="I229" s="53" t="str" cm="1">
        <f t="array" ref="I229">IFERROR(INDEX(bullets13[Bullet],MATCH(1,(H229=bullets13[order])*($I$189=bullets13[Sub program]),0)),"No Notes")</f>
        <v>No Notes</v>
      </c>
    </row>
    <row r="230" spans="1:9" x14ac:dyDescent="0.2">
      <c r="A230" s="15" t="s">
        <v>354</v>
      </c>
      <c r="B230" s="53" t="str" cm="1">
        <f t="array" ref="B230">IFERROR(INDEX(bullets13[Bullet],MATCH(1,(A230=bullets13[order])*($B$189=bullets13[Sub program]),0)),"No Notes")</f>
        <v>No Notes</v>
      </c>
      <c r="E230" s="15" t="s">
        <v>354</v>
      </c>
      <c r="F230" s="53" t="str" cm="1">
        <f t="array" ref="F230">IFERROR(INDEX(bullets13[Bullet],MATCH(1,(E230=bullets13[order])*($F$189=bullets13[Sub program]),0)),"No Notes")</f>
        <v>No Notes</v>
      </c>
      <c r="H230" s="15" t="s">
        <v>354</v>
      </c>
      <c r="I230" s="53" t="str" cm="1">
        <f t="array" ref="I230">IFERROR(INDEX(bullets13[Bullet],MATCH(1,(H230=bullets13[order])*($I$189=bullets13[Sub program]),0)),"No Notes")</f>
        <v>No Notes</v>
      </c>
    </row>
    <row r="231" spans="1:9" x14ac:dyDescent="0.2">
      <c r="A231" s="15" t="s">
        <v>454</v>
      </c>
      <c r="B231" s="53" t="str" cm="1">
        <f t="array" ref="B231">IFERROR(INDEX(bullets13[Bullet],MATCH(1,(A231=bullets13[order])*($B$189=bullets13[Sub program]),0)),"No Notes")</f>
        <v>No Notes</v>
      </c>
      <c r="E231" s="15" t="s">
        <v>454</v>
      </c>
      <c r="F231" s="53" t="str" cm="1">
        <f t="array" ref="F231">IFERROR(INDEX(bullets13[Bullet],MATCH(1,(E231=bullets13[order])*($F$189=bullets13[Sub program]),0)),"No Notes")</f>
        <v>No Notes</v>
      </c>
      <c r="H231" s="15" t="s">
        <v>454</v>
      </c>
      <c r="I231" s="53" t="str" cm="1">
        <f t="array" ref="I231">IFERROR(INDEX(bullets13[Bullet],MATCH(1,(H231=bullets13[order])*($I$189=bullets13[Sub program]),0)),"No Notes")</f>
        <v>No Notes</v>
      </c>
    </row>
    <row r="232" spans="1:9" x14ac:dyDescent="0.2">
      <c r="A232" s="15" t="s">
        <v>457</v>
      </c>
      <c r="B232" s="53" t="str" cm="1">
        <f t="array" ref="B232">IFERROR(INDEX(bullets13[Bullet],MATCH(1,(A232=bullets13[order])*($B$189=bullets13[Sub program]),0)),"No Notes")</f>
        <v>No Notes</v>
      </c>
      <c r="E232" s="15" t="s">
        <v>457</v>
      </c>
      <c r="F232" s="53" t="str" cm="1">
        <f t="array" ref="F232">IFERROR(INDEX(bullets13[Bullet],MATCH(1,(E232=bullets13[order])*($F$189=bullets13[Sub program]),0)),"No Notes")</f>
        <v>No Notes</v>
      </c>
      <c r="H232" s="15" t="s">
        <v>457</v>
      </c>
      <c r="I232" s="53" t="str" cm="1">
        <f t="array" ref="I232">IFERROR(INDEX(bullets13[Bullet],MATCH(1,(H232=bullets13[order])*($I$189=bullets13[Sub program]),0)),"No Notes")</f>
        <v>No Notes</v>
      </c>
    </row>
  </sheetData>
  <phoneticPr fontId="5" type="noConversion"/>
  <hyperlinks>
    <hyperlink ref="F9" r:id="rId1" xr:uid="{D75111A4-7554-419A-A3C6-F81F291B2E79}"/>
    <hyperlink ref="F11" r:id="rId2" xr:uid="{D9FCAC9B-A089-402A-A016-E5C1B18A8CEB}"/>
    <hyperlink ref="F10" r:id="rId3" xr:uid="{C1EC0FED-84DE-4345-A5F5-1DB4780F7BEA}"/>
    <hyperlink ref="F18" r:id="rId4" xr:uid="{52E7CFB8-F458-4176-8E8D-EE063906E285}"/>
    <hyperlink ref="F3" r:id="rId5" xr:uid="{86EC4EF8-22AA-46EF-BFB5-F47CEDB05D24}"/>
    <hyperlink ref="F4" r:id="rId6" xr:uid="{BCF72FA3-0EDF-4E45-A9F5-D2753B2D9DFB}"/>
    <hyperlink ref="F5" r:id="rId7" xr:uid="{012F51CE-98C3-4F03-BEF6-090019376A27}"/>
    <hyperlink ref="F76" r:id="rId8" xr:uid="{173DE66B-0622-4902-977B-E36447122A19}"/>
    <hyperlink ref="F66" r:id="rId9" xr:uid="{16E47987-E624-4DD0-86F1-014B400E8643}"/>
    <hyperlink ref="F12" r:id="rId10" xr:uid="{1723638D-0D1B-464B-9392-209D16F3EB25}"/>
    <hyperlink ref="F13" r:id="rId11" xr:uid="{1005C4E1-536B-49BB-B8CC-27DE7298AE62}"/>
    <hyperlink ref="F14" r:id="rId12" xr:uid="{251D9DF0-2ED8-4BB8-AA5C-C9AF34D5799E}"/>
    <hyperlink ref="F15" r:id="rId13" xr:uid="{365D6B49-8E8F-4E44-A82F-244BA40028D9}"/>
    <hyperlink ref="F22" r:id="rId14" xr:uid="{A06A98D7-B6D5-40D9-A3FD-75EF5E6955CF}"/>
    <hyperlink ref="F25" r:id="rId15" xr:uid="{AC615D17-1F20-407F-ADD2-814D92732482}"/>
    <hyperlink ref="F27" r:id="rId16" xr:uid="{010E193B-FBA4-4E4B-94DE-ECAB01CB890B}"/>
    <hyperlink ref="F23" r:id="rId17" xr:uid="{B3789894-1C21-4CFA-8C2F-E98718576534}"/>
    <hyperlink ref="F21" r:id="rId18" xr:uid="{A404CECF-C9DC-4E57-84E7-00B69A99488A}"/>
    <hyperlink ref="F24" r:id="rId19" xr:uid="{DECAE692-57FE-40BD-AB82-DCCFA87DA129}"/>
    <hyperlink ref="F26" r:id="rId20" xr:uid="{AF11ACE0-388F-4140-866D-E13FD38B457D}"/>
    <hyperlink ref="F30" r:id="rId21" xr:uid="{453FF20E-8C51-48D7-AACC-13C9872138F1}"/>
    <hyperlink ref="F19" r:id="rId22" xr:uid="{699F63DE-1D1E-4A8B-BC2D-8BFE86B09328}"/>
    <hyperlink ref="F20" r:id="rId23" xr:uid="{28FDC5E1-5187-420F-B16D-2958B306D0D8}"/>
    <hyperlink ref="F29" r:id="rId24" xr:uid="{CD4FEEBC-1364-44EA-ABD1-3AC271B7D38D}"/>
    <hyperlink ref="F49" r:id="rId25" xr:uid="{B4CDDB07-F5A0-4496-B65A-BBDB06A9826B}"/>
    <hyperlink ref="F45" r:id="rId26" xr:uid="{B49C9071-FDA9-45E5-AB14-843C1F1784D8}"/>
    <hyperlink ref="F48:F56" r:id="rId27" display="/4  See Joint Committee on Finance Meeting Minutes dated June 28, 2004, for additional action.  (https://doa.wi.gov/Pages/StateFinances/JointFinanceCommittee13-10.aspx)" xr:uid="{3F35DFBF-C818-4EC5-9D0A-D333590D3F03}"/>
    <hyperlink ref="F7" r:id="rId28" display="/5  See 2009 Wisconsin Acts 2 and 28 as amended by 2011 Wisconsin Act 13.    " xr:uid="{7EBFD421-6C09-4352-BCCE-863BC7B60DF5}"/>
    <hyperlink ref="F74" r:id="rId29" display="/2  See 2011 WI Act 143 (AB 29) -- registration of trailers used by volunteer fire departments.      " xr:uid="{D95974B4-B581-477A-8B0A-3F98FAEA87D8}"/>
    <hyperlink ref="F75" r:id="rId30" display="/3  See 2007 WI Act 107 (AB 442).    " xr:uid="{19A3C043-F575-4237-9510-5B5769FBA584}"/>
    <hyperlink ref="F77" r:id="rId31" display="/5  See 2009 WI Act 2 (SB 62) and Act 28.        " xr:uid="{6AF7BDF9-6E30-40D4-9018-1E686194EAB7}"/>
    <hyperlink ref="F78" r:id="rId32" display="/6  In FY 2011, $4,057,400 was reverted in appropriation 563, per required lapses or transfers remaining from 2009 Wisconsin Acts 2 and 28 as amended by 2011 Wisconsin Act 13.        " xr:uid="{69012B9C-2ED9-4704-9C61-45AF60A051E9}"/>
    <hyperlink ref="F67" r:id="rId33" display="/5  In FY 2010, $77,800 was reverted in appropriation 596, per required lapses or transfers from 2009 Wisconsin Acts 2 and 28.    " xr:uid="{1CDFC01F-1AFC-4E6E-BCC9-61A4AFDB8C8D}"/>
    <hyperlink ref="F68" r:id="rId34" display="/6  In FY 2011, $4,057,400 was reverted in appropriation 596, per required lapses or transfers remaining from 2009 Wisconsin Acts 2 and 28 as amended by 2011 Wisconsin Act 13.    " xr:uid="{FB795772-4D3A-4B65-A091-06E398E962BE}"/>
    <hyperlink ref="F69" r:id="rId35" display="/1  See 2005 WI Act 25 (AB 100) " xr:uid="{BDB8C346-89A3-4E59-B494-FE7B089AA5F5}"/>
    <hyperlink ref="F71" r:id="rId36" display="/2  In FY 2010, $56,500 was reverted appropriation 562, per required lapses or transfers from 2009 Wisconsin Acts 2 and 28.    " xr:uid="{E7C1EDC6-8222-4D04-9A3B-3771AE95A014}"/>
    <hyperlink ref="F73" r:id="rId37" display="/3  In FY 2011, $236,700 was reverted in appropriation 562, per required lapses or transfers remaining from 2009 Wisconsin Acts 2 and 28 as amended by 2011 Wisconsin Act 13 (SB 12).    " xr:uid="{50FBC8A7-2F1F-493B-950A-7B7E175D05F1}"/>
    <hyperlink ref="F72" r:id="rId38" display="/2  In FY 2010, $49,000 was reverted in appropriation 564, per required lapses or transfers from 2009 Wisconsin Acts 2 and 28 (AB 75).    " xr:uid="{1E91F030-BACF-4942-9CB0-11C48DC34986}"/>
    <hyperlink ref="F70" r:id="rId39" display="/1  See 2005 WI Act 25 (AB 100) " xr:uid="{1CCBAF93-3748-4ED6-8E5B-699A44AE15EB}"/>
    <hyperlink ref="F8" r:id="rId40" display="/1  FY 2000 funding reduction reflects transfer of $71,800 in base funding to the new, separate appropriation for Aviation Careers Education, transfer of $26,100 in base funding to DMV to reflect transfer of the Aircraft Registration function to DMV, and other technical adjustments. (See 1999 WI Act 9 [AB 133])    " xr:uid="{E112A00E-D1DC-4DBE-9A3C-EB85692E7569}"/>
    <hyperlink ref="F65" r:id="rId41" xr:uid="{49DB431C-5BDE-4C87-8FB2-8341EF4C45BF}"/>
    <hyperlink ref="F28" r:id="rId42" display="/10  In FY 2011, $14,800 was reverted in appropriation 263, per required lapses or transfers remaining from 2009 Wisconsin Acts 2 and 28 as amended by 2011 Wisconsin Act 13.        " xr:uid="{69F40E97-9743-41D4-9A9A-4FE39D90F512}"/>
    <hyperlink ref="F63" r:id="rId43" display="/1  See 2009 WI Acts 2 and 28 as amended by 2011 WI Act 13 (SB 12)        " xr:uid="{104F00D8-07CC-4E08-B947-A24E1E69E9E6}"/>
    <hyperlink ref="F81" r:id="rId44" display="/3  See 2009 WI Acts 2 and 28 as amended by 2011 WI Act 13.        " xr:uid="{9BB6CCDC-F521-47ED-8FF1-17D7484CB438}"/>
    <hyperlink ref="F90" r:id="rId45" display="/8  In FY 2011, $53,600 was reverted in the State-Owned Lift Bridge Operations &amp; Maint., State Funds, appropriation, per required lapses or transfers remaining from 2009 Wisconsin Acts 2 and 28 as amended by 2011 Wisconsin Act 13.        " xr:uid="{940A4F84-EBE1-42F2-9714-5938756CAA87}"/>
    <hyperlink ref="F109" r:id="rId46" display="/13  In FY 2011, $12,358,900 was reverted in the Major Highway Development, State Funds, appropriation, per required lapses or transfers remaining from 2009 Wisconsin Acts 2 and 28 as amended by 2011 Wisconsin Act 13.        " xr:uid="{6A9E7F97-6AC4-4DB7-ACE9-D4B4F62D46DA}"/>
    <hyperlink ref="F128" r:id="rId47" display="/14  In FY 2011, $6,000,000 was reverted in the Southeast Wisconsin Freeway Rehabilitation, State Funds, appropriation, per required lapses or transfers remaining from 2009 Wisconsin Acts 2 and 28 as amended by 2011 Wisconsin Act 13.        " xr:uid="{81AB04AD-F27B-4C72-8CAB-78FA3F8B701D}"/>
    <hyperlink ref="F139" r:id="rId48" display="/24  In FY 2011, $10,431,000 was reverted in the State Highway Rehabilitation, State Funds, appropriation, per required lapses or transfers remaining from 2009 Wisconsin Acts 2 and 28 as amended by 2011 Wisconsin Act 13.        " xr:uid="{EC29F41C-7534-480E-B7CF-FE75417A3148}"/>
    <hyperlink ref="F61" r:id="rId49" display="/14  2013 WI Act 49 created a new appropriation for a grant for CTH &quot;LS&quot; relocation project.  This act moved $4,000,000 from SEG local roads improvement program; discretionary grants to this new appropriation.      " xr:uid="{4FEE4B9D-6B7B-43FD-BA9C-F1F79C4A77A2}"/>
    <hyperlink ref="F62" r:id="rId50" display="/15  2019 Wisconsin Act 9 created a new appropriation for lcoal raods imrpovement discretionary supplement.  Appropriation provided one-time funding in FY 2019 from General Fund.    " xr:uid="{9553999F-9E0E-4206-8D4D-ADCBF7028893}"/>
    <hyperlink ref="F85" r:id="rId51" display="/4  In FY 2009, reflects action approved in 2007 Wisconsin Act 226.    " xr:uid="{64B560E8-3F3E-4126-A33D-5DD8B1F2EC05}"/>
    <hyperlink ref="F101" r:id="rId52" display="/6  In FY 2008 and FY 2009, reflects action approved in 2007 Wisconsin Act 226.    " xr:uid="{67D9AE0A-C1C1-454D-B275-EEDD652A0B3B}"/>
    <hyperlink ref="F100" r:id="rId53" display="/5  In FY 2008, $52,000,000 and FY 2009, $3,000,000 were reverted in appropriation 362, per the required lapse in Act 20, Act 226, and Act 2.    " xr:uid="{84D9D9BB-5127-4851-95DD-9F31593C979C}"/>
    <hyperlink ref="F102" r:id="rId54" display="/6  In FY 2008 and FY 2009, reflects action approved in 2007 Wisconsin Act 226.    " xr:uid="{80923392-A3CB-49DC-A947-3A03E7AEF233}"/>
    <hyperlink ref="F104" r:id="rId55" display="/8  In FY 2009, includes $32,300,000 in federal stimulus funds associated with Major Highway projects approved for use by Section 9150(1)(c) of 2009 WI Act 2.      " xr:uid="{AC0B1222-C6C3-410F-8354-861584BE3384}"/>
    <hyperlink ref="F105" r:id="rId56" display="/9  In FY2010, includes $17,193,800 of federal stimulus funds, approved in 2009 WI Act 28.      " xr:uid="{39B2E8FA-82FC-4759-A5F9-D9689BA6B4D7}"/>
    <hyperlink ref="F17" r:id="rId57" display="/8  In FY 2011, $981,400 was reverted in the Aeronautics Assistance, State Funds, appropriation, per required lapses or transfers remaining from 2009 Wisconsin Acts 2 and 28 as amended by 2011 Wisconsin Act 13.        " xr:uid="{D4FBB31B-9C51-450F-B015-5AD708072D43}"/>
    <hyperlink ref="F123" r:id="rId58" xr:uid="{3700DA97-1120-4D3D-A31E-EA45EC40C9AA}"/>
    <hyperlink ref="F141" r:id="rId59" display="/27  In FY 2014, 2013 Wisconsin Act 141 increased the budget authority in  the department's SEG appropriation for state highway rehabilitation by $43,025,700.      " xr:uid="{DD33604B-A9D0-44E4-880D-78C4CB1F33B7}"/>
    <hyperlink ref="F124" r:id="rId60" display="/11 In FY 2008, reflects action approved in 2007 Wisconsin Act 226.    " xr:uid="{7BF51E9A-0D4E-44C7-94E3-46644F7DAD56}"/>
    <hyperlink ref="F132" r:id="rId61" display="/18  In FY 2009, includes $160,400,100 in federal stimulus funds associated with State Highway Rehabilitation projects approved for use by Section 9150(1)(c) of 2009 WI Act 2.      " xr:uid="{0D141024-FFAE-4A9C-89A5-C3418590E233}"/>
    <hyperlink ref="F147" r:id="rId62" display=" /2 In FY 2009, reflects action approved in 2007 Wisconsin Act 226.    " xr:uid="{46B950D4-52F6-4224-B9D6-CBA9F04BA18D}"/>
    <hyperlink ref="F149" r:id="rId63" display=" /4 Repealed 2003 ACT 33 one time funding.   " xr:uid="{EDC57970-9F39-4213-9CEB-D385F80436C5}"/>
    <hyperlink ref="F148" r:id="rId64" display=" /2 In FY 2009, $117,800 was reverted in the Soo Locks Improvements as reflected in  State Funds appropriation, per the required Act 2 lapse.        " xr:uid="{4D286833-BD23-4165-B98C-AC991BDFC717}"/>
    <hyperlink ref="F6" r:id="rId65" display="/4  In FY 2010, $3,912,800 was reverted in the Departmental Management and Operations, State Funds appropriation, per required lapses or transfers from 2009 WI Acts 2 and 28.    " xr:uid="{BEED5CA1-EE95-48B6-AD29-E7ADD68AA0CC}"/>
    <hyperlink ref="F34" r:id="rId66" xr:uid="{8F418FCD-4C38-40DD-90F8-E3656329CD03}"/>
    <hyperlink ref="F36" r:id="rId67" xr:uid="{1A978C01-A439-4B6B-AA8A-88B13CF46686}"/>
    <hyperlink ref="F38" r:id="rId68" xr:uid="{4B13FEAB-B1FD-494A-ADD7-842002A05DC5}"/>
    <hyperlink ref="F40" r:id="rId69" xr:uid="{FDBABA21-29D7-4F0A-90D2-EAA687849021}"/>
    <hyperlink ref="F41" r:id="rId70" xr:uid="{1466AF29-C8C6-4768-AE62-4F32385D5F27}"/>
    <hyperlink ref="F42" r:id="rId71" xr:uid="{33825DC5-94EE-474A-BB38-0C52242CC14C}"/>
    <hyperlink ref="F43" r:id="rId72" xr:uid="{5690FBDA-12AE-4266-902E-4709130A10E5}"/>
    <hyperlink ref="F44" r:id="rId73" xr:uid="{B37A7909-0092-401B-BBAA-6560D0B5C5D1}"/>
    <hyperlink ref="F46" r:id="rId74" xr:uid="{263E0A71-7B8C-4950-B00F-D06B3FA75713}"/>
    <hyperlink ref="F48" r:id="rId75" xr:uid="{967211F5-B4A6-4DD3-9F37-14368C6DEA53}"/>
    <hyperlink ref="F51" r:id="rId76" xr:uid="{2C369748-27B0-4440-85A2-14AA79D95885}"/>
    <hyperlink ref="F53" r:id="rId77" xr:uid="{0916CE28-35E0-4B56-83AB-5FC28521CA44}"/>
    <hyperlink ref="F55" r:id="rId78" xr:uid="{392FCD2C-627A-4FF0-B90D-F2A15FA4BDA6}"/>
    <hyperlink ref="F57" r:id="rId79" xr:uid="{AF8ED809-4223-49ED-A9E0-5AB01D41D85D}"/>
    <hyperlink ref="F58" r:id="rId80" xr:uid="{41EAB2C7-3D47-4279-837B-0C4EC01B5638}"/>
    <hyperlink ref="F59" r:id="rId81" xr:uid="{08D4E00B-F178-4463-B1EB-133023D23FEC}"/>
    <hyperlink ref="F60" r:id="rId82" xr:uid="{B7C46605-91AD-4987-84E3-B6998ED417FE}"/>
    <hyperlink ref="F79" r:id="rId83" xr:uid="{04659D67-174F-4924-B786-FBA073E44A6D}"/>
    <hyperlink ref="F80" r:id="rId84" xr:uid="{D1B85CCD-3865-4828-93C2-32211781549E}"/>
    <hyperlink ref="F83" r:id="rId85" xr:uid="{489E1E4E-0D68-4DDA-865D-880DC85D6F9A}"/>
    <hyperlink ref="F87" r:id="rId86" xr:uid="{E4C880AB-D4D8-403D-BE54-4F9FB34738D3}"/>
    <hyperlink ref="F89" r:id="rId87" xr:uid="{29ABEF23-8DC8-417E-A8B2-695DDAA691CE}"/>
    <hyperlink ref="F91" r:id="rId88" xr:uid="{56A74DFF-BF49-4461-A17B-7E3E32E748F0}"/>
    <hyperlink ref="F92" r:id="rId89" xr:uid="{C4855A9C-829C-4045-B355-E571D5A5C36B}"/>
    <hyperlink ref="F94" r:id="rId90" xr:uid="{FE4EA423-F25A-4C58-B3FA-F745C75FEFDA}"/>
    <hyperlink ref="F93" r:id="rId91" xr:uid="{8C80C6AF-6F2D-49AF-A3D3-5621EA8A12BB}"/>
    <hyperlink ref="F82" r:id="rId92" xr:uid="{44ACCE05-82CC-4ED2-998E-50A681B58306}"/>
    <hyperlink ref="F84" r:id="rId93" xr:uid="{ED03EE00-B778-4376-937F-3A05BE205829}"/>
    <hyperlink ref="F86" r:id="rId94" xr:uid="{F6E83614-435B-4E68-B00C-1D9552A61788}"/>
    <hyperlink ref="F88" r:id="rId95" xr:uid="{6E9D4AF4-0C76-4EF0-ABCF-D71D43CDBF38}"/>
    <hyperlink ref="F107" r:id="rId96" xr:uid="{DD0A0ADA-7AD1-457D-BF6A-C351026636D0}"/>
    <hyperlink ref="F95" r:id="rId97" xr:uid="{A52CFC70-7F88-40E1-B441-2E35BEB379DE}"/>
    <hyperlink ref="F96" r:id="rId98" xr:uid="{DB3D1570-1110-461A-8923-7B6F29A69B11}"/>
    <hyperlink ref="F97" r:id="rId99" xr:uid="{69556F1D-61F3-458C-9299-AE023A2D1BA3}"/>
    <hyperlink ref="F98" r:id="rId100" xr:uid="{21CBB6B1-0165-45BF-B3F0-E42155F2F702}"/>
    <hyperlink ref="F99" r:id="rId101" xr:uid="{3DE95D4C-50E5-485B-9821-0DD61C475C17}"/>
    <hyperlink ref="F106" r:id="rId102" xr:uid="{BF3E3A98-E2FE-4A96-9000-60D814B1C4C8}"/>
    <hyperlink ref="F108" r:id="rId103" xr:uid="{183E2A17-A26A-4F11-A68F-F63753851159}"/>
    <hyperlink ref="F110" r:id="rId104" xr:uid="{042D595A-B625-4EFF-ABDA-45F04E6EA932}"/>
    <hyperlink ref="F111" r:id="rId105" xr:uid="{14889ECC-7120-4FBF-8159-CB8D04ED2DAF}"/>
    <hyperlink ref="F113" r:id="rId106" xr:uid="{70A74A17-7904-4DDB-A13D-DCE1DE2355FE}"/>
    <hyperlink ref="F114" r:id="rId107" xr:uid="{C4E779F3-D4E6-4338-BAD6-D9FFD8533044}"/>
    <hyperlink ref="F115" r:id="rId108" xr:uid="{00716335-742D-4A55-B39A-BABAC06650A5}"/>
    <hyperlink ref="F116" r:id="rId109" xr:uid="{219A8B5E-D2EB-4833-855E-4386FFBC1620}"/>
    <hyperlink ref="F125" r:id="rId110" xr:uid="{AC9D0284-97BF-43E0-A78B-F57E735D9FF3}"/>
    <hyperlink ref="F127" r:id="rId111" xr:uid="{7A4F8BD3-5A96-4F59-AC8F-053AD3408F20}"/>
    <hyperlink ref="F119" r:id="rId112" xr:uid="{5A0F8B28-D0D0-4445-AA64-48E1429AD2C6}"/>
    <hyperlink ref="F120" r:id="rId113" xr:uid="{30035E88-64F5-4DEE-B674-B221D759D3D2}"/>
    <hyperlink ref="F129" r:id="rId114" xr:uid="{576572EA-DEDB-4C53-8BC7-79F4885751DA}"/>
    <hyperlink ref="F133" r:id="rId115" xr:uid="{3012B773-64C9-4483-BF6E-8275E9276502}"/>
    <hyperlink ref="F135" r:id="rId116" xr:uid="{3C0D18BF-98D1-407E-821C-08E6BD77834B}"/>
    <hyperlink ref="F136" r:id="rId117" xr:uid="{903820F5-FB06-4FB2-B496-88F82EFA0335}"/>
    <hyperlink ref="F138" r:id="rId118" xr:uid="{A0B4F2C4-11F6-46CE-8E41-7D345401262C}"/>
    <hyperlink ref="F140" r:id="rId119" xr:uid="{B16901EB-E890-4D4F-875A-5C6AC9DD9841}"/>
    <hyperlink ref="F143" r:id="rId120" xr:uid="{C8F7E627-68DB-43D2-9329-D9DA74C063E3}"/>
    <hyperlink ref="F112" r:id="rId121" xr:uid="{15001F81-8CB1-489C-9658-28461E9167C3}"/>
    <hyperlink ref="F121" r:id="rId122" xr:uid="{9B4C4103-11F4-43F6-9140-3D104B716D22}"/>
    <hyperlink ref="F122" r:id="rId123" xr:uid="{C4FC44CE-40F3-4A72-B5AA-5EE9F850FFB4}"/>
    <hyperlink ref="F126" r:id="rId124" xr:uid="{0CE164C1-17D2-403F-BB8D-68893624702F}"/>
    <hyperlink ref="F130" r:id="rId125" xr:uid="{E6DA12E7-B65A-4242-8182-F2F6CFD5E958}"/>
    <hyperlink ref="F131" r:id="rId126" xr:uid="{17897F38-E513-40FA-8024-95655AADB7E5}"/>
    <hyperlink ref="F134" r:id="rId127" xr:uid="{875DE125-8392-47AF-ACB0-809505746C9C}"/>
    <hyperlink ref="F137" r:id="rId128" xr:uid="{C3305533-98FA-406A-80A4-B480A8140A42}"/>
    <hyperlink ref="F142" r:id="rId129" xr:uid="{DE26A2F1-1299-46C4-AA20-37BC61D28805}"/>
    <hyperlink ref="F144" r:id="rId130" xr:uid="{049B6948-0F71-4FD8-A4CD-5B5DBE3F6B58}"/>
    <hyperlink ref="F154" r:id="rId131" xr:uid="{6501EA46-5D8A-40BD-8437-F2BE1D770AF7}"/>
    <hyperlink ref="F145" r:id="rId132" display=" /1 See Joint Committee on Finance Meeting Minutes dated June 28, 2004, for additional action.  (https://doa.wi.gov/Pages/StateFinances/JointFinanceCommittee13-10.aspx)" xr:uid="{359D3C73-333B-4C44-B2B5-60ABE0D4790A}"/>
    <hyperlink ref="F146" r:id="rId133" display=" /1 See Joint Committee on Finance Meeting Minutes dated June 28, 2004, for additional action.  (https://doa.wi.gov/Pages/StateFinances/JointFinanceCommittee13-10.aspx)" xr:uid="{A8020735-828A-4D68-B751-D49554B2DD98}"/>
    <hyperlink ref="F150" r:id="rId134" display=" /1  See Joint Committee on Finance Meeting Minutes dated December 18, 2001, for additional action.  (https://doa.wi.gov/Pages/StateFinances/JointFinanceCommittee13-10.aspx)" xr:uid="{270C0808-F198-4DC8-B279-F1BCD2F78C9D}"/>
    <hyperlink ref="F152" r:id="rId135" xr:uid="{6337BCF2-C139-4573-9981-B5D3F15F0BCF}"/>
    <hyperlink ref="F153" r:id="rId136" xr:uid="{6317A1F7-1DA3-4806-AB66-2E55216C0C5C}"/>
    <hyperlink ref="F155" r:id="rId137" xr:uid="{20397263-4C3B-4419-99CA-037D463F4ABC}"/>
    <hyperlink ref="F156" r:id="rId138" xr:uid="{0F3DD5A0-2ED5-4785-9E90-C1EE266C7CE4}"/>
    <hyperlink ref="F64" r:id="rId139" display="/7  See 2009 WI Act 2 (SB 62).        " xr:uid="{7FA28A89-7555-4FD7-A069-0DF19F5E94E3}"/>
    <hyperlink ref="F103" r:id="rId140" xr:uid="{398096EF-5E55-41BC-812F-808976BD84FE}"/>
    <hyperlink ref="F157" r:id="rId141" display="/5  See 2009 WI Acts 2 and 28 (AB 75)       " xr:uid="{46D07B83-1F24-49A5-B4DB-F55799240147}"/>
    <hyperlink ref="F117" r:id="rId142" xr:uid="{829C4CEC-FA9B-4BAF-819F-90EE6AFBAC7A}"/>
    <hyperlink ref="F118" r:id="rId143" xr:uid="{4078D450-901E-42E1-A4BA-9B1351B2896C}"/>
  </hyperlinks>
  <pageMargins left="0.7" right="0.7" top="0.75" bottom="0.75" header="0.3" footer="0.3"/>
  <pageSetup orientation="portrait" r:id="rId144"/>
  <tableParts count="4">
    <tablePart r:id="rId145"/>
    <tablePart r:id="rId146"/>
    <tablePart r:id="rId147"/>
    <tablePart r:id="rId14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A3DB-9F23-467E-8465-5C177563135B}">
  <sheetPr codeName="Sheet6"/>
  <dimension ref="A1:D27"/>
  <sheetViews>
    <sheetView workbookViewId="0">
      <selection activeCell="C3" sqref="C3:L3"/>
    </sheetView>
  </sheetViews>
  <sheetFormatPr defaultRowHeight="12.75" x14ac:dyDescent="0.2"/>
  <cols>
    <col min="1" max="4" width="10.7109375" customWidth="1"/>
  </cols>
  <sheetData>
    <row r="1" spans="1:4" ht="45" x14ac:dyDescent="0.2">
      <c r="A1" s="116" t="s">
        <v>1065</v>
      </c>
      <c r="B1" s="117" t="s">
        <v>1066</v>
      </c>
      <c r="C1" s="117" t="s">
        <v>1067</v>
      </c>
      <c r="D1" s="118" t="s">
        <v>1409</v>
      </c>
    </row>
    <row r="2" spans="1:4" x14ac:dyDescent="0.2">
      <c r="A2" s="326" t="s">
        <v>5</v>
      </c>
      <c r="B2" s="334">
        <v>169.29166666666666</v>
      </c>
      <c r="C2" s="120">
        <v>2.881596272662823E-2</v>
      </c>
      <c r="D2" s="324">
        <v>0.53514201059452104</v>
      </c>
    </row>
    <row r="3" spans="1:4" x14ac:dyDescent="0.2">
      <c r="A3" s="326" t="s">
        <v>6</v>
      </c>
      <c r="B3" s="334">
        <v>175.06666666666666</v>
      </c>
      <c r="C3" s="120">
        <v>3.411272458774306E-2</v>
      </c>
      <c r="D3" s="324">
        <v>0.55339716261726302</v>
      </c>
    </row>
    <row r="4" spans="1:4" x14ac:dyDescent="0.2">
      <c r="A4" s="326" t="s">
        <v>7</v>
      </c>
      <c r="B4" s="334">
        <v>178.16666666666669</v>
      </c>
      <c r="C4" s="120">
        <v>1.7707539984767928E-2</v>
      </c>
      <c r="D4" s="324">
        <v>0.56319646500176535</v>
      </c>
    </row>
    <row r="5" spans="1:4" x14ac:dyDescent="0.2">
      <c r="A5" s="326" t="s">
        <v>8</v>
      </c>
      <c r="B5" s="334">
        <v>182.09166666666667</v>
      </c>
      <c r="C5" s="120">
        <v>2.2029934518241312E-2</v>
      </c>
      <c r="D5" s="324">
        <v>0.57560364624665916</v>
      </c>
    </row>
    <row r="6" spans="1:4" x14ac:dyDescent="0.2">
      <c r="A6" s="326" t="s">
        <v>34</v>
      </c>
      <c r="B6" s="334">
        <v>186.10833333333335</v>
      </c>
      <c r="C6" s="120">
        <v>2.2058487025765627E-2</v>
      </c>
      <c r="D6" s="324">
        <v>0.58830059180937433</v>
      </c>
    </row>
    <row r="7" spans="1:4" x14ac:dyDescent="0.2">
      <c r="A7" s="326" t="s">
        <v>37</v>
      </c>
      <c r="B7" s="334">
        <v>191.70000000000002</v>
      </c>
      <c r="C7" s="120">
        <v>3.0045224555590444E-2</v>
      </c>
      <c r="D7" s="324">
        <v>0.60597621519647371</v>
      </c>
    </row>
    <row r="8" spans="1:4" x14ac:dyDescent="0.2">
      <c r="A8" s="326" t="s">
        <v>39</v>
      </c>
      <c r="B8" s="334">
        <v>198.94166666666666</v>
      </c>
      <c r="C8" s="120">
        <v>3.7776038949747681E-2</v>
      </c>
      <c r="D8" s="324">
        <v>0.62886759630435651</v>
      </c>
    </row>
    <row r="9" spans="1:4" x14ac:dyDescent="0.2">
      <c r="A9" s="326" t="s">
        <v>40</v>
      </c>
      <c r="B9" s="334">
        <v>204.11199999999999</v>
      </c>
      <c r="C9" s="120">
        <v>2.5989192811963324E-2</v>
      </c>
      <c r="D9" s="324">
        <v>0.64521135751790626</v>
      </c>
    </row>
    <row r="10" spans="1:4" x14ac:dyDescent="0.2">
      <c r="A10" s="326" t="s">
        <v>44</v>
      </c>
      <c r="B10" s="334">
        <v>211.68400000000003</v>
      </c>
      <c r="C10" s="120">
        <v>3.7097279924747317E-2</v>
      </c>
      <c r="D10" s="324">
        <v>0.66914694385837425</v>
      </c>
    </row>
    <row r="11" spans="1:4" x14ac:dyDescent="0.2">
      <c r="A11" s="326" t="s">
        <v>45</v>
      </c>
      <c r="B11" s="334">
        <v>214.64858333333331</v>
      </c>
      <c r="C11" s="120">
        <v>1.4004758665431716E-2</v>
      </c>
      <c r="D11" s="324">
        <v>0.67851818531882213</v>
      </c>
    </row>
    <row r="12" spans="1:4" x14ac:dyDescent="0.2">
      <c r="A12" s="326" t="s">
        <v>46</v>
      </c>
      <c r="B12" s="334">
        <v>216.76133333333337</v>
      </c>
      <c r="C12" s="120">
        <v>9.8428322572206017E-3</v>
      </c>
      <c r="D12" s="324">
        <v>0.68519672600038906</v>
      </c>
    </row>
    <row r="13" spans="1:4" x14ac:dyDescent="0.2">
      <c r="A13" s="326" t="s">
        <v>47</v>
      </c>
      <c r="B13" s="334">
        <v>221.06133333333332</v>
      </c>
      <c r="C13" s="120">
        <v>1.9837486390561487E-2</v>
      </c>
      <c r="D13" s="324">
        <v>0.69878930672727901</v>
      </c>
    </row>
    <row r="14" spans="1:4" x14ac:dyDescent="0.2">
      <c r="A14" s="326" t="s">
        <v>55</v>
      </c>
      <c r="B14" s="334">
        <v>227.55349999999996</v>
      </c>
      <c r="C14" s="120">
        <v>2.9368169316509318E-2</v>
      </c>
      <c r="D14" s="324">
        <v>0.71931146940381196</v>
      </c>
    </row>
    <row r="15" spans="1:4" x14ac:dyDescent="0.2">
      <c r="A15" s="326" t="s">
        <v>56</v>
      </c>
      <c r="B15" s="334">
        <v>231.38866666666669</v>
      </c>
      <c r="C15" s="120">
        <v>1.6853912010435845E-2</v>
      </c>
      <c r="D15" s="324">
        <v>0.73143468161724123</v>
      </c>
    </row>
    <row r="16" spans="1:4" x14ac:dyDescent="0.2">
      <c r="A16" s="326" t="s">
        <v>64</v>
      </c>
      <c r="B16" s="334">
        <v>234.98900000000003</v>
      </c>
      <c r="C16" s="120">
        <v>1.5559678808815258E-2</v>
      </c>
      <c r="D16" s="324">
        <v>0.74281557033283341</v>
      </c>
    </row>
    <row r="17" spans="1:4" x14ac:dyDescent="0.2">
      <c r="A17" s="326" t="s">
        <v>65</v>
      </c>
      <c r="B17" s="334">
        <v>236.67041666666665</v>
      </c>
      <c r="C17" s="120">
        <v>7.1552994679180415E-3</v>
      </c>
      <c r="D17" s="324">
        <v>0.7481306381879973</v>
      </c>
    </row>
    <row r="18" spans="1:4" x14ac:dyDescent="0.2">
      <c r="A18" s="326" t="s">
        <v>78</v>
      </c>
      <c r="B18" s="334">
        <v>238.24291666666664</v>
      </c>
      <c r="C18" s="120">
        <v>6.6442609184007573E-3</v>
      </c>
      <c r="D18" s="324">
        <v>0.75310141334916814</v>
      </c>
    </row>
    <row r="19" spans="1:4" x14ac:dyDescent="0.2">
      <c r="A19" s="326" t="s">
        <v>79</v>
      </c>
      <c r="B19" s="334">
        <v>242.67516666666666</v>
      </c>
      <c r="C19" s="120">
        <v>1.8603910924249289E-2</v>
      </c>
      <c r="D19" s="324">
        <v>0.76711204496004226</v>
      </c>
    </row>
    <row r="20" spans="1:4" x14ac:dyDescent="0.2">
      <c r="A20" s="326" t="s">
        <v>81</v>
      </c>
      <c r="B20" s="334">
        <v>248.13150000000005</v>
      </c>
      <c r="C20" s="120">
        <v>2.2484102548606E-2</v>
      </c>
      <c r="D20" s="324">
        <v>0.78435987084519476</v>
      </c>
    </row>
    <row r="21" spans="1:4" x14ac:dyDescent="0.2">
      <c r="A21" s="326" t="s">
        <v>82</v>
      </c>
      <c r="B21" s="334">
        <v>253.25783333333334</v>
      </c>
      <c r="C21" s="120">
        <v>2.0659744261946944E-2</v>
      </c>
      <c r="D21" s="324">
        <v>0.80056454518619025</v>
      </c>
    </row>
    <row r="22" spans="1:4" x14ac:dyDescent="0.2">
      <c r="A22" s="326" t="s">
        <v>87</v>
      </c>
      <c r="B22" s="334">
        <v>257.27275000000003</v>
      </c>
      <c r="C22" s="120">
        <v>1.5853079898153988E-2</v>
      </c>
      <c r="D22" s="324">
        <v>0.81325595888465618</v>
      </c>
    </row>
    <row r="23" spans="1:4" x14ac:dyDescent="0.2">
      <c r="A23" s="326" t="s">
        <v>88</v>
      </c>
      <c r="B23" s="334">
        <v>263.14391666666666</v>
      </c>
      <c r="C23" s="120">
        <v>2.2820787147751265E-2</v>
      </c>
      <c r="D23" s="324">
        <v>0.83181510001900327</v>
      </c>
    </row>
    <row r="24" spans="1:4" x14ac:dyDescent="0.2">
      <c r="A24" s="326" t="s">
        <v>148</v>
      </c>
      <c r="B24" s="334">
        <v>282.00583333333327</v>
      </c>
      <c r="C24" s="120">
        <v>7.1679090687700286E-2</v>
      </c>
      <c r="D24" s="324">
        <v>0.89143885000866385</v>
      </c>
    </row>
    <row r="25" spans="1:4" x14ac:dyDescent="0.2">
      <c r="A25" s="326" t="s">
        <v>527</v>
      </c>
      <c r="B25" s="334">
        <v>299.67558333333335</v>
      </c>
      <c r="C25" s="120">
        <v>6.2657391838821574E-2</v>
      </c>
      <c r="D25" s="324">
        <v>0.94729408333400522</v>
      </c>
    </row>
    <row r="26" spans="1:4" x14ac:dyDescent="0.2">
      <c r="A26" s="326" t="s">
        <v>588</v>
      </c>
      <c r="B26" s="334">
        <v>309.03989166666668</v>
      </c>
      <c r="C26" s="120">
        <v>3.1248152516040184E-2</v>
      </c>
      <c r="D26" s="324">
        <v>0.97689527332756876</v>
      </c>
    </row>
    <row r="27" spans="1:4" ht="13.5" thickBot="1" x14ac:dyDescent="0.25">
      <c r="A27" s="327" t="s">
        <v>1069</v>
      </c>
      <c r="B27" s="122">
        <v>316.34904999999998</v>
      </c>
      <c r="C27" s="123">
        <v>2.3651180738883504E-2</v>
      </c>
      <c r="D27" s="325">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B2B8-EA2E-4D91-A134-6F7189C35CA9}">
  <sheetPr codeName="Sheet5"/>
  <dimension ref="A1:Z230"/>
  <sheetViews>
    <sheetView workbookViewId="0">
      <selection activeCell="C3" sqref="C3:L3"/>
    </sheetView>
  </sheetViews>
  <sheetFormatPr defaultRowHeight="12.75" x14ac:dyDescent="0.2"/>
  <sheetData>
    <row r="1" spans="1:26" x14ac:dyDescent="0.2">
      <c r="A1" t="s">
        <v>1072</v>
      </c>
    </row>
    <row r="2" spans="1:26" ht="13.5" thickBot="1" x14ac:dyDescent="0.25">
      <c r="A2" s="178" t="s">
        <v>92</v>
      </c>
      <c r="B2" s="179" t="s">
        <v>5</v>
      </c>
      <c r="C2" s="179" t="s">
        <v>6</v>
      </c>
      <c r="D2" s="179" t="s">
        <v>7</v>
      </c>
      <c r="E2" s="179" t="s">
        <v>8</v>
      </c>
      <c r="F2" s="179" t="s">
        <v>34</v>
      </c>
      <c r="G2" s="179" t="s">
        <v>37</v>
      </c>
      <c r="H2" s="179" t="s">
        <v>39</v>
      </c>
      <c r="I2" s="179" t="s">
        <v>40</v>
      </c>
      <c r="J2" s="179" t="s">
        <v>44</v>
      </c>
      <c r="K2" s="179" t="s">
        <v>45</v>
      </c>
      <c r="L2" s="179" t="s">
        <v>46</v>
      </c>
      <c r="M2" s="179" t="s">
        <v>47</v>
      </c>
      <c r="N2" s="179" t="s">
        <v>55</v>
      </c>
      <c r="O2" s="179" t="s">
        <v>56</v>
      </c>
      <c r="P2" s="179" t="s">
        <v>64</v>
      </c>
      <c r="Q2" s="179" t="s">
        <v>65</v>
      </c>
      <c r="R2" s="179" t="s">
        <v>78</v>
      </c>
      <c r="S2" s="179" t="s">
        <v>79</v>
      </c>
      <c r="T2" s="179" t="s">
        <v>81</v>
      </c>
      <c r="U2" s="179" t="s">
        <v>82</v>
      </c>
      <c r="V2" s="179" t="s">
        <v>87</v>
      </c>
      <c r="W2" s="179" t="s">
        <v>88</v>
      </c>
      <c r="X2" s="179" t="s">
        <v>148</v>
      </c>
      <c r="Y2" s="179" t="s">
        <v>527</v>
      </c>
      <c r="Z2" s="198" t="s">
        <v>588</v>
      </c>
    </row>
    <row r="3" spans="1:26" ht="13.5" thickTop="1" x14ac:dyDescent="0.2">
      <c r="A3" s="187">
        <v>120</v>
      </c>
      <c r="B3" s="188">
        <f>INDEX(list!$J$26:$J$52,MATCH(B$2,list!$G$26:$G$52,0))</f>
        <v>0.64333537486359005</v>
      </c>
      <c r="C3" s="188">
        <f>INDEX(list!$J$26:$J$52,MATCH(C$2,list!$G$26:$G$52,0))</f>
        <v>0.66528129732386421</v>
      </c>
      <c r="D3" s="188">
        <f>INDEX(list!$J$26:$J$52,MATCH(D$2,list!$G$26:$G$52,0))</f>
        <v>0.67706179249734466</v>
      </c>
      <c r="E3" s="188">
        <f>INDEX(list!$J$26:$J$52,MATCH(E$2,list!$G$26:$G$52,0))</f>
        <v>0.69197741945086422</v>
      </c>
      <c r="F3" s="188">
        <f>INDEX(list!$J$26:$J$52,MATCH(F$2,list!$G$26:$G$52,0))</f>
        <v>0.70724139437994382</v>
      </c>
      <c r="G3" s="188">
        <f>INDEX(list!$J$26:$J$52,MATCH(G$2,list!$G$26:$G$52,0))</f>
        <v>0.728490620889098</v>
      </c>
      <c r="H3" s="188">
        <f>INDEX(list!$J$26:$J$52,MATCH(H$2,list!$G$26:$G$52,0))</f>
        <v>0.75601011095833059</v>
      </c>
      <c r="I3" s="188">
        <f>INDEX(list!$J$26:$J$52,MATCH(I$2,list!$G$26:$G$52,0))</f>
        <v>0.7756582034998204</v>
      </c>
      <c r="J3" s="188">
        <f>INDEX(list!$J$26:$J$52,MATCH(J$2,list!$G$26:$G$52,0))</f>
        <v>0.8044330130009798</v>
      </c>
      <c r="K3" s="188">
        <f>INDEX(list!$J$26:$J$52,MATCH(K$2,list!$G$26:$G$52,0))</f>
        <v>0.81569890321056482</v>
      </c>
      <c r="L3" s="188">
        <f>INDEX(list!$J$26:$J$52,MATCH(L$2,list!$G$26:$G$52,0))</f>
        <v>0.82372769068726526</v>
      </c>
      <c r="M3" s="188">
        <f>INDEX(list!$J$26:$J$52,MATCH(M$2,list!$G$26:$G$52,0))</f>
        <v>0.84006837754080255</v>
      </c>
      <c r="N3" s="188">
        <f>INDEX(list!$J$26:$J$52,MATCH(N$2,list!$G$26:$G$52,0))</f>
        <v>0.86473964788986613</v>
      </c>
      <c r="O3" s="188">
        <f>INDEX(list!$J$26:$J$52,MATCH(O$2,list!$G$26:$G$52,0))</f>
        <v>0.87931389382733727</v>
      </c>
      <c r="P3" s="188">
        <f>INDEX(list!$J$26:$J$52,MATCH(P$2,list!$G$26:$G$52,0))</f>
        <v>0.89299573558741929</v>
      </c>
      <c r="Q3" s="188">
        <f>INDEX(list!$J$26:$J$52,MATCH(Q$2,list!$G$26:$G$52,0))</f>
        <v>0.89938538749912111</v>
      </c>
      <c r="R3" s="188">
        <f>INDEX(list!$J$26:$J$52,MATCH(R$2,list!$G$26:$G$52,0))</f>
        <v>0.90536113867986234</v>
      </c>
      <c r="S3" s="188">
        <f>INDEX(list!$J$26:$J$52,MATCH(S$2,list!$G$26:$G$52,0))</f>
        <v>0.92218634589940585</v>
      </c>
      <c r="T3" s="188">
        <f>INDEX(list!$J$26:$J$52,MATCH(T$2,list!$G$26:$G$52,0))</f>
        <v>0.94293300128382052</v>
      </c>
      <c r="U3" s="188">
        <f>INDEX(list!$J$26:$J$52,MATCH(U$2,list!$G$26:$G$52,0))</f>
        <v>0.96243922119526415</v>
      </c>
      <c r="V3" s="188">
        <f>INDEX(list!$J$26:$J$52,MATCH(V$2,list!$G$26:$G$52,0))</f>
        <v>0.97761325901065366</v>
      </c>
      <c r="W3" s="188">
        <f>INDEX(list!$J$26:$J$52,MATCH(W$2,list!$G$26:$G$52,0))</f>
        <v>1</v>
      </c>
      <c r="X3" s="188">
        <f>INDEX(list!$J$26:$J$52,MATCH(X$2,list!$G$26:$G$52,0))</f>
        <v>1.060001640402285</v>
      </c>
      <c r="Y3" s="188">
        <f>INDEX(list!$J$26:$J$52,MATCH(Y$2,list!$G$26:$G$52,0))</f>
        <v>1.0861396140684445</v>
      </c>
      <c r="Z3" s="189">
        <f>INDEX(list!$J$26:$J$52,MATCH(Z$2,list!$G$26:$G$52,0))</f>
        <v>1.1085969430248384</v>
      </c>
    </row>
    <row r="4" spans="1:26" x14ac:dyDescent="0.2">
      <c r="A4" s="190">
        <v>160</v>
      </c>
      <c r="B4" s="191">
        <f>INDEX(list!$J$26:$J$52,MATCH(B$2,list!$G$26:$G$52,0))</f>
        <v>0.64333537486359005</v>
      </c>
      <c r="C4" s="191">
        <f>INDEX(list!$J$26:$J$52,MATCH(C$2,list!$G$26:$G$52,0))</f>
        <v>0.66528129732386421</v>
      </c>
      <c r="D4" s="191">
        <f>INDEX(list!$J$26:$J$52,MATCH(D$2,list!$G$26:$G$52,0))</f>
        <v>0.67706179249734466</v>
      </c>
      <c r="E4" s="191">
        <f>INDEX(list!$J$26:$J$52,MATCH(E$2,list!$G$26:$G$52,0))</f>
        <v>0.69197741945086422</v>
      </c>
      <c r="F4" s="191">
        <f>INDEX(list!$J$26:$J$52,MATCH(F$2,list!$G$26:$G$52,0))</f>
        <v>0.70724139437994382</v>
      </c>
      <c r="G4" s="191">
        <f>INDEX(list!$J$26:$J$52,MATCH(G$2,list!$G$26:$G$52,0))</f>
        <v>0.728490620889098</v>
      </c>
      <c r="H4" s="191">
        <f>INDEX(list!$J$26:$J$52,MATCH(H$2,list!$G$26:$G$52,0))</f>
        <v>0.75601011095833059</v>
      </c>
      <c r="I4" s="191">
        <f>INDEX(list!$J$26:$J$52,MATCH(I$2,list!$G$26:$G$52,0))</f>
        <v>0.7756582034998204</v>
      </c>
      <c r="J4" s="191">
        <f>INDEX(list!$J$26:$J$52,MATCH(J$2,list!$G$26:$G$52,0))</f>
        <v>0.8044330130009798</v>
      </c>
      <c r="K4" s="191">
        <f>INDEX(list!$J$26:$J$52,MATCH(K$2,list!$G$26:$G$52,0))</f>
        <v>0.81569890321056482</v>
      </c>
      <c r="L4" s="191">
        <f>INDEX(list!$J$26:$J$52,MATCH(L$2,list!$G$26:$G$52,0))</f>
        <v>0.82372769068726526</v>
      </c>
      <c r="M4" s="191">
        <f>INDEX(list!$J$26:$J$52,MATCH(M$2,list!$G$26:$G$52,0))</f>
        <v>0.84006837754080255</v>
      </c>
      <c r="N4" s="191">
        <f>INDEX(list!$J$26:$J$52,MATCH(N$2,list!$G$26:$G$52,0))</f>
        <v>0.86473964788986613</v>
      </c>
      <c r="O4" s="191">
        <f>INDEX(list!$J$26:$J$52,MATCH(O$2,list!$G$26:$G$52,0))</f>
        <v>0.87931389382733727</v>
      </c>
      <c r="P4" s="191">
        <f>INDEX(list!$J$26:$J$52,MATCH(P$2,list!$G$26:$G$52,0))</f>
        <v>0.89299573558741929</v>
      </c>
      <c r="Q4" s="191">
        <f>INDEX(list!$J$26:$J$52,MATCH(Q$2,list!$G$26:$G$52,0))</f>
        <v>0.89938538749912111</v>
      </c>
      <c r="R4" s="191">
        <f>INDEX(list!$J$26:$J$52,MATCH(R$2,list!$G$26:$G$52,0))</f>
        <v>0.90536113867986234</v>
      </c>
      <c r="S4" s="191">
        <f>INDEX(list!$J$26:$J$52,MATCH(S$2,list!$G$26:$G$52,0))</f>
        <v>0.92218634589940585</v>
      </c>
      <c r="T4" s="191">
        <f>INDEX(list!$J$26:$J$52,MATCH(T$2,list!$G$26:$G$52,0))</f>
        <v>0.94293300128382052</v>
      </c>
      <c r="U4" s="191">
        <f>INDEX(list!$J$26:$J$52,MATCH(U$2,list!$G$26:$G$52,0))</f>
        <v>0.96243922119526415</v>
      </c>
      <c r="V4" s="191">
        <f>INDEX(list!$J$26:$J$52,MATCH(V$2,list!$G$26:$G$52,0))</f>
        <v>0.97761325901065366</v>
      </c>
      <c r="W4" s="191">
        <f>INDEX(list!$J$26:$J$52,MATCH(W$2,list!$G$26:$G$52,0))</f>
        <v>1</v>
      </c>
      <c r="X4" s="191">
        <f>INDEX(list!$J$26:$J$52,MATCH(X$2,list!$G$26:$G$52,0))</f>
        <v>1.060001640402285</v>
      </c>
      <c r="Y4" s="191">
        <f>INDEX(list!$J$26:$J$52,MATCH(Y$2,list!$G$26:$G$52,0))</f>
        <v>1.0861396140684445</v>
      </c>
      <c r="Z4" s="192">
        <f>INDEX(list!$J$26:$J$52,MATCH(Z$2,list!$G$26:$G$52,0))</f>
        <v>1.1085969430248384</v>
      </c>
    </row>
    <row r="5" spans="1:26" x14ac:dyDescent="0.2">
      <c r="A5" s="193">
        <v>161</v>
      </c>
      <c r="B5" s="194">
        <f>INDEX(list!$J$26:$J$52,MATCH(B$2,list!$G$26:$G$52,0))</f>
        <v>0.64333537486359005</v>
      </c>
      <c r="C5" s="194">
        <f>INDEX(list!$J$26:$J$52,MATCH(C$2,list!$G$26:$G$52,0))</f>
        <v>0.66528129732386421</v>
      </c>
      <c r="D5" s="194">
        <f>INDEX(list!$J$26:$J$52,MATCH(D$2,list!$G$26:$G$52,0))</f>
        <v>0.67706179249734466</v>
      </c>
      <c r="E5" s="194">
        <f>INDEX(list!$J$26:$J$52,MATCH(E$2,list!$G$26:$G$52,0))</f>
        <v>0.69197741945086422</v>
      </c>
      <c r="F5" s="194">
        <f>INDEX(list!$J$26:$J$52,MATCH(F$2,list!$G$26:$G$52,0))</f>
        <v>0.70724139437994382</v>
      </c>
      <c r="G5" s="194">
        <f>INDEX(list!$J$26:$J$52,MATCH(G$2,list!$G$26:$G$52,0))</f>
        <v>0.728490620889098</v>
      </c>
      <c r="H5" s="194">
        <f>INDEX(list!$J$26:$J$52,MATCH(H$2,list!$G$26:$G$52,0))</f>
        <v>0.75601011095833059</v>
      </c>
      <c r="I5" s="194">
        <f>INDEX(list!$J$26:$J$52,MATCH(I$2,list!$G$26:$G$52,0))</f>
        <v>0.7756582034998204</v>
      </c>
      <c r="J5" s="194">
        <f>INDEX(list!$J$26:$J$52,MATCH(J$2,list!$G$26:$G$52,0))</f>
        <v>0.8044330130009798</v>
      </c>
      <c r="K5" s="194">
        <f>INDEX(list!$J$26:$J$52,MATCH(K$2,list!$G$26:$G$52,0))</f>
        <v>0.81569890321056482</v>
      </c>
      <c r="L5" s="194">
        <f>INDEX(list!$J$26:$J$52,MATCH(L$2,list!$G$26:$G$52,0))</f>
        <v>0.82372769068726526</v>
      </c>
      <c r="M5" s="194">
        <f>INDEX(list!$J$26:$J$52,MATCH(M$2,list!$G$26:$G$52,0))</f>
        <v>0.84006837754080255</v>
      </c>
      <c r="N5" s="194">
        <f>INDEX(list!$J$26:$J$52,MATCH(N$2,list!$G$26:$G$52,0))</f>
        <v>0.86473964788986613</v>
      </c>
      <c r="O5" s="194">
        <f>INDEX(list!$J$26:$J$52,MATCH(O$2,list!$G$26:$G$52,0))</f>
        <v>0.87931389382733727</v>
      </c>
      <c r="P5" s="194">
        <f>INDEX(list!$J$26:$J$52,MATCH(P$2,list!$G$26:$G$52,0))</f>
        <v>0.89299573558741929</v>
      </c>
      <c r="Q5" s="194">
        <f>INDEX(list!$J$26:$J$52,MATCH(Q$2,list!$G$26:$G$52,0))</f>
        <v>0.89938538749912111</v>
      </c>
      <c r="R5" s="194">
        <f>INDEX(list!$J$26:$J$52,MATCH(R$2,list!$G$26:$G$52,0))</f>
        <v>0.90536113867986234</v>
      </c>
      <c r="S5" s="194">
        <f>INDEX(list!$J$26:$J$52,MATCH(S$2,list!$G$26:$G$52,0))</f>
        <v>0.92218634589940585</v>
      </c>
      <c r="T5" s="194">
        <f>INDEX(list!$J$26:$J$52,MATCH(T$2,list!$G$26:$G$52,0))</f>
        <v>0.94293300128382052</v>
      </c>
      <c r="U5" s="194">
        <f>INDEX(list!$J$26:$J$52,MATCH(U$2,list!$G$26:$G$52,0))</f>
        <v>0.96243922119526415</v>
      </c>
      <c r="V5" s="194">
        <f>INDEX(list!$J$26:$J$52,MATCH(V$2,list!$G$26:$G$52,0))</f>
        <v>0.97761325901065366</v>
      </c>
      <c r="W5" s="194">
        <f>INDEX(list!$J$26:$J$52,MATCH(W$2,list!$G$26:$G$52,0))</f>
        <v>1</v>
      </c>
      <c r="X5" s="194">
        <f>INDEX(list!$J$26:$J$52,MATCH(X$2,list!$G$26:$G$52,0))</f>
        <v>1.060001640402285</v>
      </c>
      <c r="Y5" s="194">
        <f>INDEX(list!$J$26:$J$52,MATCH(Y$2,list!$G$26:$G$52,0))</f>
        <v>1.0861396140684445</v>
      </c>
      <c r="Z5" s="189">
        <f>INDEX(list!$J$26:$J$52,MATCH(Z$2,list!$G$26:$G$52,0))</f>
        <v>1.1085969430248384</v>
      </c>
    </row>
    <row r="6" spans="1:26" x14ac:dyDescent="0.2">
      <c r="A6" s="190">
        <v>162</v>
      </c>
      <c r="B6" s="191">
        <f>INDEX(list!$J$26:$J$52,MATCH(B$2,list!$G$26:$G$52,0))</f>
        <v>0.64333537486359005</v>
      </c>
      <c r="C6" s="191">
        <f>INDEX(list!$J$26:$J$52,MATCH(C$2,list!$G$26:$G$52,0))</f>
        <v>0.66528129732386421</v>
      </c>
      <c r="D6" s="191">
        <f>INDEX(list!$J$26:$J$52,MATCH(D$2,list!$G$26:$G$52,0))</f>
        <v>0.67706179249734466</v>
      </c>
      <c r="E6" s="191">
        <f>INDEX(list!$J$26:$J$52,MATCH(E$2,list!$G$26:$G$52,0))</f>
        <v>0.69197741945086422</v>
      </c>
      <c r="F6" s="191">
        <f>INDEX(list!$J$26:$J$52,MATCH(F$2,list!$G$26:$G$52,0))</f>
        <v>0.70724139437994382</v>
      </c>
      <c r="G6" s="191">
        <f>INDEX(list!$J$26:$J$52,MATCH(G$2,list!$G$26:$G$52,0))</f>
        <v>0.728490620889098</v>
      </c>
      <c r="H6" s="191">
        <f>INDEX(list!$J$26:$J$52,MATCH(H$2,list!$G$26:$G$52,0))</f>
        <v>0.75601011095833059</v>
      </c>
      <c r="I6" s="191">
        <f>INDEX(list!$J$26:$J$52,MATCH(I$2,list!$G$26:$G$52,0))</f>
        <v>0.7756582034998204</v>
      </c>
      <c r="J6" s="191">
        <f>INDEX(list!$J$26:$J$52,MATCH(J$2,list!$G$26:$G$52,0))</f>
        <v>0.8044330130009798</v>
      </c>
      <c r="K6" s="191">
        <f>INDEX(list!$J$26:$J$52,MATCH(K$2,list!$G$26:$G$52,0))</f>
        <v>0.81569890321056482</v>
      </c>
      <c r="L6" s="191">
        <f>INDEX(list!$J$26:$J$52,MATCH(L$2,list!$G$26:$G$52,0))</f>
        <v>0.82372769068726526</v>
      </c>
      <c r="M6" s="191">
        <f>INDEX(list!$J$26:$J$52,MATCH(M$2,list!$G$26:$G$52,0))</f>
        <v>0.84006837754080255</v>
      </c>
      <c r="N6" s="191">
        <f>INDEX(list!$J$26:$J$52,MATCH(N$2,list!$G$26:$G$52,0))</f>
        <v>0.86473964788986613</v>
      </c>
      <c r="O6" s="191">
        <f>INDEX(list!$J$26:$J$52,MATCH(O$2,list!$G$26:$G$52,0))</f>
        <v>0.87931389382733727</v>
      </c>
      <c r="P6" s="191">
        <f>INDEX(list!$J$26:$J$52,MATCH(P$2,list!$G$26:$G$52,0))</f>
        <v>0.89299573558741929</v>
      </c>
      <c r="Q6" s="191">
        <f>INDEX(list!$J$26:$J$52,MATCH(Q$2,list!$G$26:$G$52,0))</f>
        <v>0.89938538749912111</v>
      </c>
      <c r="R6" s="191">
        <f>INDEX(list!$J$26:$J$52,MATCH(R$2,list!$G$26:$G$52,0))</f>
        <v>0.90536113867986234</v>
      </c>
      <c r="S6" s="191">
        <f>INDEX(list!$J$26:$J$52,MATCH(S$2,list!$G$26:$G$52,0))</f>
        <v>0.92218634589940585</v>
      </c>
      <c r="T6" s="191">
        <f>INDEX(list!$J$26:$J$52,MATCH(T$2,list!$G$26:$G$52,0))</f>
        <v>0.94293300128382052</v>
      </c>
      <c r="U6" s="191">
        <f>INDEX(list!$J$26:$J$52,MATCH(U$2,list!$G$26:$G$52,0))</f>
        <v>0.96243922119526415</v>
      </c>
      <c r="V6" s="191">
        <f>INDEX(list!$J$26:$J$52,MATCH(V$2,list!$G$26:$G$52,0))</f>
        <v>0.97761325901065366</v>
      </c>
      <c r="W6" s="191">
        <f>INDEX(list!$J$26:$J$52,MATCH(W$2,list!$G$26:$G$52,0))</f>
        <v>1</v>
      </c>
      <c r="X6" s="191">
        <f>INDEX(list!$J$26:$J$52,MATCH(X$2,list!$G$26:$G$52,0))</f>
        <v>1.060001640402285</v>
      </c>
      <c r="Y6" s="191">
        <f>INDEX(list!$J$26:$J$52,MATCH(Y$2,list!$G$26:$G$52,0))</f>
        <v>1.0861396140684445</v>
      </c>
      <c r="Z6" s="195">
        <f>INDEX(list!$J$26:$J$52,MATCH(Z$2,list!$G$26:$G$52,0))</f>
        <v>1.1085969430248384</v>
      </c>
    </row>
    <row r="7" spans="1:26" x14ac:dyDescent="0.2">
      <c r="A7" s="193">
        <v>164</v>
      </c>
      <c r="B7" s="194">
        <f>INDEX(list!$J$26:$J$52,MATCH(B$2,list!$G$26:$G$52,0))</f>
        <v>0.64333537486359005</v>
      </c>
      <c r="C7" s="194">
        <f>INDEX(list!$J$26:$J$52,MATCH(C$2,list!$G$26:$G$52,0))</f>
        <v>0.66528129732386421</v>
      </c>
      <c r="D7" s="194">
        <f>INDEX(list!$J$26:$J$52,MATCH(D$2,list!$G$26:$G$52,0))</f>
        <v>0.67706179249734466</v>
      </c>
      <c r="E7" s="194">
        <f>INDEX(list!$J$26:$J$52,MATCH(E$2,list!$G$26:$G$52,0))</f>
        <v>0.69197741945086422</v>
      </c>
      <c r="F7" s="194">
        <f>INDEX(list!$J$26:$J$52,MATCH(F$2,list!$G$26:$G$52,0))</f>
        <v>0.70724139437994382</v>
      </c>
      <c r="G7" s="194">
        <f>INDEX(list!$J$26:$J$52,MATCH(G$2,list!$G$26:$G$52,0))</f>
        <v>0.728490620889098</v>
      </c>
      <c r="H7" s="194">
        <f>INDEX(list!$J$26:$J$52,MATCH(H$2,list!$G$26:$G$52,0))</f>
        <v>0.75601011095833059</v>
      </c>
      <c r="I7" s="194">
        <f>INDEX(list!$J$26:$J$52,MATCH(I$2,list!$G$26:$G$52,0))</f>
        <v>0.7756582034998204</v>
      </c>
      <c r="J7" s="194">
        <f>INDEX(list!$J$26:$J$52,MATCH(J$2,list!$G$26:$G$52,0))</f>
        <v>0.8044330130009798</v>
      </c>
      <c r="K7" s="194">
        <f>INDEX(list!$J$26:$J$52,MATCH(K$2,list!$G$26:$G$52,0))</f>
        <v>0.81569890321056482</v>
      </c>
      <c r="L7" s="194">
        <f>INDEX(list!$J$26:$J$52,MATCH(L$2,list!$G$26:$G$52,0))</f>
        <v>0.82372769068726526</v>
      </c>
      <c r="M7" s="194">
        <f>INDEX(list!$J$26:$J$52,MATCH(M$2,list!$G$26:$G$52,0))</f>
        <v>0.84006837754080255</v>
      </c>
      <c r="N7" s="194">
        <f>INDEX(list!$J$26:$J$52,MATCH(N$2,list!$G$26:$G$52,0))</f>
        <v>0.86473964788986613</v>
      </c>
      <c r="O7" s="194">
        <f>INDEX(list!$J$26:$J$52,MATCH(O$2,list!$G$26:$G$52,0))</f>
        <v>0.87931389382733727</v>
      </c>
      <c r="P7" s="194">
        <f>INDEX(list!$J$26:$J$52,MATCH(P$2,list!$G$26:$G$52,0))</f>
        <v>0.89299573558741929</v>
      </c>
      <c r="Q7" s="194">
        <f>INDEX(list!$J$26:$J$52,MATCH(Q$2,list!$G$26:$G$52,0))</f>
        <v>0.89938538749912111</v>
      </c>
      <c r="R7" s="194">
        <f>INDEX(list!$J$26:$J$52,MATCH(R$2,list!$G$26:$G$52,0))</f>
        <v>0.90536113867986234</v>
      </c>
      <c r="S7" s="194">
        <f>INDEX(list!$J$26:$J$52,MATCH(S$2,list!$G$26:$G$52,0))</f>
        <v>0.92218634589940585</v>
      </c>
      <c r="T7" s="194">
        <f>INDEX(list!$J$26:$J$52,MATCH(T$2,list!$G$26:$G$52,0))</f>
        <v>0.94293300128382052</v>
      </c>
      <c r="U7" s="194">
        <f>INDEX(list!$J$26:$J$52,MATCH(U$2,list!$G$26:$G$52,0))</f>
        <v>0.96243922119526415</v>
      </c>
      <c r="V7" s="194">
        <f>INDEX(list!$J$26:$J$52,MATCH(V$2,list!$G$26:$G$52,0))</f>
        <v>0.97761325901065366</v>
      </c>
      <c r="W7" s="194">
        <f>INDEX(list!$J$26:$J$52,MATCH(W$2,list!$G$26:$G$52,0))</f>
        <v>1</v>
      </c>
      <c r="X7" s="194">
        <f>INDEX(list!$J$26:$J$52,MATCH(X$2,list!$G$26:$G$52,0))</f>
        <v>1.060001640402285</v>
      </c>
      <c r="Y7" s="194">
        <f>INDEX(list!$J$26:$J$52,MATCH(Y$2,list!$G$26:$G$52,0))</f>
        <v>1.0861396140684445</v>
      </c>
      <c r="Z7" s="189">
        <f>INDEX(list!$J$26:$J$52,MATCH(Z$2,list!$G$26:$G$52,0))</f>
        <v>1.1085969430248384</v>
      </c>
    </row>
    <row r="8" spans="1:26" x14ac:dyDescent="0.2">
      <c r="A8" s="190">
        <v>165</v>
      </c>
      <c r="B8" s="191">
        <f>INDEX(list!$J$26:$J$52,MATCH(B$2,list!$G$26:$G$52,0))</f>
        <v>0.64333537486359005</v>
      </c>
      <c r="C8" s="191">
        <f>INDEX(list!$J$26:$J$52,MATCH(C$2,list!$G$26:$G$52,0))</f>
        <v>0.66528129732386421</v>
      </c>
      <c r="D8" s="191">
        <f>INDEX(list!$J$26:$J$52,MATCH(D$2,list!$G$26:$G$52,0))</f>
        <v>0.67706179249734466</v>
      </c>
      <c r="E8" s="191">
        <f>INDEX(list!$J$26:$J$52,MATCH(E$2,list!$G$26:$G$52,0))</f>
        <v>0.69197741945086422</v>
      </c>
      <c r="F8" s="191">
        <f>INDEX(list!$J$26:$J$52,MATCH(F$2,list!$G$26:$G$52,0))</f>
        <v>0.70724139437994382</v>
      </c>
      <c r="G8" s="191">
        <f>INDEX(list!$J$26:$J$52,MATCH(G$2,list!$G$26:$G$52,0))</f>
        <v>0.728490620889098</v>
      </c>
      <c r="H8" s="191">
        <f>INDEX(list!$J$26:$J$52,MATCH(H$2,list!$G$26:$G$52,0))</f>
        <v>0.75601011095833059</v>
      </c>
      <c r="I8" s="191">
        <f>INDEX(list!$J$26:$J$52,MATCH(I$2,list!$G$26:$G$52,0))</f>
        <v>0.7756582034998204</v>
      </c>
      <c r="J8" s="191">
        <f>INDEX(list!$J$26:$J$52,MATCH(J$2,list!$G$26:$G$52,0))</f>
        <v>0.8044330130009798</v>
      </c>
      <c r="K8" s="191">
        <f>INDEX(list!$J$26:$J$52,MATCH(K$2,list!$G$26:$G$52,0))</f>
        <v>0.81569890321056482</v>
      </c>
      <c r="L8" s="191">
        <f>INDEX(list!$J$26:$J$52,MATCH(L$2,list!$G$26:$G$52,0))</f>
        <v>0.82372769068726526</v>
      </c>
      <c r="M8" s="191">
        <f>INDEX(list!$J$26:$J$52,MATCH(M$2,list!$G$26:$G$52,0))</f>
        <v>0.84006837754080255</v>
      </c>
      <c r="N8" s="191">
        <f>INDEX(list!$J$26:$J$52,MATCH(N$2,list!$G$26:$G$52,0))</f>
        <v>0.86473964788986613</v>
      </c>
      <c r="O8" s="191">
        <f>INDEX(list!$J$26:$J$52,MATCH(O$2,list!$G$26:$G$52,0))</f>
        <v>0.87931389382733727</v>
      </c>
      <c r="P8" s="191">
        <f>INDEX(list!$J$26:$J$52,MATCH(P$2,list!$G$26:$G$52,0))</f>
        <v>0.89299573558741929</v>
      </c>
      <c r="Q8" s="191">
        <f>INDEX(list!$J$26:$J$52,MATCH(Q$2,list!$G$26:$G$52,0))</f>
        <v>0.89938538749912111</v>
      </c>
      <c r="R8" s="191">
        <f>INDEX(list!$J$26:$J$52,MATCH(R$2,list!$G$26:$G$52,0))</f>
        <v>0.90536113867986234</v>
      </c>
      <c r="S8" s="191">
        <f>INDEX(list!$J$26:$J$52,MATCH(S$2,list!$G$26:$G$52,0))</f>
        <v>0.92218634589940585</v>
      </c>
      <c r="T8" s="191">
        <f>INDEX(list!$J$26:$J$52,MATCH(T$2,list!$G$26:$G$52,0))</f>
        <v>0.94293300128382052</v>
      </c>
      <c r="U8" s="191">
        <f>INDEX(list!$J$26:$J$52,MATCH(U$2,list!$G$26:$G$52,0))</f>
        <v>0.96243922119526415</v>
      </c>
      <c r="V8" s="191">
        <f>INDEX(list!$J$26:$J$52,MATCH(V$2,list!$G$26:$G$52,0))</f>
        <v>0.97761325901065366</v>
      </c>
      <c r="W8" s="191">
        <f>INDEX(list!$J$26:$J$52,MATCH(W$2,list!$G$26:$G$52,0))</f>
        <v>1</v>
      </c>
      <c r="X8" s="191">
        <f>INDEX(list!$J$26:$J$52,MATCH(X$2,list!$G$26:$G$52,0))</f>
        <v>1.060001640402285</v>
      </c>
      <c r="Y8" s="191">
        <f>INDEX(list!$J$26:$J$52,MATCH(Y$2,list!$G$26:$G$52,0))</f>
        <v>1.0861396140684445</v>
      </c>
      <c r="Z8" s="192">
        <f>INDEX(list!$J$26:$J$52,MATCH(Z$2,list!$G$26:$G$52,0))</f>
        <v>1.1085969430248384</v>
      </c>
    </row>
    <row r="9" spans="1:26" x14ac:dyDescent="0.2">
      <c r="A9" s="193">
        <v>167</v>
      </c>
      <c r="B9" s="194">
        <f>INDEX(list!$J$26:$J$52,MATCH(B$2,list!$G$26:$G$52,0))</f>
        <v>0.64333537486359005</v>
      </c>
      <c r="C9" s="194">
        <f>INDEX(list!$J$26:$J$52,MATCH(C$2,list!$G$26:$G$52,0))</f>
        <v>0.66528129732386421</v>
      </c>
      <c r="D9" s="194">
        <f>INDEX(list!$J$26:$J$52,MATCH(D$2,list!$G$26:$G$52,0))</f>
        <v>0.67706179249734466</v>
      </c>
      <c r="E9" s="194">
        <f>INDEX(list!$J$26:$J$52,MATCH(E$2,list!$G$26:$G$52,0))</f>
        <v>0.69197741945086422</v>
      </c>
      <c r="F9" s="194">
        <f>INDEX(list!$J$26:$J$52,MATCH(F$2,list!$G$26:$G$52,0))</f>
        <v>0.70724139437994382</v>
      </c>
      <c r="G9" s="194">
        <f>INDEX(list!$J$26:$J$52,MATCH(G$2,list!$G$26:$G$52,0))</f>
        <v>0.728490620889098</v>
      </c>
      <c r="H9" s="194">
        <f>INDEX(list!$J$26:$J$52,MATCH(H$2,list!$G$26:$G$52,0))</f>
        <v>0.75601011095833059</v>
      </c>
      <c r="I9" s="194">
        <f>INDEX(list!$J$26:$J$52,MATCH(I$2,list!$G$26:$G$52,0))</f>
        <v>0.7756582034998204</v>
      </c>
      <c r="J9" s="194">
        <f>INDEX(list!$J$26:$J$52,MATCH(J$2,list!$G$26:$G$52,0))</f>
        <v>0.8044330130009798</v>
      </c>
      <c r="K9" s="194">
        <f>INDEX(list!$J$26:$J$52,MATCH(K$2,list!$G$26:$G$52,0))</f>
        <v>0.81569890321056482</v>
      </c>
      <c r="L9" s="194">
        <f>INDEX(list!$J$26:$J$52,MATCH(L$2,list!$G$26:$G$52,0))</f>
        <v>0.82372769068726526</v>
      </c>
      <c r="M9" s="194">
        <f>INDEX(list!$J$26:$J$52,MATCH(M$2,list!$G$26:$G$52,0))</f>
        <v>0.84006837754080255</v>
      </c>
      <c r="N9" s="194">
        <f>INDEX(list!$J$26:$J$52,MATCH(N$2,list!$G$26:$G$52,0))</f>
        <v>0.86473964788986613</v>
      </c>
      <c r="O9" s="194">
        <f>INDEX(list!$J$26:$J$52,MATCH(O$2,list!$G$26:$G$52,0))</f>
        <v>0.87931389382733727</v>
      </c>
      <c r="P9" s="194">
        <f>INDEX(list!$J$26:$J$52,MATCH(P$2,list!$G$26:$G$52,0))</f>
        <v>0.89299573558741929</v>
      </c>
      <c r="Q9" s="194">
        <f>INDEX(list!$J$26:$J$52,MATCH(Q$2,list!$G$26:$G$52,0))</f>
        <v>0.89938538749912111</v>
      </c>
      <c r="R9" s="194">
        <f>INDEX(list!$J$26:$J$52,MATCH(R$2,list!$G$26:$G$52,0))</f>
        <v>0.90536113867986234</v>
      </c>
      <c r="S9" s="194">
        <f>INDEX(list!$J$26:$J$52,MATCH(S$2,list!$G$26:$G$52,0))</f>
        <v>0.92218634589940585</v>
      </c>
      <c r="T9" s="194">
        <f>INDEX(list!$J$26:$J$52,MATCH(T$2,list!$G$26:$G$52,0))</f>
        <v>0.94293300128382052</v>
      </c>
      <c r="U9" s="194">
        <f>INDEX(list!$J$26:$J$52,MATCH(U$2,list!$G$26:$G$52,0))</f>
        <v>0.96243922119526415</v>
      </c>
      <c r="V9" s="194">
        <f>INDEX(list!$J$26:$J$52,MATCH(V$2,list!$G$26:$G$52,0))</f>
        <v>0.97761325901065366</v>
      </c>
      <c r="W9" s="194">
        <f>INDEX(list!$J$26:$J$52,MATCH(W$2,list!$G$26:$G$52,0))</f>
        <v>1</v>
      </c>
      <c r="X9" s="194">
        <f>INDEX(list!$J$26:$J$52,MATCH(X$2,list!$G$26:$G$52,0))</f>
        <v>1.060001640402285</v>
      </c>
      <c r="Y9" s="194">
        <f>INDEX(list!$J$26:$J$52,MATCH(Y$2,list!$G$26:$G$52,0))</f>
        <v>1.0861396140684445</v>
      </c>
      <c r="Z9" s="189">
        <f>INDEX(list!$J$26:$J$52,MATCH(Z$2,list!$G$26:$G$52,0))</f>
        <v>1.1085969430248384</v>
      </c>
    </row>
    <row r="10" spans="1:26" x14ac:dyDescent="0.2">
      <c r="A10" s="190">
        <v>168</v>
      </c>
      <c r="B10" s="191">
        <f>INDEX(list!$J$26:$J$52,MATCH(B$2,list!$G$26:$G$52,0))</f>
        <v>0.64333537486359005</v>
      </c>
      <c r="C10" s="191">
        <f>INDEX(list!$J$26:$J$52,MATCH(C$2,list!$G$26:$G$52,0))</f>
        <v>0.66528129732386421</v>
      </c>
      <c r="D10" s="191">
        <f>INDEX(list!$J$26:$J$52,MATCH(D$2,list!$G$26:$G$52,0))</f>
        <v>0.67706179249734466</v>
      </c>
      <c r="E10" s="191">
        <f>INDEX(list!$J$26:$J$52,MATCH(E$2,list!$G$26:$G$52,0))</f>
        <v>0.69197741945086422</v>
      </c>
      <c r="F10" s="191">
        <f>INDEX(list!$J$26:$J$52,MATCH(F$2,list!$G$26:$G$52,0))</f>
        <v>0.70724139437994382</v>
      </c>
      <c r="G10" s="191">
        <f>INDEX(list!$J$26:$J$52,MATCH(G$2,list!$G$26:$G$52,0))</f>
        <v>0.728490620889098</v>
      </c>
      <c r="H10" s="191">
        <f>INDEX(list!$J$26:$J$52,MATCH(H$2,list!$G$26:$G$52,0))</f>
        <v>0.75601011095833059</v>
      </c>
      <c r="I10" s="191">
        <f>INDEX(list!$J$26:$J$52,MATCH(I$2,list!$G$26:$G$52,0))</f>
        <v>0.7756582034998204</v>
      </c>
      <c r="J10" s="191">
        <f>INDEX(list!$J$26:$J$52,MATCH(J$2,list!$G$26:$G$52,0))</f>
        <v>0.8044330130009798</v>
      </c>
      <c r="K10" s="191">
        <f>INDEX(list!$J$26:$J$52,MATCH(K$2,list!$G$26:$G$52,0))</f>
        <v>0.81569890321056482</v>
      </c>
      <c r="L10" s="191">
        <f>INDEX(list!$J$26:$J$52,MATCH(L$2,list!$G$26:$G$52,0))</f>
        <v>0.82372769068726526</v>
      </c>
      <c r="M10" s="191">
        <f>INDEX(list!$J$26:$J$52,MATCH(M$2,list!$G$26:$G$52,0))</f>
        <v>0.84006837754080255</v>
      </c>
      <c r="N10" s="191">
        <f>INDEX(list!$J$26:$J$52,MATCH(N$2,list!$G$26:$G$52,0))</f>
        <v>0.86473964788986613</v>
      </c>
      <c r="O10" s="191">
        <f>INDEX(list!$J$26:$J$52,MATCH(O$2,list!$G$26:$G$52,0))</f>
        <v>0.87931389382733727</v>
      </c>
      <c r="P10" s="191">
        <f>INDEX(list!$J$26:$J$52,MATCH(P$2,list!$G$26:$G$52,0))</f>
        <v>0.89299573558741929</v>
      </c>
      <c r="Q10" s="191">
        <f>INDEX(list!$J$26:$J$52,MATCH(Q$2,list!$G$26:$G$52,0))</f>
        <v>0.89938538749912111</v>
      </c>
      <c r="R10" s="191">
        <f>INDEX(list!$J$26:$J$52,MATCH(R$2,list!$G$26:$G$52,0))</f>
        <v>0.90536113867986234</v>
      </c>
      <c r="S10" s="191">
        <f>INDEX(list!$J$26:$J$52,MATCH(S$2,list!$G$26:$G$52,0))</f>
        <v>0.92218634589940585</v>
      </c>
      <c r="T10" s="191">
        <f>INDEX(list!$J$26:$J$52,MATCH(T$2,list!$G$26:$G$52,0))</f>
        <v>0.94293300128382052</v>
      </c>
      <c r="U10" s="191">
        <f>INDEX(list!$J$26:$J$52,MATCH(U$2,list!$G$26:$G$52,0))</f>
        <v>0.96243922119526415</v>
      </c>
      <c r="V10" s="191">
        <f>INDEX(list!$J$26:$J$52,MATCH(V$2,list!$G$26:$G$52,0))</f>
        <v>0.97761325901065366</v>
      </c>
      <c r="W10" s="191">
        <f>INDEX(list!$J$26:$J$52,MATCH(W$2,list!$G$26:$G$52,0))</f>
        <v>1</v>
      </c>
      <c r="X10" s="191">
        <f>INDEX(list!$J$26:$J$52,MATCH(X$2,list!$G$26:$G$52,0))</f>
        <v>1.060001640402285</v>
      </c>
      <c r="Y10" s="191">
        <f>INDEX(list!$J$26:$J$52,MATCH(Y$2,list!$G$26:$G$52,0))</f>
        <v>1.0861396140684445</v>
      </c>
      <c r="Z10" s="192">
        <f>INDEX(list!$J$26:$J$52,MATCH(Z$2,list!$G$26:$G$52,0))</f>
        <v>1.1085969430248384</v>
      </c>
    </row>
    <row r="11" spans="1:26" x14ac:dyDescent="0.2">
      <c r="A11" s="193">
        <v>169</v>
      </c>
      <c r="B11" s="194">
        <f>INDEX(list!$J$26:$J$52,MATCH(B$2,list!$G$26:$G$52,0))</f>
        <v>0.64333537486359005</v>
      </c>
      <c r="C11" s="194">
        <f>INDEX(list!$J$26:$J$52,MATCH(C$2,list!$G$26:$G$52,0))</f>
        <v>0.66528129732386421</v>
      </c>
      <c r="D11" s="194">
        <f>INDEX(list!$J$26:$J$52,MATCH(D$2,list!$G$26:$G$52,0))</f>
        <v>0.67706179249734466</v>
      </c>
      <c r="E11" s="194">
        <f>INDEX(list!$J$26:$J$52,MATCH(E$2,list!$G$26:$G$52,0))</f>
        <v>0.69197741945086422</v>
      </c>
      <c r="F11" s="194">
        <f>INDEX(list!$J$26:$J$52,MATCH(F$2,list!$G$26:$G$52,0))</f>
        <v>0.70724139437994382</v>
      </c>
      <c r="G11" s="194">
        <f>INDEX(list!$J$26:$J$52,MATCH(G$2,list!$G$26:$G$52,0))</f>
        <v>0.728490620889098</v>
      </c>
      <c r="H11" s="194">
        <f>INDEX(list!$J$26:$J$52,MATCH(H$2,list!$G$26:$G$52,0))</f>
        <v>0.75601011095833059</v>
      </c>
      <c r="I11" s="194">
        <f>INDEX(list!$J$26:$J$52,MATCH(I$2,list!$G$26:$G$52,0))</f>
        <v>0.7756582034998204</v>
      </c>
      <c r="J11" s="194">
        <f>INDEX(list!$J$26:$J$52,MATCH(J$2,list!$G$26:$G$52,0))</f>
        <v>0.8044330130009798</v>
      </c>
      <c r="K11" s="194">
        <f>INDEX(list!$J$26:$J$52,MATCH(K$2,list!$G$26:$G$52,0))</f>
        <v>0.81569890321056482</v>
      </c>
      <c r="L11" s="194">
        <f>INDEX(list!$J$26:$J$52,MATCH(L$2,list!$G$26:$G$52,0))</f>
        <v>0.82372769068726526</v>
      </c>
      <c r="M11" s="194">
        <f>INDEX(list!$J$26:$J$52,MATCH(M$2,list!$G$26:$G$52,0))</f>
        <v>0.84006837754080255</v>
      </c>
      <c r="N11" s="194">
        <f>INDEX(list!$J$26:$J$52,MATCH(N$2,list!$G$26:$G$52,0))</f>
        <v>0.86473964788986613</v>
      </c>
      <c r="O11" s="194">
        <f>INDEX(list!$J$26:$J$52,MATCH(O$2,list!$G$26:$G$52,0))</f>
        <v>0.87931389382733727</v>
      </c>
      <c r="P11" s="194">
        <f>INDEX(list!$J$26:$J$52,MATCH(P$2,list!$G$26:$G$52,0))</f>
        <v>0.89299573558741929</v>
      </c>
      <c r="Q11" s="194">
        <f>INDEX(list!$J$26:$J$52,MATCH(Q$2,list!$G$26:$G$52,0))</f>
        <v>0.89938538749912111</v>
      </c>
      <c r="R11" s="194">
        <f>INDEX(list!$J$26:$J$52,MATCH(R$2,list!$G$26:$G$52,0))</f>
        <v>0.90536113867986234</v>
      </c>
      <c r="S11" s="194">
        <f>INDEX(list!$J$26:$J$52,MATCH(S$2,list!$G$26:$G$52,0))</f>
        <v>0.92218634589940585</v>
      </c>
      <c r="T11" s="194">
        <f>INDEX(list!$J$26:$J$52,MATCH(T$2,list!$G$26:$G$52,0))</f>
        <v>0.94293300128382052</v>
      </c>
      <c r="U11" s="194">
        <f>INDEX(list!$J$26:$J$52,MATCH(U$2,list!$G$26:$G$52,0))</f>
        <v>0.96243922119526415</v>
      </c>
      <c r="V11" s="194">
        <f>INDEX(list!$J$26:$J$52,MATCH(V$2,list!$G$26:$G$52,0))</f>
        <v>0.97761325901065366</v>
      </c>
      <c r="W11" s="194">
        <f>INDEX(list!$J$26:$J$52,MATCH(W$2,list!$G$26:$G$52,0))</f>
        <v>1</v>
      </c>
      <c r="X11" s="194">
        <f>INDEX(list!$J$26:$J$52,MATCH(X$2,list!$G$26:$G$52,0))</f>
        <v>1.060001640402285</v>
      </c>
      <c r="Y11" s="194">
        <f>INDEX(list!$J$26:$J$52,MATCH(Y$2,list!$G$26:$G$52,0))</f>
        <v>1.0861396140684445</v>
      </c>
      <c r="Z11" s="189">
        <f>INDEX(list!$J$26:$J$52,MATCH(Z$2,list!$G$26:$G$52,0))</f>
        <v>1.1085969430248384</v>
      </c>
    </row>
    <row r="12" spans="1:26" x14ac:dyDescent="0.2">
      <c r="A12" s="190">
        <v>170</v>
      </c>
      <c r="B12" s="191">
        <f>INDEX(list!$J$26:$J$52,MATCH(B$2,list!$G$26:$G$52,0))</f>
        <v>0.64333537486359005</v>
      </c>
      <c r="C12" s="191">
        <f>INDEX(list!$J$26:$J$52,MATCH(C$2,list!$G$26:$G$52,0))</f>
        <v>0.66528129732386421</v>
      </c>
      <c r="D12" s="191">
        <f>INDEX(list!$J$26:$J$52,MATCH(D$2,list!$G$26:$G$52,0))</f>
        <v>0.67706179249734466</v>
      </c>
      <c r="E12" s="191">
        <f>INDEX(list!$J$26:$J$52,MATCH(E$2,list!$G$26:$G$52,0))</f>
        <v>0.69197741945086422</v>
      </c>
      <c r="F12" s="191">
        <f>INDEX(list!$J$26:$J$52,MATCH(F$2,list!$G$26:$G$52,0))</f>
        <v>0.70724139437994382</v>
      </c>
      <c r="G12" s="191">
        <f>INDEX(list!$J$26:$J$52,MATCH(G$2,list!$G$26:$G$52,0))</f>
        <v>0.728490620889098</v>
      </c>
      <c r="H12" s="191">
        <f>INDEX(list!$J$26:$J$52,MATCH(H$2,list!$G$26:$G$52,0))</f>
        <v>0.75601011095833059</v>
      </c>
      <c r="I12" s="191">
        <f>INDEX(list!$J$26:$J$52,MATCH(I$2,list!$G$26:$G$52,0))</f>
        <v>0.7756582034998204</v>
      </c>
      <c r="J12" s="191">
        <f>INDEX(list!$J$26:$J$52,MATCH(J$2,list!$G$26:$G$52,0))</f>
        <v>0.8044330130009798</v>
      </c>
      <c r="K12" s="191">
        <f>INDEX(list!$J$26:$J$52,MATCH(K$2,list!$G$26:$G$52,0))</f>
        <v>0.81569890321056482</v>
      </c>
      <c r="L12" s="191">
        <f>INDEX(list!$J$26:$J$52,MATCH(L$2,list!$G$26:$G$52,0))</f>
        <v>0.82372769068726526</v>
      </c>
      <c r="M12" s="191">
        <f>INDEX(list!$J$26:$J$52,MATCH(M$2,list!$G$26:$G$52,0))</f>
        <v>0.84006837754080255</v>
      </c>
      <c r="N12" s="191">
        <f>INDEX(list!$J$26:$J$52,MATCH(N$2,list!$G$26:$G$52,0))</f>
        <v>0.86473964788986613</v>
      </c>
      <c r="O12" s="191">
        <f>INDEX(list!$J$26:$J$52,MATCH(O$2,list!$G$26:$G$52,0))</f>
        <v>0.87931389382733727</v>
      </c>
      <c r="P12" s="191">
        <f>INDEX(list!$J$26:$J$52,MATCH(P$2,list!$G$26:$G$52,0))</f>
        <v>0.89299573558741929</v>
      </c>
      <c r="Q12" s="191">
        <f>INDEX(list!$J$26:$J$52,MATCH(Q$2,list!$G$26:$G$52,0))</f>
        <v>0.89938538749912111</v>
      </c>
      <c r="R12" s="191">
        <f>INDEX(list!$J$26:$J$52,MATCH(R$2,list!$G$26:$G$52,0))</f>
        <v>0.90536113867986234</v>
      </c>
      <c r="S12" s="191">
        <f>INDEX(list!$J$26:$J$52,MATCH(S$2,list!$G$26:$G$52,0))</f>
        <v>0.92218634589940585</v>
      </c>
      <c r="T12" s="191">
        <f>INDEX(list!$J$26:$J$52,MATCH(T$2,list!$G$26:$G$52,0))</f>
        <v>0.94293300128382052</v>
      </c>
      <c r="U12" s="191">
        <f>INDEX(list!$J$26:$J$52,MATCH(U$2,list!$G$26:$G$52,0))</f>
        <v>0.96243922119526415</v>
      </c>
      <c r="V12" s="191">
        <f>INDEX(list!$J$26:$J$52,MATCH(V$2,list!$G$26:$G$52,0))</f>
        <v>0.97761325901065366</v>
      </c>
      <c r="W12" s="191">
        <f>INDEX(list!$J$26:$J$52,MATCH(W$2,list!$G$26:$G$52,0))</f>
        <v>1</v>
      </c>
      <c r="X12" s="191">
        <f>INDEX(list!$J$26:$J$52,MATCH(X$2,list!$G$26:$G$52,0))</f>
        <v>1.060001640402285</v>
      </c>
      <c r="Y12" s="191">
        <f>INDEX(list!$J$26:$J$52,MATCH(Y$2,list!$G$26:$G$52,0))</f>
        <v>1.0861396140684445</v>
      </c>
      <c r="Z12" s="192">
        <f>INDEX(list!$J$26:$J$52,MATCH(Z$2,list!$G$26:$G$52,0))</f>
        <v>1.1085969430248384</v>
      </c>
    </row>
    <row r="13" spans="1:26" x14ac:dyDescent="0.2">
      <c r="A13" s="193">
        <v>171</v>
      </c>
      <c r="B13" s="194">
        <f>INDEX(list!$J$26:$J$52,MATCH(B$2,list!$G$26:$G$52,0))</f>
        <v>0.64333537486359005</v>
      </c>
      <c r="C13" s="194">
        <f>INDEX(list!$J$26:$J$52,MATCH(C$2,list!$G$26:$G$52,0))</f>
        <v>0.66528129732386421</v>
      </c>
      <c r="D13" s="194">
        <f>INDEX(list!$J$26:$J$52,MATCH(D$2,list!$G$26:$G$52,0))</f>
        <v>0.67706179249734466</v>
      </c>
      <c r="E13" s="194">
        <f>INDEX(list!$J$26:$J$52,MATCH(E$2,list!$G$26:$G$52,0))</f>
        <v>0.69197741945086422</v>
      </c>
      <c r="F13" s="194">
        <f>INDEX(list!$J$26:$J$52,MATCH(F$2,list!$G$26:$G$52,0))</f>
        <v>0.70724139437994382</v>
      </c>
      <c r="G13" s="194">
        <f>INDEX(list!$J$26:$J$52,MATCH(G$2,list!$G$26:$G$52,0))</f>
        <v>0.728490620889098</v>
      </c>
      <c r="H13" s="194">
        <f>INDEX(list!$J$26:$J$52,MATCH(H$2,list!$G$26:$G$52,0))</f>
        <v>0.75601011095833059</v>
      </c>
      <c r="I13" s="194">
        <f>INDEX(list!$J$26:$J$52,MATCH(I$2,list!$G$26:$G$52,0))</f>
        <v>0.7756582034998204</v>
      </c>
      <c r="J13" s="194">
        <f>INDEX(list!$J$26:$J$52,MATCH(J$2,list!$G$26:$G$52,0))</f>
        <v>0.8044330130009798</v>
      </c>
      <c r="K13" s="194">
        <f>INDEX(list!$J$26:$J$52,MATCH(K$2,list!$G$26:$G$52,0))</f>
        <v>0.81569890321056482</v>
      </c>
      <c r="L13" s="194">
        <f>INDEX(list!$J$26:$J$52,MATCH(L$2,list!$G$26:$G$52,0))</f>
        <v>0.82372769068726526</v>
      </c>
      <c r="M13" s="194">
        <f>INDEX(list!$J$26:$J$52,MATCH(M$2,list!$G$26:$G$52,0))</f>
        <v>0.84006837754080255</v>
      </c>
      <c r="N13" s="194">
        <f>INDEX(list!$J$26:$J$52,MATCH(N$2,list!$G$26:$G$52,0))</f>
        <v>0.86473964788986613</v>
      </c>
      <c r="O13" s="194">
        <f>INDEX(list!$J$26:$J$52,MATCH(O$2,list!$G$26:$G$52,0))</f>
        <v>0.87931389382733727</v>
      </c>
      <c r="P13" s="194">
        <f>INDEX(list!$J$26:$J$52,MATCH(P$2,list!$G$26:$G$52,0))</f>
        <v>0.89299573558741929</v>
      </c>
      <c r="Q13" s="194">
        <f>INDEX(list!$J$26:$J$52,MATCH(Q$2,list!$G$26:$G$52,0))</f>
        <v>0.89938538749912111</v>
      </c>
      <c r="R13" s="194">
        <f>INDEX(list!$J$26:$J$52,MATCH(R$2,list!$G$26:$G$52,0))</f>
        <v>0.90536113867986234</v>
      </c>
      <c r="S13" s="194">
        <f>INDEX(list!$J$26:$J$52,MATCH(S$2,list!$G$26:$G$52,0))</f>
        <v>0.92218634589940585</v>
      </c>
      <c r="T13" s="194">
        <f>INDEX(list!$J$26:$J$52,MATCH(T$2,list!$G$26:$G$52,0))</f>
        <v>0.94293300128382052</v>
      </c>
      <c r="U13" s="194">
        <f>INDEX(list!$J$26:$J$52,MATCH(U$2,list!$G$26:$G$52,0))</f>
        <v>0.96243922119526415</v>
      </c>
      <c r="V13" s="194">
        <f>INDEX(list!$J$26:$J$52,MATCH(V$2,list!$G$26:$G$52,0))</f>
        <v>0.97761325901065366</v>
      </c>
      <c r="W13" s="194">
        <f>INDEX(list!$J$26:$J$52,MATCH(W$2,list!$G$26:$G$52,0))</f>
        <v>1</v>
      </c>
      <c r="X13" s="194">
        <f>INDEX(list!$J$26:$J$52,MATCH(X$2,list!$G$26:$G$52,0))</f>
        <v>1.060001640402285</v>
      </c>
      <c r="Y13" s="194">
        <f>INDEX(list!$J$26:$J$52,MATCH(Y$2,list!$G$26:$G$52,0))</f>
        <v>1.0861396140684445</v>
      </c>
      <c r="Z13" s="189">
        <f>INDEX(list!$J$26:$J$52,MATCH(Z$2,list!$G$26:$G$52,0))</f>
        <v>1.1085969430248384</v>
      </c>
    </row>
    <row r="14" spans="1:26" x14ac:dyDescent="0.2">
      <c r="A14" s="190">
        <v>172</v>
      </c>
      <c r="B14" s="191">
        <f>INDEX(list!$J$26:$J$52,MATCH(B$2,list!$G$26:$G$52,0))</f>
        <v>0.64333537486359005</v>
      </c>
      <c r="C14" s="191">
        <f>INDEX(list!$J$26:$J$52,MATCH(C$2,list!$G$26:$G$52,0))</f>
        <v>0.66528129732386421</v>
      </c>
      <c r="D14" s="191">
        <f>INDEX(list!$J$26:$J$52,MATCH(D$2,list!$G$26:$G$52,0))</f>
        <v>0.67706179249734466</v>
      </c>
      <c r="E14" s="191">
        <f>INDEX(list!$J$26:$J$52,MATCH(E$2,list!$G$26:$G$52,0))</f>
        <v>0.69197741945086422</v>
      </c>
      <c r="F14" s="191">
        <f>INDEX(list!$J$26:$J$52,MATCH(F$2,list!$G$26:$G$52,0))</f>
        <v>0.70724139437994382</v>
      </c>
      <c r="G14" s="191">
        <f>INDEX(list!$J$26:$J$52,MATCH(G$2,list!$G$26:$G$52,0))</f>
        <v>0.728490620889098</v>
      </c>
      <c r="H14" s="191">
        <f>INDEX(list!$J$26:$J$52,MATCH(H$2,list!$G$26:$G$52,0))</f>
        <v>0.75601011095833059</v>
      </c>
      <c r="I14" s="191">
        <f>INDEX(list!$J$26:$J$52,MATCH(I$2,list!$G$26:$G$52,0))</f>
        <v>0.7756582034998204</v>
      </c>
      <c r="J14" s="191">
        <f>INDEX(list!$J$26:$J$52,MATCH(J$2,list!$G$26:$G$52,0))</f>
        <v>0.8044330130009798</v>
      </c>
      <c r="K14" s="191">
        <f>INDEX(list!$J$26:$J$52,MATCH(K$2,list!$G$26:$G$52,0))</f>
        <v>0.81569890321056482</v>
      </c>
      <c r="L14" s="191">
        <f>INDEX(list!$J$26:$J$52,MATCH(L$2,list!$G$26:$G$52,0))</f>
        <v>0.82372769068726526</v>
      </c>
      <c r="M14" s="191">
        <f>INDEX(list!$J$26:$J$52,MATCH(M$2,list!$G$26:$G$52,0))</f>
        <v>0.84006837754080255</v>
      </c>
      <c r="N14" s="191">
        <f>INDEX(list!$J$26:$J$52,MATCH(N$2,list!$G$26:$G$52,0))</f>
        <v>0.86473964788986613</v>
      </c>
      <c r="O14" s="191">
        <f>INDEX(list!$J$26:$J$52,MATCH(O$2,list!$G$26:$G$52,0))</f>
        <v>0.87931389382733727</v>
      </c>
      <c r="P14" s="191">
        <f>INDEX(list!$J$26:$J$52,MATCH(P$2,list!$G$26:$G$52,0))</f>
        <v>0.89299573558741929</v>
      </c>
      <c r="Q14" s="191">
        <f>INDEX(list!$J$26:$J$52,MATCH(Q$2,list!$G$26:$G$52,0))</f>
        <v>0.89938538749912111</v>
      </c>
      <c r="R14" s="191">
        <f>INDEX(list!$J$26:$J$52,MATCH(R$2,list!$G$26:$G$52,0))</f>
        <v>0.90536113867986234</v>
      </c>
      <c r="S14" s="191">
        <f>INDEX(list!$J$26:$J$52,MATCH(S$2,list!$G$26:$G$52,0))</f>
        <v>0.92218634589940585</v>
      </c>
      <c r="T14" s="191">
        <f>INDEX(list!$J$26:$J$52,MATCH(T$2,list!$G$26:$G$52,0))</f>
        <v>0.94293300128382052</v>
      </c>
      <c r="U14" s="191">
        <f>INDEX(list!$J$26:$J$52,MATCH(U$2,list!$G$26:$G$52,0))</f>
        <v>0.96243922119526415</v>
      </c>
      <c r="V14" s="191">
        <f>INDEX(list!$J$26:$J$52,MATCH(V$2,list!$G$26:$G$52,0))</f>
        <v>0.97761325901065366</v>
      </c>
      <c r="W14" s="191">
        <f>INDEX(list!$J$26:$J$52,MATCH(W$2,list!$G$26:$G$52,0))</f>
        <v>1</v>
      </c>
      <c r="X14" s="191">
        <f>INDEX(list!$J$26:$J$52,MATCH(X$2,list!$G$26:$G$52,0))</f>
        <v>1.060001640402285</v>
      </c>
      <c r="Y14" s="191">
        <f>INDEX(list!$J$26:$J$52,MATCH(Y$2,list!$G$26:$G$52,0))</f>
        <v>1.0861396140684445</v>
      </c>
      <c r="Z14" s="192">
        <f>INDEX(list!$J$26:$J$52,MATCH(Z$2,list!$G$26:$G$52,0))</f>
        <v>1.1085969430248384</v>
      </c>
    </row>
    <row r="15" spans="1:26" x14ac:dyDescent="0.2">
      <c r="A15" s="193">
        <v>173</v>
      </c>
      <c r="B15" s="194">
        <f>INDEX(list!$J$26:$J$52,MATCH(B$2,list!$G$26:$G$52,0))</f>
        <v>0.64333537486359005</v>
      </c>
      <c r="C15" s="194">
        <f>INDEX(list!$J$26:$J$52,MATCH(C$2,list!$G$26:$G$52,0))</f>
        <v>0.66528129732386421</v>
      </c>
      <c r="D15" s="194">
        <f>INDEX(list!$J$26:$J$52,MATCH(D$2,list!$G$26:$G$52,0))</f>
        <v>0.67706179249734466</v>
      </c>
      <c r="E15" s="194">
        <f>INDEX(list!$J$26:$J$52,MATCH(E$2,list!$G$26:$G$52,0))</f>
        <v>0.69197741945086422</v>
      </c>
      <c r="F15" s="194">
        <f>INDEX(list!$J$26:$J$52,MATCH(F$2,list!$G$26:$G$52,0))</f>
        <v>0.70724139437994382</v>
      </c>
      <c r="G15" s="194">
        <f>INDEX(list!$J$26:$J$52,MATCH(G$2,list!$G$26:$G$52,0))</f>
        <v>0.728490620889098</v>
      </c>
      <c r="H15" s="194">
        <f>INDEX(list!$J$26:$J$52,MATCH(H$2,list!$G$26:$G$52,0))</f>
        <v>0.75601011095833059</v>
      </c>
      <c r="I15" s="194">
        <f>INDEX(list!$J$26:$J$52,MATCH(I$2,list!$G$26:$G$52,0))</f>
        <v>0.7756582034998204</v>
      </c>
      <c r="J15" s="194">
        <f>INDEX(list!$J$26:$J$52,MATCH(J$2,list!$G$26:$G$52,0))</f>
        <v>0.8044330130009798</v>
      </c>
      <c r="K15" s="194">
        <f>INDEX(list!$J$26:$J$52,MATCH(K$2,list!$G$26:$G$52,0))</f>
        <v>0.81569890321056482</v>
      </c>
      <c r="L15" s="194">
        <f>INDEX(list!$J$26:$J$52,MATCH(L$2,list!$G$26:$G$52,0))</f>
        <v>0.82372769068726526</v>
      </c>
      <c r="M15" s="194">
        <f>INDEX(list!$J$26:$J$52,MATCH(M$2,list!$G$26:$G$52,0))</f>
        <v>0.84006837754080255</v>
      </c>
      <c r="N15" s="194">
        <f>INDEX(list!$J$26:$J$52,MATCH(N$2,list!$G$26:$G$52,0))</f>
        <v>0.86473964788986613</v>
      </c>
      <c r="O15" s="194">
        <f>INDEX(list!$J$26:$J$52,MATCH(O$2,list!$G$26:$G$52,0))</f>
        <v>0.87931389382733727</v>
      </c>
      <c r="P15" s="194">
        <f>INDEX(list!$J$26:$J$52,MATCH(P$2,list!$G$26:$G$52,0))</f>
        <v>0.89299573558741929</v>
      </c>
      <c r="Q15" s="194">
        <f>INDEX(list!$J$26:$J$52,MATCH(Q$2,list!$G$26:$G$52,0))</f>
        <v>0.89938538749912111</v>
      </c>
      <c r="R15" s="194">
        <f>INDEX(list!$J$26:$J$52,MATCH(R$2,list!$G$26:$G$52,0))</f>
        <v>0.90536113867986234</v>
      </c>
      <c r="S15" s="194">
        <f>INDEX(list!$J$26:$J$52,MATCH(S$2,list!$G$26:$G$52,0))</f>
        <v>0.92218634589940585</v>
      </c>
      <c r="T15" s="194">
        <f>INDEX(list!$J$26:$J$52,MATCH(T$2,list!$G$26:$G$52,0))</f>
        <v>0.94293300128382052</v>
      </c>
      <c r="U15" s="194">
        <f>INDEX(list!$J$26:$J$52,MATCH(U$2,list!$G$26:$G$52,0))</f>
        <v>0.96243922119526415</v>
      </c>
      <c r="V15" s="194">
        <f>INDEX(list!$J$26:$J$52,MATCH(V$2,list!$G$26:$G$52,0))</f>
        <v>0.97761325901065366</v>
      </c>
      <c r="W15" s="194">
        <f>INDEX(list!$J$26:$J$52,MATCH(W$2,list!$G$26:$G$52,0))</f>
        <v>1</v>
      </c>
      <c r="X15" s="194">
        <f>INDEX(list!$J$26:$J$52,MATCH(X$2,list!$G$26:$G$52,0))</f>
        <v>1.060001640402285</v>
      </c>
      <c r="Y15" s="194">
        <f>INDEX(list!$J$26:$J$52,MATCH(Y$2,list!$G$26:$G$52,0))</f>
        <v>1.0861396140684445</v>
      </c>
      <c r="Z15" s="189">
        <f>INDEX(list!$J$26:$J$52,MATCH(Z$2,list!$G$26:$G$52,0))</f>
        <v>1.1085969430248384</v>
      </c>
    </row>
    <row r="16" spans="1:26" x14ac:dyDescent="0.2">
      <c r="A16" s="190">
        <v>174</v>
      </c>
      <c r="B16" s="191">
        <f>INDEX(list!$J$26:$J$52,MATCH(B$2,list!$G$26:$G$52,0))</f>
        <v>0.64333537486359005</v>
      </c>
      <c r="C16" s="191">
        <f>INDEX(list!$J$26:$J$52,MATCH(C$2,list!$G$26:$G$52,0))</f>
        <v>0.66528129732386421</v>
      </c>
      <c r="D16" s="191">
        <f>INDEX(list!$J$26:$J$52,MATCH(D$2,list!$G$26:$G$52,0))</f>
        <v>0.67706179249734466</v>
      </c>
      <c r="E16" s="191">
        <f>INDEX(list!$J$26:$J$52,MATCH(E$2,list!$G$26:$G$52,0))</f>
        <v>0.69197741945086422</v>
      </c>
      <c r="F16" s="191">
        <f>INDEX(list!$J$26:$J$52,MATCH(F$2,list!$G$26:$G$52,0))</f>
        <v>0.70724139437994382</v>
      </c>
      <c r="G16" s="191">
        <f>INDEX(list!$J$26:$J$52,MATCH(G$2,list!$G$26:$G$52,0))</f>
        <v>0.728490620889098</v>
      </c>
      <c r="H16" s="191">
        <f>INDEX(list!$J$26:$J$52,MATCH(H$2,list!$G$26:$G$52,0))</f>
        <v>0.75601011095833059</v>
      </c>
      <c r="I16" s="191">
        <f>INDEX(list!$J$26:$J$52,MATCH(I$2,list!$G$26:$G$52,0))</f>
        <v>0.7756582034998204</v>
      </c>
      <c r="J16" s="191">
        <f>INDEX(list!$J$26:$J$52,MATCH(J$2,list!$G$26:$G$52,0))</f>
        <v>0.8044330130009798</v>
      </c>
      <c r="K16" s="191">
        <f>INDEX(list!$J$26:$J$52,MATCH(K$2,list!$G$26:$G$52,0))</f>
        <v>0.81569890321056482</v>
      </c>
      <c r="L16" s="191">
        <f>INDEX(list!$J$26:$J$52,MATCH(L$2,list!$G$26:$G$52,0))</f>
        <v>0.82372769068726526</v>
      </c>
      <c r="M16" s="191">
        <f>INDEX(list!$J$26:$J$52,MATCH(M$2,list!$G$26:$G$52,0))</f>
        <v>0.84006837754080255</v>
      </c>
      <c r="N16" s="191">
        <f>INDEX(list!$J$26:$J$52,MATCH(N$2,list!$G$26:$G$52,0))</f>
        <v>0.86473964788986613</v>
      </c>
      <c r="O16" s="191">
        <f>INDEX(list!$J$26:$J$52,MATCH(O$2,list!$G$26:$G$52,0))</f>
        <v>0.87931389382733727</v>
      </c>
      <c r="P16" s="191">
        <f>INDEX(list!$J$26:$J$52,MATCH(P$2,list!$G$26:$G$52,0))</f>
        <v>0.89299573558741929</v>
      </c>
      <c r="Q16" s="191">
        <f>INDEX(list!$J$26:$J$52,MATCH(Q$2,list!$G$26:$G$52,0))</f>
        <v>0.89938538749912111</v>
      </c>
      <c r="R16" s="191">
        <f>INDEX(list!$J$26:$J$52,MATCH(R$2,list!$G$26:$G$52,0))</f>
        <v>0.90536113867986234</v>
      </c>
      <c r="S16" s="191">
        <f>INDEX(list!$J$26:$J$52,MATCH(S$2,list!$G$26:$G$52,0))</f>
        <v>0.92218634589940585</v>
      </c>
      <c r="T16" s="191">
        <f>INDEX(list!$J$26:$J$52,MATCH(T$2,list!$G$26:$G$52,0))</f>
        <v>0.94293300128382052</v>
      </c>
      <c r="U16" s="191">
        <f>INDEX(list!$J$26:$J$52,MATCH(U$2,list!$G$26:$G$52,0))</f>
        <v>0.96243922119526415</v>
      </c>
      <c r="V16" s="191">
        <f>INDEX(list!$J$26:$J$52,MATCH(V$2,list!$G$26:$G$52,0))</f>
        <v>0.97761325901065366</v>
      </c>
      <c r="W16" s="191">
        <f>INDEX(list!$J$26:$J$52,MATCH(W$2,list!$G$26:$G$52,0))</f>
        <v>1</v>
      </c>
      <c r="X16" s="191">
        <f>INDEX(list!$J$26:$J$52,MATCH(X$2,list!$G$26:$G$52,0))</f>
        <v>1.060001640402285</v>
      </c>
      <c r="Y16" s="191">
        <f>INDEX(list!$J$26:$J$52,MATCH(Y$2,list!$G$26:$G$52,0))</f>
        <v>1.0861396140684445</v>
      </c>
      <c r="Z16" s="192">
        <f>INDEX(list!$J$26:$J$52,MATCH(Z$2,list!$G$26:$G$52,0))</f>
        <v>1.1085969430248384</v>
      </c>
    </row>
    <row r="17" spans="1:26" x14ac:dyDescent="0.2">
      <c r="A17" s="193">
        <v>175</v>
      </c>
      <c r="B17" s="194">
        <f>INDEX(list!$J$26:$J$52,MATCH(B$2,list!$G$26:$G$52,0))</f>
        <v>0.64333537486359005</v>
      </c>
      <c r="C17" s="194">
        <f>INDEX(list!$J$26:$J$52,MATCH(C$2,list!$G$26:$G$52,0))</f>
        <v>0.66528129732386421</v>
      </c>
      <c r="D17" s="194">
        <f>INDEX(list!$J$26:$J$52,MATCH(D$2,list!$G$26:$G$52,0))</f>
        <v>0.67706179249734466</v>
      </c>
      <c r="E17" s="194">
        <f>INDEX(list!$J$26:$J$52,MATCH(E$2,list!$G$26:$G$52,0))</f>
        <v>0.69197741945086422</v>
      </c>
      <c r="F17" s="194">
        <f>INDEX(list!$J$26:$J$52,MATCH(F$2,list!$G$26:$G$52,0))</f>
        <v>0.70724139437994382</v>
      </c>
      <c r="G17" s="194">
        <f>INDEX(list!$J$26:$J$52,MATCH(G$2,list!$G$26:$G$52,0))</f>
        <v>0.728490620889098</v>
      </c>
      <c r="H17" s="194">
        <f>INDEX(list!$J$26:$J$52,MATCH(H$2,list!$G$26:$G$52,0))</f>
        <v>0.75601011095833059</v>
      </c>
      <c r="I17" s="194">
        <f>INDEX(list!$J$26:$J$52,MATCH(I$2,list!$G$26:$G$52,0))</f>
        <v>0.7756582034998204</v>
      </c>
      <c r="J17" s="194">
        <f>INDEX(list!$J$26:$J$52,MATCH(J$2,list!$G$26:$G$52,0))</f>
        <v>0.8044330130009798</v>
      </c>
      <c r="K17" s="194">
        <f>INDEX(list!$J$26:$J$52,MATCH(K$2,list!$G$26:$G$52,0))</f>
        <v>0.81569890321056482</v>
      </c>
      <c r="L17" s="194">
        <f>INDEX(list!$J$26:$J$52,MATCH(L$2,list!$G$26:$G$52,0))</f>
        <v>0.82372769068726526</v>
      </c>
      <c r="M17" s="194">
        <f>INDEX(list!$J$26:$J$52,MATCH(M$2,list!$G$26:$G$52,0))</f>
        <v>0.84006837754080255</v>
      </c>
      <c r="N17" s="194">
        <f>INDEX(list!$J$26:$J$52,MATCH(N$2,list!$G$26:$G$52,0))</f>
        <v>0.86473964788986613</v>
      </c>
      <c r="O17" s="194">
        <f>INDEX(list!$J$26:$J$52,MATCH(O$2,list!$G$26:$G$52,0))</f>
        <v>0.87931389382733727</v>
      </c>
      <c r="P17" s="194">
        <f>INDEX(list!$J$26:$J$52,MATCH(P$2,list!$G$26:$G$52,0))</f>
        <v>0.89299573558741929</v>
      </c>
      <c r="Q17" s="194">
        <f>INDEX(list!$J$26:$J$52,MATCH(Q$2,list!$G$26:$G$52,0))</f>
        <v>0.89938538749912111</v>
      </c>
      <c r="R17" s="194">
        <f>INDEX(list!$J$26:$J$52,MATCH(R$2,list!$G$26:$G$52,0))</f>
        <v>0.90536113867986234</v>
      </c>
      <c r="S17" s="194">
        <f>INDEX(list!$J$26:$J$52,MATCH(S$2,list!$G$26:$G$52,0))</f>
        <v>0.92218634589940585</v>
      </c>
      <c r="T17" s="194">
        <f>INDEX(list!$J$26:$J$52,MATCH(T$2,list!$G$26:$G$52,0))</f>
        <v>0.94293300128382052</v>
      </c>
      <c r="U17" s="194">
        <f>INDEX(list!$J$26:$J$52,MATCH(U$2,list!$G$26:$G$52,0))</f>
        <v>0.96243922119526415</v>
      </c>
      <c r="V17" s="194">
        <f>INDEX(list!$J$26:$J$52,MATCH(V$2,list!$G$26:$G$52,0))</f>
        <v>0.97761325901065366</v>
      </c>
      <c r="W17" s="194">
        <f>INDEX(list!$J$26:$J$52,MATCH(W$2,list!$G$26:$G$52,0))</f>
        <v>1</v>
      </c>
      <c r="X17" s="194">
        <f>INDEX(list!$J$26:$J$52,MATCH(X$2,list!$G$26:$G$52,0))</f>
        <v>1.060001640402285</v>
      </c>
      <c r="Y17" s="194">
        <f>INDEX(list!$J$26:$J$52,MATCH(Y$2,list!$G$26:$G$52,0))</f>
        <v>1.0861396140684445</v>
      </c>
      <c r="Z17" s="189">
        <f>INDEX(list!$J$26:$J$52,MATCH(Z$2,list!$G$26:$G$52,0))</f>
        <v>1.1085969430248384</v>
      </c>
    </row>
    <row r="18" spans="1:26" x14ac:dyDescent="0.2">
      <c r="A18" s="190">
        <v>176</v>
      </c>
      <c r="B18" s="191">
        <f>INDEX(list!$J$26:$J$52,MATCH(B$2,list!$G$26:$G$52,0))</f>
        <v>0.64333537486359005</v>
      </c>
      <c r="C18" s="191">
        <f>INDEX(list!$J$26:$J$52,MATCH(C$2,list!$G$26:$G$52,0))</f>
        <v>0.66528129732386421</v>
      </c>
      <c r="D18" s="191">
        <f>INDEX(list!$J$26:$J$52,MATCH(D$2,list!$G$26:$G$52,0))</f>
        <v>0.67706179249734466</v>
      </c>
      <c r="E18" s="191">
        <f>INDEX(list!$J$26:$J$52,MATCH(E$2,list!$G$26:$G$52,0))</f>
        <v>0.69197741945086422</v>
      </c>
      <c r="F18" s="191">
        <f>INDEX(list!$J$26:$J$52,MATCH(F$2,list!$G$26:$G$52,0))</f>
        <v>0.70724139437994382</v>
      </c>
      <c r="G18" s="191">
        <f>INDEX(list!$J$26:$J$52,MATCH(G$2,list!$G$26:$G$52,0))</f>
        <v>0.728490620889098</v>
      </c>
      <c r="H18" s="191">
        <f>INDEX(list!$J$26:$J$52,MATCH(H$2,list!$G$26:$G$52,0))</f>
        <v>0.75601011095833059</v>
      </c>
      <c r="I18" s="191">
        <f>INDEX(list!$J$26:$J$52,MATCH(I$2,list!$G$26:$G$52,0))</f>
        <v>0.7756582034998204</v>
      </c>
      <c r="J18" s="191">
        <f>INDEX(list!$J$26:$J$52,MATCH(J$2,list!$G$26:$G$52,0))</f>
        <v>0.8044330130009798</v>
      </c>
      <c r="K18" s="191">
        <f>INDEX(list!$J$26:$J$52,MATCH(K$2,list!$G$26:$G$52,0))</f>
        <v>0.81569890321056482</v>
      </c>
      <c r="L18" s="191">
        <f>INDEX(list!$J$26:$J$52,MATCH(L$2,list!$G$26:$G$52,0))</f>
        <v>0.82372769068726526</v>
      </c>
      <c r="M18" s="191">
        <f>INDEX(list!$J$26:$J$52,MATCH(M$2,list!$G$26:$G$52,0))</f>
        <v>0.84006837754080255</v>
      </c>
      <c r="N18" s="191">
        <f>INDEX(list!$J$26:$J$52,MATCH(N$2,list!$G$26:$G$52,0))</f>
        <v>0.86473964788986613</v>
      </c>
      <c r="O18" s="191">
        <f>INDEX(list!$J$26:$J$52,MATCH(O$2,list!$G$26:$G$52,0))</f>
        <v>0.87931389382733727</v>
      </c>
      <c r="P18" s="191">
        <f>INDEX(list!$J$26:$J$52,MATCH(P$2,list!$G$26:$G$52,0))</f>
        <v>0.89299573558741929</v>
      </c>
      <c r="Q18" s="191">
        <f>INDEX(list!$J$26:$J$52,MATCH(Q$2,list!$G$26:$G$52,0))</f>
        <v>0.89938538749912111</v>
      </c>
      <c r="R18" s="191">
        <f>INDEX(list!$J$26:$J$52,MATCH(R$2,list!$G$26:$G$52,0))</f>
        <v>0.90536113867986234</v>
      </c>
      <c r="S18" s="191">
        <f>INDEX(list!$J$26:$J$52,MATCH(S$2,list!$G$26:$G$52,0))</f>
        <v>0.92218634589940585</v>
      </c>
      <c r="T18" s="191">
        <f>INDEX(list!$J$26:$J$52,MATCH(T$2,list!$G$26:$G$52,0))</f>
        <v>0.94293300128382052</v>
      </c>
      <c r="U18" s="191">
        <f>INDEX(list!$J$26:$J$52,MATCH(U$2,list!$G$26:$G$52,0))</f>
        <v>0.96243922119526415</v>
      </c>
      <c r="V18" s="191">
        <f>INDEX(list!$J$26:$J$52,MATCH(V$2,list!$G$26:$G$52,0))</f>
        <v>0.97761325901065366</v>
      </c>
      <c r="W18" s="191">
        <f>INDEX(list!$J$26:$J$52,MATCH(W$2,list!$G$26:$G$52,0))</f>
        <v>1</v>
      </c>
      <c r="X18" s="191">
        <f>INDEX(list!$J$26:$J$52,MATCH(X$2,list!$G$26:$G$52,0))</f>
        <v>1.060001640402285</v>
      </c>
      <c r="Y18" s="191">
        <f>INDEX(list!$J$26:$J$52,MATCH(Y$2,list!$G$26:$G$52,0))</f>
        <v>1.0861396140684445</v>
      </c>
      <c r="Z18" s="192">
        <f>INDEX(list!$J$26:$J$52,MATCH(Z$2,list!$G$26:$G$52,0))</f>
        <v>1.1085969430248384</v>
      </c>
    </row>
    <row r="19" spans="1:26" x14ac:dyDescent="0.2">
      <c r="A19" s="193">
        <v>177</v>
      </c>
      <c r="B19" s="194">
        <f>INDEX(list!$J$26:$J$52,MATCH(B$2,list!$G$26:$G$52,0))</f>
        <v>0.64333537486359005</v>
      </c>
      <c r="C19" s="194">
        <f>INDEX(list!$J$26:$J$52,MATCH(C$2,list!$G$26:$G$52,0))</f>
        <v>0.66528129732386421</v>
      </c>
      <c r="D19" s="194">
        <f>INDEX(list!$J$26:$J$52,MATCH(D$2,list!$G$26:$G$52,0))</f>
        <v>0.67706179249734466</v>
      </c>
      <c r="E19" s="194">
        <f>INDEX(list!$J$26:$J$52,MATCH(E$2,list!$G$26:$G$52,0))</f>
        <v>0.69197741945086422</v>
      </c>
      <c r="F19" s="194">
        <f>INDEX(list!$J$26:$J$52,MATCH(F$2,list!$G$26:$G$52,0))</f>
        <v>0.70724139437994382</v>
      </c>
      <c r="G19" s="194">
        <f>INDEX(list!$J$26:$J$52,MATCH(G$2,list!$G$26:$G$52,0))</f>
        <v>0.728490620889098</v>
      </c>
      <c r="H19" s="194">
        <f>INDEX(list!$J$26:$J$52,MATCH(H$2,list!$G$26:$G$52,0))</f>
        <v>0.75601011095833059</v>
      </c>
      <c r="I19" s="194">
        <f>INDEX(list!$J$26:$J$52,MATCH(I$2,list!$G$26:$G$52,0))</f>
        <v>0.7756582034998204</v>
      </c>
      <c r="J19" s="194">
        <f>INDEX(list!$J$26:$J$52,MATCH(J$2,list!$G$26:$G$52,0))</f>
        <v>0.8044330130009798</v>
      </c>
      <c r="K19" s="194">
        <f>INDEX(list!$J$26:$J$52,MATCH(K$2,list!$G$26:$G$52,0))</f>
        <v>0.81569890321056482</v>
      </c>
      <c r="L19" s="194">
        <f>INDEX(list!$J$26:$J$52,MATCH(L$2,list!$G$26:$G$52,0))</f>
        <v>0.82372769068726526</v>
      </c>
      <c r="M19" s="194">
        <f>INDEX(list!$J$26:$J$52,MATCH(M$2,list!$G$26:$G$52,0))</f>
        <v>0.84006837754080255</v>
      </c>
      <c r="N19" s="194">
        <f>INDEX(list!$J$26:$J$52,MATCH(N$2,list!$G$26:$G$52,0))</f>
        <v>0.86473964788986613</v>
      </c>
      <c r="O19" s="194">
        <f>INDEX(list!$J$26:$J$52,MATCH(O$2,list!$G$26:$G$52,0))</f>
        <v>0.87931389382733727</v>
      </c>
      <c r="P19" s="194">
        <f>INDEX(list!$J$26:$J$52,MATCH(P$2,list!$G$26:$G$52,0))</f>
        <v>0.89299573558741929</v>
      </c>
      <c r="Q19" s="194">
        <f>INDEX(list!$J$26:$J$52,MATCH(Q$2,list!$G$26:$G$52,0))</f>
        <v>0.89938538749912111</v>
      </c>
      <c r="R19" s="194">
        <f>INDEX(list!$J$26:$J$52,MATCH(R$2,list!$G$26:$G$52,0))</f>
        <v>0.90536113867986234</v>
      </c>
      <c r="S19" s="194">
        <f>INDEX(list!$J$26:$J$52,MATCH(S$2,list!$G$26:$G$52,0))</f>
        <v>0.92218634589940585</v>
      </c>
      <c r="T19" s="194">
        <f>INDEX(list!$J$26:$J$52,MATCH(T$2,list!$G$26:$G$52,0))</f>
        <v>0.94293300128382052</v>
      </c>
      <c r="U19" s="194">
        <f>INDEX(list!$J$26:$J$52,MATCH(U$2,list!$G$26:$G$52,0))</f>
        <v>0.96243922119526415</v>
      </c>
      <c r="V19" s="194">
        <f>INDEX(list!$J$26:$J$52,MATCH(V$2,list!$G$26:$G$52,0))</f>
        <v>0.97761325901065366</v>
      </c>
      <c r="W19" s="194">
        <f>INDEX(list!$J$26:$J$52,MATCH(W$2,list!$G$26:$G$52,0))</f>
        <v>1</v>
      </c>
      <c r="X19" s="194">
        <f>INDEX(list!$J$26:$J$52,MATCH(X$2,list!$G$26:$G$52,0))</f>
        <v>1.060001640402285</v>
      </c>
      <c r="Y19" s="194">
        <f>INDEX(list!$J$26:$J$52,MATCH(Y$2,list!$G$26:$G$52,0))</f>
        <v>1.0861396140684445</v>
      </c>
      <c r="Z19" s="189">
        <f>INDEX(list!$J$26:$J$52,MATCH(Z$2,list!$G$26:$G$52,0))</f>
        <v>1.1085969430248384</v>
      </c>
    </row>
    <row r="20" spans="1:26" x14ac:dyDescent="0.2">
      <c r="A20" s="190">
        <v>178</v>
      </c>
      <c r="B20" s="191">
        <f>INDEX(list!$J$26:$J$52,MATCH(B$2,list!$G$26:$G$52,0))</f>
        <v>0.64333537486359005</v>
      </c>
      <c r="C20" s="191">
        <f>INDEX(list!$J$26:$J$52,MATCH(C$2,list!$G$26:$G$52,0))</f>
        <v>0.66528129732386421</v>
      </c>
      <c r="D20" s="191">
        <f>INDEX(list!$J$26:$J$52,MATCH(D$2,list!$G$26:$G$52,0))</f>
        <v>0.67706179249734466</v>
      </c>
      <c r="E20" s="191">
        <f>INDEX(list!$J$26:$J$52,MATCH(E$2,list!$G$26:$G$52,0))</f>
        <v>0.69197741945086422</v>
      </c>
      <c r="F20" s="191">
        <f>INDEX(list!$J$26:$J$52,MATCH(F$2,list!$G$26:$G$52,0))</f>
        <v>0.70724139437994382</v>
      </c>
      <c r="G20" s="191">
        <f>INDEX(list!$J$26:$J$52,MATCH(G$2,list!$G$26:$G$52,0))</f>
        <v>0.728490620889098</v>
      </c>
      <c r="H20" s="191">
        <f>INDEX(list!$J$26:$J$52,MATCH(H$2,list!$G$26:$G$52,0))</f>
        <v>0.75601011095833059</v>
      </c>
      <c r="I20" s="191">
        <f>INDEX(list!$J$26:$J$52,MATCH(I$2,list!$G$26:$G$52,0))</f>
        <v>0.7756582034998204</v>
      </c>
      <c r="J20" s="191">
        <f>INDEX(list!$J$26:$J$52,MATCH(J$2,list!$G$26:$G$52,0))</f>
        <v>0.8044330130009798</v>
      </c>
      <c r="K20" s="191">
        <f>INDEX(list!$J$26:$J$52,MATCH(K$2,list!$G$26:$G$52,0))</f>
        <v>0.81569890321056482</v>
      </c>
      <c r="L20" s="191">
        <f>INDEX(list!$J$26:$J$52,MATCH(L$2,list!$G$26:$G$52,0))</f>
        <v>0.82372769068726526</v>
      </c>
      <c r="M20" s="191">
        <f>INDEX(list!$J$26:$J$52,MATCH(M$2,list!$G$26:$G$52,0))</f>
        <v>0.84006837754080255</v>
      </c>
      <c r="N20" s="191">
        <f>INDEX(list!$J$26:$J$52,MATCH(N$2,list!$G$26:$G$52,0))</f>
        <v>0.86473964788986613</v>
      </c>
      <c r="O20" s="191">
        <f>INDEX(list!$J$26:$J$52,MATCH(O$2,list!$G$26:$G$52,0))</f>
        <v>0.87931389382733727</v>
      </c>
      <c r="P20" s="191">
        <f>INDEX(list!$J$26:$J$52,MATCH(P$2,list!$G$26:$G$52,0))</f>
        <v>0.89299573558741929</v>
      </c>
      <c r="Q20" s="191">
        <f>INDEX(list!$J$26:$J$52,MATCH(Q$2,list!$G$26:$G$52,0))</f>
        <v>0.89938538749912111</v>
      </c>
      <c r="R20" s="191">
        <f>INDEX(list!$J$26:$J$52,MATCH(R$2,list!$G$26:$G$52,0))</f>
        <v>0.90536113867986234</v>
      </c>
      <c r="S20" s="191">
        <f>INDEX(list!$J$26:$J$52,MATCH(S$2,list!$G$26:$G$52,0))</f>
        <v>0.92218634589940585</v>
      </c>
      <c r="T20" s="191">
        <f>INDEX(list!$J$26:$J$52,MATCH(T$2,list!$G$26:$G$52,0))</f>
        <v>0.94293300128382052</v>
      </c>
      <c r="U20" s="191">
        <f>INDEX(list!$J$26:$J$52,MATCH(U$2,list!$G$26:$G$52,0))</f>
        <v>0.96243922119526415</v>
      </c>
      <c r="V20" s="191">
        <f>INDEX(list!$J$26:$J$52,MATCH(V$2,list!$G$26:$G$52,0))</f>
        <v>0.97761325901065366</v>
      </c>
      <c r="W20" s="191">
        <f>INDEX(list!$J$26:$J$52,MATCH(W$2,list!$G$26:$G$52,0))</f>
        <v>1</v>
      </c>
      <c r="X20" s="191">
        <f>INDEX(list!$J$26:$J$52,MATCH(X$2,list!$G$26:$G$52,0))</f>
        <v>1.060001640402285</v>
      </c>
      <c r="Y20" s="191">
        <f>INDEX(list!$J$26:$J$52,MATCH(Y$2,list!$G$26:$G$52,0))</f>
        <v>1.0861396140684445</v>
      </c>
      <c r="Z20" s="192">
        <f>INDEX(list!$J$26:$J$52,MATCH(Z$2,list!$G$26:$G$52,0))</f>
        <v>1.1085969430248384</v>
      </c>
    </row>
    <row r="21" spans="1:26" x14ac:dyDescent="0.2">
      <c r="A21" s="193">
        <v>179</v>
      </c>
      <c r="B21" s="194">
        <f>INDEX(list!$J$26:$J$52,MATCH(B$2,list!$G$26:$G$52,0))</f>
        <v>0.64333537486359005</v>
      </c>
      <c r="C21" s="194">
        <f>INDEX(list!$J$26:$J$52,MATCH(C$2,list!$G$26:$G$52,0))</f>
        <v>0.66528129732386421</v>
      </c>
      <c r="D21" s="194">
        <f>INDEX(list!$J$26:$J$52,MATCH(D$2,list!$G$26:$G$52,0))</f>
        <v>0.67706179249734466</v>
      </c>
      <c r="E21" s="194">
        <f>INDEX(list!$J$26:$J$52,MATCH(E$2,list!$G$26:$G$52,0))</f>
        <v>0.69197741945086422</v>
      </c>
      <c r="F21" s="194">
        <f>INDEX(list!$J$26:$J$52,MATCH(F$2,list!$G$26:$G$52,0))</f>
        <v>0.70724139437994382</v>
      </c>
      <c r="G21" s="194">
        <f>INDEX(list!$J$26:$J$52,MATCH(G$2,list!$G$26:$G$52,0))</f>
        <v>0.728490620889098</v>
      </c>
      <c r="H21" s="194">
        <f>INDEX(list!$J$26:$J$52,MATCH(H$2,list!$G$26:$G$52,0))</f>
        <v>0.75601011095833059</v>
      </c>
      <c r="I21" s="194">
        <f>INDEX(list!$J$26:$J$52,MATCH(I$2,list!$G$26:$G$52,0))</f>
        <v>0.7756582034998204</v>
      </c>
      <c r="J21" s="194">
        <f>INDEX(list!$J$26:$J$52,MATCH(J$2,list!$G$26:$G$52,0))</f>
        <v>0.8044330130009798</v>
      </c>
      <c r="K21" s="194">
        <f>INDEX(list!$J$26:$J$52,MATCH(K$2,list!$G$26:$G$52,0))</f>
        <v>0.81569890321056482</v>
      </c>
      <c r="L21" s="194">
        <f>INDEX(list!$J$26:$J$52,MATCH(L$2,list!$G$26:$G$52,0))</f>
        <v>0.82372769068726526</v>
      </c>
      <c r="M21" s="194">
        <f>INDEX(list!$J$26:$J$52,MATCH(M$2,list!$G$26:$G$52,0))</f>
        <v>0.84006837754080255</v>
      </c>
      <c r="N21" s="194">
        <f>INDEX(list!$J$26:$J$52,MATCH(N$2,list!$G$26:$G$52,0))</f>
        <v>0.86473964788986613</v>
      </c>
      <c r="O21" s="194">
        <f>INDEX(list!$J$26:$J$52,MATCH(O$2,list!$G$26:$G$52,0))</f>
        <v>0.87931389382733727</v>
      </c>
      <c r="P21" s="194">
        <f>INDEX(list!$J$26:$J$52,MATCH(P$2,list!$G$26:$G$52,0))</f>
        <v>0.89299573558741929</v>
      </c>
      <c r="Q21" s="194">
        <f>INDEX(list!$J$26:$J$52,MATCH(Q$2,list!$G$26:$G$52,0))</f>
        <v>0.89938538749912111</v>
      </c>
      <c r="R21" s="194">
        <f>INDEX(list!$J$26:$J$52,MATCH(R$2,list!$G$26:$G$52,0))</f>
        <v>0.90536113867986234</v>
      </c>
      <c r="S21" s="194">
        <f>INDEX(list!$J$26:$J$52,MATCH(S$2,list!$G$26:$G$52,0))</f>
        <v>0.92218634589940585</v>
      </c>
      <c r="T21" s="194">
        <f>INDEX(list!$J$26:$J$52,MATCH(T$2,list!$G$26:$G$52,0))</f>
        <v>0.94293300128382052</v>
      </c>
      <c r="U21" s="194">
        <f>INDEX(list!$J$26:$J$52,MATCH(U$2,list!$G$26:$G$52,0))</f>
        <v>0.96243922119526415</v>
      </c>
      <c r="V21" s="194">
        <f>INDEX(list!$J$26:$J$52,MATCH(V$2,list!$G$26:$G$52,0))</f>
        <v>0.97761325901065366</v>
      </c>
      <c r="W21" s="194">
        <f>INDEX(list!$J$26:$J$52,MATCH(W$2,list!$G$26:$G$52,0))</f>
        <v>1</v>
      </c>
      <c r="X21" s="194">
        <f>INDEX(list!$J$26:$J$52,MATCH(X$2,list!$G$26:$G$52,0))</f>
        <v>1.060001640402285</v>
      </c>
      <c r="Y21" s="194">
        <f>INDEX(list!$J$26:$J$52,MATCH(Y$2,list!$G$26:$G$52,0))</f>
        <v>1.0861396140684445</v>
      </c>
      <c r="Z21" s="189">
        <f>INDEX(list!$J$26:$J$52,MATCH(Z$2,list!$G$26:$G$52,0))</f>
        <v>1.1085969430248384</v>
      </c>
    </row>
    <row r="22" spans="1:26" x14ac:dyDescent="0.2">
      <c r="A22" s="190">
        <v>180</v>
      </c>
      <c r="B22" s="191">
        <f>INDEX(list!$J$26:$J$52,MATCH(B$2,list!$G$26:$G$52,0))</f>
        <v>0.64333537486359005</v>
      </c>
      <c r="C22" s="191">
        <f>INDEX(list!$J$26:$J$52,MATCH(C$2,list!$G$26:$G$52,0))</f>
        <v>0.66528129732386421</v>
      </c>
      <c r="D22" s="191">
        <f>INDEX(list!$J$26:$J$52,MATCH(D$2,list!$G$26:$G$52,0))</f>
        <v>0.67706179249734466</v>
      </c>
      <c r="E22" s="191">
        <f>INDEX(list!$J$26:$J$52,MATCH(E$2,list!$G$26:$G$52,0))</f>
        <v>0.69197741945086422</v>
      </c>
      <c r="F22" s="191">
        <f>INDEX(list!$J$26:$J$52,MATCH(F$2,list!$G$26:$G$52,0))</f>
        <v>0.70724139437994382</v>
      </c>
      <c r="G22" s="191">
        <f>INDEX(list!$J$26:$J$52,MATCH(G$2,list!$G$26:$G$52,0))</f>
        <v>0.728490620889098</v>
      </c>
      <c r="H22" s="191">
        <f>INDEX(list!$J$26:$J$52,MATCH(H$2,list!$G$26:$G$52,0))</f>
        <v>0.75601011095833059</v>
      </c>
      <c r="I22" s="191">
        <f>INDEX(list!$J$26:$J$52,MATCH(I$2,list!$G$26:$G$52,0))</f>
        <v>0.7756582034998204</v>
      </c>
      <c r="J22" s="191">
        <f>INDEX(list!$J$26:$J$52,MATCH(J$2,list!$G$26:$G$52,0))</f>
        <v>0.8044330130009798</v>
      </c>
      <c r="K22" s="191">
        <f>INDEX(list!$J$26:$J$52,MATCH(K$2,list!$G$26:$G$52,0))</f>
        <v>0.81569890321056482</v>
      </c>
      <c r="L22" s="191">
        <f>INDEX(list!$J$26:$J$52,MATCH(L$2,list!$G$26:$G$52,0))</f>
        <v>0.82372769068726526</v>
      </c>
      <c r="M22" s="191">
        <f>INDEX(list!$J$26:$J$52,MATCH(M$2,list!$G$26:$G$52,0))</f>
        <v>0.84006837754080255</v>
      </c>
      <c r="N22" s="191">
        <f>INDEX(list!$J$26:$J$52,MATCH(N$2,list!$G$26:$G$52,0))</f>
        <v>0.86473964788986613</v>
      </c>
      <c r="O22" s="191">
        <f>INDEX(list!$J$26:$J$52,MATCH(O$2,list!$G$26:$G$52,0))</f>
        <v>0.87931389382733727</v>
      </c>
      <c r="P22" s="191">
        <f>INDEX(list!$J$26:$J$52,MATCH(P$2,list!$G$26:$G$52,0))</f>
        <v>0.89299573558741929</v>
      </c>
      <c r="Q22" s="191">
        <f>INDEX(list!$J$26:$J$52,MATCH(Q$2,list!$G$26:$G$52,0))</f>
        <v>0.89938538749912111</v>
      </c>
      <c r="R22" s="191">
        <f>INDEX(list!$J$26:$J$52,MATCH(R$2,list!$G$26:$G$52,0))</f>
        <v>0.90536113867986234</v>
      </c>
      <c r="S22" s="191">
        <f>INDEX(list!$J$26:$J$52,MATCH(S$2,list!$G$26:$G$52,0))</f>
        <v>0.92218634589940585</v>
      </c>
      <c r="T22" s="191">
        <f>INDEX(list!$J$26:$J$52,MATCH(T$2,list!$G$26:$G$52,0))</f>
        <v>0.94293300128382052</v>
      </c>
      <c r="U22" s="191">
        <f>INDEX(list!$J$26:$J$52,MATCH(U$2,list!$G$26:$G$52,0))</f>
        <v>0.96243922119526415</v>
      </c>
      <c r="V22" s="191">
        <f>INDEX(list!$J$26:$J$52,MATCH(V$2,list!$G$26:$G$52,0))</f>
        <v>0.97761325901065366</v>
      </c>
      <c r="W22" s="191">
        <f>INDEX(list!$J$26:$J$52,MATCH(W$2,list!$G$26:$G$52,0))</f>
        <v>1</v>
      </c>
      <c r="X22" s="191">
        <f>INDEX(list!$J$26:$J$52,MATCH(X$2,list!$G$26:$G$52,0))</f>
        <v>1.060001640402285</v>
      </c>
      <c r="Y22" s="191">
        <f>INDEX(list!$J$26:$J$52,MATCH(Y$2,list!$G$26:$G$52,0))</f>
        <v>1.0861396140684445</v>
      </c>
      <c r="Z22" s="192">
        <f>INDEX(list!$J$26:$J$52,MATCH(Z$2,list!$G$26:$G$52,0))</f>
        <v>1.1085969430248384</v>
      </c>
    </row>
    <row r="23" spans="1:26" x14ac:dyDescent="0.2">
      <c r="A23" s="193">
        <v>182</v>
      </c>
      <c r="B23" s="194">
        <f>INDEX(list!$J$26:$J$52,MATCH(B$2,list!$G$26:$G$52,0))</f>
        <v>0.64333537486359005</v>
      </c>
      <c r="C23" s="194">
        <f>INDEX(list!$J$26:$J$52,MATCH(C$2,list!$G$26:$G$52,0))</f>
        <v>0.66528129732386421</v>
      </c>
      <c r="D23" s="194">
        <f>INDEX(list!$J$26:$J$52,MATCH(D$2,list!$G$26:$G$52,0))</f>
        <v>0.67706179249734466</v>
      </c>
      <c r="E23" s="194">
        <f>INDEX(list!$J$26:$J$52,MATCH(E$2,list!$G$26:$G$52,0))</f>
        <v>0.69197741945086422</v>
      </c>
      <c r="F23" s="194">
        <f>INDEX(list!$J$26:$J$52,MATCH(F$2,list!$G$26:$G$52,0))</f>
        <v>0.70724139437994382</v>
      </c>
      <c r="G23" s="194">
        <f>INDEX(list!$J$26:$J$52,MATCH(G$2,list!$G$26:$G$52,0))</f>
        <v>0.728490620889098</v>
      </c>
      <c r="H23" s="194">
        <f>INDEX(list!$J$26:$J$52,MATCH(H$2,list!$G$26:$G$52,0))</f>
        <v>0.75601011095833059</v>
      </c>
      <c r="I23" s="194">
        <f>INDEX(list!$J$26:$J$52,MATCH(I$2,list!$G$26:$G$52,0))</f>
        <v>0.7756582034998204</v>
      </c>
      <c r="J23" s="194">
        <f>INDEX(list!$J$26:$J$52,MATCH(J$2,list!$G$26:$G$52,0))</f>
        <v>0.8044330130009798</v>
      </c>
      <c r="K23" s="194">
        <f>INDEX(list!$J$26:$J$52,MATCH(K$2,list!$G$26:$G$52,0))</f>
        <v>0.81569890321056482</v>
      </c>
      <c r="L23" s="194">
        <f>INDEX(list!$J$26:$J$52,MATCH(L$2,list!$G$26:$G$52,0))</f>
        <v>0.82372769068726526</v>
      </c>
      <c r="M23" s="194">
        <f>INDEX(list!$J$26:$J$52,MATCH(M$2,list!$G$26:$G$52,0))</f>
        <v>0.84006837754080255</v>
      </c>
      <c r="N23" s="194">
        <f>INDEX(list!$J$26:$J$52,MATCH(N$2,list!$G$26:$G$52,0))</f>
        <v>0.86473964788986613</v>
      </c>
      <c r="O23" s="194">
        <f>INDEX(list!$J$26:$J$52,MATCH(O$2,list!$G$26:$G$52,0))</f>
        <v>0.87931389382733727</v>
      </c>
      <c r="P23" s="194">
        <f>INDEX(list!$J$26:$J$52,MATCH(P$2,list!$G$26:$G$52,0))</f>
        <v>0.89299573558741929</v>
      </c>
      <c r="Q23" s="194">
        <f>INDEX(list!$J$26:$J$52,MATCH(Q$2,list!$G$26:$G$52,0))</f>
        <v>0.89938538749912111</v>
      </c>
      <c r="R23" s="194">
        <f>INDEX(list!$J$26:$J$52,MATCH(R$2,list!$G$26:$G$52,0))</f>
        <v>0.90536113867986234</v>
      </c>
      <c r="S23" s="194">
        <f>INDEX(list!$J$26:$J$52,MATCH(S$2,list!$G$26:$G$52,0))</f>
        <v>0.92218634589940585</v>
      </c>
      <c r="T23" s="194">
        <f>INDEX(list!$J$26:$J$52,MATCH(T$2,list!$G$26:$G$52,0))</f>
        <v>0.94293300128382052</v>
      </c>
      <c r="U23" s="194">
        <f>INDEX(list!$J$26:$J$52,MATCH(U$2,list!$G$26:$G$52,0))</f>
        <v>0.96243922119526415</v>
      </c>
      <c r="V23" s="194">
        <f>INDEX(list!$J$26:$J$52,MATCH(V$2,list!$G$26:$G$52,0))</f>
        <v>0.97761325901065366</v>
      </c>
      <c r="W23" s="194">
        <f>INDEX(list!$J$26:$J$52,MATCH(W$2,list!$G$26:$G$52,0))</f>
        <v>1</v>
      </c>
      <c r="X23" s="194">
        <f>INDEX(list!$J$26:$J$52,MATCH(X$2,list!$G$26:$G$52,0))</f>
        <v>1.060001640402285</v>
      </c>
      <c r="Y23" s="194">
        <f>INDEX(list!$J$26:$J$52,MATCH(Y$2,list!$G$26:$G$52,0))</f>
        <v>1.0861396140684445</v>
      </c>
      <c r="Z23" s="189">
        <f>INDEX(list!$J$26:$J$52,MATCH(Z$2,list!$G$26:$G$52,0))</f>
        <v>1.1085969430248384</v>
      </c>
    </row>
    <row r="24" spans="1:26" x14ac:dyDescent="0.2">
      <c r="A24" s="190">
        <v>183</v>
      </c>
      <c r="B24" s="191">
        <f>INDEX(list!$J$26:$J$52,MATCH(B$2,list!$G$26:$G$52,0))</f>
        <v>0.64333537486359005</v>
      </c>
      <c r="C24" s="191">
        <f>INDEX(list!$J$26:$J$52,MATCH(C$2,list!$G$26:$G$52,0))</f>
        <v>0.66528129732386421</v>
      </c>
      <c r="D24" s="191">
        <f>INDEX(list!$J$26:$J$52,MATCH(D$2,list!$G$26:$G$52,0))</f>
        <v>0.67706179249734466</v>
      </c>
      <c r="E24" s="191">
        <f>INDEX(list!$J$26:$J$52,MATCH(E$2,list!$G$26:$G$52,0))</f>
        <v>0.69197741945086422</v>
      </c>
      <c r="F24" s="191">
        <f>INDEX(list!$J$26:$J$52,MATCH(F$2,list!$G$26:$G$52,0))</f>
        <v>0.70724139437994382</v>
      </c>
      <c r="G24" s="191">
        <f>INDEX(list!$J$26:$J$52,MATCH(G$2,list!$G$26:$G$52,0))</f>
        <v>0.728490620889098</v>
      </c>
      <c r="H24" s="191">
        <f>INDEX(list!$J$26:$J$52,MATCH(H$2,list!$G$26:$G$52,0))</f>
        <v>0.75601011095833059</v>
      </c>
      <c r="I24" s="191">
        <f>INDEX(list!$J$26:$J$52,MATCH(I$2,list!$G$26:$G$52,0))</f>
        <v>0.7756582034998204</v>
      </c>
      <c r="J24" s="191">
        <f>INDEX(list!$J$26:$J$52,MATCH(J$2,list!$G$26:$G$52,0))</f>
        <v>0.8044330130009798</v>
      </c>
      <c r="K24" s="191">
        <f>INDEX(list!$J$26:$J$52,MATCH(K$2,list!$G$26:$G$52,0))</f>
        <v>0.81569890321056482</v>
      </c>
      <c r="L24" s="191">
        <f>INDEX(list!$J$26:$J$52,MATCH(L$2,list!$G$26:$G$52,0))</f>
        <v>0.82372769068726526</v>
      </c>
      <c r="M24" s="191">
        <f>INDEX(list!$J$26:$J$52,MATCH(M$2,list!$G$26:$G$52,0))</f>
        <v>0.84006837754080255</v>
      </c>
      <c r="N24" s="191">
        <f>INDEX(list!$J$26:$J$52,MATCH(N$2,list!$G$26:$G$52,0))</f>
        <v>0.86473964788986613</v>
      </c>
      <c r="O24" s="191">
        <f>INDEX(list!$J$26:$J$52,MATCH(O$2,list!$G$26:$G$52,0))</f>
        <v>0.87931389382733727</v>
      </c>
      <c r="P24" s="191">
        <f>INDEX(list!$J$26:$J$52,MATCH(P$2,list!$G$26:$G$52,0))</f>
        <v>0.89299573558741929</v>
      </c>
      <c r="Q24" s="191">
        <f>INDEX(list!$J$26:$J$52,MATCH(Q$2,list!$G$26:$G$52,0))</f>
        <v>0.89938538749912111</v>
      </c>
      <c r="R24" s="191">
        <f>INDEX(list!$J$26:$J$52,MATCH(R$2,list!$G$26:$G$52,0))</f>
        <v>0.90536113867986234</v>
      </c>
      <c r="S24" s="191">
        <f>INDEX(list!$J$26:$J$52,MATCH(S$2,list!$G$26:$G$52,0))</f>
        <v>0.92218634589940585</v>
      </c>
      <c r="T24" s="191">
        <f>INDEX(list!$J$26:$J$52,MATCH(T$2,list!$G$26:$G$52,0))</f>
        <v>0.94293300128382052</v>
      </c>
      <c r="U24" s="191">
        <f>INDEX(list!$J$26:$J$52,MATCH(U$2,list!$G$26:$G$52,0))</f>
        <v>0.96243922119526415</v>
      </c>
      <c r="V24" s="191">
        <f>INDEX(list!$J$26:$J$52,MATCH(V$2,list!$G$26:$G$52,0))</f>
        <v>0.97761325901065366</v>
      </c>
      <c r="W24" s="191">
        <f>INDEX(list!$J$26:$J$52,MATCH(W$2,list!$G$26:$G$52,0))</f>
        <v>1</v>
      </c>
      <c r="X24" s="191">
        <f>INDEX(list!$J$26:$J$52,MATCH(X$2,list!$G$26:$G$52,0))</f>
        <v>1.060001640402285</v>
      </c>
      <c r="Y24" s="191">
        <f>INDEX(list!$J$26:$J$52,MATCH(Y$2,list!$G$26:$G$52,0))</f>
        <v>1.0861396140684445</v>
      </c>
      <c r="Z24" s="192">
        <f>INDEX(list!$J$26:$J$52,MATCH(Z$2,list!$G$26:$G$52,0))</f>
        <v>1.1085969430248384</v>
      </c>
    </row>
    <row r="25" spans="1:26" x14ac:dyDescent="0.2">
      <c r="A25" s="193">
        <v>185</v>
      </c>
      <c r="B25" s="194">
        <f>INDEX(list!$J$26:$J$52,MATCH(B$2,list!$G$26:$G$52,0))</f>
        <v>0.64333537486359005</v>
      </c>
      <c r="C25" s="194">
        <f>INDEX(list!$J$26:$J$52,MATCH(C$2,list!$G$26:$G$52,0))</f>
        <v>0.66528129732386421</v>
      </c>
      <c r="D25" s="194">
        <f>INDEX(list!$J$26:$J$52,MATCH(D$2,list!$G$26:$G$52,0))</f>
        <v>0.67706179249734466</v>
      </c>
      <c r="E25" s="194">
        <f>INDEX(list!$J$26:$J$52,MATCH(E$2,list!$G$26:$G$52,0))</f>
        <v>0.69197741945086422</v>
      </c>
      <c r="F25" s="194">
        <f>INDEX(list!$J$26:$J$52,MATCH(F$2,list!$G$26:$G$52,0))</f>
        <v>0.70724139437994382</v>
      </c>
      <c r="G25" s="194">
        <f>INDEX(list!$J$26:$J$52,MATCH(G$2,list!$G$26:$G$52,0))</f>
        <v>0.728490620889098</v>
      </c>
      <c r="H25" s="194">
        <f>INDEX(list!$J$26:$J$52,MATCH(H$2,list!$G$26:$G$52,0))</f>
        <v>0.75601011095833059</v>
      </c>
      <c r="I25" s="194">
        <f>INDEX(list!$J$26:$J$52,MATCH(I$2,list!$G$26:$G$52,0))</f>
        <v>0.7756582034998204</v>
      </c>
      <c r="J25" s="194">
        <f>INDEX(list!$J$26:$J$52,MATCH(J$2,list!$G$26:$G$52,0))</f>
        <v>0.8044330130009798</v>
      </c>
      <c r="K25" s="194">
        <f>INDEX(list!$J$26:$J$52,MATCH(K$2,list!$G$26:$G$52,0))</f>
        <v>0.81569890321056482</v>
      </c>
      <c r="L25" s="194">
        <f>INDEX(list!$J$26:$J$52,MATCH(L$2,list!$G$26:$G$52,0))</f>
        <v>0.82372769068726526</v>
      </c>
      <c r="M25" s="194">
        <f>INDEX(list!$J$26:$J$52,MATCH(M$2,list!$G$26:$G$52,0))</f>
        <v>0.84006837754080255</v>
      </c>
      <c r="N25" s="194">
        <f>INDEX(list!$J$26:$J$52,MATCH(N$2,list!$G$26:$G$52,0))</f>
        <v>0.86473964788986613</v>
      </c>
      <c r="O25" s="194">
        <f>INDEX(list!$J$26:$J$52,MATCH(O$2,list!$G$26:$G$52,0))</f>
        <v>0.87931389382733727</v>
      </c>
      <c r="P25" s="194">
        <f>INDEX(list!$J$26:$J$52,MATCH(P$2,list!$G$26:$G$52,0))</f>
        <v>0.89299573558741929</v>
      </c>
      <c r="Q25" s="194">
        <f>INDEX(list!$J$26:$J$52,MATCH(Q$2,list!$G$26:$G$52,0))</f>
        <v>0.89938538749912111</v>
      </c>
      <c r="R25" s="194">
        <f>INDEX(list!$J$26:$J$52,MATCH(R$2,list!$G$26:$G$52,0))</f>
        <v>0.90536113867986234</v>
      </c>
      <c r="S25" s="194">
        <f>INDEX(list!$J$26:$J$52,MATCH(S$2,list!$G$26:$G$52,0))</f>
        <v>0.92218634589940585</v>
      </c>
      <c r="T25" s="194">
        <f>INDEX(list!$J$26:$J$52,MATCH(T$2,list!$G$26:$G$52,0))</f>
        <v>0.94293300128382052</v>
      </c>
      <c r="U25" s="194">
        <f>INDEX(list!$J$26:$J$52,MATCH(U$2,list!$G$26:$G$52,0))</f>
        <v>0.96243922119526415</v>
      </c>
      <c r="V25" s="194">
        <f>INDEX(list!$J$26:$J$52,MATCH(V$2,list!$G$26:$G$52,0))</f>
        <v>0.97761325901065366</v>
      </c>
      <c r="W25" s="194">
        <f>INDEX(list!$J$26:$J$52,MATCH(W$2,list!$G$26:$G$52,0))</f>
        <v>1</v>
      </c>
      <c r="X25" s="194">
        <f>INDEX(list!$J$26:$J$52,MATCH(X$2,list!$G$26:$G$52,0))</f>
        <v>1.060001640402285</v>
      </c>
      <c r="Y25" s="194">
        <f>INDEX(list!$J$26:$J$52,MATCH(Y$2,list!$G$26:$G$52,0))</f>
        <v>1.0861396140684445</v>
      </c>
      <c r="Z25" s="189">
        <f>INDEX(list!$J$26:$J$52,MATCH(Z$2,list!$G$26:$G$52,0))</f>
        <v>1.1085969430248384</v>
      </c>
    </row>
    <row r="26" spans="1:26" x14ac:dyDescent="0.2">
      <c r="A26" s="190">
        <v>190</v>
      </c>
      <c r="B26" s="191">
        <f>INDEX(list!$J$26:$J$52,MATCH(B$2,list!$G$26:$G$52,0))</f>
        <v>0.64333537486359005</v>
      </c>
      <c r="C26" s="191">
        <f>INDEX(list!$J$26:$J$52,MATCH(C$2,list!$G$26:$G$52,0))</f>
        <v>0.66528129732386421</v>
      </c>
      <c r="D26" s="191">
        <f>INDEX(list!$J$26:$J$52,MATCH(D$2,list!$G$26:$G$52,0))</f>
        <v>0.67706179249734466</v>
      </c>
      <c r="E26" s="191">
        <f>INDEX(list!$J$26:$J$52,MATCH(E$2,list!$G$26:$G$52,0))</f>
        <v>0.69197741945086422</v>
      </c>
      <c r="F26" s="191">
        <f>INDEX(list!$J$26:$J$52,MATCH(F$2,list!$G$26:$G$52,0))</f>
        <v>0.70724139437994382</v>
      </c>
      <c r="G26" s="191">
        <f>INDEX(list!$J$26:$J$52,MATCH(G$2,list!$G$26:$G$52,0))</f>
        <v>0.728490620889098</v>
      </c>
      <c r="H26" s="191">
        <f>INDEX(list!$J$26:$J$52,MATCH(H$2,list!$G$26:$G$52,0))</f>
        <v>0.75601011095833059</v>
      </c>
      <c r="I26" s="191">
        <f>INDEX(list!$J$26:$J$52,MATCH(I$2,list!$G$26:$G$52,0))</f>
        <v>0.7756582034998204</v>
      </c>
      <c r="J26" s="191">
        <f>INDEX(list!$J$26:$J$52,MATCH(J$2,list!$G$26:$G$52,0))</f>
        <v>0.8044330130009798</v>
      </c>
      <c r="K26" s="191">
        <f>INDEX(list!$J$26:$J$52,MATCH(K$2,list!$G$26:$G$52,0))</f>
        <v>0.81569890321056482</v>
      </c>
      <c r="L26" s="191">
        <f>INDEX(list!$J$26:$J$52,MATCH(L$2,list!$G$26:$G$52,0))</f>
        <v>0.82372769068726526</v>
      </c>
      <c r="M26" s="191">
        <f>INDEX(list!$J$26:$J$52,MATCH(M$2,list!$G$26:$G$52,0))</f>
        <v>0.84006837754080255</v>
      </c>
      <c r="N26" s="191">
        <f>INDEX(list!$J$26:$J$52,MATCH(N$2,list!$G$26:$G$52,0))</f>
        <v>0.86473964788986613</v>
      </c>
      <c r="O26" s="191">
        <f>INDEX(list!$J$26:$J$52,MATCH(O$2,list!$G$26:$G$52,0))</f>
        <v>0.87931389382733727</v>
      </c>
      <c r="P26" s="191">
        <f>INDEX(list!$J$26:$J$52,MATCH(P$2,list!$G$26:$G$52,0))</f>
        <v>0.89299573558741929</v>
      </c>
      <c r="Q26" s="191">
        <f>INDEX(list!$J$26:$J$52,MATCH(Q$2,list!$G$26:$G$52,0))</f>
        <v>0.89938538749912111</v>
      </c>
      <c r="R26" s="191">
        <f>INDEX(list!$J$26:$J$52,MATCH(R$2,list!$G$26:$G$52,0))</f>
        <v>0.90536113867986234</v>
      </c>
      <c r="S26" s="191">
        <f>INDEX(list!$J$26:$J$52,MATCH(S$2,list!$G$26:$G$52,0))</f>
        <v>0.92218634589940585</v>
      </c>
      <c r="T26" s="191">
        <f>INDEX(list!$J$26:$J$52,MATCH(T$2,list!$G$26:$G$52,0))</f>
        <v>0.94293300128382052</v>
      </c>
      <c r="U26" s="191">
        <f>INDEX(list!$J$26:$J$52,MATCH(U$2,list!$G$26:$G$52,0))</f>
        <v>0.96243922119526415</v>
      </c>
      <c r="V26" s="191">
        <f>INDEX(list!$J$26:$J$52,MATCH(V$2,list!$G$26:$G$52,0))</f>
        <v>0.97761325901065366</v>
      </c>
      <c r="W26" s="191">
        <f>INDEX(list!$J$26:$J$52,MATCH(W$2,list!$G$26:$G$52,0))</f>
        <v>1</v>
      </c>
      <c r="X26" s="191">
        <f>INDEX(list!$J$26:$J$52,MATCH(X$2,list!$G$26:$G$52,0))</f>
        <v>1.060001640402285</v>
      </c>
      <c r="Y26" s="191">
        <f>INDEX(list!$J$26:$J$52,MATCH(Y$2,list!$G$26:$G$52,0))</f>
        <v>1.0861396140684445</v>
      </c>
      <c r="Z26" s="192">
        <f>INDEX(list!$J$26:$J$52,MATCH(Z$2,list!$G$26:$G$52,0))</f>
        <v>1.1085969430248384</v>
      </c>
    </row>
    <row r="27" spans="1:26" x14ac:dyDescent="0.2">
      <c r="A27" s="193">
        <v>191</v>
      </c>
      <c r="B27" s="194">
        <f>INDEX(list!$J$26:$J$52,MATCH(B$2,list!$G$26:$G$52,0))</f>
        <v>0.64333537486359005</v>
      </c>
      <c r="C27" s="194">
        <f>INDEX(list!$J$26:$J$52,MATCH(C$2,list!$G$26:$G$52,0))</f>
        <v>0.66528129732386421</v>
      </c>
      <c r="D27" s="194">
        <f>INDEX(list!$J$26:$J$52,MATCH(D$2,list!$G$26:$G$52,0))</f>
        <v>0.67706179249734466</v>
      </c>
      <c r="E27" s="194">
        <f>INDEX(list!$J$26:$J$52,MATCH(E$2,list!$G$26:$G$52,0))</f>
        <v>0.69197741945086422</v>
      </c>
      <c r="F27" s="194">
        <f>INDEX(list!$J$26:$J$52,MATCH(F$2,list!$G$26:$G$52,0))</f>
        <v>0.70724139437994382</v>
      </c>
      <c r="G27" s="194">
        <f>INDEX(list!$J$26:$J$52,MATCH(G$2,list!$G$26:$G$52,0))</f>
        <v>0.728490620889098</v>
      </c>
      <c r="H27" s="194">
        <f>INDEX(list!$J$26:$J$52,MATCH(H$2,list!$G$26:$G$52,0))</f>
        <v>0.75601011095833059</v>
      </c>
      <c r="I27" s="194">
        <f>INDEX(list!$J$26:$J$52,MATCH(I$2,list!$G$26:$G$52,0))</f>
        <v>0.7756582034998204</v>
      </c>
      <c r="J27" s="194">
        <f>INDEX(list!$J$26:$J$52,MATCH(J$2,list!$G$26:$G$52,0))</f>
        <v>0.8044330130009798</v>
      </c>
      <c r="K27" s="194">
        <f>INDEX(list!$J$26:$J$52,MATCH(K$2,list!$G$26:$G$52,0))</f>
        <v>0.81569890321056482</v>
      </c>
      <c r="L27" s="194">
        <f>INDEX(list!$J$26:$J$52,MATCH(L$2,list!$G$26:$G$52,0))</f>
        <v>0.82372769068726526</v>
      </c>
      <c r="M27" s="194">
        <f>INDEX(list!$J$26:$J$52,MATCH(M$2,list!$G$26:$G$52,0))</f>
        <v>0.84006837754080255</v>
      </c>
      <c r="N27" s="194">
        <f>INDEX(list!$J$26:$J$52,MATCH(N$2,list!$G$26:$G$52,0))</f>
        <v>0.86473964788986613</v>
      </c>
      <c r="O27" s="194">
        <f>INDEX(list!$J$26:$J$52,MATCH(O$2,list!$G$26:$G$52,0))</f>
        <v>0.87931389382733727</v>
      </c>
      <c r="P27" s="194">
        <f>INDEX(list!$J$26:$J$52,MATCH(P$2,list!$G$26:$G$52,0))</f>
        <v>0.89299573558741929</v>
      </c>
      <c r="Q27" s="194">
        <f>INDEX(list!$J$26:$J$52,MATCH(Q$2,list!$G$26:$G$52,0))</f>
        <v>0.89938538749912111</v>
      </c>
      <c r="R27" s="194">
        <f>INDEX(list!$J$26:$J$52,MATCH(R$2,list!$G$26:$G$52,0))</f>
        <v>0.90536113867986234</v>
      </c>
      <c r="S27" s="194">
        <f>INDEX(list!$J$26:$J$52,MATCH(S$2,list!$G$26:$G$52,0))</f>
        <v>0.92218634589940585</v>
      </c>
      <c r="T27" s="194">
        <f>INDEX(list!$J$26:$J$52,MATCH(T$2,list!$G$26:$G$52,0))</f>
        <v>0.94293300128382052</v>
      </c>
      <c r="U27" s="194">
        <f>INDEX(list!$J$26:$J$52,MATCH(U$2,list!$G$26:$G$52,0))</f>
        <v>0.96243922119526415</v>
      </c>
      <c r="V27" s="194">
        <f>INDEX(list!$J$26:$J$52,MATCH(V$2,list!$G$26:$G$52,0))</f>
        <v>0.97761325901065366</v>
      </c>
      <c r="W27" s="194">
        <f>INDEX(list!$J$26:$J$52,MATCH(W$2,list!$G$26:$G$52,0))</f>
        <v>1</v>
      </c>
      <c r="X27" s="194">
        <f>INDEX(list!$J$26:$J$52,MATCH(X$2,list!$G$26:$G$52,0))</f>
        <v>1.060001640402285</v>
      </c>
      <c r="Y27" s="194">
        <f>INDEX(list!$J$26:$J$52,MATCH(Y$2,list!$G$26:$G$52,0))</f>
        <v>1.0861396140684445</v>
      </c>
      <c r="Z27" s="189">
        <f>INDEX(list!$J$26:$J$52,MATCH(Z$2,list!$G$26:$G$52,0))</f>
        <v>1.1085969430248384</v>
      </c>
    </row>
    <row r="28" spans="1:26" x14ac:dyDescent="0.2">
      <c r="A28" s="190">
        <v>193</v>
      </c>
      <c r="B28" s="191">
        <f>INDEX(list!$J$26:$J$52,MATCH(B$2,list!$G$26:$G$52,0))</f>
        <v>0.64333537486359005</v>
      </c>
      <c r="C28" s="191">
        <f>INDEX(list!$J$26:$J$52,MATCH(C$2,list!$G$26:$G$52,0))</f>
        <v>0.66528129732386421</v>
      </c>
      <c r="D28" s="191">
        <f>INDEX(list!$J$26:$J$52,MATCH(D$2,list!$G$26:$G$52,0))</f>
        <v>0.67706179249734466</v>
      </c>
      <c r="E28" s="191">
        <f>INDEX(list!$J$26:$J$52,MATCH(E$2,list!$G$26:$G$52,0))</f>
        <v>0.69197741945086422</v>
      </c>
      <c r="F28" s="191">
        <f>INDEX(list!$J$26:$J$52,MATCH(F$2,list!$G$26:$G$52,0))</f>
        <v>0.70724139437994382</v>
      </c>
      <c r="G28" s="191">
        <f>INDEX(list!$J$26:$J$52,MATCH(G$2,list!$G$26:$G$52,0))</f>
        <v>0.728490620889098</v>
      </c>
      <c r="H28" s="191">
        <f>INDEX(list!$J$26:$J$52,MATCH(H$2,list!$G$26:$G$52,0))</f>
        <v>0.75601011095833059</v>
      </c>
      <c r="I28" s="191">
        <f>INDEX(list!$J$26:$J$52,MATCH(I$2,list!$G$26:$G$52,0))</f>
        <v>0.7756582034998204</v>
      </c>
      <c r="J28" s="191">
        <f>INDEX(list!$J$26:$J$52,MATCH(J$2,list!$G$26:$G$52,0))</f>
        <v>0.8044330130009798</v>
      </c>
      <c r="K28" s="191">
        <f>INDEX(list!$J$26:$J$52,MATCH(K$2,list!$G$26:$G$52,0))</f>
        <v>0.81569890321056482</v>
      </c>
      <c r="L28" s="191">
        <f>INDEX(list!$J$26:$J$52,MATCH(L$2,list!$G$26:$G$52,0))</f>
        <v>0.82372769068726526</v>
      </c>
      <c r="M28" s="191">
        <f>INDEX(list!$J$26:$J$52,MATCH(M$2,list!$G$26:$G$52,0))</f>
        <v>0.84006837754080255</v>
      </c>
      <c r="N28" s="191">
        <f>INDEX(list!$J$26:$J$52,MATCH(N$2,list!$G$26:$G$52,0))</f>
        <v>0.86473964788986613</v>
      </c>
      <c r="O28" s="191">
        <f>INDEX(list!$J$26:$J$52,MATCH(O$2,list!$G$26:$G$52,0))</f>
        <v>0.87931389382733727</v>
      </c>
      <c r="P28" s="191">
        <f>INDEX(list!$J$26:$J$52,MATCH(P$2,list!$G$26:$G$52,0))</f>
        <v>0.89299573558741929</v>
      </c>
      <c r="Q28" s="191">
        <f>INDEX(list!$J$26:$J$52,MATCH(Q$2,list!$G$26:$G$52,0))</f>
        <v>0.89938538749912111</v>
      </c>
      <c r="R28" s="191">
        <f>INDEX(list!$J$26:$J$52,MATCH(R$2,list!$G$26:$G$52,0))</f>
        <v>0.90536113867986234</v>
      </c>
      <c r="S28" s="191">
        <f>INDEX(list!$J$26:$J$52,MATCH(S$2,list!$G$26:$G$52,0))</f>
        <v>0.92218634589940585</v>
      </c>
      <c r="T28" s="191">
        <f>INDEX(list!$J$26:$J$52,MATCH(T$2,list!$G$26:$G$52,0))</f>
        <v>0.94293300128382052</v>
      </c>
      <c r="U28" s="191">
        <f>INDEX(list!$J$26:$J$52,MATCH(U$2,list!$G$26:$G$52,0))</f>
        <v>0.96243922119526415</v>
      </c>
      <c r="V28" s="191">
        <f>INDEX(list!$J$26:$J$52,MATCH(V$2,list!$G$26:$G$52,0))</f>
        <v>0.97761325901065366</v>
      </c>
      <c r="W28" s="191">
        <f>INDEX(list!$J$26:$J$52,MATCH(W$2,list!$G$26:$G$52,0))</f>
        <v>1</v>
      </c>
      <c r="X28" s="191">
        <f>INDEX(list!$J$26:$J$52,MATCH(X$2,list!$G$26:$G$52,0))</f>
        <v>1.060001640402285</v>
      </c>
      <c r="Y28" s="191">
        <f>INDEX(list!$J$26:$J$52,MATCH(Y$2,list!$G$26:$G$52,0))</f>
        <v>1.0861396140684445</v>
      </c>
      <c r="Z28" s="192">
        <f>INDEX(list!$J$26:$J$52,MATCH(Z$2,list!$G$26:$G$52,0))</f>
        <v>1.1085969430248384</v>
      </c>
    </row>
    <row r="29" spans="1:26" x14ac:dyDescent="0.2">
      <c r="A29" s="193">
        <v>194</v>
      </c>
      <c r="B29" s="194">
        <f>INDEX(list!$J$26:$J$52,MATCH(B$2,list!$G$26:$G$52,0))</f>
        <v>0.64333537486359005</v>
      </c>
      <c r="C29" s="194">
        <f>INDEX(list!$J$26:$J$52,MATCH(C$2,list!$G$26:$G$52,0))</f>
        <v>0.66528129732386421</v>
      </c>
      <c r="D29" s="194">
        <f>INDEX(list!$J$26:$J$52,MATCH(D$2,list!$G$26:$G$52,0))</f>
        <v>0.67706179249734466</v>
      </c>
      <c r="E29" s="194">
        <f>INDEX(list!$J$26:$J$52,MATCH(E$2,list!$G$26:$G$52,0))</f>
        <v>0.69197741945086422</v>
      </c>
      <c r="F29" s="194">
        <f>INDEX(list!$J$26:$J$52,MATCH(F$2,list!$G$26:$G$52,0))</f>
        <v>0.70724139437994382</v>
      </c>
      <c r="G29" s="194">
        <f>INDEX(list!$J$26:$J$52,MATCH(G$2,list!$G$26:$G$52,0))</f>
        <v>0.728490620889098</v>
      </c>
      <c r="H29" s="194">
        <f>INDEX(list!$J$26:$J$52,MATCH(H$2,list!$G$26:$G$52,0))</f>
        <v>0.75601011095833059</v>
      </c>
      <c r="I29" s="194">
        <f>INDEX(list!$J$26:$J$52,MATCH(I$2,list!$G$26:$G$52,0))</f>
        <v>0.7756582034998204</v>
      </c>
      <c r="J29" s="194">
        <f>INDEX(list!$J$26:$J$52,MATCH(J$2,list!$G$26:$G$52,0))</f>
        <v>0.8044330130009798</v>
      </c>
      <c r="K29" s="194">
        <f>INDEX(list!$J$26:$J$52,MATCH(K$2,list!$G$26:$G$52,0))</f>
        <v>0.81569890321056482</v>
      </c>
      <c r="L29" s="194">
        <f>INDEX(list!$J$26:$J$52,MATCH(L$2,list!$G$26:$G$52,0))</f>
        <v>0.82372769068726526</v>
      </c>
      <c r="M29" s="194">
        <f>INDEX(list!$J$26:$J$52,MATCH(M$2,list!$G$26:$G$52,0))</f>
        <v>0.84006837754080255</v>
      </c>
      <c r="N29" s="194">
        <f>INDEX(list!$J$26:$J$52,MATCH(N$2,list!$G$26:$G$52,0))</f>
        <v>0.86473964788986613</v>
      </c>
      <c r="O29" s="194">
        <f>INDEX(list!$J$26:$J$52,MATCH(O$2,list!$G$26:$G$52,0))</f>
        <v>0.87931389382733727</v>
      </c>
      <c r="P29" s="194">
        <f>INDEX(list!$J$26:$J$52,MATCH(P$2,list!$G$26:$G$52,0))</f>
        <v>0.89299573558741929</v>
      </c>
      <c r="Q29" s="194">
        <f>INDEX(list!$J$26:$J$52,MATCH(Q$2,list!$G$26:$G$52,0))</f>
        <v>0.89938538749912111</v>
      </c>
      <c r="R29" s="194">
        <f>INDEX(list!$J$26:$J$52,MATCH(R$2,list!$G$26:$G$52,0))</f>
        <v>0.90536113867986234</v>
      </c>
      <c r="S29" s="194">
        <f>INDEX(list!$J$26:$J$52,MATCH(S$2,list!$G$26:$G$52,0))</f>
        <v>0.92218634589940585</v>
      </c>
      <c r="T29" s="194">
        <f>INDEX(list!$J$26:$J$52,MATCH(T$2,list!$G$26:$G$52,0))</f>
        <v>0.94293300128382052</v>
      </c>
      <c r="U29" s="194">
        <f>INDEX(list!$J$26:$J$52,MATCH(U$2,list!$G$26:$G$52,0))</f>
        <v>0.96243922119526415</v>
      </c>
      <c r="V29" s="194">
        <f>INDEX(list!$J$26:$J$52,MATCH(V$2,list!$G$26:$G$52,0))</f>
        <v>0.97761325901065366</v>
      </c>
      <c r="W29" s="194">
        <f>INDEX(list!$J$26:$J$52,MATCH(W$2,list!$G$26:$G$52,0))</f>
        <v>1</v>
      </c>
      <c r="X29" s="194">
        <f>INDEX(list!$J$26:$J$52,MATCH(X$2,list!$G$26:$G$52,0))</f>
        <v>1.060001640402285</v>
      </c>
      <c r="Y29" s="194">
        <f>INDEX(list!$J$26:$J$52,MATCH(Y$2,list!$G$26:$G$52,0))</f>
        <v>1.0861396140684445</v>
      </c>
      <c r="Z29" s="189">
        <f>INDEX(list!$J$26:$J$52,MATCH(Z$2,list!$G$26:$G$52,0))</f>
        <v>1.1085969430248384</v>
      </c>
    </row>
    <row r="30" spans="1:26" x14ac:dyDescent="0.2">
      <c r="A30" s="190">
        <v>195</v>
      </c>
      <c r="B30" s="191">
        <f>INDEX(list!$J$26:$J$52,MATCH(B$2,list!$G$26:$G$52,0))</f>
        <v>0.64333537486359005</v>
      </c>
      <c r="C30" s="191">
        <f>INDEX(list!$J$26:$J$52,MATCH(C$2,list!$G$26:$G$52,0))</f>
        <v>0.66528129732386421</v>
      </c>
      <c r="D30" s="191">
        <f>INDEX(list!$J$26:$J$52,MATCH(D$2,list!$G$26:$G$52,0))</f>
        <v>0.67706179249734466</v>
      </c>
      <c r="E30" s="191">
        <f>INDEX(list!$J$26:$J$52,MATCH(E$2,list!$G$26:$G$52,0))</f>
        <v>0.69197741945086422</v>
      </c>
      <c r="F30" s="191">
        <f>INDEX(list!$J$26:$J$52,MATCH(F$2,list!$G$26:$G$52,0))</f>
        <v>0.70724139437994382</v>
      </c>
      <c r="G30" s="191">
        <f>INDEX(list!$J$26:$J$52,MATCH(G$2,list!$G$26:$G$52,0))</f>
        <v>0.728490620889098</v>
      </c>
      <c r="H30" s="191">
        <f>INDEX(list!$J$26:$J$52,MATCH(H$2,list!$G$26:$G$52,0))</f>
        <v>0.75601011095833059</v>
      </c>
      <c r="I30" s="191">
        <f>INDEX(list!$J$26:$J$52,MATCH(I$2,list!$G$26:$G$52,0))</f>
        <v>0.7756582034998204</v>
      </c>
      <c r="J30" s="191">
        <f>INDEX(list!$J$26:$J$52,MATCH(J$2,list!$G$26:$G$52,0))</f>
        <v>0.8044330130009798</v>
      </c>
      <c r="K30" s="191">
        <f>INDEX(list!$J$26:$J$52,MATCH(K$2,list!$G$26:$G$52,0))</f>
        <v>0.81569890321056482</v>
      </c>
      <c r="L30" s="191">
        <f>INDEX(list!$J$26:$J$52,MATCH(L$2,list!$G$26:$G$52,0))</f>
        <v>0.82372769068726526</v>
      </c>
      <c r="M30" s="191">
        <f>INDEX(list!$J$26:$J$52,MATCH(M$2,list!$G$26:$G$52,0))</f>
        <v>0.84006837754080255</v>
      </c>
      <c r="N30" s="191">
        <f>INDEX(list!$J$26:$J$52,MATCH(N$2,list!$G$26:$G$52,0))</f>
        <v>0.86473964788986613</v>
      </c>
      <c r="O30" s="191">
        <f>INDEX(list!$J$26:$J$52,MATCH(O$2,list!$G$26:$G$52,0))</f>
        <v>0.87931389382733727</v>
      </c>
      <c r="P30" s="191">
        <f>INDEX(list!$J$26:$J$52,MATCH(P$2,list!$G$26:$G$52,0))</f>
        <v>0.89299573558741929</v>
      </c>
      <c r="Q30" s="191">
        <f>INDEX(list!$J$26:$J$52,MATCH(Q$2,list!$G$26:$G$52,0))</f>
        <v>0.89938538749912111</v>
      </c>
      <c r="R30" s="191">
        <f>INDEX(list!$J$26:$J$52,MATCH(R$2,list!$G$26:$G$52,0))</f>
        <v>0.90536113867986234</v>
      </c>
      <c r="S30" s="191">
        <f>INDEX(list!$J$26:$J$52,MATCH(S$2,list!$G$26:$G$52,0))</f>
        <v>0.92218634589940585</v>
      </c>
      <c r="T30" s="191">
        <f>INDEX(list!$J$26:$J$52,MATCH(T$2,list!$G$26:$G$52,0))</f>
        <v>0.94293300128382052</v>
      </c>
      <c r="U30" s="191">
        <f>INDEX(list!$J$26:$J$52,MATCH(U$2,list!$G$26:$G$52,0))</f>
        <v>0.96243922119526415</v>
      </c>
      <c r="V30" s="191">
        <f>INDEX(list!$J$26:$J$52,MATCH(V$2,list!$G$26:$G$52,0))</f>
        <v>0.97761325901065366</v>
      </c>
      <c r="W30" s="191">
        <f>INDEX(list!$J$26:$J$52,MATCH(W$2,list!$G$26:$G$52,0))</f>
        <v>1</v>
      </c>
      <c r="X30" s="191">
        <f>INDEX(list!$J$26:$J$52,MATCH(X$2,list!$G$26:$G$52,0))</f>
        <v>1.060001640402285</v>
      </c>
      <c r="Y30" s="191">
        <f>INDEX(list!$J$26:$J$52,MATCH(Y$2,list!$G$26:$G$52,0))</f>
        <v>1.0861396140684445</v>
      </c>
      <c r="Z30" s="192">
        <f>INDEX(list!$J$26:$J$52,MATCH(Z$2,list!$G$26:$G$52,0))</f>
        <v>1.1085969430248384</v>
      </c>
    </row>
    <row r="31" spans="1:26" x14ac:dyDescent="0.2">
      <c r="A31" s="193">
        <v>196</v>
      </c>
      <c r="B31" s="194">
        <f>INDEX(list!$J$26:$J$52,MATCH(B$2,list!$G$26:$G$52,0))</f>
        <v>0.64333537486359005</v>
      </c>
      <c r="C31" s="194">
        <f>INDEX(list!$J$26:$J$52,MATCH(C$2,list!$G$26:$G$52,0))</f>
        <v>0.66528129732386421</v>
      </c>
      <c r="D31" s="194">
        <f>INDEX(list!$J$26:$J$52,MATCH(D$2,list!$G$26:$G$52,0))</f>
        <v>0.67706179249734466</v>
      </c>
      <c r="E31" s="194">
        <f>INDEX(list!$J$26:$J$52,MATCH(E$2,list!$G$26:$G$52,0))</f>
        <v>0.69197741945086422</v>
      </c>
      <c r="F31" s="194">
        <f>INDEX(list!$J$26:$J$52,MATCH(F$2,list!$G$26:$G$52,0))</f>
        <v>0.70724139437994382</v>
      </c>
      <c r="G31" s="194">
        <f>INDEX(list!$J$26:$J$52,MATCH(G$2,list!$G$26:$G$52,0))</f>
        <v>0.728490620889098</v>
      </c>
      <c r="H31" s="194">
        <f>INDEX(list!$J$26:$J$52,MATCH(H$2,list!$G$26:$G$52,0))</f>
        <v>0.75601011095833059</v>
      </c>
      <c r="I31" s="194">
        <f>INDEX(list!$J$26:$J$52,MATCH(I$2,list!$G$26:$G$52,0))</f>
        <v>0.7756582034998204</v>
      </c>
      <c r="J31" s="194">
        <f>INDEX(list!$J$26:$J$52,MATCH(J$2,list!$G$26:$G$52,0))</f>
        <v>0.8044330130009798</v>
      </c>
      <c r="K31" s="194">
        <f>INDEX(list!$J$26:$J$52,MATCH(K$2,list!$G$26:$G$52,0))</f>
        <v>0.81569890321056482</v>
      </c>
      <c r="L31" s="194">
        <f>INDEX(list!$J$26:$J$52,MATCH(L$2,list!$G$26:$G$52,0))</f>
        <v>0.82372769068726526</v>
      </c>
      <c r="M31" s="194">
        <f>INDEX(list!$J$26:$J$52,MATCH(M$2,list!$G$26:$G$52,0))</f>
        <v>0.84006837754080255</v>
      </c>
      <c r="N31" s="194">
        <f>INDEX(list!$J$26:$J$52,MATCH(N$2,list!$G$26:$G$52,0))</f>
        <v>0.86473964788986613</v>
      </c>
      <c r="O31" s="194">
        <f>INDEX(list!$J$26:$J$52,MATCH(O$2,list!$G$26:$G$52,0))</f>
        <v>0.87931389382733727</v>
      </c>
      <c r="P31" s="194">
        <f>INDEX(list!$J$26:$J$52,MATCH(P$2,list!$G$26:$G$52,0))</f>
        <v>0.89299573558741929</v>
      </c>
      <c r="Q31" s="194">
        <f>INDEX(list!$J$26:$J$52,MATCH(Q$2,list!$G$26:$G$52,0))</f>
        <v>0.89938538749912111</v>
      </c>
      <c r="R31" s="194">
        <f>INDEX(list!$J$26:$J$52,MATCH(R$2,list!$G$26:$G$52,0))</f>
        <v>0.90536113867986234</v>
      </c>
      <c r="S31" s="194">
        <f>INDEX(list!$J$26:$J$52,MATCH(S$2,list!$G$26:$G$52,0))</f>
        <v>0.92218634589940585</v>
      </c>
      <c r="T31" s="194">
        <f>INDEX(list!$J$26:$J$52,MATCH(T$2,list!$G$26:$G$52,0))</f>
        <v>0.94293300128382052</v>
      </c>
      <c r="U31" s="194">
        <f>INDEX(list!$J$26:$J$52,MATCH(U$2,list!$G$26:$G$52,0))</f>
        <v>0.96243922119526415</v>
      </c>
      <c r="V31" s="194">
        <f>INDEX(list!$J$26:$J$52,MATCH(V$2,list!$G$26:$G$52,0))</f>
        <v>0.97761325901065366</v>
      </c>
      <c r="W31" s="194">
        <f>INDEX(list!$J$26:$J$52,MATCH(W$2,list!$G$26:$G$52,0))</f>
        <v>1</v>
      </c>
      <c r="X31" s="194">
        <f>INDEX(list!$J$26:$J$52,MATCH(X$2,list!$G$26:$G$52,0))</f>
        <v>1.060001640402285</v>
      </c>
      <c r="Y31" s="194">
        <f>INDEX(list!$J$26:$J$52,MATCH(Y$2,list!$G$26:$G$52,0))</f>
        <v>1.0861396140684445</v>
      </c>
      <c r="Z31" s="189">
        <f>INDEX(list!$J$26:$J$52,MATCH(Z$2,list!$G$26:$G$52,0))</f>
        <v>1.1085969430248384</v>
      </c>
    </row>
    <row r="32" spans="1:26" x14ac:dyDescent="0.2">
      <c r="A32" s="190">
        <v>200</v>
      </c>
      <c r="B32" s="191">
        <f>INDEX(list!$J$26:$J$52,MATCH(B$2,list!$G$26:$G$52,0))</f>
        <v>0.64333537486359005</v>
      </c>
      <c r="C32" s="191">
        <f>INDEX(list!$J$26:$J$52,MATCH(C$2,list!$G$26:$G$52,0))</f>
        <v>0.66528129732386421</v>
      </c>
      <c r="D32" s="191">
        <f>INDEX(list!$J$26:$J$52,MATCH(D$2,list!$G$26:$G$52,0))</f>
        <v>0.67706179249734466</v>
      </c>
      <c r="E32" s="191">
        <f>INDEX(list!$J$26:$J$52,MATCH(E$2,list!$G$26:$G$52,0))</f>
        <v>0.69197741945086422</v>
      </c>
      <c r="F32" s="191">
        <f>INDEX(list!$J$26:$J$52,MATCH(F$2,list!$G$26:$G$52,0))</f>
        <v>0.70724139437994382</v>
      </c>
      <c r="G32" s="191">
        <f>INDEX(list!$J$26:$J$52,MATCH(G$2,list!$G$26:$G$52,0))</f>
        <v>0.728490620889098</v>
      </c>
      <c r="H32" s="191">
        <f>INDEX(list!$J$26:$J$52,MATCH(H$2,list!$G$26:$G$52,0))</f>
        <v>0.75601011095833059</v>
      </c>
      <c r="I32" s="191">
        <f>INDEX(list!$J$26:$J$52,MATCH(I$2,list!$G$26:$G$52,0))</f>
        <v>0.7756582034998204</v>
      </c>
      <c r="J32" s="191">
        <f>INDEX(list!$J$26:$J$52,MATCH(J$2,list!$G$26:$G$52,0))</f>
        <v>0.8044330130009798</v>
      </c>
      <c r="K32" s="191">
        <f>INDEX(list!$J$26:$J$52,MATCH(K$2,list!$G$26:$G$52,0))</f>
        <v>0.81569890321056482</v>
      </c>
      <c r="L32" s="191">
        <f>INDEX(list!$J$26:$J$52,MATCH(L$2,list!$G$26:$G$52,0))</f>
        <v>0.82372769068726526</v>
      </c>
      <c r="M32" s="191">
        <f>INDEX(list!$J$26:$J$52,MATCH(M$2,list!$G$26:$G$52,0))</f>
        <v>0.84006837754080255</v>
      </c>
      <c r="N32" s="191">
        <f>INDEX(list!$J$26:$J$52,MATCH(N$2,list!$G$26:$G$52,0))</f>
        <v>0.86473964788986613</v>
      </c>
      <c r="O32" s="191">
        <f>INDEX(list!$J$26:$J$52,MATCH(O$2,list!$G$26:$G$52,0))</f>
        <v>0.87931389382733727</v>
      </c>
      <c r="P32" s="191">
        <f>INDEX(list!$J$26:$J$52,MATCH(P$2,list!$G$26:$G$52,0))</f>
        <v>0.89299573558741929</v>
      </c>
      <c r="Q32" s="191">
        <f>INDEX(list!$J$26:$J$52,MATCH(Q$2,list!$G$26:$G$52,0))</f>
        <v>0.89938538749912111</v>
      </c>
      <c r="R32" s="191">
        <f>INDEX(list!$J$26:$J$52,MATCH(R$2,list!$G$26:$G$52,0))</f>
        <v>0.90536113867986234</v>
      </c>
      <c r="S32" s="191">
        <f>INDEX(list!$J$26:$J$52,MATCH(S$2,list!$G$26:$G$52,0))</f>
        <v>0.92218634589940585</v>
      </c>
      <c r="T32" s="191">
        <f>INDEX(list!$J$26:$J$52,MATCH(T$2,list!$G$26:$G$52,0))</f>
        <v>0.94293300128382052</v>
      </c>
      <c r="U32" s="191">
        <f>INDEX(list!$J$26:$J$52,MATCH(U$2,list!$G$26:$G$52,0))</f>
        <v>0.96243922119526415</v>
      </c>
      <c r="V32" s="191">
        <f>INDEX(list!$J$26:$J$52,MATCH(V$2,list!$G$26:$G$52,0))</f>
        <v>0.97761325901065366</v>
      </c>
      <c r="W32" s="191">
        <f>INDEX(list!$J$26:$J$52,MATCH(W$2,list!$G$26:$G$52,0))</f>
        <v>1</v>
      </c>
      <c r="X32" s="191">
        <f>INDEX(list!$J$26:$J$52,MATCH(X$2,list!$G$26:$G$52,0))</f>
        <v>1.060001640402285</v>
      </c>
      <c r="Y32" s="191">
        <f>INDEX(list!$J$26:$J$52,MATCH(Y$2,list!$G$26:$G$52,0))</f>
        <v>1.0861396140684445</v>
      </c>
      <c r="Z32" s="192">
        <f>INDEX(list!$J$26:$J$52,MATCH(Z$2,list!$G$26:$G$52,0))</f>
        <v>1.1085969430248384</v>
      </c>
    </row>
    <row r="33" spans="1:26" x14ac:dyDescent="0.2">
      <c r="A33" s="193">
        <v>207</v>
      </c>
      <c r="B33" s="194">
        <f>INDEX(list!$J$26:$J$52,MATCH(B$2,list!$G$26:$G$52,0))</f>
        <v>0.64333537486359005</v>
      </c>
      <c r="C33" s="194">
        <f>INDEX(list!$J$26:$J$52,MATCH(C$2,list!$G$26:$G$52,0))</f>
        <v>0.66528129732386421</v>
      </c>
      <c r="D33" s="194">
        <f>INDEX(list!$J$26:$J$52,MATCH(D$2,list!$G$26:$G$52,0))</f>
        <v>0.67706179249734466</v>
      </c>
      <c r="E33" s="194">
        <f>INDEX(list!$J$26:$J$52,MATCH(E$2,list!$G$26:$G$52,0))</f>
        <v>0.69197741945086422</v>
      </c>
      <c r="F33" s="194">
        <f>INDEX(list!$J$26:$J$52,MATCH(F$2,list!$G$26:$G$52,0))</f>
        <v>0.70724139437994382</v>
      </c>
      <c r="G33" s="194">
        <f>INDEX(list!$J$26:$J$52,MATCH(G$2,list!$G$26:$G$52,0))</f>
        <v>0.728490620889098</v>
      </c>
      <c r="H33" s="194">
        <f>INDEX(list!$J$26:$J$52,MATCH(H$2,list!$G$26:$G$52,0))</f>
        <v>0.75601011095833059</v>
      </c>
      <c r="I33" s="194">
        <f>INDEX(list!$J$26:$J$52,MATCH(I$2,list!$G$26:$G$52,0))</f>
        <v>0.7756582034998204</v>
      </c>
      <c r="J33" s="194">
        <f>INDEX(list!$J$26:$J$52,MATCH(J$2,list!$G$26:$G$52,0))</f>
        <v>0.8044330130009798</v>
      </c>
      <c r="K33" s="194">
        <f>INDEX(list!$J$26:$J$52,MATCH(K$2,list!$G$26:$G$52,0))</f>
        <v>0.81569890321056482</v>
      </c>
      <c r="L33" s="194">
        <f>INDEX(list!$J$26:$J$52,MATCH(L$2,list!$G$26:$G$52,0))</f>
        <v>0.82372769068726526</v>
      </c>
      <c r="M33" s="194">
        <f>INDEX(list!$J$26:$J$52,MATCH(M$2,list!$G$26:$G$52,0))</f>
        <v>0.84006837754080255</v>
      </c>
      <c r="N33" s="194">
        <f>INDEX(list!$J$26:$J$52,MATCH(N$2,list!$G$26:$G$52,0))</f>
        <v>0.86473964788986613</v>
      </c>
      <c r="O33" s="194">
        <f>INDEX(list!$J$26:$J$52,MATCH(O$2,list!$G$26:$G$52,0))</f>
        <v>0.87931389382733727</v>
      </c>
      <c r="P33" s="194">
        <f>INDEX(list!$J$26:$J$52,MATCH(P$2,list!$G$26:$G$52,0))</f>
        <v>0.89299573558741929</v>
      </c>
      <c r="Q33" s="194">
        <f>INDEX(list!$J$26:$J$52,MATCH(Q$2,list!$G$26:$G$52,0))</f>
        <v>0.89938538749912111</v>
      </c>
      <c r="R33" s="194">
        <f>INDEX(list!$J$26:$J$52,MATCH(R$2,list!$G$26:$G$52,0))</f>
        <v>0.90536113867986234</v>
      </c>
      <c r="S33" s="194">
        <f>INDEX(list!$J$26:$J$52,MATCH(S$2,list!$G$26:$G$52,0))</f>
        <v>0.92218634589940585</v>
      </c>
      <c r="T33" s="194">
        <f>INDEX(list!$J$26:$J$52,MATCH(T$2,list!$G$26:$G$52,0))</f>
        <v>0.94293300128382052</v>
      </c>
      <c r="U33" s="194">
        <f>INDEX(list!$J$26:$J$52,MATCH(U$2,list!$G$26:$G$52,0))</f>
        <v>0.96243922119526415</v>
      </c>
      <c r="V33" s="194">
        <f>INDEX(list!$J$26:$J$52,MATCH(V$2,list!$G$26:$G$52,0))</f>
        <v>0.97761325901065366</v>
      </c>
      <c r="W33" s="194">
        <f>INDEX(list!$J$26:$J$52,MATCH(W$2,list!$G$26:$G$52,0))</f>
        <v>1</v>
      </c>
      <c r="X33" s="194">
        <f>INDEX(list!$J$26:$J$52,MATCH(X$2,list!$G$26:$G$52,0))</f>
        <v>1.060001640402285</v>
      </c>
      <c r="Y33" s="194">
        <f>INDEX(list!$J$26:$J$52,MATCH(Y$2,list!$G$26:$G$52,0))</f>
        <v>1.0861396140684445</v>
      </c>
      <c r="Z33" s="189">
        <f>INDEX(list!$J$26:$J$52,MATCH(Z$2,list!$G$26:$G$52,0))</f>
        <v>1.1085969430248384</v>
      </c>
    </row>
    <row r="34" spans="1:26" x14ac:dyDescent="0.2">
      <c r="A34" s="190">
        <v>217</v>
      </c>
      <c r="B34" s="191">
        <f>INDEX(list!$J$26:$J$52,MATCH(B$2,list!$G$26:$G$52,0))</f>
        <v>0.64333537486359005</v>
      </c>
      <c r="C34" s="191">
        <f>INDEX(list!$J$26:$J$52,MATCH(C$2,list!$G$26:$G$52,0))</f>
        <v>0.66528129732386421</v>
      </c>
      <c r="D34" s="191">
        <f>INDEX(list!$J$26:$J$52,MATCH(D$2,list!$G$26:$G$52,0))</f>
        <v>0.67706179249734466</v>
      </c>
      <c r="E34" s="191">
        <f>INDEX(list!$J$26:$J$52,MATCH(E$2,list!$G$26:$G$52,0))</f>
        <v>0.69197741945086422</v>
      </c>
      <c r="F34" s="191">
        <f>INDEX(list!$J$26:$J$52,MATCH(F$2,list!$G$26:$G$52,0))</f>
        <v>0.70724139437994382</v>
      </c>
      <c r="G34" s="191">
        <f>INDEX(list!$J$26:$J$52,MATCH(G$2,list!$G$26:$G$52,0))</f>
        <v>0.728490620889098</v>
      </c>
      <c r="H34" s="191">
        <f>INDEX(list!$J$26:$J$52,MATCH(H$2,list!$G$26:$G$52,0))</f>
        <v>0.75601011095833059</v>
      </c>
      <c r="I34" s="191">
        <f>INDEX(list!$J$26:$J$52,MATCH(I$2,list!$G$26:$G$52,0))</f>
        <v>0.7756582034998204</v>
      </c>
      <c r="J34" s="191">
        <f>INDEX(list!$J$26:$J$52,MATCH(J$2,list!$G$26:$G$52,0))</f>
        <v>0.8044330130009798</v>
      </c>
      <c r="K34" s="191">
        <f>INDEX(list!$J$26:$J$52,MATCH(K$2,list!$G$26:$G$52,0))</f>
        <v>0.81569890321056482</v>
      </c>
      <c r="L34" s="191">
        <f>INDEX(list!$J$26:$J$52,MATCH(L$2,list!$G$26:$G$52,0))</f>
        <v>0.82372769068726526</v>
      </c>
      <c r="M34" s="191">
        <f>INDEX(list!$J$26:$J$52,MATCH(M$2,list!$G$26:$G$52,0))</f>
        <v>0.84006837754080255</v>
      </c>
      <c r="N34" s="191">
        <f>INDEX(list!$J$26:$J$52,MATCH(N$2,list!$G$26:$G$52,0))</f>
        <v>0.86473964788986613</v>
      </c>
      <c r="O34" s="191">
        <f>INDEX(list!$J$26:$J$52,MATCH(O$2,list!$G$26:$G$52,0))</f>
        <v>0.87931389382733727</v>
      </c>
      <c r="P34" s="191">
        <f>INDEX(list!$J$26:$J$52,MATCH(P$2,list!$G$26:$G$52,0))</f>
        <v>0.89299573558741929</v>
      </c>
      <c r="Q34" s="191">
        <f>INDEX(list!$J$26:$J$52,MATCH(Q$2,list!$G$26:$G$52,0))</f>
        <v>0.89938538749912111</v>
      </c>
      <c r="R34" s="191">
        <f>INDEX(list!$J$26:$J$52,MATCH(R$2,list!$G$26:$G$52,0))</f>
        <v>0.90536113867986234</v>
      </c>
      <c r="S34" s="191">
        <f>INDEX(list!$J$26:$J$52,MATCH(S$2,list!$G$26:$G$52,0))</f>
        <v>0.92218634589940585</v>
      </c>
      <c r="T34" s="191">
        <f>INDEX(list!$J$26:$J$52,MATCH(T$2,list!$G$26:$G$52,0))</f>
        <v>0.94293300128382052</v>
      </c>
      <c r="U34" s="191">
        <f>INDEX(list!$J$26:$J$52,MATCH(U$2,list!$G$26:$G$52,0))</f>
        <v>0.96243922119526415</v>
      </c>
      <c r="V34" s="191">
        <f>INDEX(list!$J$26:$J$52,MATCH(V$2,list!$G$26:$G$52,0))</f>
        <v>0.97761325901065366</v>
      </c>
      <c r="W34" s="191">
        <f>INDEX(list!$J$26:$J$52,MATCH(W$2,list!$G$26:$G$52,0))</f>
        <v>1</v>
      </c>
      <c r="X34" s="191">
        <f>INDEX(list!$J$26:$J$52,MATCH(X$2,list!$G$26:$G$52,0))</f>
        <v>1.060001640402285</v>
      </c>
      <c r="Y34" s="191">
        <f>INDEX(list!$J$26:$J$52,MATCH(Y$2,list!$G$26:$G$52,0))</f>
        <v>1.0861396140684445</v>
      </c>
      <c r="Z34" s="192">
        <f>INDEX(list!$J$26:$J$52,MATCH(Z$2,list!$G$26:$G$52,0))</f>
        <v>1.1085969430248384</v>
      </c>
    </row>
    <row r="35" spans="1:26" x14ac:dyDescent="0.2">
      <c r="A35" s="193">
        <v>225</v>
      </c>
      <c r="B35" s="194">
        <f>INDEX(list!$J$26:$J$52,MATCH(B$2,list!$G$26:$G$52,0))</f>
        <v>0.64333537486359005</v>
      </c>
      <c r="C35" s="194">
        <f>INDEX(list!$J$26:$J$52,MATCH(C$2,list!$G$26:$G$52,0))</f>
        <v>0.66528129732386421</v>
      </c>
      <c r="D35" s="194">
        <f>INDEX(list!$J$26:$J$52,MATCH(D$2,list!$G$26:$G$52,0))</f>
        <v>0.67706179249734466</v>
      </c>
      <c r="E35" s="194">
        <f>INDEX(list!$J$26:$J$52,MATCH(E$2,list!$G$26:$G$52,0))</f>
        <v>0.69197741945086422</v>
      </c>
      <c r="F35" s="194">
        <f>INDEX(list!$J$26:$J$52,MATCH(F$2,list!$G$26:$G$52,0))</f>
        <v>0.70724139437994382</v>
      </c>
      <c r="G35" s="194">
        <f>INDEX(list!$J$26:$J$52,MATCH(G$2,list!$G$26:$G$52,0))</f>
        <v>0.728490620889098</v>
      </c>
      <c r="H35" s="194">
        <f>INDEX(list!$J$26:$J$52,MATCH(H$2,list!$G$26:$G$52,0))</f>
        <v>0.75601011095833059</v>
      </c>
      <c r="I35" s="194">
        <f>INDEX(list!$J$26:$J$52,MATCH(I$2,list!$G$26:$G$52,0))</f>
        <v>0.7756582034998204</v>
      </c>
      <c r="J35" s="194">
        <f>INDEX(list!$J$26:$J$52,MATCH(J$2,list!$G$26:$G$52,0))</f>
        <v>0.8044330130009798</v>
      </c>
      <c r="K35" s="194">
        <f>INDEX(list!$J$26:$J$52,MATCH(K$2,list!$G$26:$G$52,0))</f>
        <v>0.81569890321056482</v>
      </c>
      <c r="L35" s="194">
        <f>INDEX(list!$J$26:$J$52,MATCH(L$2,list!$G$26:$G$52,0))</f>
        <v>0.82372769068726526</v>
      </c>
      <c r="M35" s="194">
        <f>INDEX(list!$J$26:$J$52,MATCH(M$2,list!$G$26:$G$52,0))</f>
        <v>0.84006837754080255</v>
      </c>
      <c r="N35" s="194">
        <f>INDEX(list!$J$26:$J$52,MATCH(N$2,list!$G$26:$G$52,0))</f>
        <v>0.86473964788986613</v>
      </c>
      <c r="O35" s="194">
        <f>INDEX(list!$J$26:$J$52,MATCH(O$2,list!$G$26:$G$52,0))</f>
        <v>0.87931389382733727</v>
      </c>
      <c r="P35" s="194">
        <f>INDEX(list!$J$26:$J$52,MATCH(P$2,list!$G$26:$G$52,0))</f>
        <v>0.89299573558741929</v>
      </c>
      <c r="Q35" s="194">
        <f>INDEX(list!$J$26:$J$52,MATCH(Q$2,list!$G$26:$G$52,0))</f>
        <v>0.89938538749912111</v>
      </c>
      <c r="R35" s="194">
        <f>INDEX(list!$J$26:$J$52,MATCH(R$2,list!$G$26:$G$52,0))</f>
        <v>0.90536113867986234</v>
      </c>
      <c r="S35" s="194">
        <f>INDEX(list!$J$26:$J$52,MATCH(S$2,list!$G$26:$G$52,0))</f>
        <v>0.92218634589940585</v>
      </c>
      <c r="T35" s="194">
        <f>INDEX(list!$J$26:$J$52,MATCH(T$2,list!$G$26:$G$52,0))</f>
        <v>0.94293300128382052</v>
      </c>
      <c r="U35" s="194">
        <f>INDEX(list!$J$26:$J$52,MATCH(U$2,list!$G$26:$G$52,0))</f>
        <v>0.96243922119526415</v>
      </c>
      <c r="V35" s="194">
        <f>INDEX(list!$J$26:$J$52,MATCH(V$2,list!$G$26:$G$52,0))</f>
        <v>0.97761325901065366</v>
      </c>
      <c r="W35" s="194">
        <f>INDEX(list!$J$26:$J$52,MATCH(W$2,list!$G$26:$G$52,0))</f>
        <v>1</v>
      </c>
      <c r="X35" s="194">
        <f>INDEX(list!$J$26:$J$52,MATCH(X$2,list!$G$26:$G$52,0))</f>
        <v>1.060001640402285</v>
      </c>
      <c r="Y35" s="194">
        <f>INDEX(list!$J$26:$J$52,MATCH(Y$2,list!$G$26:$G$52,0))</f>
        <v>1.0861396140684445</v>
      </c>
      <c r="Z35" s="189">
        <f>INDEX(list!$J$26:$J$52,MATCH(Z$2,list!$G$26:$G$52,0))</f>
        <v>1.1085969430248384</v>
      </c>
    </row>
    <row r="36" spans="1:26" x14ac:dyDescent="0.2">
      <c r="A36" s="190">
        <v>226</v>
      </c>
      <c r="B36" s="191">
        <f>INDEX(list!$J$26:$J$52,MATCH(B$2,list!$G$26:$G$52,0))</f>
        <v>0.64333537486359005</v>
      </c>
      <c r="C36" s="191">
        <f>INDEX(list!$J$26:$J$52,MATCH(C$2,list!$G$26:$G$52,0))</f>
        <v>0.66528129732386421</v>
      </c>
      <c r="D36" s="191">
        <f>INDEX(list!$J$26:$J$52,MATCH(D$2,list!$G$26:$G$52,0))</f>
        <v>0.67706179249734466</v>
      </c>
      <c r="E36" s="191">
        <f>INDEX(list!$J$26:$J$52,MATCH(E$2,list!$G$26:$G$52,0))</f>
        <v>0.69197741945086422</v>
      </c>
      <c r="F36" s="191">
        <f>INDEX(list!$J$26:$J$52,MATCH(F$2,list!$G$26:$G$52,0))</f>
        <v>0.70724139437994382</v>
      </c>
      <c r="G36" s="191">
        <f>INDEX(list!$J$26:$J$52,MATCH(G$2,list!$G$26:$G$52,0))</f>
        <v>0.728490620889098</v>
      </c>
      <c r="H36" s="191">
        <f>INDEX(list!$J$26:$J$52,MATCH(H$2,list!$G$26:$G$52,0))</f>
        <v>0.75601011095833059</v>
      </c>
      <c r="I36" s="191">
        <f>INDEX(list!$J$26:$J$52,MATCH(I$2,list!$G$26:$G$52,0))</f>
        <v>0.7756582034998204</v>
      </c>
      <c r="J36" s="191">
        <f>INDEX(list!$J$26:$J$52,MATCH(J$2,list!$G$26:$G$52,0))</f>
        <v>0.8044330130009798</v>
      </c>
      <c r="K36" s="191">
        <f>INDEX(list!$J$26:$J$52,MATCH(K$2,list!$G$26:$G$52,0))</f>
        <v>0.81569890321056482</v>
      </c>
      <c r="L36" s="191">
        <f>INDEX(list!$J$26:$J$52,MATCH(L$2,list!$G$26:$G$52,0))</f>
        <v>0.82372769068726526</v>
      </c>
      <c r="M36" s="191">
        <f>INDEX(list!$J$26:$J$52,MATCH(M$2,list!$G$26:$G$52,0))</f>
        <v>0.84006837754080255</v>
      </c>
      <c r="N36" s="191">
        <f>INDEX(list!$J$26:$J$52,MATCH(N$2,list!$G$26:$G$52,0))</f>
        <v>0.86473964788986613</v>
      </c>
      <c r="O36" s="191">
        <f>INDEX(list!$J$26:$J$52,MATCH(O$2,list!$G$26:$G$52,0))</f>
        <v>0.87931389382733727</v>
      </c>
      <c r="P36" s="191">
        <f>INDEX(list!$J$26:$J$52,MATCH(P$2,list!$G$26:$G$52,0))</f>
        <v>0.89299573558741929</v>
      </c>
      <c r="Q36" s="191">
        <f>INDEX(list!$J$26:$J$52,MATCH(Q$2,list!$G$26:$G$52,0))</f>
        <v>0.89938538749912111</v>
      </c>
      <c r="R36" s="191">
        <f>INDEX(list!$J$26:$J$52,MATCH(R$2,list!$G$26:$G$52,0))</f>
        <v>0.90536113867986234</v>
      </c>
      <c r="S36" s="191">
        <f>INDEX(list!$J$26:$J$52,MATCH(S$2,list!$G$26:$G$52,0))</f>
        <v>0.92218634589940585</v>
      </c>
      <c r="T36" s="191">
        <f>INDEX(list!$J$26:$J$52,MATCH(T$2,list!$G$26:$G$52,0))</f>
        <v>0.94293300128382052</v>
      </c>
      <c r="U36" s="191">
        <f>INDEX(list!$J$26:$J$52,MATCH(U$2,list!$G$26:$G$52,0))</f>
        <v>0.96243922119526415</v>
      </c>
      <c r="V36" s="191">
        <f>INDEX(list!$J$26:$J$52,MATCH(V$2,list!$G$26:$G$52,0))</f>
        <v>0.97761325901065366</v>
      </c>
      <c r="W36" s="191">
        <f>INDEX(list!$J$26:$J$52,MATCH(W$2,list!$G$26:$G$52,0))</f>
        <v>1</v>
      </c>
      <c r="X36" s="191">
        <f>INDEX(list!$J$26:$J$52,MATCH(X$2,list!$G$26:$G$52,0))</f>
        <v>1.060001640402285</v>
      </c>
      <c r="Y36" s="191">
        <f>INDEX(list!$J$26:$J$52,MATCH(Y$2,list!$G$26:$G$52,0))</f>
        <v>1.0861396140684445</v>
      </c>
      <c r="Z36" s="192">
        <f>INDEX(list!$J$26:$J$52,MATCH(Z$2,list!$G$26:$G$52,0))</f>
        <v>1.1085969430248384</v>
      </c>
    </row>
    <row r="37" spans="1:26" x14ac:dyDescent="0.2">
      <c r="A37" s="193">
        <v>227</v>
      </c>
      <c r="B37" s="194">
        <f>INDEX(list!$J$26:$J$52,MATCH(B$2,list!$G$26:$G$52,0))</f>
        <v>0.64333537486359005</v>
      </c>
      <c r="C37" s="194">
        <f>INDEX(list!$J$26:$J$52,MATCH(C$2,list!$G$26:$G$52,0))</f>
        <v>0.66528129732386421</v>
      </c>
      <c r="D37" s="194">
        <f>INDEX(list!$J$26:$J$52,MATCH(D$2,list!$G$26:$G$52,0))</f>
        <v>0.67706179249734466</v>
      </c>
      <c r="E37" s="194">
        <f>INDEX(list!$J$26:$J$52,MATCH(E$2,list!$G$26:$G$52,0))</f>
        <v>0.69197741945086422</v>
      </c>
      <c r="F37" s="194">
        <f>INDEX(list!$J$26:$J$52,MATCH(F$2,list!$G$26:$G$52,0))</f>
        <v>0.70724139437994382</v>
      </c>
      <c r="G37" s="194">
        <f>INDEX(list!$J$26:$J$52,MATCH(G$2,list!$G$26:$G$52,0))</f>
        <v>0.728490620889098</v>
      </c>
      <c r="H37" s="194">
        <f>INDEX(list!$J$26:$J$52,MATCH(H$2,list!$G$26:$G$52,0))</f>
        <v>0.75601011095833059</v>
      </c>
      <c r="I37" s="194">
        <f>INDEX(list!$J$26:$J$52,MATCH(I$2,list!$G$26:$G$52,0))</f>
        <v>0.7756582034998204</v>
      </c>
      <c r="J37" s="194">
        <f>INDEX(list!$J$26:$J$52,MATCH(J$2,list!$G$26:$G$52,0))</f>
        <v>0.8044330130009798</v>
      </c>
      <c r="K37" s="194">
        <f>INDEX(list!$J$26:$J$52,MATCH(K$2,list!$G$26:$G$52,0))</f>
        <v>0.81569890321056482</v>
      </c>
      <c r="L37" s="194">
        <f>INDEX(list!$J$26:$J$52,MATCH(L$2,list!$G$26:$G$52,0))</f>
        <v>0.82372769068726526</v>
      </c>
      <c r="M37" s="194">
        <f>INDEX(list!$J$26:$J$52,MATCH(M$2,list!$G$26:$G$52,0))</f>
        <v>0.84006837754080255</v>
      </c>
      <c r="N37" s="194">
        <f>INDEX(list!$J$26:$J$52,MATCH(N$2,list!$G$26:$G$52,0))</f>
        <v>0.86473964788986613</v>
      </c>
      <c r="O37" s="194">
        <f>INDEX(list!$J$26:$J$52,MATCH(O$2,list!$G$26:$G$52,0))</f>
        <v>0.87931389382733727</v>
      </c>
      <c r="P37" s="194">
        <f>INDEX(list!$J$26:$J$52,MATCH(P$2,list!$G$26:$G$52,0))</f>
        <v>0.89299573558741929</v>
      </c>
      <c r="Q37" s="194">
        <f>INDEX(list!$J$26:$J$52,MATCH(Q$2,list!$G$26:$G$52,0))</f>
        <v>0.89938538749912111</v>
      </c>
      <c r="R37" s="194">
        <f>INDEX(list!$J$26:$J$52,MATCH(R$2,list!$G$26:$G$52,0))</f>
        <v>0.90536113867986234</v>
      </c>
      <c r="S37" s="194">
        <f>INDEX(list!$J$26:$J$52,MATCH(S$2,list!$G$26:$G$52,0))</f>
        <v>0.92218634589940585</v>
      </c>
      <c r="T37" s="194">
        <f>INDEX(list!$J$26:$J$52,MATCH(T$2,list!$G$26:$G$52,0))</f>
        <v>0.94293300128382052</v>
      </c>
      <c r="U37" s="194">
        <f>INDEX(list!$J$26:$J$52,MATCH(U$2,list!$G$26:$G$52,0))</f>
        <v>0.96243922119526415</v>
      </c>
      <c r="V37" s="194">
        <f>INDEX(list!$J$26:$J$52,MATCH(V$2,list!$G$26:$G$52,0))</f>
        <v>0.97761325901065366</v>
      </c>
      <c r="W37" s="194">
        <f>INDEX(list!$J$26:$J$52,MATCH(W$2,list!$G$26:$G$52,0))</f>
        <v>1</v>
      </c>
      <c r="X37" s="194">
        <f>INDEX(list!$J$26:$J$52,MATCH(X$2,list!$G$26:$G$52,0))</f>
        <v>1.060001640402285</v>
      </c>
      <c r="Y37" s="194">
        <f>INDEX(list!$J$26:$J$52,MATCH(Y$2,list!$G$26:$G$52,0))</f>
        <v>1.0861396140684445</v>
      </c>
      <c r="Z37" s="189">
        <f>INDEX(list!$J$26:$J$52,MATCH(Z$2,list!$G$26:$G$52,0))</f>
        <v>1.1085969430248384</v>
      </c>
    </row>
    <row r="38" spans="1:26" x14ac:dyDescent="0.2">
      <c r="A38" s="190">
        <v>235</v>
      </c>
      <c r="B38" s="191">
        <f>INDEX(list!$J$26:$J$52,MATCH(B$2,list!$G$26:$G$52,0))</f>
        <v>0.64333537486359005</v>
      </c>
      <c r="C38" s="191">
        <f>INDEX(list!$J$26:$J$52,MATCH(C$2,list!$G$26:$G$52,0))</f>
        <v>0.66528129732386421</v>
      </c>
      <c r="D38" s="191">
        <f>INDEX(list!$J$26:$J$52,MATCH(D$2,list!$G$26:$G$52,0))</f>
        <v>0.67706179249734466</v>
      </c>
      <c r="E38" s="191">
        <f>INDEX(list!$J$26:$J$52,MATCH(E$2,list!$G$26:$G$52,0))</f>
        <v>0.69197741945086422</v>
      </c>
      <c r="F38" s="191">
        <f>INDEX(list!$J$26:$J$52,MATCH(F$2,list!$G$26:$G$52,0))</f>
        <v>0.70724139437994382</v>
      </c>
      <c r="G38" s="191">
        <f>INDEX(list!$J$26:$J$52,MATCH(G$2,list!$G$26:$G$52,0))</f>
        <v>0.728490620889098</v>
      </c>
      <c r="H38" s="191">
        <f>INDEX(list!$J$26:$J$52,MATCH(H$2,list!$G$26:$G$52,0))</f>
        <v>0.75601011095833059</v>
      </c>
      <c r="I38" s="191">
        <f>INDEX(list!$J$26:$J$52,MATCH(I$2,list!$G$26:$G$52,0))</f>
        <v>0.7756582034998204</v>
      </c>
      <c r="J38" s="191">
        <f>INDEX(list!$J$26:$J$52,MATCH(J$2,list!$G$26:$G$52,0))</f>
        <v>0.8044330130009798</v>
      </c>
      <c r="K38" s="191">
        <f>INDEX(list!$J$26:$J$52,MATCH(K$2,list!$G$26:$G$52,0))</f>
        <v>0.81569890321056482</v>
      </c>
      <c r="L38" s="191">
        <f>INDEX(list!$J$26:$J$52,MATCH(L$2,list!$G$26:$G$52,0))</f>
        <v>0.82372769068726526</v>
      </c>
      <c r="M38" s="191">
        <f>INDEX(list!$J$26:$J$52,MATCH(M$2,list!$G$26:$G$52,0))</f>
        <v>0.84006837754080255</v>
      </c>
      <c r="N38" s="191">
        <f>INDEX(list!$J$26:$J$52,MATCH(N$2,list!$G$26:$G$52,0))</f>
        <v>0.86473964788986613</v>
      </c>
      <c r="O38" s="191">
        <f>INDEX(list!$J$26:$J$52,MATCH(O$2,list!$G$26:$G$52,0))</f>
        <v>0.87931389382733727</v>
      </c>
      <c r="P38" s="191">
        <f>INDEX(list!$J$26:$J$52,MATCH(P$2,list!$G$26:$G$52,0))</f>
        <v>0.89299573558741929</v>
      </c>
      <c r="Q38" s="191">
        <f>INDEX(list!$J$26:$J$52,MATCH(Q$2,list!$G$26:$G$52,0))</f>
        <v>0.89938538749912111</v>
      </c>
      <c r="R38" s="191">
        <f>INDEX(list!$J$26:$J$52,MATCH(R$2,list!$G$26:$G$52,0))</f>
        <v>0.90536113867986234</v>
      </c>
      <c r="S38" s="191">
        <f>INDEX(list!$J$26:$J$52,MATCH(S$2,list!$G$26:$G$52,0))</f>
        <v>0.92218634589940585</v>
      </c>
      <c r="T38" s="191">
        <f>INDEX(list!$J$26:$J$52,MATCH(T$2,list!$G$26:$G$52,0))</f>
        <v>0.94293300128382052</v>
      </c>
      <c r="U38" s="191">
        <f>INDEX(list!$J$26:$J$52,MATCH(U$2,list!$G$26:$G$52,0))</f>
        <v>0.96243922119526415</v>
      </c>
      <c r="V38" s="191">
        <f>INDEX(list!$J$26:$J$52,MATCH(V$2,list!$G$26:$G$52,0))</f>
        <v>0.97761325901065366</v>
      </c>
      <c r="W38" s="191">
        <f>INDEX(list!$J$26:$J$52,MATCH(W$2,list!$G$26:$G$52,0))</f>
        <v>1</v>
      </c>
      <c r="X38" s="191">
        <f>INDEX(list!$J$26:$J$52,MATCH(X$2,list!$G$26:$G$52,0))</f>
        <v>1.060001640402285</v>
      </c>
      <c r="Y38" s="191">
        <f>INDEX(list!$J$26:$J$52,MATCH(Y$2,list!$G$26:$G$52,0))</f>
        <v>1.0861396140684445</v>
      </c>
      <c r="Z38" s="192">
        <f>INDEX(list!$J$26:$J$52,MATCH(Z$2,list!$G$26:$G$52,0))</f>
        <v>1.1085969430248384</v>
      </c>
    </row>
    <row r="39" spans="1:26" x14ac:dyDescent="0.2">
      <c r="A39" s="193">
        <v>236</v>
      </c>
      <c r="B39" s="194">
        <f>INDEX(list!$J$26:$J$52,MATCH(B$2,list!$G$26:$G$52,0))</f>
        <v>0.64333537486359005</v>
      </c>
      <c r="C39" s="194">
        <f>INDEX(list!$J$26:$J$52,MATCH(C$2,list!$G$26:$G$52,0))</f>
        <v>0.66528129732386421</v>
      </c>
      <c r="D39" s="194">
        <f>INDEX(list!$J$26:$J$52,MATCH(D$2,list!$G$26:$G$52,0))</f>
        <v>0.67706179249734466</v>
      </c>
      <c r="E39" s="194">
        <f>INDEX(list!$J$26:$J$52,MATCH(E$2,list!$G$26:$G$52,0))</f>
        <v>0.69197741945086422</v>
      </c>
      <c r="F39" s="194">
        <f>INDEX(list!$J$26:$J$52,MATCH(F$2,list!$G$26:$G$52,0))</f>
        <v>0.70724139437994382</v>
      </c>
      <c r="G39" s="194">
        <f>INDEX(list!$J$26:$J$52,MATCH(G$2,list!$G$26:$G$52,0))</f>
        <v>0.728490620889098</v>
      </c>
      <c r="H39" s="194">
        <f>INDEX(list!$J$26:$J$52,MATCH(H$2,list!$G$26:$G$52,0))</f>
        <v>0.75601011095833059</v>
      </c>
      <c r="I39" s="194">
        <f>INDEX(list!$J$26:$J$52,MATCH(I$2,list!$G$26:$G$52,0))</f>
        <v>0.7756582034998204</v>
      </c>
      <c r="J39" s="194">
        <f>INDEX(list!$J$26:$J$52,MATCH(J$2,list!$G$26:$G$52,0))</f>
        <v>0.8044330130009798</v>
      </c>
      <c r="K39" s="194">
        <f>INDEX(list!$J$26:$J$52,MATCH(K$2,list!$G$26:$G$52,0))</f>
        <v>0.81569890321056482</v>
      </c>
      <c r="L39" s="194">
        <f>INDEX(list!$J$26:$J$52,MATCH(L$2,list!$G$26:$G$52,0))</f>
        <v>0.82372769068726526</v>
      </c>
      <c r="M39" s="194">
        <f>INDEX(list!$J$26:$J$52,MATCH(M$2,list!$G$26:$G$52,0))</f>
        <v>0.84006837754080255</v>
      </c>
      <c r="N39" s="194">
        <f>INDEX(list!$J$26:$J$52,MATCH(N$2,list!$G$26:$G$52,0))</f>
        <v>0.86473964788986613</v>
      </c>
      <c r="O39" s="194">
        <f>INDEX(list!$J$26:$J$52,MATCH(O$2,list!$G$26:$G$52,0))</f>
        <v>0.87931389382733727</v>
      </c>
      <c r="P39" s="194">
        <f>INDEX(list!$J$26:$J$52,MATCH(P$2,list!$G$26:$G$52,0))</f>
        <v>0.89299573558741929</v>
      </c>
      <c r="Q39" s="194">
        <f>INDEX(list!$J$26:$J$52,MATCH(Q$2,list!$G$26:$G$52,0))</f>
        <v>0.89938538749912111</v>
      </c>
      <c r="R39" s="194">
        <f>INDEX(list!$J$26:$J$52,MATCH(R$2,list!$G$26:$G$52,0))</f>
        <v>0.90536113867986234</v>
      </c>
      <c r="S39" s="194">
        <f>INDEX(list!$J$26:$J$52,MATCH(S$2,list!$G$26:$G$52,0))</f>
        <v>0.92218634589940585</v>
      </c>
      <c r="T39" s="194">
        <f>INDEX(list!$J$26:$J$52,MATCH(T$2,list!$G$26:$G$52,0))</f>
        <v>0.94293300128382052</v>
      </c>
      <c r="U39" s="194">
        <f>INDEX(list!$J$26:$J$52,MATCH(U$2,list!$G$26:$G$52,0))</f>
        <v>0.96243922119526415</v>
      </c>
      <c r="V39" s="194">
        <f>INDEX(list!$J$26:$J$52,MATCH(V$2,list!$G$26:$G$52,0))</f>
        <v>0.97761325901065366</v>
      </c>
      <c r="W39" s="194">
        <f>INDEX(list!$J$26:$J$52,MATCH(W$2,list!$G$26:$G$52,0))</f>
        <v>1</v>
      </c>
      <c r="X39" s="194">
        <f>INDEX(list!$J$26:$J$52,MATCH(X$2,list!$G$26:$G$52,0))</f>
        <v>1.060001640402285</v>
      </c>
      <c r="Y39" s="194">
        <f>INDEX(list!$J$26:$J$52,MATCH(Y$2,list!$G$26:$G$52,0))</f>
        <v>1.0861396140684445</v>
      </c>
      <c r="Z39" s="189">
        <f>INDEX(list!$J$26:$J$52,MATCH(Z$2,list!$G$26:$G$52,0))</f>
        <v>1.1085969430248384</v>
      </c>
    </row>
    <row r="40" spans="1:26" x14ac:dyDescent="0.2">
      <c r="A40" s="190">
        <v>237</v>
      </c>
      <c r="B40" s="191">
        <f>INDEX(list!$J$26:$J$52,MATCH(B$2,list!$G$26:$G$52,0))</f>
        <v>0.64333537486359005</v>
      </c>
      <c r="C40" s="191">
        <f>INDEX(list!$J$26:$J$52,MATCH(C$2,list!$G$26:$G$52,0))</f>
        <v>0.66528129732386421</v>
      </c>
      <c r="D40" s="191">
        <f>INDEX(list!$J$26:$J$52,MATCH(D$2,list!$G$26:$G$52,0))</f>
        <v>0.67706179249734466</v>
      </c>
      <c r="E40" s="191">
        <f>INDEX(list!$J$26:$J$52,MATCH(E$2,list!$G$26:$G$52,0))</f>
        <v>0.69197741945086422</v>
      </c>
      <c r="F40" s="191">
        <f>INDEX(list!$J$26:$J$52,MATCH(F$2,list!$G$26:$G$52,0))</f>
        <v>0.70724139437994382</v>
      </c>
      <c r="G40" s="191">
        <f>INDEX(list!$J$26:$J$52,MATCH(G$2,list!$G$26:$G$52,0))</f>
        <v>0.728490620889098</v>
      </c>
      <c r="H40" s="191">
        <f>INDEX(list!$J$26:$J$52,MATCH(H$2,list!$G$26:$G$52,0))</f>
        <v>0.75601011095833059</v>
      </c>
      <c r="I40" s="191">
        <f>INDEX(list!$J$26:$J$52,MATCH(I$2,list!$G$26:$G$52,0))</f>
        <v>0.7756582034998204</v>
      </c>
      <c r="J40" s="191">
        <f>INDEX(list!$J$26:$J$52,MATCH(J$2,list!$G$26:$G$52,0))</f>
        <v>0.8044330130009798</v>
      </c>
      <c r="K40" s="191">
        <f>INDEX(list!$J$26:$J$52,MATCH(K$2,list!$G$26:$G$52,0))</f>
        <v>0.81569890321056482</v>
      </c>
      <c r="L40" s="191">
        <f>INDEX(list!$J$26:$J$52,MATCH(L$2,list!$G$26:$G$52,0))</f>
        <v>0.82372769068726526</v>
      </c>
      <c r="M40" s="191">
        <f>INDEX(list!$J$26:$J$52,MATCH(M$2,list!$G$26:$G$52,0))</f>
        <v>0.84006837754080255</v>
      </c>
      <c r="N40" s="191">
        <f>INDEX(list!$J$26:$J$52,MATCH(N$2,list!$G$26:$G$52,0))</f>
        <v>0.86473964788986613</v>
      </c>
      <c r="O40" s="191">
        <f>INDEX(list!$J$26:$J$52,MATCH(O$2,list!$G$26:$G$52,0))</f>
        <v>0.87931389382733727</v>
      </c>
      <c r="P40" s="191">
        <f>INDEX(list!$J$26:$J$52,MATCH(P$2,list!$G$26:$G$52,0))</f>
        <v>0.89299573558741929</v>
      </c>
      <c r="Q40" s="191">
        <f>INDEX(list!$J$26:$J$52,MATCH(Q$2,list!$G$26:$G$52,0))</f>
        <v>0.89938538749912111</v>
      </c>
      <c r="R40" s="191">
        <f>INDEX(list!$J$26:$J$52,MATCH(R$2,list!$G$26:$G$52,0))</f>
        <v>0.90536113867986234</v>
      </c>
      <c r="S40" s="191">
        <f>INDEX(list!$J$26:$J$52,MATCH(S$2,list!$G$26:$G$52,0))</f>
        <v>0.92218634589940585</v>
      </c>
      <c r="T40" s="191">
        <f>INDEX(list!$J$26:$J$52,MATCH(T$2,list!$G$26:$G$52,0))</f>
        <v>0.94293300128382052</v>
      </c>
      <c r="U40" s="191">
        <f>INDEX(list!$J$26:$J$52,MATCH(U$2,list!$G$26:$G$52,0))</f>
        <v>0.96243922119526415</v>
      </c>
      <c r="V40" s="191">
        <f>INDEX(list!$J$26:$J$52,MATCH(V$2,list!$G$26:$G$52,0))</f>
        <v>0.97761325901065366</v>
      </c>
      <c r="W40" s="191">
        <f>INDEX(list!$J$26:$J$52,MATCH(W$2,list!$G$26:$G$52,0))</f>
        <v>1</v>
      </c>
      <c r="X40" s="191">
        <f>INDEX(list!$J$26:$J$52,MATCH(X$2,list!$G$26:$G$52,0))</f>
        <v>1.060001640402285</v>
      </c>
      <c r="Y40" s="191">
        <f>INDEX(list!$J$26:$J$52,MATCH(Y$2,list!$G$26:$G$52,0))</f>
        <v>1.0861396140684445</v>
      </c>
      <c r="Z40" s="192">
        <f>INDEX(list!$J$26:$J$52,MATCH(Z$2,list!$G$26:$G$52,0))</f>
        <v>1.1085969430248384</v>
      </c>
    </row>
    <row r="41" spans="1:26" x14ac:dyDescent="0.2">
      <c r="A41" s="193">
        <v>238</v>
      </c>
      <c r="B41" s="194">
        <f>INDEX(list!$J$26:$J$52,MATCH(B$2,list!$G$26:$G$52,0))</f>
        <v>0.64333537486359005</v>
      </c>
      <c r="C41" s="194">
        <f>INDEX(list!$J$26:$J$52,MATCH(C$2,list!$G$26:$G$52,0))</f>
        <v>0.66528129732386421</v>
      </c>
      <c r="D41" s="194">
        <f>INDEX(list!$J$26:$J$52,MATCH(D$2,list!$G$26:$G$52,0))</f>
        <v>0.67706179249734466</v>
      </c>
      <c r="E41" s="194">
        <f>INDEX(list!$J$26:$J$52,MATCH(E$2,list!$G$26:$G$52,0))</f>
        <v>0.69197741945086422</v>
      </c>
      <c r="F41" s="194">
        <f>INDEX(list!$J$26:$J$52,MATCH(F$2,list!$G$26:$G$52,0))</f>
        <v>0.70724139437994382</v>
      </c>
      <c r="G41" s="194">
        <f>INDEX(list!$J$26:$J$52,MATCH(G$2,list!$G$26:$G$52,0))</f>
        <v>0.728490620889098</v>
      </c>
      <c r="H41" s="194">
        <f>INDEX(list!$J$26:$J$52,MATCH(H$2,list!$G$26:$G$52,0))</f>
        <v>0.75601011095833059</v>
      </c>
      <c r="I41" s="194">
        <f>INDEX(list!$J$26:$J$52,MATCH(I$2,list!$G$26:$G$52,0))</f>
        <v>0.7756582034998204</v>
      </c>
      <c r="J41" s="194">
        <f>INDEX(list!$J$26:$J$52,MATCH(J$2,list!$G$26:$G$52,0))</f>
        <v>0.8044330130009798</v>
      </c>
      <c r="K41" s="194">
        <f>INDEX(list!$J$26:$J$52,MATCH(K$2,list!$G$26:$G$52,0))</f>
        <v>0.81569890321056482</v>
      </c>
      <c r="L41" s="194">
        <f>INDEX(list!$J$26:$J$52,MATCH(L$2,list!$G$26:$G$52,0))</f>
        <v>0.82372769068726526</v>
      </c>
      <c r="M41" s="194">
        <f>INDEX(list!$J$26:$J$52,MATCH(M$2,list!$G$26:$G$52,0))</f>
        <v>0.84006837754080255</v>
      </c>
      <c r="N41" s="194">
        <f>INDEX(list!$J$26:$J$52,MATCH(N$2,list!$G$26:$G$52,0))</f>
        <v>0.86473964788986613</v>
      </c>
      <c r="O41" s="194">
        <f>INDEX(list!$J$26:$J$52,MATCH(O$2,list!$G$26:$G$52,0))</f>
        <v>0.87931389382733727</v>
      </c>
      <c r="P41" s="194">
        <f>INDEX(list!$J$26:$J$52,MATCH(P$2,list!$G$26:$G$52,0))</f>
        <v>0.89299573558741929</v>
      </c>
      <c r="Q41" s="194">
        <f>INDEX(list!$J$26:$J$52,MATCH(Q$2,list!$G$26:$G$52,0))</f>
        <v>0.89938538749912111</v>
      </c>
      <c r="R41" s="194">
        <f>INDEX(list!$J$26:$J$52,MATCH(R$2,list!$G$26:$G$52,0))</f>
        <v>0.90536113867986234</v>
      </c>
      <c r="S41" s="194">
        <f>INDEX(list!$J$26:$J$52,MATCH(S$2,list!$G$26:$G$52,0))</f>
        <v>0.92218634589940585</v>
      </c>
      <c r="T41" s="194">
        <f>INDEX(list!$J$26:$J$52,MATCH(T$2,list!$G$26:$G$52,0))</f>
        <v>0.94293300128382052</v>
      </c>
      <c r="U41" s="194">
        <f>INDEX(list!$J$26:$J$52,MATCH(U$2,list!$G$26:$G$52,0))</f>
        <v>0.96243922119526415</v>
      </c>
      <c r="V41" s="194">
        <f>INDEX(list!$J$26:$J$52,MATCH(V$2,list!$G$26:$G$52,0))</f>
        <v>0.97761325901065366</v>
      </c>
      <c r="W41" s="194">
        <f>INDEX(list!$J$26:$J$52,MATCH(W$2,list!$G$26:$G$52,0))</f>
        <v>1</v>
      </c>
      <c r="X41" s="194">
        <f>INDEX(list!$J$26:$J$52,MATCH(X$2,list!$G$26:$G$52,0))</f>
        <v>1.060001640402285</v>
      </c>
      <c r="Y41" s="194">
        <f>INDEX(list!$J$26:$J$52,MATCH(Y$2,list!$G$26:$G$52,0))</f>
        <v>1.0861396140684445</v>
      </c>
      <c r="Z41" s="189">
        <f>INDEX(list!$J$26:$J$52,MATCH(Z$2,list!$G$26:$G$52,0))</f>
        <v>1.1085969430248384</v>
      </c>
    </row>
    <row r="42" spans="1:26" x14ac:dyDescent="0.2">
      <c r="A42" s="190">
        <v>240</v>
      </c>
      <c r="B42" s="191">
        <f>INDEX(list!$J$26:$J$52,MATCH(B$2,list!$G$26:$G$52,0))</f>
        <v>0.64333537486359005</v>
      </c>
      <c r="C42" s="191">
        <f>INDEX(list!$J$26:$J$52,MATCH(C$2,list!$G$26:$G$52,0))</f>
        <v>0.66528129732386421</v>
      </c>
      <c r="D42" s="191">
        <f>INDEX(list!$J$26:$J$52,MATCH(D$2,list!$G$26:$G$52,0))</f>
        <v>0.67706179249734466</v>
      </c>
      <c r="E42" s="191">
        <f>INDEX(list!$J$26:$J$52,MATCH(E$2,list!$G$26:$G$52,0))</f>
        <v>0.69197741945086422</v>
      </c>
      <c r="F42" s="191">
        <f>INDEX(list!$J$26:$J$52,MATCH(F$2,list!$G$26:$G$52,0))</f>
        <v>0.70724139437994382</v>
      </c>
      <c r="G42" s="191">
        <f>INDEX(list!$J$26:$J$52,MATCH(G$2,list!$G$26:$G$52,0))</f>
        <v>0.728490620889098</v>
      </c>
      <c r="H42" s="191">
        <f>INDEX(list!$J$26:$J$52,MATCH(H$2,list!$G$26:$G$52,0))</f>
        <v>0.75601011095833059</v>
      </c>
      <c r="I42" s="191">
        <f>INDEX(list!$J$26:$J$52,MATCH(I$2,list!$G$26:$G$52,0))</f>
        <v>0.7756582034998204</v>
      </c>
      <c r="J42" s="191">
        <f>INDEX(list!$J$26:$J$52,MATCH(J$2,list!$G$26:$G$52,0))</f>
        <v>0.8044330130009798</v>
      </c>
      <c r="K42" s="191">
        <f>INDEX(list!$J$26:$J$52,MATCH(K$2,list!$G$26:$G$52,0))</f>
        <v>0.81569890321056482</v>
      </c>
      <c r="L42" s="191">
        <f>INDEX(list!$J$26:$J$52,MATCH(L$2,list!$G$26:$G$52,0))</f>
        <v>0.82372769068726526</v>
      </c>
      <c r="M42" s="191">
        <f>INDEX(list!$J$26:$J$52,MATCH(M$2,list!$G$26:$G$52,0))</f>
        <v>0.84006837754080255</v>
      </c>
      <c r="N42" s="191">
        <f>INDEX(list!$J$26:$J$52,MATCH(N$2,list!$G$26:$G$52,0))</f>
        <v>0.86473964788986613</v>
      </c>
      <c r="O42" s="191">
        <f>INDEX(list!$J$26:$J$52,MATCH(O$2,list!$G$26:$G$52,0))</f>
        <v>0.87931389382733727</v>
      </c>
      <c r="P42" s="191">
        <f>INDEX(list!$J$26:$J$52,MATCH(P$2,list!$G$26:$G$52,0))</f>
        <v>0.89299573558741929</v>
      </c>
      <c r="Q42" s="191">
        <f>INDEX(list!$J$26:$J$52,MATCH(Q$2,list!$G$26:$G$52,0))</f>
        <v>0.89938538749912111</v>
      </c>
      <c r="R42" s="191">
        <f>INDEX(list!$J$26:$J$52,MATCH(R$2,list!$G$26:$G$52,0))</f>
        <v>0.90536113867986234</v>
      </c>
      <c r="S42" s="191">
        <f>INDEX(list!$J$26:$J$52,MATCH(S$2,list!$G$26:$G$52,0))</f>
        <v>0.92218634589940585</v>
      </c>
      <c r="T42" s="191">
        <f>INDEX(list!$J$26:$J$52,MATCH(T$2,list!$G$26:$G$52,0))</f>
        <v>0.94293300128382052</v>
      </c>
      <c r="U42" s="191">
        <f>INDEX(list!$J$26:$J$52,MATCH(U$2,list!$G$26:$G$52,0))</f>
        <v>0.96243922119526415</v>
      </c>
      <c r="V42" s="191">
        <f>INDEX(list!$J$26:$J$52,MATCH(V$2,list!$G$26:$G$52,0))</f>
        <v>0.97761325901065366</v>
      </c>
      <c r="W42" s="191">
        <f>INDEX(list!$J$26:$J$52,MATCH(W$2,list!$G$26:$G$52,0))</f>
        <v>1</v>
      </c>
      <c r="X42" s="191">
        <f>INDEX(list!$J$26:$J$52,MATCH(X$2,list!$G$26:$G$52,0))</f>
        <v>1.060001640402285</v>
      </c>
      <c r="Y42" s="191">
        <f>INDEX(list!$J$26:$J$52,MATCH(Y$2,list!$G$26:$G$52,0))</f>
        <v>1.0861396140684445</v>
      </c>
      <c r="Z42" s="192">
        <f>INDEX(list!$J$26:$J$52,MATCH(Z$2,list!$G$26:$G$52,0))</f>
        <v>1.1085969430248384</v>
      </c>
    </row>
    <row r="43" spans="1:26" x14ac:dyDescent="0.2">
      <c r="A43" s="193">
        <v>242</v>
      </c>
      <c r="B43" s="194">
        <f>INDEX(list!$J$26:$J$52,MATCH(B$2,list!$G$26:$G$52,0))</f>
        <v>0.64333537486359005</v>
      </c>
      <c r="C43" s="194">
        <f>INDEX(list!$J$26:$J$52,MATCH(C$2,list!$G$26:$G$52,0))</f>
        <v>0.66528129732386421</v>
      </c>
      <c r="D43" s="194">
        <f>INDEX(list!$J$26:$J$52,MATCH(D$2,list!$G$26:$G$52,0))</f>
        <v>0.67706179249734466</v>
      </c>
      <c r="E43" s="194">
        <f>INDEX(list!$J$26:$J$52,MATCH(E$2,list!$G$26:$G$52,0))</f>
        <v>0.69197741945086422</v>
      </c>
      <c r="F43" s="194">
        <f>INDEX(list!$J$26:$J$52,MATCH(F$2,list!$G$26:$G$52,0))</f>
        <v>0.70724139437994382</v>
      </c>
      <c r="G43" s="194">
        <f>INDEX(list!$J$26:$J$52,MATCH(G$2,list!$G$26:$G$52,0))</f>
        <v>0.728490620889098</v>
      </c>
      <c r="H43" s="194">
        <f>INDEX(list!$J$26:$J$52,MATCH(H$2,list!$G$26:$G$52,0))</f>
        <v>0.75601011095833059</v>
      </c>
      <c r="I43" s="194">
        <f>INDEX(list!$J$26:$J$52,MATCH(I$2,list!$G$26:$G$52,0))</f>
        <v>0.7756582034998204</v>
      </c>
      <c r="J43" s="194">
        <f>INDEX(list!$J$26:$J$52,MATCH(J$2,list!$G$26:$G$52,0))</f>
        <v>0.8044330130009798</v>
      </c>
      <c r="K43" s="194">
        <f>INDEX(list!$J$26:$J$52,MATCH(K$2,list!$G$26:$G$52,0))</f>
        <v>0.81569890321056482</v>
      </c>
      <c r="L43" s="194">
        <f>INDEX(list!$J$26:$J$52,MATCH(L$2,list!$G$26:$G$52,0))</f>
        <v>0.82372769068726526</v>
      </c>
      <c r="M43" s="194">
        <f>INDEX(list!$J$26:$J$52,MATCH(M$2,list!$G$26:$G$52,0))</f>
        <v>0.84006837754080255</v>
      </c>
      <c r="N43" s="194">
        <f>INDEX(list!$J$26:$J$52,MATCH(N$2,list!$G$26:$G$52,0))</f>
        <v>0.86473964788986613</v>
      </c>
      <c r="O43" s="194">
        <f>INDEX(list!$J$26:$J$52,MATCH(O$2,list!$G$26:$G$52,0))</f>
        <v>0.87931389382733727</v>
      </c>
      <c r="P43" s="194">
        <f>INDEX(list!$J$26:$J$52,MATCH(P$2,list!$G$26:$G$52,0))</f>
        <v>0.89299573558741929</v>
      </c>
      <c r="Q43" s="194">
        <f>INDEX(list!$J$26:$J$52,MATCH(Q$2,list!$G$26:$G$52,0))</f>
        <v>0.89938538749912111</v>
      </c>
      <c r="R43" s="194">
        <f>INDEX(list!$J$26:$J$52,MATCH(R$2,list!$G$26:$G$52,0))</f>
        <v>0.90536113867986234</v>
      </c>
      <c r="S43" s="194">
        <f>INDEX(list!$J$26:$J$52,MATCH(S$2,list!$G$26:$G$52,0))</f>
        <v>0.92218634589940585</v>
      </c>
      <c r="T43" s="194">
        <f>INDEX(list!$J$26:$J$52,MATCH(T$2,list!$G$26:$G$52,0))</f>
        <v>0.94293300128382052</v>
      </c>
      <c r="U43" s="194">
        <f>INDEX(list!$J$26:$J$52,MATCH(U$2,list!$G$26:$G$52,0))</f>
        <v>0.96243922119526415</v>
      </c>
      <c r="V43" s="194">
        <f>INDEX(list!$J$26:$J$52,MATCH(V$2,list!$G$26:$G$52,0))</f>
        <v>0.97761325901065366</v>
      </c>
      <c r="W43" s="194">
        <f>INDEX(list!$J$26:$J$52,MATCH(W$2,list!$G$26:$G$52,0))</f>
        <v>1</v>
      </c>
      <c r="X43" s="194">
        <f>INDEX(list!$J$26:$J$52,MATCH(X$2,list!$G$26:$G$52,0))</f>
        <v>1.060001640402285</v>
      </c>
      <c r="Y43" s="194">
        <f>INDEX(list!$J$26:$J$52,MATCH(Y$2,list!$G$26:$G$52,0))</f>
        <v>1.0861396140684445</v>
      </c>
      <c r="Z43" s="189">
        <f>INDEX(list!$J$26:$J$52,MATCH(Z$2,list!$G$26:$G$52,0))</f>
        <v>1.1085969430248384</v>
      </c>
    </row>
    <row r="44" spans="1:26" x14ac:dyDescent="0.2">
      <c r="A44" s="190">
        <v>243</v>
      </c>
      <c r="B44" s="191">
        <f>INDEX(list!$J$26:$J$52,MATCH(B$2,list!$G$26:$G$52,0))</f>
        <v>0.64333537486359005</v>
      </c>
      <c r="C44" s="191">
        <f>INDEX(list!$J$26:$J$52,MATCH(C$2,list!$G$26:$G$52,0))</f>
        <v>0.66528129732386421</v>
      </c>
      <c r="D44" s="191">
        <f>INDEX(list!$J$26:$J$52,MATCH(D$2,list!$G$26:$G$52,0))</f>
        <v>0.67706179249734466</v>
      </c>
      <c r="E44" s="191">
        <f>INDEX(list!$J$26:$J$52,MATCH(E$2,list!$G$26:$G$52,0))</f>
        <v>0.69197741945086422</v>
      </c>
      <c r="F44" s="191">
        <f>INDEX(list!$J$26:$J$52,MATCH(F$2,list!$G$26:$G$52,0))</f>
        <v>0.70724139437994382</v>
      </c>
      <c r="G44" s="191">
        <f>INDEX(list!$J$26:$J$52,MATCH(G$2,list!$G$26:$G$52,0))</f>
        <v>0.728490620889098</v>
      </c>
      <c r="H44" s="191">
        <f>INDEX(list!$J$26:$J$52,MATCH(H$2,list!$G$26:$G$52,0))</f>
        <v>0.75601011095833059</v>
      </c>
      <c r="I44" s="191">
        <f>INDEX(list!$J$26:$J$52,MATCH(I$2,list!$G$26:$G$52,0))</f>
        <v>0.7756582034998204</v>
      </c>
      <c r="J44" s="191">
        <f>INDEX(list!$J$26:$J$52,MATCH(J$2,list!$G$26:$G$52,0))</f>
        <v>0.8044330130009798</v>
      </c>
      <c r="K44" s="191">
        <f>INDEX(list!$J$26:$J$52,MATCH(K$2,list!$G$26:$G$52,0))</f>
        <v>0.81569890321056482</v>
      </c>
      <c r="L44" s="191">
        <f>INDEX(list!$J$26:$J$52,MATCH(L$2,list!$G$26:$G$52,0))</f>
        <v>0.82372769068726526</v>
      </c>
      <c r="M44" s="191">
        <f>INDEX(list!$J$26:$J$52,MATCH(M$2,list!$G$26:$G$52,0))</f>
        <v>0.84006837754080255</v>
      </c>
      <c r="N44" s="191">
        <f>INDEX(list!$J$26:$J$52,MATCH(N$2,list!$G$26:$G$52,0))</f>
        <v>0.86473964788986613</v>
      </c>
      <c r="O44" s="191">
        <f>INDEX(list!$J$26:$J$52,MATCH(O$2,list!$G$26:$G$52,0))</f>
        <v>0.87931389382733727</v>
      </c>
      <c r="P44" s="191">
        <f>INDEX(list!$J$26:$J$52,MATCH(P$2,list!$G$26:$G$52,0))</f>
        <v>0.89299573558741929</v>
      </c>
      <c r="Q44" s="191">
        <f>INDEX(list!$J$26:$J$52,MATCH(Q$2,list!$G$26:$G$52,0))</f>
        <v>0.89938538749912111</v>
      </c>
      <c r="R44" s="191">
        <f>INDEX(list!$J$26:$J$52,MATCH(R$2,list!$G$26:$G$52,0))</f>
        <v>0.90536113867986234</v>
      </c>
      <c r="S44" s="191">
        <f>INDEX(list!$J$26:$J$52,MATCH(S$2,list!$G$26:$G$52,0))</f>
        <v>0.92218634589940585</v>
      </c>
      <c r="T44" s="191">
        <f>INDEX(list!$J$26:$J$52,MATCH(T$2,list!$G$26:$G$52,0))</f>
        <v>0.94293300128382052</v>
      </c>
      <c r="U44" s="191">
        <f>INDEX(list!$J$26:$J$52,MATCH(U$2,list!$G$26:$G$52,0))</f>
        <v>0.96243922119526415</v>
      </c>
      <c r="V44" s="191">
        <f>INDEX(list!$J$26:$J$52,MATCH(V$2,list!$G$26:$G$52,0))</f>
        <v>0.97761325901065366</v>
      </c>
      <c r="W44" s="191">
        <f>INDEX(list!$J$26:$J$52,MATCH(W$2,list!$G$26:$G$52,0))</f>
        <v>1</v>
      </c>
      <c r="X44" s="191">
        <f>INDEX(list!$J$26:$J$52,MATCH(X$2,list!$G$26:$G$52,0))</f>
        <v>1.060001640402285</v>
      </c>
      <c r="Y44" s="191">
        <f>INDEX(list!$J$26:$J$52,MATCH(Y$2,list!$G$26:$G$52,0))</f>
        <v>1.0861396140684445</v>
      </c>
      <c r="Z44" s="192">
        <f>INDEX(list!$J$26:$J$52,MATCH(Z$2,list!$G$26:$G$52,0))</f>
        <v>1.1085969430248384</v>
      </c>
    </row>
    <row r="45" spans="1:26" x14ac:dyDescent="0.2">
      <c r="A45" s="193">
        <v>245</v>
      </c>
      <c r="B45" s="194">
        <f>INDEX(list!$J$26:$J$52,MATCH(B$2,list!$G$26:$G$52,0))</f>
        <v>0.64333537486359005</v>
      </c>
      <c r="C45" s="194">
        <f>INDEX(list!$J$26:$J$52,MATCH(C$2,list!$G$26:$G$52,0))</f>
        <v>0.66528129732386421</v>
      </c>
      <c r="D45" s="194">
        <f>INDEX(list!$J$26:$J$52,MATCH(D$2,list!$G$26:$G$52,0))</f>
        <v>0.67706179249734466</v>
      </c>
      <c r="E45" s="194">
        <f>INDEX(list!$J$26:$J$52,MATCH(E$2,list!$G$26:$G$52,0))</f>
        <v>0.69197741945086422</v>
      </c>
      <c r="F45" s="194">
        <f>INDEX(list!$J$26:$J$52,MATCH(F$2,list!$G$26:$G$52,0))</f>
        <v>0.70724139437994382</v>
      </c>
      <c r="G45" s="194">
        <f>INDEX(list!$J$26:$J$52,MATCH(G$2,list!$G$26:$G$52,0))</f>
        <v>0.728490620889098</v>
      </c>
      <c r="H45" s="194">
        <f>INDEX(list!$J$26:$J$52,MATCH(H$2,list!$G$26:$G$52,0))</f>
        <v>0.75601011095833059</v>
      </c>
      <c r="I45" s="194">
        <f>INDEX(list!$J$26:$J$52,MATCH(I$2,list!$G$26:$G$52,0))</f>
        <v>0.7756582034998204</v>
      </c>
      <c r="J45" s="194">
        <f>INDEX(list!$J$26:$J$52,MATCH(J$2,list!$G$26:$G$52,0))</f>
        <v>0.8044330130009798</v>
      </c>
      <c r="K45" s="194">
        <f>INDEX(list!$J$26:$J$52,MATCH(K$2,list!$G$26:$G$52,0))</f>
        <v>0.81569890321056482</v>
      </c>
      <c r="L45" s="194">
        <f>INDEX(list!$J$26:$J$52,MATCH(L$2,list!$G$26:$G$52,0))</f>
        <v>0.82372769068726526</v>
      </c>
      <c r="M45" s="194">
        <f>INDEX(list!$J$26:$J$52,MATCH(M$2,list!$G$26:$G$52,0))</f>
        <v>0.84006837754080255</v>
      </c>
      <c r="N45" s="194">
        <f>INDEX(list!$J$26:$J$52,MATCH(N$2,list!$G$26:$G$52,0))</f>
        <v>0.86473964788986613</v>
      </c>
      <c r="O45" s="194">
        <f>INDEX(list!$J$26:$J$52,MATCH(O$2,list!$G$26:$G$52,0))</f>
        <v>0.87931389382733727</v>
      </c>
      <c r="P45" s="194">
        <f>INDEX(list!$J$26:$J$52,MATCH(P$2,list!$G$26:$G$52,0))</f>
        <v>0.89299573558741929</v>
      </c>
      <c r="Q45" s="194">
        <f>INDEX(list!$J$26:$J$52,MATCH(Q$2,list!$G$26:$G$52,0))</f>
        <v>0.89938538749912111</v>
      </c>
      <c r="R45" s="194">
        <f>INDEX(list!$J$26:$J$52,MATCH(R$2,list!$G$26:$G$52,0))</f>
        <v>0.90536113867986234</v>
      </c>
      <c r="S45" s="194">
        <f>INDEX(list!$J$26:$J$52,MATCH(S$2,list!$G$26:$G$52,0))</f>
        <v>0.92218634589940585</v>
      </c>
      <c r="T45" s="194">
        <f>INDEX(list!$J$26:$J$52,MATCH(T$2,list!$G$26:$G$52,0))</f>
        <v>0.94293300128382052</v>
      </c>
      <c r="U45" s="194">
        <f>INDEX(list!$J$26:$J$52,MATCH(U$2,list!$G$26:$G$52,0))</f>
        <v>0.96243922119526415</v>
      </c>
      <c r="V45" s="194">
        <f>INDEX(list!$J$26:$J$52,MATCH(V$2,list!$G$26:$G$52,0))</f>
        <v>0.97761325901065366</v>
      </c>
      <c r="W45" s="194">
        <f>INDEX(list!$J$26:$J$52,MATCH(W$2,list!$G$26:$G$52,0))</f>
        <v>1</v>
      </c>
      <c r="X45" s="194">
        <f>INDEX(list!$J$26:$J$52,MATCH(X$2,list!$G$26:$G$52,0))</f>
        <v>1.060001640402285</v>
      </c>
      <c r="Y45" s="194">
        <f>INDEX(list!$J$26:$J$52,MATCH(Y$2,list!$G$26:$G$52,0))</f>
        <v>1.0861396140684445</v>
      </c>
      <c r="Z45" s="189">
        <f>INDEX(list!$J$26:$J$52,MATCH(Z$2,list!$G$26:$G$52,0))</f>
        <v>1.1085969430248384</v>
      </c>
    </row>
    <row r="46" spans="1:26" x14ac:dyDescent="0.2">
      <c r="A46" s="190">
        <v>246</v>
      </c>
      <c r="B46" s="191">
        <f>INDEX(list!$J$26:$J$52,MATCH(B$2,list!$G$26:$G$52,0))</f>
        <v>0.64333537486359005</v>
      </c>
      <c r="C46" s="191">
        <f>INDEX(list!$J$26:$J$52,MATCH(C$2,list!$G$26:$G$52,0))</f>
        <v>0.66528129732386421</v>
      </c>
      <c r="D46" s="191">
        <f>INDEX(list!$J$26:$J$52,MATCH(D$2,list!$G$26:$G$52,0))</f>
        <v>0.67706179249734466</v>
      </c>
      <c r="E46" s="191">
        <f>INDEX(list!$J$26:$J$52,MATCH(E$2,list!$G$26:$G$52,0))</f>
        <v>0.69197741945086422</v>
      </c>
      <c r="F46" s="191">
        <f>INDEX(list!$J$26:$J$52,MATCH(F$2,list!$G$26:$G$52,0))</f>
        <v>0.70724139437994382</v>
      </c>
      <c r="G46" s="191">
        <f>INDEX(list!$J$26:$J$52,MATCH(G$2,list!$G$26:$G$52,0))</f>
        <v>0.728490620889098</v>
      </c>
      <c r="H46" s="191">
        <f>INDEX(list!$J$26:$J$52,MATCH(H$2,list!$G$26:$G$52,0))</f>
        <v>0.75601011095833059</v>
      </c>
      <c r="I46" s="191">
        <f>INDEX(list!$J$26:$J$52,MATCH(I$2,list!$G$26:$G$52,0))</f>
        <v>0.7756582034998204</v>
      </c>
      <c r="J46" s="191">
        <f>INDEX(list!$J$26:$J$52,MATCH(J$2,list!$G$26:$G$52,0))</f>
        <v>0.8044330130009798</v>
      </c>
      <c r="K46" s="191">
        <f>INDEX(list!$J$26:$J$52,MATCH(K$2,list!$G$26:$G$52,0))</f>
        <v>0.81569890321056482</v>
      </c>
      <c r="L46" s="191">
        <f>INDEX(list!$J$26:$J$52,MATCH(L$2,list!$G$26:$G$52,0))</f>
        <v>0.82372769068726526</v>
      </c>
      <c r="M46" s="191">
        <f>INDEX(list!$J$26:$J$52,MATCH(M$2,list!$G$26:$G$52,0))</f>
        <v>0.84006837754080255</v>
      </c>
      <c r="N46" s="191">
        <f>INDEX(list!$J$26:$J$52,MATCH(N$2,list!$G$26:$G$52,0))</f>
        <v>0.86473964788986613</v>
      </c>
      <c r="O46" s="191">
        <f>INDEX(list!$J$26:$J$52,MATCH(O$2,list!$G$26:$G$52,0))</f>
        <v>0.87931389382733727</v>
      </c>
      <c r="P46" s="191">
        <f>INDEX(list!$J$26:$J$52,MATCH(P$2,list!$G$26:$G$52,0))</f>
        <v>0.89299573558741929</v>
      </c>
      <c r="Q46" s="191">
        <f>INDEX(list!$J$26:$J$52,MATCH(Q$2,list!$G$26:$G$52,0))</f>
        <v>0.89938538749912111</v>
      </c>
      <c r="R46" s="191">
        <f>INDEX(list!$J$26:$J$52,MATCH(R$2,list!$G$26:$G$52,0))</f>
        <v>0.90536113867986234</v>
      </c>
      <c r="S46" s="191">
        <f>INDEX(list!$J$26:$J$52,MATCH(S$2,list!$G$26:$G$52,0))</f>
        <v>0.92218634589940585</v>
      </c>
      <c r="T46" s="191">
        <f>INDEX(list!$J$26:$J$52,MATCH(T$2,list!$G$26:$G$52,0))</f>
        <v>0.94293300128382052</v>
      </c>
      <c r="U46" s="191">
        <f>INDEX(list!$J$26:$J$52,MATCH(U$2,list!$G$26:$G$52,0))</f>
        <v>0.96243922119526415</v>
      </c>
      <c r="V46" s="191">
        <f>INDEX(list!$J$26:$J$52,MATCH(V$2,list!$G$26:$G$52,0))</f>
        <v>0.97761325901065366</v>
      </c>
      <c r="W46" s="191">
        <f>INDEX(list!$J$26:$J$52,MATCH(W$2,list!$G$26:$G$52,0))</f>
        <v>1</v>
      </c>
      <c r="X46" s="191">
        <f>INDEX(list!$J$26:$J$52,MATCH(X$2,list!$G$26:$G$52,0))</f>
        <v>1.060001640402285</v>
      </c>
      <c r="Y46" s="191">
        <f>INDEX(list!$J$26:$J$52,MATCH(Y$2,list!$G$26:$G$52,0))</f>
        <v>1.0861396140684445</v>
      </c>
      <c r="Z46" s="192">
        <f>INDEX(list!$J$26:$J$52,MATCH(Z$2,list!$G$26:$G$52,0))</f>
        <v>1.1085969430248384</v>
      </c>
    </row>
    <row r="47" spans="1:26" x14ac:dyDescent="0.2">
      <c r="A47" s="193">
        <v>247</v>
      </c>
      <c r="B47" s="194">
        <f>INDEX(list!$J$26:$J$52,MATCH(B$2,list!$G$26:$G$52,0))</f>
        <v>0.64333537486359005</v>
      </c>
      <c r="C47" s="194">
        <f>INDEX(list!$J$26:$J$52,MATCH(C$2,list!$G$26:$G$52,0))</f>
        <v>0.66528129732386421</v>
      </c>
      <c r="D47" s="194">
        <f>INDEX(list!$J$26:$J$52,MATCH(D$2,list!$G$26:$G$52,0))</f>
        <v>0.67706179249734466</v>
      </c>
      <c r="E47" s="194">
        <f>INDEX(list!$J$26:$J$52,MATCH(E$2,list!$G$26:$G$52,0))</f>
        <v>0.69197741945086422</v>
      </c>
      <c r="F47" s="194">
        <f>INDEX(list!$J$26:$J$52,MATCH(F$2,list!$G$26:$G$52,0))</f>
        <v>0.70724139437994382</v>
      </c>
      <c r="G47" s="194">
        <f>INDEX(list!$J$26:$J$52,MATCH(G$2,list!$G$26:$G$52,0))</f>
        <v>0.728490620889098</v>
      </c>
      <c r="H47" s="194">
        <f>INDEX(list!$J$26:$J$52,MATCH(H$2,list!$G$26:$G$52,0))</f>
        <v>0.75601011095833059</v>
      </c>
      <c r="I47" s="194">
        <f>INDEX(list!$J$26:$J$52,MATCH(I$2,list!$G$26:$G$52,0))</f>
        <v>0.7756582034998204</v>
      </c>
      <c r="J47" s="194">
        <f>INDEX(list!$J$26:$J$52,MATCH(J$2,list!$G$26:$G$52,0))</f>
        <v>0.8044330130009798</v>
      </c>
      <c r="K47" s="194">
        <f>INDEX(list!$J$26:$J$52,MATCH(K$2,list!$G$26:$G$52,0))</f>
        <v>0.81569890321056482</v>
      </c>
      <c r="L47" s="194">
        <f>INDEX(list!$J$26:$J$52,MATCH(L$2,list!$G$26:$G$52,0))</f>
        <v>0.82372769068726526</v>
      </c>
      <c r="M47" s="194">
        <f>INDEX(list!$J$26:$J$52,MATCH(M$2,list!$G$26:$G$52,0))</f>
        <v>0.84006837754080255</v>
      </c>
      <c r="N47" s="194">
        <f>INDEX(list!$J$26:$J$52,MATCH(N$2,list!$G$26:$G$52,0))</f>
        <v>0.86473964788986613</v>
      </c>
      <c r="O47" s="194">
        <f>INDEX(list!$J$26:$J$52,MATCH(O$2,list!$G$26:$G$52,0))</f>
        <v>0.87931389382733727</v>
      </c>
      <c r="P47" s="194">
        <f>INDEX(list!$J$26:$J$52,MATCH(P$2,list!$G$26:$G$52,0))</f>
        <v>0.89299573558741929</v>
      </c>
      <c r="Q47" s="194">
        <f>INDEX(list!$J$26:$J$52,MATCH(Q$2,list!$G$26:$G$52,0))</f>
        <v>0.89938538749912111</v>
      </c>
      <c r="R47" s="194">
        <f>INDEX(list!$J$26:$J$52,MATCH(R$2,list!$G$26:$G$52,0))</f>
        <v>0.90536113867986234</v>
      </c>
      <c r="S47" s="194">
        <f>INDEX(list!$J$26:$J$52,MATCH(S$2,list!$G$26:$G$52,0))</f>
        <v>0.92218634589940585</v>
      </c>
      <c r="T47" s="194">
        <f>INDEX(list!$J$26:$J$52,MATCH(T$2,list!$G$26:$G$52,0))</f>
        <v>0.94293300128382052</v>
      </c>
      <c r="U47" s="194">
        <f>INDEX(list!$J$26:$J$52,MATCH(U$2,list!$G$26:$G$52,0))</f>
        <v>0.96243922119526415</v>
      </c>
      <c r="V47" s="194">
        <f>INDEX(list!$J$26:$J$52,MATCH(V$2,list!$G$26:$G$52,0))</f>
        <v>0.97761325901065366</v>
      </c>
      <c r="W47" s="194">
        <f>INDEX(list!$J$26:$J$52,MATCH(W$2,list!$G$26:$G$52,0))</f>
        <v>1</v>
      </c>
      <c r="X47" s="194">
        <f>INDEX(list!$J$26:$J$52,MATCH(X$2,list!$G$26:$G$52,0))</f>
        <v>1.060001640402285</v>
      </c>
      <c r="Y47" s="194">
        <f>INDEX(list!$J$26:$J$52,MATCH(Y$2,list!$G$26:$G$52,0))</f>
        <v>1.0861396140684445</v>
      </c>
      <c r="Z47" s="189">
        <f>INDEX(list!$J$26:$J$52,MATCH(Z$2,list!$G$26:$G$52,0))</f>
        <v>1.1085969430248384</v>
      </c>
    </row>
    <row r="48" spans="1:26" x14ac:dyDescent="0.2">
      <c r="A48" s="190">
        <v>248</v>
      </c>
      <c r="B48" s="191">
        <f>INDEX(list!$J$26:$J$52,MATCH(B$2,list!$G$26:$G$52,0))</f>
        <v>0.64333537486359005</v>
      </c>
      <c r="C48" s="191">
        <f>INDEX(list!$J$26:$J$52,MATCH(C$2,list!$G$26:$G$52,0))</f>
        <v>0.66528129732386421</v>
      </c>
      <c r="D48" s="191">
        <f>INDEX(list!$J$26:$J$52,MATCH(D$2,list!$G$26:$G$52,0))</f>
        <v>0.67706179249734466</v>
      </c>
      <c r="E48" s="191">
        <f>INDEX(list!$J$26:$J$52,MATCH(E$2,list!$G$26:$G$52,0))</f>
        <v>0.69197741945086422</v>
      </c>
      <c r="F48" s="191">
        <f>INDEX(list!$J$26:$J$52,MATCH(F$2,list!$G$26:$G$52,0))</f>
        <v>0.70724139437994382</v>
      </c>
      <c r="G48" s="191">
        <f>INDEX(list!$J$26:$J$52,MATCH(G$2,list!$G$26:$G$52,0))</f>
        <v>0.728490620889098</v>
      </c>
      <c r="H48" s="191">
        <f>INDEX(list!$J$26:$J$52,MATCH(H$2,list!$G$26:$G$52,0))</f>
        <v>0.75601011095833059</v>
      </c>
      <c r="I48" s="191">
        <f>INDEX(list!$J$26:$J$52,MATCH(I$2,list!$G$26:$G$52,0))</f>
        <v>0.7756582034998204</v>
      </c>
      <c r="J48" s="191">
        <f>INDEX(list!$J$26:$J$52,MATCH(J$2,list!$G$26:$G$52,0))</f>
        <v>0.8044330130009798</v>
      </c>
      <c r="K48" s="191">
        <f>INDEX(list!$J$26:$J$52,MATCH(K$2,list!$G$26:$G$52,0))</f>
        <v>0.81569890321056482</v>
      </c>
      <c r="L48" s="191">
        <f>INDEX(list!$J$26:$J$52,MATCH(L$2,list!$G$26:$G$52,0))</f>
        <v>0.82372769068726526</v>
      </c>
      <c r="M48" s="191">
        <f>INDEX(list!$J$26:$J$52,MATCH(M$2,list!$G$26:$G$52,0))</f>
        <v>0.84006837754080255</v>
      </c>
      <c r="N48" s="191">
        <f>INDEX(list!$J$26:$J$52,MATCH(N$2,list!$G$26:$G$52,0))</f>
        <v>0.86473964788986613</v>
      </c>
      <c r="O48" s="191">
        <f>INDEX(list!$J$26:$J$52,MATCH(O$2,list!$G$26:$G$52,0))</f>
        <v>0.87931389382733727</v>
      </c>
      <c r="P48" s="191">
        <f>INDEX(list!$J$26:$J$52,MATCH(P$2,list!$G$26:$G$52,0))</f>
        <v>0.89299573558741929</v>
      </c>
      <c r="Q48" s="191">
        <f>INDEX(list!$J$26:$J$52,MATCH(Q$2,list!$G$26:$G$52,0))</f>
        <v>0.89938538749912111</v>
      </c>
      <c r="R48" s="191">
        <f>INDEX(list!$J$26:$J$52,MATCH(R$2,list!$G$26:$G$52,0))</f>
        <v>0.90536113867986234</v>
      </c>
      <c r="S48" s="191">
        <f>INDEX(list!$J$26:$J$52,MATCH(S$2,list!$G$26:$G$52,0))</f>
        <v>0.92218634589940585</v>
      </c>
      <c r="T48" s="191">
        <f>INDEX(list!$J$26:$J$52,MATCH(T$2,list!$G$26:$G$52,0))</f>
        <v>0.94293300128382052</v>
      </c>
      <c r="U48" s="191">
        <f>INDEX(list!$J$26:$J$52,MATCH(U$2,list!$G$26:$G$52,0))</f>
        <v>0.96243922119526415</v>
      </c>
      <c r="V48" s="191">
        <f>INDEX(list!$J$26:$J$52,MATCH(V$2,list!$G$26:$G$52,0))</f>
        <v>0.97761325901065366</v>
      </c>
      <c r="W48" s="191">
        <f>INDEX(list!$J$26:$J$52,MATCH(W$2,list!$G$26:$G$52,0))</f>
        <v>1</v>
      </c>
      <c r="X48" s="191">
        <f>INDEX(list!$J$26:$J$52,MATCH(X$2,list!$G$26:$G$52,0))</f>
        <v>1.060001640402285</v>
      </c>
      <c r="Y48" s="191">
        <f>INDEX(list!$J$26:$J$52,MATCH(Y$2,list!$G$26:$G$52,0))</f>
        <v>1.0861396140684445</v>
      </c>
      <c r="Z48" s="192">
        <f>INDEX(list!$J$26:$J$52,MATCH(Z$2,list!$G$26:$G$52,0))</f>
        <v>1.1085969430248384</v>
      </c>
    </row>
    <row r="49" spans="1:26" x14ac:dyDescent="0.2">
      <c r="A49" s="193">
        <v>249</v>
      </c>
      <c r="B49" s="194">
        <f>INDEX(list!$J$26:$J$52,MATCH(B$2,list!$G$26:$G$52,0))</f>
        <v>0.64333537486359005</v>
      </c>
      <c r="C49" s="194">
        <f>INDEX(list!$J$26:$J$52,MATCH(C$2,list!$G$26:$G$52,0))</f>
        <v>0.66528129732386421</v>
      </c>
      <c r="D49" s="194">
        <f>INDEX(list!$J$26:$J$52,MATCH(D$2,list!$G$26:$G$52,0))</f>
        <v>0.67706179249734466</v>
      </c>
      <c r="E49" s="194">
        <f>INDEX(list!$J$26:$J$52,MATCH(E$2,list!$G$26:$G$52,0))</f>
        <v>0.69197741945086422</v>
      </c>
      <c r="F49" s="194">
        <f>INDEX(list!$J$26:$J$52,MATCH(F$2,list!$G$26:$G$52,0))</f>
        <v>0.70724139437994382</v>
      </c>
      <c r="G49" s="194">
        <f>INDEX(list!$J$26:$J$52,MATCH(G$2,list!$G$26:$G$52,0))</f>
        <v>0.728490620889098</v>
      </c>
      <c r="H49" s="194">
        <f>INDEX(list!$J$26:$J$52,MATCH(H$2,list!$G$26:$G$52,0))</f>
        <v>0.75601011095833059</v>
      </c>
      <c r="I49" s="194">
        <f>INDEX(list!$J$26:$J$52,MATCH(I$2,list!$G$26:$G$52,0))</f>
        <v>0.7756582034998204</v>
      </c>
      <c r="J49" s="194">
        <f>INDEX(list!$J$26:$J$52,MATCH(J$2,list!$G$26:$G$52,0))</f>
        <v>0.8044330130009798</v>
      </c>
      <c r="K49" s="194">
        <f>INDEX(list!$J$26:$J$52,MATCH(K$2,list!$G$26:$G$52,0))</f>
        <v>0.81569890321056482</v>
      </c>
      <c r="L49" s="194">
        <f>INDEX(list!$J$26:$J$52,MATCH(L$2,list!$G$26:$G$52,0))</f>
        <v>0.82372769068726526</v>
      </c>
      <c r="M49" s="194">
        <f>INDEX(list!$J$26:$J$52,MATCH(M$2,list!$G$26:$G$52,0))</f>
        <v>0.84006837754080255</v>
      </c>
      <c r="N49" s="194">
        <f>INDEX(list!$J$26:$J$52,MATCH(N$2,list!$G$26:$G$52,0))</f>
        <v>0.86473964788986613</v>
      </c>
      <c r="O49" s="194">
        <f>INDEX(list!$J$26:$J$52,MATCH(O$2,list!$G$26:$G$52,0))</f>
        <v>0.87931389382733727</v>
      </c>
      <c r="P49" s="194">
        <f>INDEX(list!$J$26:$J$52,MATCH(P$2,list!$G$26:$G$52,0))</f>
        <v>0.89299573558741929</v>
      </c>
      <c r="Q49" s="194">
        <f>INDEX(list!$J$26:$J$52,MATCH(Q$2,list!$G$26:$G$52,0))</f>
        <v>0.89938538749912111</v>
      </c>
      <c r="R49" s="194">
        <f>INDEX(list!$J$26:$J$52,MATCH(R$2,list!$G$26:$G$52,0))</f>
        <v>0.90536113867986234</v>
      </c>
      <c r="S49" s="194">
        <f>INDEX(list!$J$26:$J$52,MATCH(S$2,list!$G$26:$G$52,0))</f>
        <v>0.92218634589940585</v>
      </c>
      <c r="T49" s="194">
        <f>INDEX(list!$J$26:$J$52,MATCH(T$2,list!$G$26:$G$52,0))</f>
        <v>0.94293300128382052</v>
      </c>
      <c r="U49" s="194">
        <f>INDEX(list!$J$26:$J$52,MATCH(U$2,list!$G$26:$G$52,0))</f>
        <v>0.96243922119526415</v>
      </c>
      <c r="V49" s="194">
        <f>INDEX(list!$J$26:$J$52,MATCH(V$2,list!$G$26:$G$52,0))</f>
        <v>0.97761325901065366</v>
      </c>
      <c r="W49" s="194">
        <f>INDEX(list!$J$26:$J$52,MATCH(W$2,list!$G$26:$G$52,0))</f>
        <v>1</v>
      </c>
      <c r="X49" s="194">
        <f>INDEX(list!$J$26:$J$52,MATCH(X$2,list!$G$26:$G$52,0))</f>
        <v>1.060001640402285</v>
      </c>
      <c r="Y49" s="194">
        <f>INDEX(list!$J$26:$J$52,MATCH(Y$2,list!$G$26:$G$52,0))</f>
        <v>1.0861396140684445</v>
      </c>
      <c r="Z49" s="189">
        <f>INDEX(list!$J$26:$J$52,MATCH(Z$2,list!$G$26:$G$52,0))</f>
        <v>1.1085969430248384</v>
      </c>
    </row>
    <row r="50" spans="1:26" x14ac:dyDescent="0.2">
      <c r="A50" s="190">
        <v>250</v>
      </c>
      <c r="B50" s="191">
        <f>INDEX(list!$J$26:$J$52,MATCH(B$2,list!$G$26:$G$52,0))</f>
        <v>0.64333537486359005</v>
      </c>
      <c r="C50" s="191">
        <f>INDEX(list!$J$26:$J$52,MATCH(C$2,list!$G$26:$G$52,0))</f>
        <v>0.66528129732386421</v>
      </c>
      <c r="D50" s="191">
        <f>INDEX(list!$J$26:$J$52,MATCH(D$2,list!$G$26:$G$52,0))</f>
        <v>0.67706179249734466</v>
      </c>
      <c r="E50" s="191">
        <f>INDEX(list!$J$26:$J$52,MATCH(E$2,list!$G$26:$G$52,0))</f>
        <v>0.69197741945086422</v>
      </c>
      <c r="F50" s="191">
        <f>INDEX(list!$J$26:$J$52,MATCH(F$2,list!$G$26:$G$52,0))</f>
        <v>0.70724139437994382</v>
      </c>
      <c r="G50" s="191">
        <f>INDEX(list!$J$26:$J$52,MATCH(G$2,list!$G$26:$G$52,0))</f>
        <v>0.728490620889098</v>
      </c>
      <c r="H50" s="191">
        <f>INDEX(list!$J$26:$J$52,MATCH(H$2,list!$G$26:$G$52,0))</f>
        <v>0.75601011095833059</v>
      </c>
      <c r="I50" s="191">
        <f>INDEX(list!$J$26:$J$52,MATCH(I$2,list!$G$26:$G$52,0))</f>
        <v>0.7756582034998204</v>
      </c>
      <c r="J50" s="191">
        <f>INDEX(list!$J$26:$J$52,MATCH(J$2,list!$G$26:$G$52,0))</f>
        <v>0.8044330130009798</v>
      </c>
      <c r="K50" s="191">
        <f>INDEX(list!$J$26:$J$52,MATCH(K$2,list!$G$26:$G$52,0))</f>
        <v>0.81569890321056482</v>
      </c>
      <c r="L50" s="191">
        <f>INDEX(list!$J$26:$J$52,MATCH(L$2,list!$G$26:$G$52,0))</f>
        <v>0.82372769068726526</v>
      </c>
      <c r="M50" s="191">
        <f>INDEX(list!$J$26:$J$52,MATCH(M$2,list!$G$26:$G$52,0))</f>
        <v>0.84006837754080255</v>
      </c>
      <c r="N50" s="191">
        <f>INDEX(list!$J$26:$J$52,MATCH(N$2,list!$G$26:$G$52,0))</f>
        <v>0.86473964788986613</v>
      </c>
      <c r="O50" s="191">
        <f>INDEX(list!$J$26:$J$52,MATCH(O$2,list!$G$26:$G$52,0))</f>
        <v>0.87931389382733727</v>
      </c>
      <c r="P50" s="191">
        <f>INDEX(list!$J$26:$J$52,MATCH(P$2,list!$G$26:$G$52,0))</f>
        <v>0.89299573558741929</v>
      </c>
      <c r="Q50" s="191">
        <f>INDEX(list!$J$26:$J$52,MATCH(Q$2,list!$G$26:$G$52,0))</f>
        <v>0.89938538749912111</v>
      </c>
      <c r="R50" s="191">
        <f>INDEX(list!$J$26:$J$52,MATCH(R$2,list!$G$26:$G$52,0))</f>
        <v>0.90536113867986234</v>
      </c>
      <c r="S50" s="191">
        <f>INDEX(list!$J$26:$J$52,MATCH(S$2,list!$G$26:$G$52,0))</f>
        <v>0.92218634589940585</v>
      </c>
      <c r="T50" s="191">
        <f>INDEX(list!$J$26:$J$52,MATCH(T$2,list!$G$26:$G$52,0))</f>
        <v>0.94293300128382052</v>
      </c>
      <c r="U50" s="191">
        <f>INDEX(list!$J$26:$J$52,MATCH(U$2,list!$G$26:$G$52,0))</f>
        <v>0.96243922119526415</v>
      </c>
      <c r="V50" s="191">
        <f>INDEX(list!$J$26:$J$52,MATCH(V$2,list!$G$26:$G$52,0))</f>
        <v>0.97761325901065366</v>
      </c>
      <c r="W50" s="191">
        <f>INDEX(list!$J$26:$J$52,MATCH(W$2,list!$G$26:$G$52,0))</f>
        <v>1</v>
      </c>
      <c r="X50" s="191">
        <f>INDEX(list!$J$26:$J$52,MATCH(X$2,list!$G$26:$G$52,0))</f>
        <v>1.060001640402285</v>
      </c>
      <c r="Y50" s="191">
        <f>INDEX(list!$J$26:$J$52,MATCH(Y$2,list!$G$26:$G$52,0))</f>
        <v>1.0861396140684445</v>
      </c>
      <c r="Z50" s="192">
        <f>INDEX(list!$J$26:$J$52,MATCH(Z$2,list!$G$26:$G$52,0))</f>
        <v>1.1085969430248384</v>
      </c>
    </row>
    <row r="51" spans="1:26" x14ac:dyDescent="0.2">
      <c r="A51" s="193">
        <v>251</v>
      </c>
      <c r="B51" s="194">
        <f>INDEX(list!$J$26:$J$52,MATCH(B$2,list!$G$26:$G$52,0))</f>
        <v>0.64333537486359005</v>
      </c>
      <c r="C51" s="194">
        <f>INDEX(list!$J$26:$J$52,MATCH(C$2,list!$G$26:$G$52,0))</f>
        <v>0.66528129732386421</v>
      </c>
      <c r="D51" s="194">
        <f>INDEX(list!$J$26:$J$52,MATCH(D$2,list!$G$26:$G$52,0))</f>
        <v>0.67706179249734466</v>
      </c>
      <c r="E51" s="194">
        <f>INDEX(list!$J$26:$J$52,MATCH(E$2,list!$G$26:$G$52,0))</f>
        <v>0.69197741945086422</v>
      </c>
      <c r="F51" s="194">
        <f>INDEX(list!$J$26:$J$52,MATCH(F$2,list!$G$26:$G$52,0))</f>
        <v>0.70724139437994382</v>
      </c>
      <c r="G51" s="194">
        <f>INDEX(list!$J$26:$J$52,MATCH(G$2,list!$G$26:$G$52,0))</f>
        <v>0.728490620889098</v>
      </c>
      <c r="H51" s="194">
        <f>INDEX(list!$J$26:$J$52,MATCH(H$2,list!$G$26:$G$52,0))</f>
        <v>0.75601011095833059</v>
      </c>
      <c r="I51" s="194">
        <f>INDEX(list!$J$26:$J$52,MATCH(I$2,list!$G$26:$G$52,0))</f>
        <v>0.7756582034998204</v>
      </c>
      <c r="J51" s="194">
        <f>INDEX(list!$J$26:$J$52,MATCH(J$2,list!$G$26:$G$52,0))</f>
        <v>0.8044330130009798</v>
      </c>
      <c r="K51" s="194">
        <f>INDEX(list!$J$26:$J$52,MATCH(K$2,list!$G$26:$G$52,0))</f>
        <v>0.81569890321056482</v>
      </c>
      <c r="L51" s="194">
        <f>INDEX(list!$J$26:$J$52,MATCH(L$2,list!$G$26:$G$52,0))</f>
        <v>0.82372769068726526</v>
      </c>
      <c r="M51" s="194">
        <f>INDEX(list!$J$26:$J$52,MATCH(M$2,list!$G$26:$G$52,0))</f>
        <v>0.84006837754080255</v>
      </c>
      <c r="N51" s="194">
        <f>INDEX(list!$J$26:$J$52,MATCH(N$2,list!$G$26:$G$52,0))</f>
        <v>0.86473964788986613</v>
      </c>
      <c r="O51" s="194">
        <f>INDEX(list!$J$26:$J$52,MATCH(O$2,list!$G$26:$G$52,0))</f>
        <v>0.87931389382733727</v>
      </c>
      <c r="P51" s="194">
        <f>INDEX(list!$J$26:$J$52,MATCH(P$2,list!$G$26:$G$52,0))</f>
        <v>0.89299573558741929</v>
      </c>
      <c r="Q51" s="194">
        <f>INDEX(list!$J$26:$J$52,MATCH(Q$2,list!$G$26:$G$52,0))</f>
        <v>0.89938538749912111</v>
      </c>
      <c r="R51" s="194">
        <f>INDEX(list!$J$26:$J$52,MATCH(R$2,list!$G$26:$G$52,0))</f>
        <v>0.90536113867986234</v>
      </c>
      <c r="S51" s="194">
        <f>INDEX(list!$J$26:$J$52,MATCH(S$2,list!$G$26:$G$52,0))</f>
        <v>0.92218634589940585</v>
      </c>
      <c r="T51" s="194">
        <f>INDEX(list!$J$26:$J$52,MATCH(T$2,list!$G$26:$G$52,0))</f>
        <v>0.94293300128382052</v>
      </c>
      <c r="U51" s="194">
        <f>INDEX(list!$J$26:$J$52,MATCH(U$2,list!$G$26:$G$52,0))</f>
        <v>0.96243922119526415</v>
      </c>
      <c r="V51" s="194">
        <f>INDEX(list!$J$26:$J$52,MATCH(V$2,list!$G$26:$G$52,0))</f>
        <v>0.97761325901065366</v>
      </c>
      <c r="W51" s="194">
        <f>INDEX(list!$J$26:$J$52,MATCH(W$2,list!$G$26:$G$52,0))</f>
        <v>1</v>
      </c>
      <c r="X51" s="194">
        <f>INDEX(list!$J$26:$J$52,MATCH(X$2,list!$G$26:$G$52,0))</f>
        <v>1.060001640402285</v>
      </c>
      <c r="Y51" s="194">
        <f>INDEX(list!$J$26:$J$52,MATCH(Y$2,list!$G$26:$G$52,0))</f>
        <v>1.0861396140684445</v>
      </c>
      <c r="Z51" s="189">
        <f>INDEX(list!$J$26:$J$52,MATCH(Z$2,list!$G$26:$G$52,0))</f>
        <v>1.1085969430248384</v>
      </c>
    </row>
    <row r="52" spans="1:26" x14ac:dyDescent="0.2">
      <c r="A52" s="190">
        <v>253</v>
      </c>
      <c r="B52" s="191">
        <f>INDEX(list!$J$26:$J$52,MATCH(B$2,list!$G$26:$G$52,0))</f>
        <v>0.64333537486359005</v>
      </c>
      <c r="C52" s="191">
        <f>INDEX(list!$J$26:$J$52,MATCH(C$2,list!$G$26:$G$52,0))</f>
        <v>0.66528129732386421</v>
      </c>
      <c r="D52" s="191">
        <f>INDEX(list!$J$26:$J$52,MATCH(D$2,list!$G$26:$G$52,0))</f>
        <v>0.67706179249734466</v>
      </c>
      <c r="E52" s="191">
        <f>INDEX(list!$J$26:$J$52,MATCH(E$2,list!$G$26:$G$52,0))</f>
        <v>0.69197741945086422</v>
      </c>
      <c r="F52" s="191">
        <f>INDEX(list!$J$26:$J$52,MATCH(F$2,list!$G$26:$G$52,0))</f>
        <v>0.70724139437994382</v>
      </c>
      <c r="G52" s="191">
        <f>INDEX(list!$J$26:$J$52,MATCH(G$2,list!$G$26:$G$52,0))</f>
        <v>0.728490620889098</v>
      </c>
      <c r="H52" s="191">
        <f>INDEX(list!$J$26:$J$52,MATCH(H$2,list!$G$26:$G$52,0))</f>
        <v>0.75601011095833059</v>
      </c>
      <c r="I52" s="191">
        <f>INDEX(list!$J$26:$J$52,MATCH(I$2,list!$G$26:$G$52,0))</f>
        <v>0.7756582034998204</v>
      </c>
      <c r="J52" s="191">
        <f>INDEX(list!$J$26:$J$52,MATCH(J$2,list!$G$26:$G$52,0))</f>
        <v>0.8044330130009798</v>
      </c>
      <c r="K52" s="191">
        <f>INDEX(list!$J$26:$J$52,MATCH(K$2,list!$G$26:$G$52,0))</f>
        <v>0.81569890321056482</v>
      </c>
      <c r="L52" s="191">
        <f>INDEX(list!$J$26:$J$52,MATCH(L$2,list!$G$26:$G$52,0))</f>
        <v>0.82372769068726526</v>
      </c>
      <c r="M52" s="191">
        <f>INDEX(list!$J$26:$J$52,MATCH(M$2,list!$G$26:$G$52,0))</f>
        <v>0.84006837754080255</v>
      </c>
      <c r="N52" s="191">
        <f>INDEX(list!$J$26:$J$52,MATCH(N$2,list!$G$26:$G$52,0))</f>
        <v>0.86473964788986613</v>
      </c>
      <c r="O52" s="191">
        <f>INDEX(list!$J$26:$J$52,MATCH(O$2,list!$G$26:$G$52,0))</f>
        <v>0.87931389382733727</v>
      </c>
      <c r="P52" s="191">
        <f>INDEX(list!$J$26:$J$52,MATCH(P$2,list!$G$26:$G$52,0))</f>
        <v>0.89299573558741929</v>
      </c>
      <c r="Q52" s="191">
        <f>INDEX(list!$J$26:$J$52,MATCH(Q$2,list!$G$26:$G$52,0))</f>
        <v>0.89938538749912111</v>
      </c>
      <c r="R52" s="191">
        <f>INDEX(list!$J$26:$J$52,MATCH(R$2,list!$G$26:$G$52,0))</f>
        <v>0.90536113867986234</v>
      </c>
      <c r="S52" s="191">
        <f>INDEX(list!$J$26:$J$52,MATCH(S$2,list!$G$26:$G$52,0))</f>
        <v>0.92218634589940585</v>
      </c>
      <c r="T52" s="191">
        <f>INDEX(list!$J$26:$J$52,MATCH(T$2,list!$G$26:$G$52,0))</f>
        <v>0.94293300128382052</v>
      </c>
      <c r="U52" s="191">
        <f>INDEX(list!$J$26:$J$52,MATCH(U$2,list!$G$26:$G$52,0))</f>
        <v>0.96243922119526415</v>
      </c>
      <c r="V52" s="191">
        <f>INDEX(list!$J$26:$J$52,MATCH(V$2,list!$G$26:$G$52,0))</f>
        <v>0.97761325901065366</v>
      </c>
      <c r="W52" s="191">
        <f>INDEX(list!$J$26:$J$52,MATCH(W$2,list!$G$26:$G$52,0))</f>
        <v>1</v>
      </c>
      <c r="X52" s="191">
        <f>INDEX(list!$J$26:$J$52,MATCH(X$2,list!$G$26:$G$52,0))</f>
        <v>1.060001640402285</v>
      </c>
      <c r="Y52" s="191">
        <f>INDEX(list!$J$26:$J$52,MATCH(Y$2,list!$G$26:$G$52,0))</f>
        <v>1.0861396140684445</v>
      </c>
      <c r="Z52" s="192">
        <f>INDEX(list!$J$26:$J$52,MATCH(Z$2,list!$G$26:$G$52,0))</f>
        <v>1.1085969430248384</v>
      </c>
    </row>
    <row r="53" spans="1:26" x14ac:dyDescent="0.2">
      <c r="A53" s="193">
        <v>256</v>
      </c>
      <c r="B53" s="194">
        <f>INDEX(list!$J$26:$J$52,MATCH(B$2,list!$G$26:$G$52,0))</f>
        <v>0.64333537486359005</v>
      </c>
      <c r="C53" s="194">
        <f>INDEX(list!$J$26:$J$52,MATCH(C$2,list!$G$26:$G$52,0))</f>
        <v>0.66528129732386421</v>
      </c>
      <c r="D53" s="194">
        <f>INDEX(list!$J$26:$J$52,MATCH(D$2,list!$G$26:$G$52,0))</f>
        <v>0.67706179249734466</v>
      </c>
      <c r="E53" s="194">
        <f>INDEX(list!$J$26:$J$52,MATCH(E$2,list!$G$26:$G$52,0))</f>
        <v>0.69197741945086422</v>
      </c>
      <c r="F53" s="194">
        <f>INDEX(list!$J$26:$J$52,MATCH(F$2,list!$G$26:$G$52,0))</f>
        <v>0.70724139437994382</v>
      </c>
      <c r="G53" s="194">
        <f>INDEX(list!$J$26:$J$52,MATCH(G$2,list!$G$26:$G$52,0))</f>
        <v>0.728490620889098</v>
      </c>
      <c r="H53" s="194">
        <f>INDEX(list!$J$26:$J$52,MATCH(H$2,list!$G$26:$G$52,0))</f>
        <v>0.75601011095833059</v>
      </c>
      <c r="I53" s="194">
        <f>INDEX(list!$J$26:$J$52,MATCH(I$2,list!$G$26:$G$52,0))</f>
        <v>0.7756582034998204</v>
      </c>
      <c r="J53" s="194">
        <f>INDEX(list!$J$26:$J$52,MATCH(J$2,list!$G$26:$G$52,0))</f>
        <v>0.8044330130009798</v>
      </c>
      <c r="K53" s="194">
        <f>INDEX(list!$J$26:$J$52,MATCH(K$2,list!$G$26:$G$52,0))</f>
        <v>0.81569890321056482</v>
      </c>
      <c r="L53" s="194">
        <f>INDEX(list!$J$26:$J$52,MATCH(L$2,list!$G$26:$G$52,0))</f>
        <v>0.82372769068726526</v>
      </c>
      <c r="M53" s="194">
        <f>INDEX(list!$J$26:$J$52,MATCH(M$2,list!$G$26:$G$52,0))</f>
        <v>0.84006837754080255</v>
      </c>
      <c r="N53" s="194">
        <f>INDEX(list!$J$26:$J$52,MATCH(N$2,list!$G$26:$G$52,0))</f>
        <v>0.86473964788986613</v>
      </c>
      <c r="O53" s="194">
        <f>INDEX(list!$J$26:$J$52,MATCH(O$2,list!$G$26:$G$52,0))</f>
        <v>0.87931389382733727</v>
      </c>
      <c r="P53" s="194">
        <f>INDEX(list!$J$26:$J$52,MATCH(P$2,list!$G$26:$G$52,0))</f>
        <v>0.89299573558741929</v>
      </c>
      <c r="Q53" s="194">
        <f>INDEX(list!$J$26:$J$52,MATCH(Q$2,list!$G$26:$G$52,0))</f>
        <v>0.89938538749912111</v>
      </c>
      <c r="R53" s="194">
        <f>INDEX(list!$J$26:$J$52,MATCH(R$2,list!$G$26:$G$52,0))</f>
        <v>0.90536113867986234</v>
      </c>
      <c r="S53" s="194">
        <f>INDEX(list!$J$26:$J$52,MATCH(S$2,list!$G$26:$G$52,0))</f>
        <v>0.92218634589940585</v>
      </c>
      <c r="T53" s="194">
        <f>INDEX(list!$J$26:$J$52,MATCH(T$2,list!$G$26:$G$52,0))</f>
        <v>0.94293300128382052</v>
      </c>
      <c r="U53" s="194">
        <f>INDEX(list!$J$26:$J$52,MATCH(U$2,list!$G$26:$G$52,0))</f>
        <v>0.96243922119526415</v>
      </c>
      <c r="V53" s="194">
        <f>INDEX(list!$J$26:$J$52,MATCH(V$2,list!$G$26:$G$52,0))</f>
        <v>0.97761325901065366</v>
      </c>
      <c r="W53" s="194">
        <f>INDEX(list!$J$26:$J$52,MATCH(W$2,list!$G$26:$G$52,0))</f>
        <v>1</v>
      </c>
      <c r="X53" s="194">
        <f>INDEX(list!$J$26:$J$52,MATCH(X$2,list!$G$26:$G$52,0))</f>
        <v>1.060001640402285</v>
      </c>
      <c r="Y53" s="194">
        <f>INDEX(list!$J$26:$J$52,MATCH(Y$2,list!$G$26:$G$52,0))</f>
        <v>1.0861396140684445</v>
      </c>
      <c r="Z53" s="189">
        <f>INDEX(list!$J$26:$J$52,MATCH(Z$2,list!$G$26:$G$52,0))</f>
        <v>1.1085969430248384</v>
      </c>
    </row>
    <row r="54" spans="1:26" x14ac:dyDescent="0.2">
      <c r="A54" s="190">
        <v>257</v>
      </c>
      <c r="B54" s="191">
        <f>INDEX(list!$J$26:$J$52,MATCH(B$2,list!$G$26:$G$52,0))</f>
        <v>0.64333537486359005</v>
      </c>
      <c r="C54" s="191">
        <f>INDEX(list!$J$26:$J$52,MATCH(C$2,list!$G$26:$G$52,0))</f>
        <v>0.66528129732386421</v>
      </c>
      <c r="D54" s="191">
        <f>INDEX(list!$J$26:$J$52,MATCH(D$2,list!$G$26:$G$52,0))</f>
        <v>0.67706179249734466</v>
      </c>
      <c r="E54" s="191">
        <f>INDEX(list!$J$26:$J$52,MATCH(E$2,list!$G$26:$G$52,0))</f>
        <v>0.69197741945086422</v>
      </c>
      <c r="F54" s="191">
        <f>INDEX(list!$J$26:$J$52,MATCH(F$2,list!$G$26:$G$52,0))</f>
        <v>0.70724139437994382</v>
      </c>
      <c r="G54" s="191">
        <f>INDEX(list!$J$26:$J$52,MATCH(G$2,list!$G$26:$G$52,0))</f>
        <v>0.728490620889098</v>
      </c>
      <c r="H54" s="191">
        <f>INDEX(list!$J$26:$J$52,MATCH(H$2,list!$G$26:$G$52,0))</f>
        <v>0.75601011095833059</v>
      </c>
      <c r="I54" s="191">
        <f>INDEX(list!$J$26:$J$52,MATCH(I$2,list!$G$26:$G$52,0))</f>
        <v>0.7756582034998204</v>
      </c>
      <c r="J54" s="191">
        <f>INDEX(list!$J$26:$J$52,MATCH(J$2,list!$G$26:$G$52,0))</f>
        <v>0.8044330130009798</v>
      </c>
      <c r="K54" s="191">
        <f>INDEX(list!$J$26:$J$52,MATCH(K$2,list!$G$26:$G$52,0))</f>
        <v>0.81569890321056482</v>
      </c>
      <c r="L54" s="191">
        <f>INDEX(list!$J$26:$J$52,MATCH(L$2,list!$G$26:$G$52,0))</f>
        <v>0.82372769068726526</v>
      </c>
      <c r="M54" s="191">
        <f>INDEX(list!$J$26:$J$52,MATCH(M$2,list!$G$26:$G$52,0))</f>
        <v>0.84006837754080255</v>
      </c>
      <c r="N54" s="191">
        <f>INDEX(list!$J$26:$J$52,MATCH(N$2,list!$G$26:$G$52,0))</f>
        <v>0.86473964788986613</v>
      </c>
      <c r="O54" s="191">
        <f>INDEX(list!$J$26:$J$52,MATCH(O$2,list!$G$26:$G$52,0))</f>
        <v>0.87931389382733727</v>
      </c>
      <c r="P54" s="191">
        <f>INDEX(list!$J$26:$J$52,MATCH(P$2,list!$G$26:$G$52,0))</f>
        <v>0.89299573558741929</v>
      </c>
      <c r="Q54" s="191">
        <f>INDEX(list!$J$26:$J$52,MATCH(Q$2,list!$G$26:$G$52,0))</f>
        <v>0.89938538749912111</v>
      </c>
      <c r="R54" s="191">
        <f>INDEX(list!$J$26:$J$52,MATCH(R$2,list!$G$26:$G$52,0))</f>
        <v>0.90536113867986234</v>
      </c>
      <c r="S54" s="191">
        <f>INDEX(list!$J$26:$J$52,MATCH(S$2,list!$G$26:$G$52,0))</f>
        <v>0.92218634589940585</v>
      </c>
      <c r="T54" s="191">
        <f>INDEX(list!$J$26:$J$52,MATCH(T$2,list!$G$26:$G$52,0))</f>
        <v>0.94293300128382052</v>
      </c>
      <c r="U54" s="191">
        <f>INDEX(list!$J$26:$J$52,MATCH(U$2,list!$G$26:$G$52,0))</f>
        <v>0.96243922119526415</v>
      </c>
      <c r="V54" s="191">
        <f>INDEX(list!$J$26:$J$52,MATCH(V$2,list!$G$26:$G$52,0))</f>
        <v>0.97761325901065366</v>
      </c>
      <c r="W54" s="191">
        <f>INDEX(list!$J$26:$J$52,MATCH(W$2,list!$G$26:$G$52,0))</f>
        <v>1</v>
      </c>
      <c r="X54" s="191">
        <f>INDEX(list!$J$26:$J$52,MATCH(X$2,list!$G$26:$G$52,0))</f>
        <v>1.060001640402285</v>
      </c>
      <c r="Y54" s="191">
        <f>INDEX(list!$J$26:$J$52,MATCH(Y$2,list!$G$26:$G$52,0))</f>
        <v>1.0861396140684445</v>
      </c>
      <c r="Z54" s="192">
        <f>INDEX(list!$J$26:$J$52,MATCH(Z$2,list!$G$26:$G$52,0))</f>
        <v>1.1085969430248384</v>
      </c>
    </row>
    <row r="55" spans="1:26" x14ac:dyDescent="0.2">
      <c r="A55" s="193">
        <v>260</v>
      </c>
      <c r="B55" s="194">
        <f>INDEX(list!$J$26:$J$52,MATCH(B$2,list!$G$26:$G$52,0))</f>
        <v>0.64333537486359005</v>
      </c>
      <c r="C55" s="194">
        <f>INDEX(list!$J$26:$J$52,MATCH(C$2,list!$G$26:$G$52,0))</f>
        <v>0.66528129732386421</v>
      </c>
      <c r="D55" s="194">
        <f>INDEX(list!$J$26:$J$52,MATCH(D$2,list!$G$26:$G$52,0))</f>
        <v>0.67706179249734466</v>
      </c>
      <c r="E55" s="194">
        <f>INDEX(list!$J$26:$J$52,MATCH(E$2,list!$G$26:$G$52,0))</f>
        <v>0.69197741945086422</v>
      </c>
      <c r="F55" s="194">
        <f>INDEX(list!$J$26:$J$52,MATCH(F$2,list!$G$26:$G$52,0))</f>
        <v>0.70724139437994382</v>
      </c>
      <c r="G55" s="194">
        <f>INDEX(list!$J$26:$J$52,MATCH(G$2,list!$G$26:$G$52,0))</f>
        <v>0.728490620889098</v>
      </c>
      <c r="H55" s="194">
        <f>INDEX(list!$J$26:$J$52,MATCH(H$2,list!$G$26:$G$52,0))</f>
        <v>0.75601011095833059</v>
      </c>
      <c r="I55" s="194">
        <f>INDEX(list!$J$26:$J$52,MATCH(I$2,list!$G$26:$G$52,0))</f>
        <v>0.7756582034998204</v>
      </c>
      <c r="J55" s="194">
        <f>INDEX(list!$J$26:$J$52,MATCH(J$2,list!$G$26:$G$52,0))</f>
        <v>0.8044330130009798</v>
      </c>
      <c r="K55" s="194">
        <f>INDEX(list!$J$26:$J$52,MATCH(K$2,list!$G$26:$G$52,0))</f>
        <v>0.81569890321056482</v>
      </c>
      <c r="L55" s="194">
        <f>INDEX(list!$J$26:$J$52,MATCH(L$2,list!$G$26:$G$52,0))</f>
        <v>0.82372769068726526</v>
      </c>
      <c r="M55" s="194">
        <f>INDEX(list!$J$26:$J$52,MATCH(M$2,list!$G$26:$G$52,0))</f>
        <v>0.84006837754080255</v>
      </c>
      <c r="N55" s="194">
        <f>INDEX(list!$J$26:$J$52,MATCH(N$2,list!$G$26:$G$52,0))</f>
        <v>0.86473964788986613</v>
      </c>
      <c r="O55" s="194">
        <f>INDEX(list!$J$26:$J$52,MATCH(O$2,list!$G$26:$G$52,0))</f>
        <v>0.87931389382733727</v>
      </c>
      <c r="P55" s="194">
        <f>INDEX(list!$J$26:$J$52,MATCH(P$2,list!$G$26:$G$52,0))</f>
        <v>0.89299573558741929</v>
      </c>
      <c r="Q55" s="194">
        <f>INDEX(list!$J$26:$J$52,MATCH(Q$2,list!$G$26:$G$52,0))</f>
        <v>0.89938538749912111</v>
      </c>
      <c r="R55" s="194">
        <f>INDEX(list!$J$26:$J$52,MATCH(R$2,list!$G$26:$G$52,0))</f>
        <v>0.90536113867986234</v>
      </c>
      <c r="S55" s="194">
        <f>INDEX(list!$J$26:$J$52,MATCH(S$2,list!$G$26:$G$52,0))</f>
        <v>0.92218634589940585</v>
      </c>
      <c r="T55" s="194">
        <f>INDEX(list!$J$26:$J$52,MATCH(T$2,list!$G$26:$G$52,0))</f>
        <v>0.94293300128382052</v>
      </c>
      <c r="U55" s="194">
        <f>INDEX(list!$J$26:$J$52,MATCH(U$2,list!$G$26:$G$52,0))</f>
        <v>0.96243922119526415</v>
      </c>
      <c r="V55" s="194">
        <f>INDEX(list!$J$26:$J$52,MATCH(V$2,list!$G$26:$G$52,0))</f>
        <v>0.97761325901065366</v>
      </c>
      <c r="W55" s="194">
        <f>INDEX(list!$J$26:$J$52,MATCH(W$2,list!$G$26:$G$52,0))</f>
        <v>1</v>
      </c>
      <c r="X55" s="194">
        <f>INDEX(list!$J$26:$J$52,MATCH(X$2,list!$G$26:$G$52,0))</f>
        <v>1.060001640402285</v>
      </c>
      <c r="Y55" s="194">
        <f>INDEX(list!$J$26:$J$52,MATCH(Y$2,list!$G$26:$G$52,0))</f>
        <v>1.0861396140684445</v>
      </c>
      <c r="Z55" s="189">
        <f>INDEX(list!$J$26:$J$52,MATCH(Z$2,list!$G$26:$G$52,0))</f>
        <v>1.1085969430248384</v>
      </c>
    </row>
    <row r="56" spans="1:26" x14ac:dyDescent="0.2">
      <c r="A56" s="190">
        <v>261</v>
      </c>
      <c r="B56" s="191">
        <f>INDEX(list!$J$26:$J$52,MATCH(B$2,list!$G$26:$G$52,0))</f>
        <v>0.64333537486359005</v>
      </c>
      <c r="C56" s="191">
        <f>INDEX(list!$J$26:$J$52,MATCH(C$2,list!$G$26:$G$52,0))</f>
        <v>0.66528129732386421</v>
      </c>
      <c r="D56" s="191">
        <f>INDEX(list!$J$26:$J$52,MATCH(D$2,list!$G$26:$G$52,0))</f>
        <v>0.67706179249734466</v>
      </c>
      <c r="E56" s="191">
        <f>INDEX(list!$J$26:$J$52,MATCH(E$2,list!$G$26:$G$52,0))</f>
        <v>0.69197741945086422</v>
      </c>
      <c r="F56" s="191">
        <f>INDEX(list!$J$26:$J$52,MATCH(F$2,list!$G$26:$G$52,0))</f>
        <v>0.70724139437994382</v>
      </c>
      <c r="G56" s="191">
        <f>INDEX(list!$J$26:$J$52,MATCH(G$2,list!$G$26:$G$52,0))</f>
        <v>0.728490620889098</v>
      </c>
      <c r="H56" s="191">
        <f>INDEX(list!$J$26:$J$52,MATCH(H$2,list!$G$26:$G$52,0))</f>
        <v>0.75601011095833059</v>
      </c>
      <c r="I56" s="191">
        <f>INDEX(list!$J$26:$J$52,MATCH(I$2,list!$G$26:$G$52,0))</f>
        <v>0.7756582034998204</v>
      </c>
      <c r="J56" s="191">
        <f>INDEX(list!$J$26:$J$52,MATCH(J$2,list!$G$26:$G$52,0))</f>
        <v>0.8044330130009798</v>
      </c>
      <c r="K56" s="191">
        <f>INDEX(list!$J$26:$J$52,MATCH(K$2,list!$G$26:$G$52,0))</f>
        <v>0.81569890321056482</v>
      </c>
      <c r="L56" s="191">
        <f>INDEX(list!$J$26:$J$52,MATCH(L$2,list!$G$26:$G$52,0))</f>
        <v>0.82372769068726526</v>
      </c>
      <c r="M56" s="191">
        <f>INDEX(list!$J$26:$J$52,MATCH(M$2,list!$G$26:$G$52,0))</f>
        <v>0.84006837754080255</v>
      </c>
      <c r="N56" s="191">
        <f>INDEX(list!$J$26:$J$52,MATCH(N$2,list!$G$26:$G$52,0))</f>
        <v>0.86473964788986613</v>
      </c>
      <c r="O56" s="191">
        <f>INDEX(list!$J$26:$J$52,MATCH(O$2,list!$G$26:$G$52,0))</f>
        <v>0.87931389382733727</v>
      </c>
      <c r="P56" s="191">
        <f>INDEX(list!$J$26:$J$52,MATCH(P$2,list!$G$26:$G$52,0))</f>
        <v>0.89299573558741929</v>
      </c>
      <c r="Q56" s="191">
        <f>INDEX(list!$J$26:$J$52,MATCH(Q$2,list!$G$26:$G$52,0))</f>
        <v>0.89938538749912111</v>
      </c>
      <c r="R56" s="191">
        <f>INDEX(list!$J$26:$J$52,MATCH(R$2,list!$G$26:$G$52,0))</f>
        <v>0.90536113867986234</v>
      </c>
      <c r="S56" s="191">
        <f>INDEX(list!$J$26:$J$52,MATCH(S$2,list!$G$26:$G$52,0))</f>
        <v>0.92218634589940585</v>
      </c>
      <c r="T56" s="191">
        <f>INDEX(list!$J$26:$J$52,MATCH(T$2,list!$G$26:$G$52,0))</f>
        <v>0.94293300128382052</v>
      </c>
      <c r="U56" s="191">
        <f>INDEX(list!$J$26:$J$52,MATCH(U$2,list!$G$26:$G$52,0))</f>
        <v>0.96243922119526415</v>
      </c>
      <c r="V56" s="191">
        <f>INDEX(list!$J$26:$J$52,MATCH(V$2,list!$G$26:$G$52,0))</f>
        <v>0.97761325901065366</v>
      </c>
      <c r="W56" s="191">
        <f>INDEX(list!$J$26:$J$52,MATCH(W$2,list!$G$26:$G$52,0))</f>
        <v>1</v>
      </c>
      <c r="X56" s="191">
        <f>INDEX(list!$J$26:$J$52,MATCH(X$2,list!$G$26:$G$52,0))</f>
        <v>1.060001640402285</v>
      </c>
      <c r="Y56" s="191">
        <f>INDEX(list!$J$26:$J$52,MATCH(Y$2,list!$G$26:$G$52,0))</f>
        <v>1.0861396140684445</v>
      </c>
      <c r="Z56" s="192">
        <f>INDEX(list!$J$26:$J$52,MATCH(Z$2,list!$G$26:$G$52,0))</f>
        <v>1.1085969430248384</v>
      </c>
    </row>
    <row r="57" spans="1:26" x14ac:dyDescent="0.2">
      <c r="A57" s="193">
        <v>262</v>
      </c>
      <c r="B57" s="194">
        <f>INDEX(list!$J$26:$J$52,MATCH(B$2,list!$G$26:$G$52,0))</f>
        <v>0.64333537486359005</v>
      </c>
      <c r="C57" s="194">
        <f>INDEX(list!$J$26:$J$52,MATCH(C$2,list!$G$26:$G$52,0))</f>
        <v>0.66528129732386421</v>
      </c>
      <c r="D57" s="194">
        <f>INDEX(list!$J$26:$J$52,MATCH(D$2,list!$G$26:$G$52,0))</f>
        <v>0.67706179249734466</v>
      </c>
      <c r="E57" s="194">
        <f>INDEX(list!$J$26:$J$52,MATCH(E$2,list!$G$26:$G$52,0))</f>
        <v>0.69197741945086422</v>
      </c>
      <c r="F57" s="194">
        <f>INDEX(list!$J$26:$J$52,MATCH(F$2,list!$G$26:$G$52,0))</f>
        <v>0.70724139437994382</v>
      </c>
      <c r="G57" s="194">
        <f>INDEX(list!$J$26:$J$52,MATCH(G$2,list!$G$26:$G$52,0))</f>
        <v>0.728490620889098</v>
      </c>
      <c r="H57" s="194">
        <f>INDEX(list!$J$26:$J$52,MATCH(H$2,list!$G$26:$G$52,0))</f>
        <v>0.75601011095833059</v>
      </c>
      <c r="I57" s="194">
        <f>INDEX(list!$J$26:$J$52,MATCH(I$2,list!$G$26:$G$52,0))</f>
        <v>0.7756582034998204</v>
      </c>
      <c r="J57" s="194">
        <f>INDEX(list!$J$26:$J$52,MATCH(J$2,list!$G$26:$G$52,0))</f>
        <v>0.8044330130009798</v>
      </c>
      <c r="K57" s="194">
        <f>INDEX(list!$J$26:$J$52,MATCH(K$2,list!$G$26:$G$52,0))</f>
        <v>0.81569890321056482</v>
      </c>
      <c r="L57" s="194">
        <f>INDEX(list!$J$26:$J$52,MATCH(L$2,list!$G$26:$G$52,0))</f>
        <v>0.82372769068726526</v>
      </c>
      <c r="M57" s="194">
        <f>INDEX(list!$J$26:$J$52,MATCH(M$2,list!$G$26:$G$52,0))</f>
        <v>0.84006837754080255</v>
      </c>
      <c r="N57" s="194">
        <f>INDEX(list!$J$26:$J$52,MATCH(N$2,list!$G$26:$G$52,0))</f>
        <v>0.86473964788986613</v>
      </c>
      <c r="O57" s="194">
        <f>INDEX(list!$J$26:$J$52,MATCH(O$2,list!$G$26:$G$52,0))</f>
        <v>0.87931389382733727</v>
      </c>
      <c r="P57" s="194">
        <f>INDEX(list!$J$26:$J$52,MATCH(P$2,list!$G$26:$G$52,0))</f>
        <v>0.89299573558741929</v>
      </c>
      <c r="Q57" s="194">
        <f>INDEX(list!$J$26:$J$52,MATCH(Q$2,list!$G$26:$G$52,0))</f>
        <v>0.89938538749912111</v>
      </c>
      <c r="R57" s="194">
        <f>INDEX(list!$J$26:$J$52,MATCH(R$2,list!$G$26:$G$52,0))</f>
        <v>0.90536113867986234</v>
      </c>
      <c r="S57" s="194">
        <f>INDEX(list!$J$26:$J$52,MATCH(S$2,list!$G$26:$G$52,0))</f>
        <v>0.92218634589940585</v>
      </c>
      <c r="T57" s="194">
        <f>INDEX(list!$J$26:$J$52,MATCH(T$2,list!$G$26:$G$52,0))</f>
        <v>0.94293300128382052</v>
      </c>
      <c r="U57" s="194">
        <f>INDEX(list!$J$26:$J$52,MATCH(U$2,list!$G$26:$G$52,0))</f>
        <v>0.96243922119526415</v>
      </c>
      <c r="V57" s="194">
        <f>INDEX(list!$J$26:$J$52,MATCH(V$2,list!$G$26:$G$52,0))</f>
        <v>0.97761325901065366</v>
      </c>
      <c r="W57" s="194">
        <f>INDEX(list!$J$26:$J$52,MATCH(W$2,list!$G$26:$G$52,0))</f>
        <v>1</v>
      </c>
      <c r="X57" s="194">
        <f>INDEX(list!$J$26:$J$52,MATCH(X$2,list!$G$26:$G$52,0))</f>
        <v>1.060001640402285</v>
      </c>
      <c r="Y57" s="194">
        <f>INDEX(list!$J$26:$J$52,MATCH(Y$2,list!$G$26:$G$52,0))</f>
        <v>1.0861396140684445</v>
      </c>
      <c r="Z57" s="189">
        <f>INDEX(list!$J$26:$J$52,MATCH(Z$2,list!$G$26:$G$52,0))</f>
        <v>1.1085969430248384</v>
      </c>
    </row>
    <row r="58" spans="1:26" x14ac:dyDescent="0.2">
      <c r="A58" s="190">
        <v>263</v>
      </c>
      <c r="B58" s="191">
        <f>INDEX(list!$J$26:$J$52,MATCH(B$2,list!$G$26:$G$52,0))</f>
        <v>0.64333537486359005</v>
      </c>
      <c r="C58" s="191">
        <f>INDEX(list!$J$26:$J$52,MATCH(C$2,list!$G$26:$G$52,0))</f>
        <v>0.66528129732386421</v>
      </c>
      <c r="D58" s="191">
        <f>INDEX(list!$J$26:$J$52,MATCH(D$2,list!$G$26:$G$52,0))</f>
        <v>0.67706179249734466</v>
      </c>
      <c r="E58" s="191">
        <f>INDEX(list!$J$26:$J$52,MATCH(E$2,list!$G$26:$G$52,0))</f>
        <v>0.69197741945086422</v>
      </c>
      <c r="F58" s="191">
        <f>INDEX(list!$J$26:$J$52,MATCH(F$2,list!$G$26:$G$52,0))</f>
        <v>0.70724139437994382</v>
      </c>
      <c r="G58" s="191">
        <f>INDEX(list!$J$26:$J$52,MATCH(G$2,list!$G$26:$G$52,0))</f>
        <v>0.728490620889098</v>
      </c>
      <c r="H58" s="191">
        <f>INDEX(list!$J$26:$J$52,MATCH(H$2,list!$G$26:$G$52,0))</f>
        <v>0.75601011095833059</v>
      </c>
      <c r="I58" s="191">
        <f>INDEX(list!$J$26:$J$52,MATCH(I$2,list!$G$26:$G$52,0))</f>
        <v>0.7756582034998204</v>
      </c>
      <c r="J58" s="191">
        <f>INDEX(list!$J$26:$J$52,MATCH(J$2,list!$G$26:$G$52,0))</f>
        <v>0.8044330130009798</v>
      </c>
      <c r="K58" s="191">
        <f>INDEX(list!$J$26:$J$52,MATCH(K$2,list!$G$26:$G$52,0))</f>
        <v>0.81569890321056482</v>
      </c>
      <c r="L58" s="191">
        <f>INDEX(list!$J$26:$J$52,MATCH(L$2,list!$G$26:$G$52,0))</f>
        <v>0.82372769068726526</v>
      </c>
      <c r="M58" s="191">
        <f>INDEX(list!$J$26:$J$52,MATCH(M$2,list!$G$26:$G$52,0))</f>
        <v>0.84006837754080255</v>
      </c>
      <c r="N58" s="191">
        <f>INDEX(list!$J$26:$J$52,MATCH(N$2,list!$G$26:$G$52,0))</f>
        <v>0.86473964788986613</v>
      </c>
      <c r="O58" s="191">
        <f>INDEX(list!$J$26:$J$52,MATCH(O$2,list!$G$26:$G$52,0))</f>
        <v>0.87931389382733727</v>
      </c>
      <c r="P58" s="191">
        <f>INDEX(list!$J$26:$J$52,MATCH(P$2,list!$G$26:$G$52,0))</f>
        <v>0.89299573558741929</v>
      </c>
      <c r="Q58" s="191">
        <f>INDEX(list!$J$26:$J$52,MATCH(Q$2,list!$G$26:$G$52,0))</f>
        <v>0.89938538749912111</v>
      </c>
      <c r="R58" s="191">
        <f>INDEX(list!$J$26:$J$52,MATCH(R$2,list!$G$26:$G$52,0))</f>
        <v>0.90536113867986234</v>
      </c>
      <c r="S58" s="191">
        <f>INDEX(list!$J$26:$J$52,MATCH(S$2,list!$G$26:$G$52,0))</f>
        <v>0.92218634589940585</v>
      </c>
      <c r="T58" s="191">
        <f>INDEX(list!$J$26:$J$52,MATCH(T$2,list!$G$26:$G$52,0))</f>
        <v>0.94293300128382052</v>
      </c>
      <c r="U58" s="191">
        <f>INDEX(list!$J$26:$J$52,MATCH(U$2,list!$G$26:$G$52,0))</f>
        <v>0.96243922119526415</v>
      </c>
      <c r="V58" s="191">
        <f>INDEX(list!$J$26:$J$52,MATCH(V$2,list!$G$26:$G$52,0))</f>
        <v>0.97761325901065366</v>
      </c>
      <c r="W58" s="191">
        <f>INDEX(list!$J$26:$J$52,MATCH(W$2,list!$G$26:$G$52,0))</f>
        <v>1</v>
      </c>
      <c r="X58" s="191">
        <f>INDEX(list!$J$26:$J$52,MATCH(X$2,list!$G$26:$G$52,0))</f>
        <v>1.060001640402285</v>
      </c>
      <c r="Y58" s="191">
        <f>INDEX(list!$J$26:$J$52,MATCH(Y$2,list!$G$26:$G$52,0))</f>
        <v>1.0861396140684445</v>
      </c>
      <c r="Z58" s="192">
        <f>INDEX(list!$J$26:$J$52,MATCH(Z$2,list!$G$26:$G$52,0))</f>
        <v>1.1085969430248384</v>
      </c>
    </row>
    <row r="59" spans="1:26" x14ac:dyDescent="0.2">
      <c r="A59" s="193">
        <v>264</v>
      </c>
      <c r="B59" s="194">
        <f>INDEX(list!$J$26:$J$52,MATCH(B$2,list!$G$26:$G$52,0))</f>
        <v>0.64333537486359005</v>
      </c>
      <c r="C59" s="194">
        <f>INDEX(list!$J$26:$J$52,MATCH(C$2,list!$G$26:$G$52,0))</f>
        <v>0.66528129732386421</v>
      </c>
      <c r="D59" s="194">
        <f>INDEX(list!$J$26:$J$52,MATCH(D$2,list!$G$26:$G$52,0))</f>
        <v>0.67706179249734466</v>
      </c>
      <c r="E59" s="194">
        <f>INDEX(list!$J$26:$J$52,MATCH(E$2,list!$G$26:$G$52,0))</f>
        <v>0.69197741945086422</v>
      </c>
      <c r="F59" s="194">
        <f>INDEX(list!$J$26:$J$52,MATCH(F$2,list!$G$26:$G$52,0))</f>
        <v>0.70724139437994382</v>
      </c>
      <c r="G59" s="194">
        <f>INDEX(list!$J$26:$J$52,MATCH(G$2,list!$G$26:$G$52,0))</f>
        <v>0.728490620889098</v>
      </c>
      <c r="H59" s="194">
        <f>INDEX(list!$J$26:$J$52,MATCH(H$2,list!$G$26:$G$52,0))</f>
        <v>0.75601011095833059</v>
      </c>
      <c r="I59" s="194">
        <f>INDEX(list!$J$26:$J$52,MATCH(I$2,list!$G$26:$G$52,0))</f>
        <v>0.7756582034998204</v>
      </c>
      <c r="J59" s="194">
        <f>INDEX(list!$J$26:$J$52,MATCH(J$2,list!$G$26:$G$52,0))</f>
        <v>0.8044330130009798</v>
      </c>
      <c r="K59" s="194">
        <f>INDEX(list!$J$26:$J$52,MATCH(K$2,list!$G$26:$G$52,0))</f>
        <v>0.81569890321056482</v>
      </c>
      <c r="L59" s="194">
        <f>INDEX(list!$J$26:$J$52,MATCH(L$2,list!$G$26:$G$52,0))</f>
        <v>0.82372769068726526</v>
      </c>
      <c r="M59" s="194">
        <f>INDEX(list!$J$26:$J$52,MATCH(M$2,list!$G$26:$G$52,0))</f>
        <v>0.84006837754080255</v>
      </c>
      <c r="N59" s="194">
        <f>INDEX(list!$J$26:$J$52,MATCH(N$2,list!$G$26:$G$52,0))</f>
        <v>0.86473964788986613</v>
      </c>
      <c r="O59" s="194">
        <f>INDEX(list!$J$26:$J$52,MATCH(O$2,list!$G$26:$G$52,0))</f>
        <v>0.87931389382733727</v>
      </c>
      <c r="P59" s="194">
        <f>INDEX(list!$J$26:$J$52,MATCH(P$2,list!$G$26:$G$52,0))</f>
        <v>0.89299573558741929</v>
      </c>
      <c r="Q59" s="194">
        <f>INDEX(list!$J$26:$J$52,MATCH(Q$2,list!$G$26:$G$52,0))</f>
        <v>0.89938538749912111</v>
      </c>
      <c r="R59" s="194">
        <f>INDEX(list!$J$26:$J$52,MATCH(R$2,list!$G$26:$G$52,0))</f>
        <v>0.90536113867986234</v>
      </c>
      <c r="S59" s="194">
        <f>INDEX(list!$J$26:$J$52,MATCH(S$2,list!$G$26:$G$52,0))</f>
        <v>0.92218634589940585</v>
      </c>
      <c r="T59" s="194">
        <f>INDEX(list!$J$26:$J$52,MATCH(T$2,list!$G$26:$G$52,0))</f>
        <v>0.94293300128382052</v>
      </c>
      <c r="U59" s="194">
        <f>INDEX(list!$J$26:$J$52,MATCH(U$2,list!$G$26:$G$52,0))</f>
        <v>0.96243922119526415</v>
      </c>
      <c r="V59" s="194">
        <f>INDEX(list!$J$26:$J$52,MATCH(V$2,list!$G$26:$G$52,0))</f>
        <v>0.97761325901065366</v>
      </c>
      <c r="W59" s="194">
        <f>INDEX(list!$J$26:$J$52,MATCH(W$2,list!$G$26:$G$52,0))</f>
        <v>1</v>
      </c>
      <c r="X59" s="194">
        <f>INDEX(list!$J$26:$J$52,MATCH(X$2,list!$G$26:$G$52,0))</f>
        <v>1.060001640402285</v>
      </c>
      <c r="Y59" s="194">
        <f>INDEX(list!$J$26:$J$52,MATCH(Y$2,list!$G$26:$G$52,0))</f>
        <v>1.0861396140684445</v>
      </c>
      <c r="Z59" s="189">
        <f>INDEX(list!$J$26:$J$52,MATCH(Z$2,list!$G$26:$G$52,0))</f>
        <v>1.1085969430248384</v>
      </c>
    </row>
    <row r="60" spans="1:26" x14ac:dyDescent="0.2">
      <c r="A60" s="190">
        <v>265</v>
      </c>
      <c r="B60" s="191">
        <f>INDEX(list!$J$26:$J$52,MATCH(B$2,list!$G$26:$G$52,0))</f>
        <v>0.64333537486359005</v>
      </c>
      <c r="C60" s="191">
        <f>INDEX(list!$J$26:$J$52,MATCH(C$2,list!$G$26:$G$52,0))</f>
        <v>0.66528129732386421</v>
      </c>
      <c r="D60" s="191">
        <f>INDEX(list!$J$26:$J$52,MATCH(D$2,list!$G$26:$G$52,0))</f>
        <v>0.67706179249734466</v>
      </c>
      <c r="E60" s="191">
        <f>INDEX(list!$J$26:$J$52,MATCH(E$2,list!$G$26:$G$52,0))</f>
        <v>0.69197741945086422</v>
      </c>
      <c r="F60" s="191">
        <f>INDEX(list!$J$26:$J$52,MATCH(F$2,list!$G$26:$G$52,0))</f>
        <v>0.70724139437994382</v>
      </c>
      <c r="G60" s="191">
        <f>INDEX(list!$J$26:$J$52,MATCH(G$2,list!$G$26:$G$52,0))</f>
        <v>0.728490620889098</v>
      </c>
      <c r="H60" s="191">
        <f>INDEX(list!$J$26:$J$52,MATCH(H$2,list!$G$26:$G$52,0))</f>
        <v>0.75601011095833059</v>
      </c>
      <c r="I60" s="191">
        <f>INDEX(list!$J$26:$J$52,MATCH(I$2,list!$G$26:$G$52,0))</f>
        <v>0.7756582034998204</v>
      </c>
      <c r="J60" s="191">
        <f>INDEX(list!$J$26:$J$52,MATCH(J$2,list!$G$26:$G$52,0))</f>
        <v>0.8044330130009798</v>
      </c>
      <c r="K60" s="191">
        <f>INDEX(list!$J$26:$J$52,MATCH(K$2,list!$G$26:$G$52,0))</f>
        <v>0.81569890321056482</v>
      </c>
      <c r="L60" s="191">
        <f>INDEX(list!$J$26:$J$52,MATCH(L$2,list!$G$26:$G$52,0))</f>
        <v>0.82372769068726526</v>
      </c>
      <c r="M60" s="191">
        <f>INDEX(list!$J$26:$J$52,MATCH(M$2,list!$G$26:$G$52,0))</f>
        <v>0.84006837754080255</v>
      </c>
      <c r="N60" s="191">
        <f>INDEX(list!$J$26:$J$52,MATCH(N$2,list!$G$26:$G$52,0))</f>
        <v>0.86473964788986613</v>
      </c>
      <c r="O60" s="191">
        <f>INDEX(list!$J$26:$J$52,MATCH(O$2,list!$G$26:$G$52,0))</f>
        <v>0.87931389382733727</v>
      </c>
      <c r="P60" s="191">
        <f>INDEX(list!$J$26:$J$52,MATCH(P$2,list!$G$26:$G$52,0))</f>
        <v>0.89299573558741929</v>
      </c>
      <c r="Q60" s="191">
        <f>INDEX(list!$J$26:$J$52,MATCH(Q$2,list!$G$26:$G$52,0))</f>
        <v>0.89938538749912111</v>
      </c>
      <c r="R60" s="191">
        <f>INDEX(list!$J$26:$J$52,MATCH(R$2,list!$G$26:$G$52,0))</f>
        <v>0.90536113867986234</v>
      </c>
      <c r="S60" s="191">
        <f>INDEX(list!$J$26:$J$52,MATCH(S$2,list!$G$26:$G$52,0))</f>
        <v>0.92218634589940585</v>
      </c>
      <c r="T60" s="191">
        <f>INDEX(list!$J$26:$J$52,MATCH(T$2,list!$G$26:$G$52,0))</f>
        <v>0.94293300128382052</v>
      </c>
      <c r="U60" s="191">
        <f>INDEX(list!$J$26:$J$52,MATCH(U$2,list!$G$26:$G$52,0))</f>
        <v>0.96243922119526415</v>
      </c>
      <c r="V60" s="191">
        <f>INDEX(list!$J$26:$J$52,MATCH(V$2,list!$G$26:$G$52,0))</f>
        <v>0.97761325901065366</v>
      </c>
      <c r="W60" s="191">
        <f>INDEX(list!$J$26:$J$52,MATCH(W$2,list!$G$26:$G$52,0))</f>
        <v>1</v>
      </c>
      <c r="X60" s="191">
        <f>INDEX(list!$J$26:$J$52,MATCH(X$2,list!$G$26:$G$52,0))</f>
        <v>1.060001640402285</v>
      </c>
      <c r="Y60" s="191">
        <f>INDEX(list!$J$26:$J$52,MATCH(Y$2,list!$G$26:$G$52,0))</f>
        <v>1.0861396140684445</v>
      </c>
      <c r="Z60" s="192">
        <f>INDEX(list!$J$26:$J$52,MATCH(Z$2,list!$G$26:$G$52,0))</f>
        <v>1.1085969430248384</v>
      </c>
    </row>
    <row r="61" spans="1:26" x14ac:dyDescent="0.2">
      <c r="A61" s="193">
        <v>266</v>
      </c>
      <c r="B61" s="194">
        <f>INDEX(list!$J$26:$J$52,MATCH(B$2,list!$G$26:$G$52,0))</f>
        <v>0.64333537486359005</v>
      </c>
      <c r="C61" s="194">
        <f>INDEX(list!$J$26:$J$52,MATCH(C$2,list!$G$26:$G$52,0))</f>
        <v>0.66528129732386421</v>
      </c>
      <c r="D61" s="194">
        <f>INDEX(list!$J$26:$J$52,MATCH(D$2,list!$G$26:$G$52,0))</f>
        <v>0.67706179249734466</v>
      </c>
      <c r="E61" s="194">
        <f>INDEX(list!$J$26:$J$52,MATCH(E$2,list!$G$26:$G$52,0))</f>
        <v>0.69197741945086422</v>
      </c>
      <c r="F61" s="194">
        <f>INDEX(list!$J$26:$J$52,MATCH(F$2,list!$G$26:$G$52,0))</f>
        <v>0.70724139437994382</v>
      </c>
      <c r="G61" s="194">
        <f>INDEX(list!$J$26:$J$52,MATCH(G$2,list!$G$26:$G$52,0))</f>
        <v>0.728490620889098</v>
      </c>
      <c r="H61" s="194">
        <f>INDEX(list!$J$26:$J$52,MATCH(H$2,list!$G$26:$G$52,0))</f>
        <v>0.75601011095833059</v>
      </c>
      <c r="I61" s="194">
        <f>INDEX(list!$J$26:$J$52,MATCH(I$2,list!$G$26:$G$52,0))</f>
        <v>0.7756582034998204</v>
      </c>
      <c r="J61" s="194">
        <f>INDEX(list!$J$26:$J$52,MATCH(J$2,list!$G$26:$G$52,0))</f>
        <v>0.8044330130009798</v>
      </c>
      <c r="K61" s="194">
        <f>INDEX(list!$J$26:$J$52,MATCH(K$2,list!$G$26:$G$52,0))</f>
        <v>0.81569890321056482</v>
      </c>
      <c r="L61" s="194">
        <f>INDEX(list!$J$26:$J$52,MATCH(L$2,list!$G$26:$G$52,0))</f>
        <v>0.82372769068726526</v>
      </c>
      <c r="M61" s="194">
        <f>INDEX(list!$J$26:$J$52,MATCH(M$2,list!$G$26:$G$52,0))</f>
        <v>0.84006837754080255</v>
      </c>
      <c r="N61" s="194">
        <f>INDEX(list!$J$26:$J$52,MATCH(N$2,list!$G$26:$G$52,0))</f>
        <v>0.86473964788986613</v>
      </c>
      <c r="O61" s="194">
        <f>INDEX(list!$J$26:$J$52,MATCH(O$2,list!$G$26:$G$52,0))</f>
        <v>0.87931389382733727</v>
      </c>
      <c r="P61" s="194">
        <f>INDEX(list!$J$26:$J$52,MATCH(P$2,list!$G$26:$G$52,0))</f>
        <v>0.89299573558741929</v>
      </c>
      <c r="Q61" s="194">
        <f>INDEX(list!$J$26:$J$52,MATCH(Q$2,list!$G$26:$G$52,0))</f>
        <v>0.89938538749912111</v>
      </c>
      <c r="R61" s="194">
        <f>INDEX(list!$J$26:$J$52,MATCH(R$2,list!$G$26:$G$52,0))</f>
        <v>0.90536113867986234</v>
      </c>
      <c r="S61" s="194">
        <f>INDEX(list!$J$26:$J$52,MATCH(S$2,list!$G$26:$G$52,0))</f>
        <v>0.92218634589940585</v>
      </c>
      <c r="T61" s="194">
        <f>INDEX(list!$J$26:$J$52,MATCH(T$2,list!$G$26:$G$52,0))</f>
        <v>0.94293300128382052</v>
      </c>
      <c r="U61" s="194">
        <f>INDEX(list!$J$26:$J$52,MATCH(U$2,list!$G$26:$G$52,0))</f>
        <v>0.96243922119526415</v>
      </c>
      <c r="V61" s="194">
        <f>INDEX(list!$J$26:$J$52,MATCH(V$2,list!$G$26:$G$52,0))</f>
        <v>0.97761325901065366</v>
      </c>
      <c r="W61" s="194">
        <f>INDEX(list!$J$26:$J$52,MATCH(W$2,list!$G$26:$G$52,0))</f>
        <v>1</v>
      </c>
      <c r="X61" s="194">
        <f>INDEX(list!$J$26:$J$52,MATCH(X$2,list!$G$26:$G$52,0))</f>
        <v>1.060001640402285</v>
      </c>
      <c r="Y61" s="194">
        <f>INDEX(list!$J$26:$J$52,MATCH(Y$2,list!$G$26:$G$52,0))</f>
        <v>1.0861396140684445</v>
      </c>
      <c r="Z61" s="189">
        <f>INDEX(list!$J$26:$J$52,MATCH(Z$2,list!$G$26:$G$52,0))</f>
        <v>1.1085969430248384</v>
      </c>
    </row>
    <row r="62" spans="1:26" x14ac:dyDescent="0.2">
      <c r="A62" s="190">
        <v>267</v>
      </c>
      <c r="B62" s="191">
        <f>INDEX(list!$J$26:$J$52,MATCH(B$2,list!$G$26:$G$52,0))</f>
        <v>0.64333537486359005</v>
      </c>
      <c r="C62" s="191">
        <f>INDEX(list!$J$26:$J$52,MATCH(C$2,list!$G$26:$G$52,0))</f>
        <v>0.66528129732386421</v>
      </c>
      <c r="D62" s="191">
        <f>INDEX(list!$J$26:$J$52,MATCH(D$2,list!$G$26:$G$52,0))</f>
        <v>0.67706179249734466</v>
      </c>
      <c r="E62" s="191">
        <f>INDEX(list!$J$26:$J$52,MATCH(E$2,list!$G$26:$G$52,0))</f>
        <v>0.69197741945086422</v>
      </c>
      <c r="F62" s="191">
        <f>INDEX(list!$J$26:$J$52,MATCH(F$2,list!$G$26:$G$52,0))</f>
        <v>0.70724139437994382</v>
      </c>
      <c r="G62" s="191">
        <f>INDEX(list!$J$26:$J$52,MATCH(G$2,list!$G$26:$G$52,0))</f>
        <v>0.728490620889098</v>
      </c>
      <c r="H62" s="191">
        <f>INDEX(list!$J$26:$J$52,MATCH(H$2,list!$G$26:$G$52,0))</f>
        <v>0.75601011095833059</v>
      </c>
      <c r="I62" s="191">
        <f>INDEX(list!$J$26:$J$52,MATCH(I$2,list!$G$26:$G$52,0))</f>
        <v>0.7756582034998204</v>
      </c>
      <c r="J62" s="191">
        <f>INDEX(list!$J$26:$J$52,MATCH(J$2,list!$G$26:$G$52,0))</f>
        <v>0.8044330130009798</v>
      </c>
      <c r="K62" s="191">
        <f>INDEX(list!$J$26:$J$52,MATCH(K$2,list!$G$26:$G$52,0))</f>
        <v>0.81569890321056482</v>
      </c>
      <c r="L62" s="191">
        <f>INDEX(list!$J$26:$J$52,MATCH(L$2,list!$G$26:$G$52,0))</f>
        <v>0.82372769068726526</v>
      </c>
      <c r="M62" s="191">
        <f>INDEX(list!$J$26:$J$52,MATCH(M$2,list!$G$26:$G$52,0))</f>
        <v>0.84006837754080255</v>
      </c>
      <c r="N62" s="191">
        <f>INDEX(list!$J$26:$J$52,MATCH(N$2,list!$G$26:$G$52,0))</f>
        <v>0.86473964788986613</v>
      </c>
      <c r="O62" s="191">
        <f>INDEX(list!$J$26:$J$52,MATCH(O$2,list!$G$26:$G$52,0))</f>
        <v>0.87931389382733727</v>
      </c>
      <c r="P62" s="191">
        <f>INDEX(list!$J$26:$J$52,MATCH(P$2,list!$G$26:$G$52,0))</f>
        <v>0.89299573558741929</v>
      </c>
      <c r="Q62" s="191">
        <f>INDEX(list!$J$26:$J$52,MATCH(Q$2,list!$G$26:$G$52,0))</f>
        <v>0.89938538749912111</v>
      </c>
      <c r="R62" s="191">
        <f>INDEX(list!$J$26:$J$52,MATCH(R$2,list!$G$26:$G$52,0))</f>
        <v>0.90536113867986234</v>
      </c>
      <c r="S62" s="191">
        <f>INDEX(list!$J$26:$J$52,MATCH(S$2,list!$G$26:$G$52,0))</f>
        <v>0.92218634589940585</v>
      </c>
      <c r="T62" s="191">
        <f>INDEX(list!$J$26:$J$52,MATCH(T$2,list!$G$26:$G$52,0))</f>
        <v>0.94293300128382052</v>
      </c>
      <c r="U62" s="191">
        <f>INDEX(list!$J$26:$J$52,MATCH(U$2,list!$G$26:$G$52,0))</f>
        <v>0.96243922119526415</v>
      </c>
      <c r="V62" s="191">
        <f>INDEX(list!$J$26:$J$52,MATCH(V$2,list!$G$26:$G$52,0))</f>
        <v>0.97761325901065366</v>
      </c>
      <c r="W62" s="191">
        <f>INDEX(list!$J$26:$J$52,MATCH(W$2,list!$G$26:$G$52,0))</f>
        <v>1</v>
      </c>
      <c r="X62" s="191">
        <f>INDEX(list!$J$26:$J$52,MATCH(X$2,list!$G$26:$G$52,0))</f>
        <v>1.060001640402285</v>
      </c>
      <c r="Y62" s="191">
        <f>INDEX(list!$J$26:$J$52,MATCH(Y$2,list!$G$26:$G$52,0))</f>
        <v>1.0861396140684445</v>
      </c>
      <c r="Z62" s="192">
        <f>INDEX(list!$J$26:$J$52,MATCH(Z$2,list!$G$26:$G$52,0))</f>
        <v>1.1085969430248384</v>
      </c>
    </row>
    <row r="63" spans="1:26" x14ac:dyDescent="0.2">
      <c r="A63" s="193">
        <v>268</v>
      </c>
      <c r="B63" s="194">
        <f>INDEX(list!$J$26:$J$52,MATCH(B$2,list!$G$26:$G$52,0))</f>
        <v>0.64333537486359005</v>
      </c>
      <c r="C63" s="194">
        <f>INDEX(list!$J$26:$J$52,MATCH(C$2,list!$G$26:$G$52,0))</f>
        <v>0.66528129732386421</v>
      </c>
      <c r="D63" s="194">
        <f>INDEX(list!$J$26:$J$52,MATCH(D$2,list!$G$26:$G$52,0))</f>
        <v>0.67706179249734466</v>
      </c>
      <c r="E63" s="194">
        <f>INDEX(list!$J$26:$J$52,MATCH(E$2,list!$G$26:$G$52,0))</f>
        <v>0.69197741945086422</v>
      </c>
      <c r="F63" s="194">
        <f>INDEX(list!$J$26:$J$52,MATCH(F$2,list!$G$26:$G$52,0))</f>
        <v>0.70724139437994382</v>
      </c>
      <c r="G63" s="194">
        <f>INDEX(list!$J$26:$J$52,MATCH(G$2,list!$G$26:$G$52,0))</f>
        <v>0.728490620889098</v>
      </c>
      <c r="H63" s="194">
        <f>INDEX(list!$J$26:$J$52,MATCH(H$2,list!$G$26:$G$52,0))</f>
        <v>0.75601011095833059</v>
      </c>
      <c r="I63" s="194">
        <f>INDEX(list!$J$26:$J$52,MATCH(I$2,list!$G$26:$G$52,0))</f>
        <v>0.7756582034998204</v>
      </c>
      <c r="J63" s="194">
        <f>INDEX(list!$J$26:$J$52,MATCH(J$2,list!$G$26:$G$52,0))</f>
        <v>0.8044330130009798</v>
      </c>
      <c r="K63" s="194">
        <f>INDEX(list!$J$26:$J$52,MATCH(K$2,list!$G$26:$G$52,0))</f>
        <v>0.81569890321056482</v>
      </c>
      <c r="L63" s="194">
        <f>INDEX(list!$J$26:$J$52,MATCH(L$2,list!$G$26:$G$52,0))</f>
        <v>0.82372769068726526</v>
      </c>
      <c r="M63" s="194">
        <f>INDEX(list!$J$26:$J$52,MATCH(M$2,list!$G$26:$G$52,0))</f>
        <v>0.84006837754080255</v>
      </c>
      <c r="N63" s="194">
        <f>INDEX(list!$J$26:$J$52,MATCH(N$2,list!$G$26:$G$52,0))</f>
        <v>0.86473964788986613</v>
      </c>
      <c r="O63" s="194">
        <f>INDEX(list!$J$26:$J$52,MATCH(O$2,list!$G$26:$G$52,0))</f>
        <v>0.87931389382733727</v>
      </c>
      <c r="P63" s="194">
        <f>INDEX(list!$J$26:$J$52,MATCH(P$2,list!$G$26:$G$52,0))</f>
        <v>0.89299573558741929</v>
      </c>
      <c r="Q63" s="194">
        <f>INDEX(list!$J$26:$J$52,MATCH(Q$2,list!$G$26:$G$52,0))</f>
        <v>0.89938538749912111</v>
      </c>
      <c r="R63" s="194">
        <f>INDEX(list!$J$26:$J$52,MATCH(R$2,list!$G$26:$G$52,0))</f>
        <v>0.90536113867986234</v>
      </c>
      <c r="S63" s="194">
        <f>INDEX(list!$J$26:$J$52,MATCH(S$2,list!$G$26:$G$52,0))</f>
        <v>0.92218634589940585</v>
      </c>
      <c r="T63" s="194">
        <f>INDEX(list!$J$26:$J$52,MATCH(T$2,list!$G$26:$G$52,0))</f>
        <v>0.94293300128382052</v>
      </c>
      <c r="U63" s="194">
        <f>INDEX(list!$J$26:$J$52,MATCH(U$2,list!$G$26:$G$52,0))</f>
        <v>0.96243922119526415</v>
      </c>
      <c r="V63" s="194">
        <f>INDEX(list!$J$26:$J$52,MATCH(V$2,list!$G$26:$G$52,0))</f>
        <v>0.97761325901065366</v>
      </c>
      <c r="W63" s="194">
        <f>INDEX(list!$J$26:$J$52,MATCH(W$2,list!$G$26:$G$52,0))</f>
        <v>1</v>
      </c>
      <c r="X63" s="194">
        <f>INDEX(list!$J$26:$J$52,MATCH(X$2,list!$G$26:$G$52,0))</f>
        <v>1.060001640402285</v>
      </c>
      <c r="Y63" s="194">
        <f>INDEX(list!$J$26:$J$52,MATCH(Y$2,list!$G$26:$G$52,0))</f>
        <v>1.0861396140684445</v>
      </c>
      <c r="Z63" s="189">
        <f>INDEX(list!$J$26:$J$52,MATCH(Z$2,list!$G$26:$G$52,0))</f>
        <v>1.1085969430248384</v>
      </c>
    </row>
    <row r="64" spans="1:26" x14ac:dyDescent="0.2">
      <c r="A64" s="190">
        <v>269</v>
      </c>
      <c r="B64" s="191">
        <f>INDEX(list!$J$26:$J$52,MATCH(B$2,list!$G$26:$G$52,0))</f>
        <v>0.64333537486359005</v>
      </c>
      <c r="C64" s="191">
        <f>INDEX(list!$J$26:$J$52,MATCH(C$2,list!$G$26:$G$52,0))</f>
        <v>0.66528129732386421</v>
      </c>
      <c r="D64" s="191">
        <f>INDEX(list!$J$26:$J$52,MATCH(D$2,list!$G$26:$G$52,0))</f>
        <v>0.67706179249734466</v>
      </c>
      <c r="E64" s="191">
        <f>INDEX(list!$J$26:$J$52,MATCH(E$2,list!$G$26:$G$52,0))</f>
        <v>0.69197741945086422</v>
      </c>
      <c r="F64" s="191">
        <f>INDEX(list!$J$26:$J$52,MATCH(F$2,list!$G$26:$G$52,0))</f>
        <v>0.70724139437994382</v>
      </c>
      <c r="G64" s="191">
        <f>INDEX(list!$J$26:$J$52,MATCH(G$2,list!$G$26:$G$52,0))</f>
        <v>0.728490620889098</v>
      </c>
      <c r="H64" s="191">
        <f>INDEX(list!$J$26:$J$52,MATCH(H$2,list!$G$26:$G$52,0))</f>
        <v>0.75601011095833059</v>
      </c>
      <c r="I64" s="191">
        <f>INDEX(list!$J$26:$J$52,MATCH(I$2,list!$G$26:$G$52,0))</f>
        <v>0.7756582034998204</v>
      </c>
      <c r="J64" s="191">
        <f>INDEX(list!$J$26:$J$52,MATCH(J$2,list!$G$26:$G$52,0))</f>
        <v>0.8044330130009798</v>
      </c>
      <c r="K64" s="191">
        <f>INDEX(list!$J$26:$J$52,MATCH(K$2,list!$G$26:$G$52,0))</f>
        <v>0.81569890321056482</v>
      </c>
      <c r="L64" s="191">
        <f>INDEX(list!$J$26:$J$52,MATCH(L$2,list!$G$26:$G$52,0))</f>
        <v>0.82372769068726526</v>
      </c>
      <c r="M64" s="191">
        <f>INDEX(list!$J$26:$J$52,MATCH(M$2,list!$G$26:$G$52,0))</f>
        <v>0.84006837754080255</v>
      </c>
      <c r="N64" s="191">
        <f>INDEX(list!$J$26:$J$52,MATCH(N$2,list!$G$26:$G$52,0))</f>
        <v>0.86473964788986613</v>
      </c>
      <c r="O64" s="191">
        <f>INDEX(list!$J$26:$J$52,MATCH(O$2,list!$G$26:$G$52,0))</f>
        <v>0.87931389382733727</v>
      </c>
      <c r="P64" s="191">
        <f>INDEX(list!$J$26:$J$52,MATCH(P$2,list!$G$26:$G$52,0))</f>
        <v>0.89299573558741929</v>
      </c>
      <c r="Q64" s="191">
        <f>INDEX(list!$J$26:$J$52,MATCH(Q$2,list!$G$26:$G$52,0))</f>
        <v>0.89938538749912111</v>
      </c>
      <c r="R64" s="191">
        <f>INDEX(list!$J$26:$J$52,MATCH(R$2,list!$G$26:$G$52,0))</f>
        <v>0.90536113867986234</v>
      </c>
      <c r="S64" s="191">
        <f>INDEX(list!$J$26:$J$52,MATCH(S$2,list!$G$26:$G$52,0))</f>
        <v>0.92218634589940585</v>
      </c>
      <c r="T64" s="191">
        <f>INDEX(list!$J$26:$J$52,MATCH(T$2,list!$G$26:$G$52,0))</f>
        <v>0.94293300128382052</v>
      </c>
      <c r="U64" s="191">
        <f>INDEX(list!$J$26:$J$52,MATCH(U$2,list!$G$26:$G$52,0))</f>
        <v>0.96243922119526415</v>
      </c>
      <c r="V64" s="191">
        <f>INDEX(list!$J$26:$J$52,MATCH(V$2,list!$G$26:$G$52,0))</f>
        <v>0.97761325901065366</v>
      </c>
      <c r="W64" s="191">
        <f>INDEX(list!$J$26:$J$52,MATCH(W$2,list!$G$26:$G$52,0))</f>
        <v>1</v>
      </c>
      <c r="X64" s="191">
        <f>INDEX(list!$J$26:$J$52,MATCH(X$2,list!$G$26:$G$52,0))</f>
        <v>1.060001640402285</v>
      </c>
      <c r="Y64" s="191">
        <f>INDEX(list!$J$26:$J$52,MATCH(Y$2,list!$G$26:$G$52,0))</f>
        <v>1.0861396140684445</v>
      </c>
      <c r="Z64" s="192">
        <f>INDEX(list!$J$26:$J$52,MATCH(Z$2,list!$G$26:$G$52,0))</f>
        <v>1.1085969430248384</v>
      </c>
    </row>
    <row r="65" spans="1:26" x14ac:dyDescent="0.2">
      <c r="A65" s="193">
        <v>270</v>
      </c>
      <c r="B65" s="194">
        <f>INDEX(list!$J$26:$J$52,MATCH(B$2,list!$G$26:$G$52,0))</f>
        <v>0.64333537486359005</v>
      </c>
      <c r="C65" s="194">
        <f>INDEX(list!$J$26:$J$52,MATCH(C$2,list!$G$26:$G$52,0))</f>
        <v>0.66528129732386421</v>
      </c>
      <c r="D65" s="194">
        <f>INDEX(list!$J$26:$J$52,MATCH(D$2,list!$G$26:$G$52,0))</f>
        <v>0.67706179249734466</v>
      </c>
      <c r="E65" s="194">
        <f>INDEX(list!$J$26:$J$52,MATCH(E$2,list!$G$26:$G$52,0))</f>
        <v>0.69197741945086422</v>
      </c>
      <c r="F65" s="194">
        <f>INDEX(list!$J$26:$J$52,MATCH(F$2,list!$G$26:$G$52,0))</f>
        <v>0.70724139437994382</v>
      </c>
      <c r="G65" s="194">
        <f>INDEX(list!$J$26:$J$52,MATCH(G$2,list!$G$26:$G$52,0))</f>
        <v>0.728490620889098</v>
      </c>
      <c r="H65" s="194">
        <f>INDEX(list!$J$26:$J$52,MATCH(H$2,list!$G$26:$G$52,0))</f>
        <v>0.75601011095833059</v>
      </c>
      <c r="I65" s="194">
        <f>INDEX(list!$J$26:$J$52,MATCH(I$2,list!$G$26:$G$52,0))</f>
        <v>0.7756582034998204</v>
      </c>
      <c r="J65" s="194">
        <f>INDEX(list!$J$26:$J$52,MATCH(J$2,list!$G$26:$G$52,0))</f>
        <v>0.8044330130009798</v>
      </c>
      <c r="K65" s="194">
        <f>INDEX(list!$J$26:$J$52,MATCH(K$2,list!$G$26:$G$52,0))</f>
        <v>0.81569890321056482</v>
      </c>
      <c r="L65" s="194">
        <f>INDEX(list!$J$26:$J$52,MATCH(L$2,list!$G$26:$G$52,0))</f>
        <v>0.82372769068726526</v>
      </c>
      <c r="M65" s="194">
        <f>INDEX(list!$J$26:$J$52,MATCH(M$2,list!$G$26:$G$52,0))</f>
        <v>0.84006837754080255</v>
      </c>
      <c r="N65" s="194">
        <f>INDEX(list!$J$26:$J$52,MATCH(N$2,list!$G$26:$G$52,0))</f>
        <v>0.86473964788986613</v>
      </c>
      <c r="O65" s="194">
        <f>INDEX(list!$J$26:$J$52,MATCH(O$2,list!$G$26:$G$52,0))</f>
        <v>0.87931389382733727</v>
      </c>
      <c r="P65" s="194">
        <f>INDEX(list!$J$26:$J$52,MATCH(P$2,list!$G$26:$G$52,0))</f>
        <v>0.89299573558741929</v>
      </c>
      <c r="Q65" s="194">
        <f>INDEX(list!$J$26:$J$52,MATCH(Q$2,list!$G$26:$G$52,0))</f>
        <v>0.89938538749912111</v>
      </c>
      <c r="R65" s="194">
        <f>INDEX(list!$J$26:$J$52,MATCH(R$2,list!$G$26:$G$52,0))</f>
        <v>0.90536113867986234</v>
      </c>
      <c r="S65" s="194">
        <f>INDEX(list!$J$26:$J$52,MATCH(S$2,list!$G$26:$G$52,0))</f>
        <v>0.92218634589940585</v>
      </c>
      <c r="T65" s="194">
        <f>INDEX(list!$J$26:$J$52,MATCH(T$2,list!$G$26:$G$52,0))</f>
        <v>0.94293300128382052</v>
      </c>
      <c r="U65" s="194">
        <f>INDEX(list!$J$26:$J$52,MATCH(U$2,list!$G$26:$G$52,0))</f>
        <v>0.96243922119526415</v>
      </c>
      <c r="V65" s="194">
        <f>INDEX(list!$J$26:$J$52,MATCH(V$2,list!$G$26:$G$52,0))</f>
        <v>0.97761325901065366</v>
      </c>
      <c r="W65" s="194">
        <f>INDEX(list!$J$26:$J$52,MATCH(W$2,list!$G$26:$G$52,0))</f>
        <v>1</v>
      </c>
      <c r="X65" s="194">
        <f>INDEX(list!$J$26:$J$52,MATCH(X$2,list!$G$26:$G$52,0))</f>
        <v>1.060001640402285</v>
      </c>
      <c r="Y65" s="194">
        <f>INDEX(list!$J$26:$J$52,MATCH(Y$2,list!$G$26:$G$52,0))</f>
        <v>1.0861396140684445</v>
      </c>
      <c r="Z65" s="189">
        <f>INDEX(list!$J$26:$J$52,MATCH(Z$2,list!$G$26:$G$52,0))</f>
        <v>1.1085969430248384</v>
      </c>
    </row>
    <row r="66" spans="1:26" x14ac:dyDescent="0.2">
      <c r="A66" s="190">
        <v>271</v>
      </c>
      <c r="B66" s="191">
        <f>INDEX(list!$J$26:$J$52,MATCH(B$2,list!$G$26:$G$52,0))</f>
        <v>0.64333537486359005</v>
      </c>
      <c r="C66" s="191">
        <f>INDEX(list!$J$26:$J$52,MATCH(C$2,list!$G$26:$G$52,0))</f>
        <v>0.66528129732386421</v>
      </c>
      <c r="D66" s="191">
        <f>INDEX(list!$J$26:$J$52,MATCH(D$2,list!$G$26:$G$52,0))</f>
        <v>0.67706179249734466</v>
      </c>
      <c r="E66" s="191">
        <f>INDEX(list!$J$26:$J$52,MATCH(E$2,list!$G$26:$G$52,0))</f>
        <v>0.69197741945086422</v>
      </c>
      <c r="F66" s="191">
        <f>INDEX(list!$J$26:$J$52,MATCH(F$2,list!$G$26:$G$52,0))</f>
        <v>0.70724139437994382</v>
      </c>
      <c r="G66" s="191">
        <f>INDEX(list!$J$26:$J$52,MATCH(G$2,list!$G$26:$G$52,0))</f>
        <v>0.728490620889098</v>
      </c>
      <c r="H66" s="191">
        <f>INDEX(list!$J$26:$J$52,MATCH(H$2,list!$G$26:$G$52,0))</f>
        <v>0.75601011095833059</v>
      </c>
      <c r="I66" s="191">
        <f>INDEX(list!$J$26:$J$52,MATCH(I$2,list!$G$26:$G$52,0))</f>
        <v>0.7756582034998204</v>
      </c>
      <c r="J66" s="191">
        <f>INDEX(list!$J$26:$J$52,MATCH(J$2,list!$G$26:$G$52,0))</f>
        <v>0.8044330130009798</v>
      </c>
      <c r="K66" s="191">
        <f>INDEX(list!$J$26:$J$52,MATCH(K$2,list!$G$26:$G$52,0))</f>
        <v>0.81569890321056482</v>
      </c>
      <c r="L66" s="191">
        <f>INDEX(list!$J$26:$J$52,MATCH(L$2,list!$G$26:$G$52,0))</f>
        <v>0.82372769068726526</v>
      </c>
      <c r="M66" s="191">
        <f>INDEX(list!$J$26:$J$52,MATCH(M$2,list!$G$26:$G$52,0))</f>
        <v>0.84006837754080255</v>
      </c>
      <c r="N66" s="191">
        <f>INDEX(list!$J$26:$J$52,MATCH(N$2,list!$G$26:$G$52,0))</f>
        <v>0.86473964788986613</v>
      </c>
      <c r="O66" s="191">
        <f>INDEX(list!$J$26:$J$52,MATCH(O$2,list!$G$26:$G$52,0))</f>
        <v>0.87931389382733727</v>
      </c>
      <c r="P66" s="191">
        <f>INDEX(list!$J$26:$J$52,MATCH(P$2,list!$G$26:$G$52,0))</f>
        <v>0.89299573558741929</v>
      </c>
      <c r="Q66" s="191">
        <f>INDEX(list!$J$26:$J$52,MATCH(Q$2,list!$G$26:$G$52,0))</f>
        <v>0.89938538749912111</v>
      </c>
      <c r="R66" s="191">
        <f>INDEX(list!$J$26:$J$52,MATCH(R$2,list!$G$26:$G$52,0))</f>
        <v>0.90536113867986234</v>
      </c>
      <c r="S66" s="191">
        <f>INDEX(list!$J$26:$J$52,MATCH(S$2,list!$G$26:$G$52,0))</f>
        <v>0.92218634589940585</v>
      </c>
      <c r="T66" s="191">
        <f>INDEX(list!$J$26:$J$52,MATCH(T$2,list!$G$26:$G$52,0))</f>
        <v>0.94293300128382052</v>
      </c>
      <c r="U66" s="191">
        <f>INDEX(list!$J$26:$J$52,MATCH(U$2,list!$G$26:$G$52,0))</f>
        <v>0.96243922119526415</v>
      </c>
      <c r="V66" s="191">
        <f>INDEX(list!$J$26:$J$52,MATCH(V$2,list!$G$26:$G$52,0))</f>
        <v>0.97761325901065366</v>
      </c>
      <c r="W66" s="191">
        <f>INDEX(list!$J$26:$J$52,MATCH(W$2,list!$G$26:$G$52,0))</f>
        <v>1</v>
      </c>
      <c r="X66" s="191">
        <f>INDEX(list!$J$26:$J$52,MATCH(X$2,list!$G$26:$G$52,0))</f>
        <v>1.060001640402285</v>
      </c>
      <c r="Y66" s="191">
        <f>INDEX(list!$J$26:$J$52,MATCH(Y$2,list!$G$26:$G$52,0))</f>
        <v>1.0861396140684445</v>
      </c>
      <c r="Z66" s="192">
        <f>INDEX(list!$J$26:$J$52,MATCH(Z$2,list!$G$26:$G$52,0))</f>
        <v>1.1085969430248384</v>
      </c>
    </row>
    <row r="67" spans="1:26" x14ac:dyDescent="0.2">
      <c r="A67" s="193">
        <v>272</v>
      </c>
      <c r="B67" s="194">
        <f>INDEX(list!$J$26:$J$52,MATCH(B$2,list!$G$26:$G$52,0))</f>
        <v>0.64333537486359005</v>
      </c>
      <c r="C67" s="194">
        <f>INDEX(list!$J$26:$J$52,MATCH(C$2,list!$G$26:$G$52,0))</f>
        <v>0.66528129732386421</v>
      </c>
      <c r="D67" s="194">
        <f>INDEX(list!$J$26:$J$52,MATCH(D$2,list!$G$26:$G$52,0))</f>
        <v>0.67706179249734466</v>
      </c>
      <c r="E67" s="194">
        <f>INDEX(list!$J$26:$J$52,MATCH(E$2,list!$G$26:$G$52,0))</f>
        <v>0.69197741945086422</v>
      </c>
      <c r="F67" s="194">
        <f>INDEX(list!$J$26:$J$52,MATCH(F$2,list!$G$26:$G$52,0))</f>
        <v>0.70724139437994382</v>
      </c>
      <c r="G67" s="194">
        <f>INDEX(list!$J$26:$J$52,MATCH(G$2,list!$G$26:$G$52,0))</f>
        <v>0.728490620889098</v>
      </c>
      <c r="H67" s="194">
        <f>INDEX(list!$J$26:$J$52,MATCH(H$2,list!$G$26:$G$52,0))</f>
        <v>0.75601011095833059</v>
      </c>
      <c r="I67" s="194">
        <f>INDEX(list!$J$26:$J$52,MATCH(I$2,list!$G$26:$G$52,0))</f>
        <v>0.7756582034998204</v>
      </c>
      <c r="J67" s="194">
        <f>INDEX(list!$J$26:$J$52,MATCH(J$2,list!$G$26:$G$52,0))</f>
        <v>0.8044330130009798</v>
      </c>
      <c r="K67" s="194">
        <f>INDEX(list!$J$26:$J$52,MATCH(K$2,list!$G$26:$G$52,0))</f>
        <v>0.81569890321056482</v>
      </c>
      <c r="L67" s="194">
        <f>INDEX(list!$J$26:$J$52,MATCH(L$2,list!$G$26:$G$52,0))</f>
        <v>0.82372769068726526</v>
      </c>
      <c r="M67" s="194">
        <f>INDEX(list!$J$26:$J$52,MATCH(M$2,list!$G$26:$G$52,0))</f>
        <v>0.84006837754080255</v>
      </c>
      <c r="N67" s="194">
        <f>INDEX(list!$J$26:$J$52,MATCH(N$2,list!$G$26:$G$52,0))</f>
        <v>0.86473964788986613</v>
      </c>
      <c r="O67" s="194">
        <f>INDEX(list!$J$26:$J$52,MATCH(O$2,list!$G$26:$G$52,0))</f>
        <v>0.87931389382733727</v>
      </c>
      <c r="P67" s="194">
        <f>INDEX(list!$J$26:$J$52,MATCH(P$2,list!$G$26:$G$52,0))</f>
        <v>0.89299573558741929</v>
      </c>
      <c r="Q67" s="194">
        <f>INDEX(list!$J$26:$J$52,MATCH(Q$2,list!$G$26:$G$52,0))</f>
        <v>0.89938538749912111</v>
      </c>
      <c r="R67" s="194">
        <f>INDEX(list!$J$26:$J$52,MATCH(R$2,list!$G$26:$G$52,0))</f>
        <v>0.90536113867986234</v>
      </c>
      <c r="S67" s="194">
        <f>INDEX(list!$J$26:$J$52,MATCH(S$2,list!$G$26:$G$52,0))</f>
        <v>0.92218634589940585</v>
      </c>
      <c r="T67" s="194">
        <f>INDEX(list!$J$26:$J$52,MATCH(T$2,list!$G$26:$G$52,0))</f>
        <v>0.94293300128382052</v>
      </c>
      <c r="U67" s="194">
        <f>INDEX(list!$J$26:$J$52,MATCH(U$2,list!$G$26:$G$52,0))</f>
        <v>0.96243922119526415</v>
      </c>
      <c r="V67" s="194">
        <f>INDEX(list!$J$26:$J$52,MATCH(V$2,list!$G$26:$G$52,0))</f>
        <v>0.97761325901065366</v>
      </c>
      <c r="W67" s="194">
        <f>INDEX(list!$J$26:$J$52,MATCH(W$2,list!$G$26:$G$52,0))</f>
        <v>1</v>
      </c>
      <c r="X67" s="194">
        <f>INDEX(list!$J$26:$J$52,MATCH(X$2,list!$G$26:$G$52,0))</f>
        <v>1.060001640402285</v>
      </c>
      <c r="Y67" s="194">
        <f>INDEX(list!$J$26:$J$52,MATCH(Y$2,list!$G$26:$G$52,0))</f>
        <v>1.0861396140684445</v>
      </c>
      <c r="Z67" s="189">
        <f>INDEX(list!$J$26:$J$52,MATCH(Z$2,list!$G$26:$G$52,0))</f>
        <v>1.1085969430248384</v>
      </c>
    </row>
    <row r="68" spans="1:26" x14ac:dyDescent="0.2">
      <c r="A68" s="190">
        <v>273</v>
      </c>
      <c r="B68" s="191">
        <f>INDEX(list!$J$26:$J$52,MATCH(B$2,list!$G$26:$G$52,0))</f>
        <v>0.64333537486359005</v>
      </c>
      <c r="C68" s="191">
        <f>INDEX(list!$J$26:$J$52,MATCH(C$2,list!$G$26:$G$52,0))</f>
        <v>0.66528129732386421</v>
      </c>
      <c r="D68" s="191">
        <f>INDEX(list!$J$26:$J$52,MATCH(D$2,list!$G$26:$G$52,0))</f>
        <v>0.67706179249734466</v>
      </c>
      <c r="E68" s="191">
        <f>INDEX(list!$J$26:$J$52,MATCH(E$2,list!$G$26:$G$52,0))</f>
        <v>0.69197741945086422</v>
      </c>
      <c r="F68" s="191">
        <f>INDEX(list!$J$26:$J$52,MATCH(F$2,list!$G$26:$G$52,0))</f>
        <v>0.70724139437994382</v>
      </c>
      <c r="G68" s="191">
        <f>INDEX(list!$J$26:$J$52,MATCH(G$2,list!$G$26:$G$52,0))</f>
        <v>0.728490620889098</v>
      </c>
      <c r="H68" s="191">
        <f>INDEX(list!$J$26:$J$52,MATCH(H$2,list!$G$26:$G$52,0))</f>
        <v>0.75601011095833059</v>
      </c>
      <c r="I68" s="191">
        <f>INDEX(list!$J$26:$J$52,MATCH(I$2,list!$G$26:$G$52,0))</f>
        <v>0.7756582034998204</v>
      </c>
      <c r="J68" s="191">
        <f>INDEX(list!$J$26:$J$52,MATCH(J$2,list!$G$26:$G$52,0))</f>
        <v>0.8044330130009798</v>
      </c>
      <c r="K68" s="191">
        <f>INDEX(list!$J$26:$J$52,MATCH(K$2,list!$G$26:$G$52,0))</f>
        <v>0.81569890321056482</v>
      </c>
      <c r="L68" s="191">
        <f>INDEX(list!$J$26:$J$52,MATCH(L$2,list!$G$26:$G$52,0))</f>
        <v>0.82372769068726526</v>
      </c>
      <c r="M68" s="191">
        <f>INDEX(list!$J$26:$J$52,MATCH(M$2,list!$G$26:$G$52,0))</f>
        <v>0.84006837754080255</v>
      </c>
      <c r="N68" s="191">
        <f>INDEX(list!$J$26:$J$52,MATCH(N$2,list!$G$26:$G$52,0))</f>
        <v>0.86473964788986613</v>
      </c>
      <c r="O68" s="191">
        <f>INDEX(list!$J$26:$J$52,MATCH(O$2,list!$G$26:$G$52,0))</f>
        <v>0.87931389382733727</v>
      </c>
      <c r="P68" s="191">
        <f>INDEX(list!$J$26:$J$52,MATCH(P$2,list!$G$26:$G$52,0))</f>
        <v>0.89299573558741929</v>
      </c>
      <c r="Q68" s="191">
        <f>INDEX(list!$J$26:$J$52,MATCH(Q$2,list!$G$26:$G$52,0))</f>
        <v>0.89938538749912111</v>
      </c>
      <c r="R68" s="191">
        <f>INDEX(list!$J$26:$J$52,MATCH(R$2,list!$G$26:$G$52,0))</f>
        <v>0.90536113867986234</v>
      </c>
      <c r="S68" s="191">
        <f>INDEX(list!$J$26:$J$52,MATCH(S$2,list!$G$26:$G$52,0))</f>
        <v>0.92218634589940585</v>
      </c>
      <c r="T68" s="191">
        <f>INDEX(list!$J$26:$J$52,MATCH(T$2,list!$G$26:$G$52,0))</f>
        <v>0.94293300128382052</v>
      </c>
      <c r="U68" s="191">
        <f>INDEX(list!$J$26:$J$52,MATCH(U$2,list!$G$26:$G$52,0))</f>
        <v>0.96243922119526415</v>
      </c>
      <c r="V68" s="191">
        <f>INDEX(list!$J$26:$J$52,MATCH(V$2,list!$G$26:$G$52,0))</f>
        <v>0.97761325901065366</v>
      </c>
      <c r="W68" s="191">
        <f>INDEX(list!$J$26:$J$52,MATCH(W$2,list!$G$26:$G$52,0))</f>
        <v>1</v>
      </c>
      <c r="X68" s="191">
        <f>INDEX(list!$J$26:$J$52,MATCH(X$2,list!$G$26:$G$52,0))</f>
        <v>1.060001640402285</v>
      </c>
      <c r="Y68" s="191">
        <f>INDEX(list!$J$26:$J$52,MATCH(Y$2,list!$G$26:$G$52,0))</f>
        <v>1.0861396140684445</v>
      </c>
      <c r="Z68" s="192">
        <f>INDEX(list!$J$26:$J$52,MATCH(Z$2,list!$G$26:$G$52,0))</f>
        <v>1.1085969430248384</v>
      </c>
    </row>
    <row r="69" spans="1:26" x14ac:dyDescent="0.2">
      <c r="A69" s="193">
        <v>274</v>
      </c>
      <c r="B69" s="194">
        <f>INDEX(list!$J$26:$J$52,MATCH(B$2,list!$G$26:$G$52,0))</f>
        <v>0.64333537486359005</v>
      </c>
      <c r="C69" s="194">
        <f>INDEX(list!$J$26:$J$52,MATCH(C$2,list!$G$26:$G$52,0))</f>
        <v>0.66528129732386421</v>
      </c>
      <c r="D69" s="194">
        <f>INDEX(list!$J$26:$J$52,MATCH(D$2,list!$G$26:$G$52,0))</f>
        <v>0.67706179249734466</v>
      </c>
      <c r="E69" s="194">
        <f>INDEX(list!$J$26:$J$52,MATCH(E$2,list!$G$26:$G$52,0))</f>
        <v>0.69197741945086422</v>
      </c>
      <c r="F69" s="194">
        <f>INDEX(list!$J$26:$J$52,MATCH(F$2,list!$G$26:$G$52,0))</f>
        <v>0.70724139437994382</v>
      </c>
      <c r="G69" s="194">
        <f>INDEX(list!$J$26:$J$52,MATCH(G$2,list!$G$26:$G$52,0))</f>
        <v>0.728490620889098</v>
      </c>
      <c r="H69" s="194">
        <f>INDEX(list!$J$26:$J$52,MATCH(H$2,list!$G$26:$G$52,0))</f>
        <v>0.75601011095833059</v>
      </c>
      <c r="I69" s="194">
        <f>INDEX(list!$J$26:$J$52,MATCH(I$2,list!$G$26:$G$52,0))</f>
        <v>0.7756582034998204</v>
      </c>
      <c r="J69" s="194">
        <f>INDEX(list!$J$26:$J$52,MATCH(J$2,list!$G$26:$G$52,0))</f>
        <v>0.8044330130009798</v>
      </c>
      <c r="K69" s="194">
        <f>INDEX(list!$J$26:$J$52,MATCH(K$2,list!$G$26:$G$52,0))</f>
        <v>0.81569890321056482</v>
      </c>
      <c r="L69" s="194">
        <f>INDEX(list!$J$26:$J$52,MATCH(L$2,list!$G$26:$G$52,0))</f>
        <v>0.82372769068726526</v>
      </c>
      <c r="M69" s="194">
        <f>INDEX(list!$J$26:$J$52,MATCH(M$2,list!$G$26:$G$52,0))</f>
        <v>0.84006837754080255</v>
      </c>
      <c r="N69" s="194">
        <f>INDEX(list!$J$26:$J$52,MATCH(N$2,list!$G$26:$G$52,0))</f>
        <v>0.86473964788986613</v>
      </c>
      <c r="O69" s="194">
        <f>INDEX(list!$J$26:$J$52,MATCH(O$2,list!$G$26:$G$52,0))</f>
        <v>0.87931389382733727</v>
      </c>
      <c r="P69" s="194">
        <f>INDEX(list!$J$26:$J$52,MATCH(P$2,list!$G$26:$G$52,0))</f>
        <v>0.89299573558741929</v>
      </c>
      <c r="Q69" s="194">
        <f>INDEX(list!$J$26:$J$52,MATCH(Q$2,list!$G$26:$G$52,0))</f>
        <v>0.89938538749912111</v>
      </c>
      <c r="R69" s="194">
        <f>INDEX(list!$J$26:$J$52,MATCH(R$2,list!$G$26:$G$52,0))</f>
        <v>0.90536113867986234</v>
      </c>
      <c r="S69" s="194">
        <f>INDEX(list!$J$26:$J$52,MATCH(S$2,list!$G$26:$G$52,0))</f>
        <v>0.92218634589940585</v>
      </c>
      <c r="T69" s="194">
        <f>INDEX(list!$J$26:$J$52,MATCH(T$2,list!$G$26:$G$52,0))</f>
        <v>0.94293300128382052</v>
      </c>
      <c r="U69" s="194">
        <f>INDEX(list!$J$26:$J$52,MATCH(U$2,list!$G$26:$G$52,0))</f>
        <v>0.96243922119526415</v>
      </c>
      <c r="V69" s="194">
        <f>INDEX(list!$J$26:$J$52,MATCH(V$2,list!$G$26:$G$52,0))</f>
        <v>0.97761325901065366</v>
      </c>
      <c r="W69" s="194">
        <f>INDEX(list!$J$26:$J$52,MATCH(W$2,list!$G$26:$G$52,0))</f>
        <v>1</v>
      </c>
      <c r="X69" s="194">
        <f>INDEX(list!$J$26:$J$52,MATCH(X$2,list!$G$26:$G$52,0))</f>
        <v>1.060001640402285</v>
      </c>
      <c r="Y69" s="194">
        <f>INDEX(list!$J$26:$J$52,MATCH(Y$2,list!$G$26:$G$52,0))</f>
        <v>1.0861396140684445</v>
      </c>
      <c r="Z69" s="189">
        <f>INDEX(list!$J$26:$J$52,MATCH(Z$2,list!$G$26:$G$52,0))</f>
        <v>1.1085969430248384</v>
      </c>
    </row>
    <row r="70" spans="1:26" x14ac:dyDescent="0.2">
      <c r="A70" s="190">
        <v>275</v>
      </c>
      <c r="B70" s="191">
        <f>INDEX(list!$J$26:$J$52,MATCH(B$2,list!$G$26:$G$52,0))</f>
        <v>0.64333537486359005</v>
      </c>
      <c r="C70" s="191">
        <f>INDEX(list!$J$26:$J$52,MATCH(C$2,list!$G$26:$G$52,0))</f>
        <v>0.66528129732386421</v>
      </c>
      <c r="D70" s="191">
        <f>INDEX(list!$J$26:$J$52,MATCH(D$2,list!$G$26:$G$52,0))</f>
        <v>0.67706179249734466</v>
      </c>
      <c r="E70" s="191">
        <f>INDEX(list!$J$26:$J$52,MATCH(E$2,list!$G$26:$G$52,0))</f>
        <v>0.69197741945086422</v>
      </c>
      <c r="F70" s="191">
        <f>INDEX(list!$J$26:$J$52,MATCH(F$2,list!$G$26:$G$52,0))</f>
        <v>0.70724139437994382</v>
      </c>
      <c r="G70" s="191">
        <f>INDEX(list!$J$26:$J$52,MATCH(G$2,list!$G$26:$G$52,0))</f>
        <v>0.728490620889098</v>
      </c>
      <c r="H70" s="191">
        <f>INDEX(list!$J$26:$J$52,MATCH(H$2,list!$G$26:$G$52,0))</f>
        <v>0.75601011095833059</v>
      </c>
      <c r="I70" s="191">
        <f>INDEX(list!$J$26:$J$52,MATCH(I$2,list!$G$26:$G$52,0))</f>
        <v>0.7756582034998204</v>
      </c>
      <c r="J70" s="191">
        <f>INDEX(list!$J$26:$J$52,MATCH(J$2,list!$G$26:$G$52,0))</f>
        <v>0.8044330130009798</v>
      </c>
      <c r="K70" s="191">
        <f>INDEX(list!$J$26:$J$52,MATCH(K$2,list!$G$26:$G$52,0))</f>
        <v>0.81569890321056482</v>
      </c>
      <c r="L70" s="191">
        <f>INDEX(list!$J$26:$J$52,MATCH(L$2,list!$G$26:$G$52,0))</f>
        <v>0.82372769068726526</v>
      </c>
      <c r="M70" s="191">
        <f>INDEX(list!$J$26:$J$52,MATCH(M$2,list!$G$26:$G$52,0))</f>
        <v>0.84006837754080255</v>
      </c>
      <c r="N70" s="191">
        <f>INDEX(list!$J$26:$J$52,MATCH(N$2,list!$G$26:$G$52,0))</f>
        <v>0.86473964788986613</v>
      </c>
      <c r="O70" s="191">
        <f>INDEX(list!$J$26:$J$52,MATCH(O$2,list!$G$26:$G$52,0))</f>
        <v>0.87931389382733727</v>
      </c>
      <c r="P70" s="191">
        <f>INDEX(list!$J$26:$J$52,MATCH(P$2,list!$G$26:$G$52,0))</f>
        <v>0.89299573558741929</v>
      </c>
      <c r="Q70" s="191">
        <f>INDEX(list!$J$26:$J$52,MATCH(Q$2,list!$G$26:$G$52,0))</f>
        <v>0.89938538749912111</v>
      </c>
      <c r="R70" s="191">
        <f>INDEX(list!$J$26:$J$52,MATCH(R$2,list!$G$26:$G$52,0))</f>
        <v>0.90536113867986234</v>
      </c>
      <c r="S70" s="191">
        <f>INDEX(list!$J$26:$J$52,MATCH(S$2,list!$G$26:$G$52,0))</f>
        <v>0.92218634589940585</v>
      </c>
      <c r="T70" s="191">
        <f>INDEX(list!$J$26:$J$52,MATCH(T$2,list!$G$26:$G$52,0))</f>
        <v>0.94293300128382052</v>
      </c>
      <c r="U70" s="191">
        <f>INDEX(list!$J$26:$J$52,MATCH(U$2,list!$G$26:$G$52,0))</f>
        <v>0.96243922119526415</v>
      </c>
      <c r="V70" s="191">
        <f>INDEX(list!$J$26:$J$52,MATCH(V$2,list!$G$26:$G$52,0))</f>
        <v>0.97761325901065366</v>
      </c>
      <c r="W70" s="191">
        <f>INDEX(list!$J$26:$J$52,MATCH(W$2,list!$G$26:$G$52,0))</f>
        <v>1</v>
      </c>
      <c r="X70" s="191">
        <f>INDEX(list!$J$26:$J$52,MATCH(X$2,list!$G$26:$G$52,0))</f>
        <v>1.060001640402285</v>
      </c>
      <c r="Y70" s="191">
        <f>INDEX(list!$J$26:$J$52,MATCH(Y$2,list!$G$26:$G$52,0))</f>
        <v>1.0861396140684445</v>
      </c>
      <c r="Z70" s="192">
        <f>INDEX(list!$J$26:$J$52,MATCH(Z$2,list!$G$26:$G$52,0))</f>
        <v>1.1085969430248384</v>
      </c>
    </row>
    <row r="71" spans="1:26" x14ac:dyDescent="0.2">
      <c r="A71" s="193">
        <v>276</v>
      </c>
      <c r="B71" s="194">
        <f>INDEX(list!$J$26:$J$52,MATCH(B$2,list!$G$26:$G$52,0))</f>
        <v>0.64333537486359005</v>
      </c>
      <c r="C71" s="194">
        <f>INDEX(list!$J$26:$J$52,MATCH(C$2,list!$G$26:$G$52,0))</f>
        <v>0.66528129732386421</v>
      </c>
      <c r="D71" s="194">
        <f>INDEX(list!$J$26:$J$52,MATCH(D$2,list!$G$26:$G$52,0))</f>
        <v>0.67706179249734466</v>
      </c>
      <c r="E71" s="194">
        <f>INDEX(list!$J$26:$J$52,MATCH(E$2,list!$G$26:$G$52,0))</f>
        <v>0.69197741945086422</v>
      </c>
      <c r="F71" s="194">
        <f>INDEX(list!$J$26:$J$52,MATCH(F$2,list!$G$26:$G$52,0))</f>
        <v>0.70724139437994382</v>
      </c>
      <c r="G71" s="194">
        <f>INDEX(list!$J$26:$J$52,MATCH(G$2,list!$G$26:$G$52,0))</f>
        <v>0.728490620889098</v>
      </c>
      <c r="H71" s="194">
        <f>INDEX(list!$J$26:$J$52,MATCH(H$2,list!$G$26:$G$52,0))</f>
        <v>0.75601011095833059</v>
      </c>
      <c r="I71" s="194">
        <f>INDEX(list!$J$26:$J$52,MATCH(I$2,list!$G$26:$G$52,0))</f>
        <v>0.7756582034998204</v>
      </c>
      <c r="J71" s="194">
        <f>INDEX(list!$J$26:$J$52,MATCH(J$2,list!$G$26:$G$52,0))</f>
        <v>0.8044330130009798</v>
      </c>
      <c r="K71" s="194">
        <f>INDEX(list!$J$26:$J$52,MATCH(K$2,list!$G$26:$G$52,0))</f>
        <v>0.81569890321056482</v>
      </c>
      <c r="L71" s="194">
        <f>INDEX(list!$J$26:$J$52,MATCH(L$2,list!$G$26:$G$52,0))</f>
        <v>0.82372769068726526</v>
      </c>
      <c r="M71" s="194">
        <f>INDEX(list!$J$26:$J$52,MATCH(M$2,list!$G$26:$G$52,0))</f>
        <v>0.84006837754080255</v>
      </c>
      <c r="N71" s="194">
        <f>INDEX(list!$J$26:$J$52,MATCH(N$2,list!$G$26:$G$52,0))</f>
        <v>0.86473964788986613</v>
      </c>
      <c r="O71" s="194">
        <f>INDEX(list!$J$26:$J$52,MATCH(O$2,list!$G$26:$G$52,0))</f>
        <v>0.87931389382733727</v>
      </c>
      <c r="P71" s="194">
        <f>INDEX(list!$J$26:$J$52,MATCH(P$2,list!$G$26:$G$52,0))</f>
        <v>0.89299573558741929</v>
      </c>
      <c r="Q71" s="194">
        <f>INDEX(list!$J$26:$J$52,MATCH(Q$2,list!$G$26:$G$52,0))</f>
        <v>0.89938538749912111</v>
      </c>
      <c r="R71" s="194">
        <f>INDEX(list!$J$26:$J$52,MATCH(R$2,list!$G$26:$G$52,0))</f>
        <v>0.90536113867986234</v>
      </c>
      <c r="S71" s="194">
        <f>INDEX(list!$J$26:$J$52,MATCH(S$2,list!$G$26:$G$52,0))</f>
        <v>0.92218634589940585</v>
      </c>
      <c r="T71" s="194">
        <f>INDEX(list!$J$26:$J$52,MATCH(T$2,list!$G$26:$G$52,0))</f>
        <v>0.94293300128382052</v>
      </c>
      <c r="U71" s="194">
        <f>INDEX(list!$J$26:$J$52,MATCH(U$2,list!$G$26:$G$52,0))</f>
        <v>0.96243922119526415</v>
      </c>
      <c r="V71" s="194">
        <f>INDEX(list!$J$26:$J$52,MATCH(V$2,list!$G$26:$G$52,0))</f>
        <v>0.97761325901065366</v>
      </c>
      <c r="W71" s="194">
        <f>INDEX(list!$J$26:$J$52,MATCH(W$2,list!$G$26:$G$52,0))</f>
        <v>1</v>
      </c>
      <c r="X71" s="194">
        <f>INDEX(list!$J$26:$J$52,MATCH(X$2,list!$G$26:$G$52,0))</f>
        <v>1.060001640402285</v>
      </c>
      <c r="Y71" s="194">
        <f>INDEX(list!$J$26:$J$52,MATCH(Y$2,list!$G$26:$G$52,0))</f>
        <v>1.0861396140684445</v>
      </c>
      <c r="Z71" s="189">
        <f>INDEX(list!$J$26:$J$52,MATCH(Z$2,list!$G$26:$G$52,0))</f>
        <v>1.1085969430248384</v>
      </c>
    </row>
    <row r="72" spans="1:26" x14ac:dyDescent="0.2">
      <c r="A72" s="190">
        <v>277</v>
      </c>
      <c r="B72" s="191">
        <f>INDEX(list!$J$26:$J$52,MATCH(B$2,list!$G$26:$G$52,0))</f>
        <v>0.64333537486359005</v>
      </c>
      <c r="C72" s="191">
        <f>INDEX(list!$J$26:$J$52,MATCH(C$2,list!$G$26:$G$52,0))</f>
        <v>0.66528129732386421</v>
      </c>
      <c r="D72" s="191">
        <f>INDEX(list!$J$26:$J$52,MATCH(D$2,list!$G$26:$G$52,0))</f>
        <v>0.67706179249734466</v>
      </c>
      <c r="E72" s="191">
        <f>INDEX(list!$J$26:$J$52,MATCH(E$2,list!$G$26:$G$52,0))</f>
        <v>0.69197741945086422</v>
      </c>
      <c r="F72" s="191">
        <f>INDEX(list!$J$26:$J$52,MATCH(F$2,list!$G$26:$G$52,0))</f>
        <v>0.70724139437994382</v>
      </c>
      <c r="G72" s="191">
        <f>INDEX(list!$J$26:$J$52,MATCH(G$2,list!$G$26:$G$52,0))</f>
        <v>0.728490620889098</v>
      </c>
      <c r="H72" s="191">
        <f>INDEX(list!$J$26:$J$52,MATCH(H$2,list!$G$26:$G$52,0))</f>
        <v>0.75601011095833059</v>
      </c>
      <c r="I72" s="191">
        <f>INDEX(list!$J$26:$J$52,MATCH(I$2,list!$G$26:$G$52,0))</f>
        <v>0.7756582034998204</v>
      </c>
      <c r="J72" s="191">
        <f>INDEX(list!$J$26:$J$52,MATCH(J$2,list!$G$26:$G$52,0))</f>
        <v>0.8044330130009798</v>
      </c>
      <c r="K72" s="191">
        <f>INDEX(list!$J$26:$J$52,MATCH(K$2,list!$G$26:$G$52,0))</f>
        <v>0.81569890321056482</v>
      </c>
      <c r="L72" s="191">
        <f>INDEX(list!$J$26:$J$52,MATCH(L$2,list!$G$26:$G$52,0))</f>
        <v>0.82372769068726526</v>
      </c>
      <c r="M72" s="191">
        <f>INDEX(list!$J$26:$J$52,MATCH(M$2,list!$G$26:$G$52,0))</f>
        <v>0.84006837754080255</v>
      </c>
      <c r="N72" s="191">
        <f>INDEX(list!$J$26:$J$52,MATCH(N$2,list!$G$26:$G$52,0))</f>
        <v>0.86473964788986613</v>
      </c>
      <c r="O72" s="191">
        <f>INDEX(list!$J$26:$J$52,MATCH(O$2,list!$G$26:$G$52,0))</f>
        <v>0.87931389382733727</v>
      </c>
      <c r="P72" s="191">
        <f>INDEX(list!$J$26:$J$52,MATCH(P$2,list!$G$26:$G$52,0))</f>
        <v>0.89299573558741929</v>
      </c>
      <c r="Q72" s="191">
        <f>INDEX(list!$J$26:$J$52,MATCH(Q$2,list!$G$26:$G$52,0))</f>
        <v>0.89938538749912111</v>
      </c>
      <c r="R72" s="191">
        <f>INDEX(list!$J$26:$J$52,MATCH(R$2,list!$G$26:$G$52,0))</f>
        <v>0.90536113867986234</v>
      </c>
      <c r="S72" s="191">
        <f>INDEX(list!$J$26:$J$52,MATCH(S$2,list!$G$26:$G$52,0))</f>
        <v>0.92218634589940585</v>
      </c>
      <c r="T72" s="191">
        <f>INDEX(list!$J$26:$J$52,MATCH(T$2,list!$G$26:$G$52,0))</f>
        <v>0.94293300128382052</v>
      </c>
      <c r="U72" s="191">
        <f>INDEX(list!$J$26:$J$52,MATCH(U$2,list!$G$26:$G$52,0))</f>
        <v>0.96243922119526415</v>
      </c>
      <c r="V72" s="191">
        <f>INDEX(list!$J$26:$J$52,MATCH(V$2,list!$G$26:$G$52,0))</f>
        <v>0.97761325901065366</v>
      </c>
      <c r="W72" s="191">
        <f>INDEX(list!$J$26:$J$52,MATCH(W$2,list!$G$26:$G$52,0))</f>
        <v>1</v>
      </c>
      <c r="X72" s="191">
        <f>INDEX(list!$J$26:$J$52,MATCH(X$2,list!$G$26:$G$52,0))</f>
        <v>1.060001640402285</v>
      </c>
      <c r="Y72" s="191">
        <f>INDEX(list!$J$26:$J$52,MATCH(Y$2,list!$G$26:$G$52,0))</f>
        <v>1.0861396140684445</v>
      </c>
      <c r="Z72" s="192">
        <f>INDEX(list!$J$26:$J$52,MATCH(Z$2,list!$G$26:$G$52,0))</f>
        <v>1.1085969430248384</v>
      </c>
    </row>
    <row r="73" spans="1:26" x14ac:dyDescent="0.2">
      <c r="A73" s="193">
        <v>278</v>
      </c>
      <c r="B73" s="194">
        <f>INDEX(list!$J$26:$J$52,MATCH(B$2,list!$G$26:$G$52,0))</f>
        <v>0.64333537486359005</v>
      </c>
      <c r="C73" s="194">
        <f>INDEX(list!$J$26:$J$52,MATCH(C$2,list!$G$26:$G$52,0))</f>
        <v>0.66528129732386421</v>
      </c>
      <c r="D73" s="194">
        <f>INDEX(list!$J$26:$J$52,MATCH(D$2,list!$G$26:$G$52,0))</f>
        <v>0.67706179249734466</v>
      </c>
      <c r="E73" s="194">
        <f>INDEX(list!$J$26:$J$52,MATCH(E$2,list!$G$26:$G$52,0))</f>
        <v>0.69197741945086422</v>
      </c>
      <c r="F73" s="194">
        <f>INDEX(list!$J$26:$J$52,MATCH(F$2,list!$G$26:$G$52,0))</f>
        <v>0.70724139437994382</v>
      </c>
      <c r="G73" s="194">
        <f>INDEX(list!$J$26:$J$52,MATCH(G$2,list!$G$26:$G$52,0))</f>
        <v>0.728490620889098</v>
      </c>
      <c r="H73" s="194">
        <f>INDEX(list!$J$26:$J$52,MATCH(H$2,list!$G$26:$G$52,0))</f>
        <v>0.75601011095833059</v>
      </c>
      <c r="I73" s="194">
        <f>INDEX(list!$J$26:$J$52,MATCH(I$2,list!$G$26:$G$52,0))</f>
        <v>0.7756582034998204</v>
      </c>
      <c r="J73" s="194">
        <f>INDEX(list!$J$26:$J$52,MATCH(J$2,list!$G$26:$G$52,0))</f>
        <v>0.8044330130009798</v>
      </c>
      <c r="K73" s="194">
        <f>INDEX(list!$J$26:$J$52,MATCH(K$2,list!$G$26:$G$52,0))</f>
        <v>0.81569890321056482</v>
      </c>
      <c r="L73" s="194">
        <f>INDEX(list!$J$26:$J$52,MATCH(L$2,list!$G$26:$G$52,0))</f>
        <v>0.82372769068726526</v>
      </c>
      <c r="M73" s="194">
        <f>INDEX(list!$J$26:$J$52,MATCH(M$2,list!$G$26:$G$52,0))</f>
        <v>0.84006837754080255</v>
      </c>
      <c r="N73" s="194">
        <f>INDEX(list!$J$26:$J$52,MATCH(N$2,list!$G$26:$G$52,0))</f>
        <v>0.86473964788986613</v>
      </c>
      <c r="O73" s="194">
        <f>INDEX(list!$J$26:$J$52,MATCH(O$2,list!$G$26:$G$52,0))</f>
        <v>0.87931389382733727</v>
      </c>
      <c r="P73" s="194">
        <f>INDEX(list!$J$26:$J$52,MATCH(P$2,list!$G$26:$G$52,0))</f>
        <v>0.89299573558741929</v>
      </c>
      <c r="Q73" s="194">
        <f>INDEX(list!$J$26:$J$52,MATCH(Q$2,list!$G$26:$G$52,0))</f>
        <v>0.89938538749912111</v>
      </c>
      <c r="R73" s="194">
        <f>INDEX(list!$J$26:$J$52,MATCH(R$2,list!$G$26:$G$52,0))</f>
        <v>0.90536113867986234</v>
      </c>
      <c r="S73" s="194">
        <f>INDEX(list!$J$26:$J$52,MATCH(S$2,list!$G$26:$G$52,0))</f>
        <v>0.92218634589940585</v>
      </c>
      <c r="T73" s="194">
        <f>INDEX(list!$J$26:$J$52,MATCH(T$2,list!$G$26:$G$52,0))</f>
        <v>0.94293300128382052</v>
      </c>
      <c r="U73" s="194">
        <f>INDEX(list!$J$26:$J$52,MATCH(U$2,list!$G$26:$G$52,0))</f>
        <v>0.96243922119526415</v>
      </c>
      <c r="V73" s="194">
        <f>INDEX(list!$J$26:$J$52,MATCH(V$2,list!$G$26:$G$52,0))</f>
        <v>0.97761325901065366</v>
      </c>
      <c r="W73" s="194">
        <f>INDEX(list!$J$26:$J$52,MATCH(W$2,list!$G$26:$G$52,0))</f>
        <v>1</v>
      </c>
      <c r="X73" s="194">
        <f>INDEX(list!$J$26:$J$52,MATCH(X$2,list!$G$26:$G$52,0))</f>
        <v>1.060001640402285</v>
      </c>
      <c r="Y73" s="194">
        <f>INDEX(list!$J$26:$J$52,MATCH(Y$2,list!$G$26:$G$52,0))</f>
        <v>1.0861396140684445</v>
      </c>
      <c r="Z73" s="189">
        <f>INDEX(list!$J$26:$J$52,MATCH(Z$2,list!$G$26:$G$52,0))</f>
        <v>1.1085969430248384</v>
      </c>
    </row>
    <row r="74" spans="1:26" x14ac:dyDescent="0.2">
      <c r="A74" s="190">
        <v>279</v>
      </c>
      <c r="B74" s="191">
        <f>INDEX(list!$J$26:$J$52,MATCH(B$2,list!$G$26:$G$52,0))</f>
        <v>0.64333537486359005</v>
      </c>
      <c r="C74" s="191">
        <f>INDEX(list!$J$26:$J$52,MATCH(C$2,list!$G$26:$G$52,0))</f>
        <v>0.66528129732386421</v>
      </c>
      <c r="D74" s="191">
        <f>INDEX(list!$J$26:$J$52,MATCH(D$2,list!$G$26:$G$52,0))</f>
        <v>0.67706179249734466</v>
      </c>
      <c r="E74" s="191">
        <f>INDEX(list!$J$26:$J$52,MATCH(E$2,list!$G$26:$G$52,0))</f>
        <v>0.69197741945086422</v>
      </c>
      <c r="F74" s="191">
        <f>INDEX(list!$J$26:$J$52,MATCH(F$2,list!$G$26:$G$52,0))</f>
        <v>0.70724139437994382</v>
      </c>
      <c r="G74" s="191">
        <f>INDEX(list!$J$26:$J$52,MATCH(G$2,list!$G$26:$G$52,0))</f>
        <v>0.728490620889098</v>
      </c>
      <c r="H74" s="191">
        <f>INDEX(list!$J$26:$J$52,MATCH(H$2,list!$G$26:$G$52,0))</f>
        <v>0.75601011095833059</v>
      </c>
      <c r="I74" s="191">
        <f>INDEX(list!$J$26:$J$52,MATCH(I$2,list!$G$26:$G$52,0))</f>
        <v>0.7756582034998204</v>
      </c>
      <c r="J74" s="191">
        <f>INDEX(list!$J$26:$J$52,MATCH(J$2,list!$G$26:$G$52,0))</f>
        <v>0.8044330130009798</v>
      </c>
      <c r="K74" s="191">
        <f>INDEX(list!$J$26:$J$52,MATCH(K$2,list!$G$26:$G$52,0))</f>
        <v>0.81569890321056482</v>
      </c>
      <c r="L74" s="191">
        <f>INDEX(list!$J$26:$J$52,MATCH(L$2,list!$G$26:$G$52,0))</f>
        <v>0.82372769068726526</v>
      </c>
      <c r="M74" s="191">
        <f>INDEX(list!$J$26:$J$52,MATCH(M$2,list!$G$26:$G$52,0))</f>
        <v>0.84006837754080255</v>
      </c>
      <c r="N74" s="191">
        <f>INDEX(list!$J$26:$J$52,MATCH(N$2,list!$G$26:$G$52,0))</f>
        <v>0.86473964788986613</v>
      </c>
      <c r="O74" s="191">
        <f>INDEX(list!$J$26:$J$52,MATCH(O$2,list!$G$26:$G$52,0))</f>
        <v>0.87931389382733727</v>
      </c>
      <c r="P74" s="191">
        <f>INDEX(list!$J$26:$J$52,MATCH(P$2,list!$G$26:$G$52,0))</f>
        <v>0.89299573558741929</v>
      </c>
      <c r="Q74" s="191">
        <f>INDEX(list!$J$26:$J$52,MATCH(Q$2,list!$G$26:$G$52,0))</f>
        <v>0.89938538749912111</v>
      </c>
      <c r="R74" s="191">
        <f>INDEX(list!$J$26:$J$52,MATCH(R$2,list!$G$26:$G$52,0))</f>
        <v>0.90536113867986234</v>
      </c>
      <c r="S74" s="191">
        <f>INDEX(list!$J$26:$J$52,MATCH(S$2,list!$G$26:$G$52,0))</f>
        <v>0.92218634589940585</v>
      </c>
      <c r="T74" s="191">
        <f>INDEX(list!$J$26:$J$52,MATCH(T$2,list!$G$26:$G$52,0))</f>
        <v>0.94293300128382052</v>
      </c>
      <c r="U74" s="191">
        <f>INDEX(list!$J$26:$J$52,MATCH(U$2,list!$G$26:$G$52,0))</f>
        <v>0.96243922119526415</v>
      </c>
      <c r="V74" s="191">
        <f>INDEX(list!$J$26:$J$52,MATCH(V$2,list!$G$26:$G$52,0))</f>
        <v>0.97761325901065366</v>
      </c>
      <c r="W74" s="191">
        <f>INDEX(list!$J$26:$J$52,MATCH(W$2,list!$G$26:$G$52,0))</f>
        <v>1</v>
      </c>
      <c r="X74" s="191">
        <f>INDEX(list!$J$26:$J$52,MATCH(X$2,list!$G$26:$G$52,0))</f>
        <v>1.060001640402285</v>
      </c>
      <c r="Y74" s="191">
        <f>INDEX(list!$J$26:$J$52,MATCH(Y$2,list!$G$26:$G$52,0))</f>
        <v>1.0861396140684445</v>
      </c>
      <c r="Z74" s="192">
        <f>INDEX(list!$J$26:$J$52,MATCH(Z$2,list!$G$26:$G$52,0))</f>
        <v>1.1085969430248384</v>
      </c>
    </row>
    <row r="75" spans="1:26" x14ac:dyDescent="0.2">
      <c r="A75" s="193">
        <v>281</v>
      </c>
      <c r="B75" s="194">
        <f>INDEX(list!$J$26:$J$52,MATCH(B$2,list!$G$26:$G$52,0))</f>
        <v>0.64333537486359005</v>
      </c>
      <c r="C75" s="194">
        <f>INDEX(list!$J$26:$J$52,MATCH(C$2,list!$G$26:$G$52,0))</f>
        <v>0.66528129732386421</v>
      </c>
      <c r="D75" s="194">
        <f>INDEX(list!$J$26:$J$52,MATCH(D$2,list!$G$26:$G$52,0))</f>
        <v>0.67706179249734466</v>
      </c>
      <c r="E75" s="194">
        <f>INDEX(list!$J$26:$J$52,MATCH(E$2,list!$G$26:$G$52,0))</f>
        <v>0.69197741945086422</v>
      </c>
      <c r="F75" s="194">
        <f>INDEX(list!$J$26:$J$52,MATCH(F$2,list!$G$26:$G$52,0))</f>
        <v>0.70724139437994382</v>
      </c>
      <c r="G75" s="194">
        <f>INDEX(list!$J$26:$J$52,MATCH(G$2,list!$G$26:$G$52,0))</f>
        <v>0.728490620889098</v>
      </c>
      <c r="H75" s="194">
        <f>INDEX(list!$J$26:$J$52,MATCH(H$2,list!$G$26:$G$52,0))</f>
        <v>0.75601011095833059</v>
      </c>
      <c r="I75" s="194">
        <f>INDEX(list!$J$26:$J$52,MATCH(I$2,list!$G$26:$G$52,0))</f>
        <v>0.7756582034998204</v>
      </c>
      <c r="J75" s="194">
        <f>INDEX(list!$J$26:$J$52,MATCH(J$2,list!$G$26:$G$52,0))</f>
        <v>0.8044330130009798</v>
      </c>
      <c r="K75" s="194">
        <f>INDEX(list!$J$26:$J$52,MATCH(K$2,list!$G$26:$G$52,0))</f>
        <v>0.81569890321056482</v>
      </c>
      <c r="L75" s="194">
        <f>INDEX(list!$J$26:$J$52,MATCH(L$2,list!$G$26:$G$52,0))</f>
        <v>0.82372769068726526</v>
      </c>
      <c r="M75" s="194">
        <f>INDEX(list!$J$26:$J$52,MATCH(M$2,list!$G$26:$G$52,0))</f>
        <v>0.84006837754080255</v>
      </c>
      <c r="N75" s="194">
        <f>INDEX(list!$J$26:$J$52,MATCH(N$2,list!$G$26:$G$52,0))</f>
        <v>0.86473964788986613</v>
      </c>
      <c r="O75" s="194">
        <f>INDEX(list!$J$26:$J$52,MATCH(O$2,list!$G$26:$G$52,0))</f>
        <v>0.87931389382733727</v>
      </c>
      <c r="P75" s="194">
        <f>INDEX(list!$J$26:$J$52,MATCH(P$2,list!$G$26:$G$52,0))</f>
        <v>0.89299573558741929</v>
      </c>
      <c r="Q75" s="194">
        <f>INDEX(list!$J$26:$J$52,MATCH(Q$2,list!$G$26:$G$52,0))</f>
        <v>0.89938538749912111</v>
      </c>
      <c r="R75" s="194">
        <f>INDEX(list!$J$26:$J$52,MATCH(R$2,list!$G$26:$G$52,0))</f>
        <v>0.90536113867986234</v>
      </c>
      <c r="S75" s="194">
        <f>INDEX(list!$J$26:$J$52,MATCH(S$2,list!$G$26:$G$52,0))</f>
        <v>0.92218634589940585</v>
      </c>
      <c r="T75" s="194">
        <f>INDEX(list!$J$26:$J$52,MATCH(T$2,list!$G$26:$G$52,0))</f>
        <v>0.94293300128382052</v>
      </c>
      <c r="U75" s="194">
        <f>INDEX(list!$J$26:$J$52,MATCH(U$2,list!$G$26:$G$52,0))</f>
        <v>0.96243922119526415</v>
      </c>
      <c r="V75" s="194">
        <f>INDEX(list!$J$26:$J$52,MATCH(V$2,list!$G$26:$G$52,0))</f>
        <v>0.97761325901065366</v>
      </c>
      <c r="W75" s="194">
        <f>INDEX(list!$J$26:$J$52,MATCH(W$2,list!$G$26:$G$52,0))</f>
        <v>1</v>
      </c>
      <c r="X75" s="194">
        <f>INDEX(list!$J$26:$J$52,MATCH(X$2,list!$G$26:$G$52,0))</f>
        <v>1.060001640402285</v>
      </c>
      <c r="Y75" s="194">
        <f>INDEX(list!$J$26:$J$52,MATCH(Y$2,list!$G$26:$G$52,0))</f>
        <v>1.0861396140684445</v>
      </c>
      <c r="Z75" s="189">
        <f>INDEX(list!$J$26:$J$52,MATCH(Z$2,list!$G$26:$G$52,0))</f>
        <v>1.1085969430248384</v>
      </c>
    </row>
    <row r="76" spans="1:26" x14ac:dyDescent="0.2">
      <c r="A76" s="190">
        <v>282</v>
      </c>
      <c r="B76" s="191">
        <f>INDEX(list!$J$26:$J$52,MATCH(B$2,list!$G$26:$G$52,0))</f>
        <v>0.64333537486359005</v>
      </c>
      <c r="C76" s="191">
        <f>INDEX(list!$J$26:$J$52,MATCH(C$2,list!$G$26:$G$52,0))</f>
        <v>0.66528129732386421</v>
      </c>
      <c r="D76" s="191">
        <f>INDEX(list!$J$26:$J$52,MATCH(D$2,list!$G$26:$G$52,0))</f>
        <v>0.67706179249734466</v>
      </c>
      <c r="E76" s="191">
        <f>INDEX(list!$J$26:$J$52,MATCH(E$2,list!$G$26:$G$52,0))</f>
        <v>0.69197741945086422</v>
      </c>
      <c r="F76" s="191">
        <f>INDEX(list!$J$26:$J$52,MATCH(F$2,list!$G$26:$G$52,0))</f>
        <v>0.70724139437994382</v>
      </c>
      <c r="G76" s="191">
        <f>INDEX(list!$J$26:$J$52,MATCH(G$2,list!$G$26:$G$52,0))</f>
        <v>0.728490620889098</v>
      </c>
      <c r="H76" s="191">
        <f>INDEX(list!$J$26:$J$52,MATCH(H$2,list!$G$26:$G$52,0))</f>
        <v>0.75601011095833059</v>
      </c>
      <c r="I76" s="191">
        <f>INDEX(list!$J$26:$J$52,MATCH(I$2,list!$G$26:$G$52,0))</f>
        <v>0.7756582034998204</v>
      </c>
      <c r="J76" s="191">
        <f>INDEX(list!$J$26:$J$52,MATCH(J$2,list!$G$26:$G$52,0))</f>
        <v>0.8044330130009798</v>
      </c>
      <c r="K76" s="191">
        <f>INDEX(list!$J$26:$J$52,MATCH(K$2,list!$G$26:$G$52,0))</f>
        <v>0.81569890321056482</v>
      </c>
      <c r="L76" s="191">
        <f>INDEX(list!$J$26:$J$52,MATCH(L$2,list!$G$26:$G$52,0))</f>
        <v>0.82372769068726526</v>
      </c>
      <c r="M76" s="191">
        <f>INDEX(list!$J$26:$J$52,MATCH(M$2,list!$G$26:$G$52,0))</f>
        <v>0.84006837754080255</v>
      </c>
      <c r="N76" s="191">
        <f>INDEX(list!$J$26:$J$52,MATCH(N$2,list!$G$26:$G$52,0))</f>
        <v>0.86473964788986613</v>
      </c>
      <c r="O76" s="191">
        <f>INDEX(list!$J$26:$J$52,MATCH(O$2,list!$G$26:$G$52,0))</f>
        <v>0.87931389382733727</v>
      </c>
      <c r="P76" s="191">
        <f>INDEX(list!$J$26:$J$52,MATCH(P$2,list!$G$26:$G$52,0))</f>
        <v>0.89299573558741929</v>
      </c>
      <c r="Q76" s="191">
        <f>INDEX(list!$J$26:$J$52,MATCH(Q$2,list!$G$26:$G$52,0))</f>
        <v>0.89938538749912111</v>
      </c>
      <c r="R76" s="191">
        <f>INDEX(list!$J$26:$J$52,MATCH(R$2,list!$G$26:$G$52,0))</f>
        <v>0.90536113867986234</v>
      </c>
      <c r="S76" s="191">
        <f>INDEX(list!$J$26:$J$52,MATCH(S$2,list!$G$26:$G$52,0))</f>
        <v>0.92218634589940585</v>
      </c>
      <c r="T76" s="191">
        <f>INDEX(list!$J$26:$J$52,MATCH(T$2,list!$G$26:$G$52,0))</f>
        <v>0.94293300128382052</v>
      </c>
      <c r="U76" s="191">
        <f>INDEX(list!$J$26:$J$52,MATCH(U$2,list!$G$26:$G$52,0))</f>
        <v>0.96243922119526415</v>
      </c>
      <c r="V76" s="191">
        <f>INDEX(list!$J$26:$J$52,MATCH(V$2,list!$G$26:$G$52,0))</f>
        <v>0.97761325901065366</v>
      </c>
      <c r="W76" s="191">
        <f>INDEX(list!$J$26:$J$52,MATCH(W$2,list!$G$26:$G$52,0))</f>
        <v>1</v>
      </c>
      <c r="X76" s="191">
        <f>INDEX(list!$J$26:$J$52,MATCH(X$2,list!$G$26:$G$52,0))</f>
        <v>1.060001640402285</v>
      </c>
      <c r="Y76" s="191">
        <f>INDEX(list!$J$26:$J$52,MATCH(Y$2,list!$G$26:$G$52,0))</f>
        <v>1.0861396140684445</v>
      </c>
      <c r="Z76" s="192">
        <f>INDEX(list!$J$26:$J$52,MATCH(Z$2,list!$G$26:$G$52,0))</f>
        <v>1.1085969430248384</v>
      </c>
    </row>
    <row r="77" spans="1:26" x14ac:dyDescent="0.2">
      <c r="A77" s="193">
        <v>283</v>
      </c>
      <c r="B77" s="194">
        <f>INDEX(list!$J$26:$J$52,MATCH(B$2,list!$G$26:$G$52,0))</f>
        <v>0.64333537486359005</v>
      </c>
      <c r="C77" s="194">
        <f>INDEX(list!$J$26:$J$52,MATCH(C$2,list!$G$26:$G$52,0))</f>
        <v>0.66528129732386421</v>
      </c>
      <c r="D77" s="194">
        <f>INDEX(list!$J$26:$J$52,MATCH(D$2,list!$G$26:$G$52,0))</f>
        <v>0.67706179249734466</v>
      </c>
      <c r="E77" s="194">
        <f>INDEX(list!$J$26:$J$52,MATCH(E$2,list!$G$26:$G$52,0))</f>
        <v>0.69197741945086422</v>
      </c>
      <c r="F77" s="194">
        <f>INDEX(list!$J$26:$J$52,MATCH(F$2,list!$G$26:$G$52,0))</f>
        <v>0.70724139437994382</v>
      </c>
      <c r="G77" s="194">
        <f>INDEX(list!$J$26:$J$52,MATCH(G$2,list!$G$26:$G$52,0))</f>
        <v>0.728490620889098</v>
      </c>
      <c r="H77" s="194">
        <f>INDEX(list!$J$26:$J$52,MATCH(H$2,list!$G$26:$G$52,0))</f>
        <v>0.75601011095833059</v>
      </c>
      <c r="I77" s="194">
        <f>INDEX(list!$J$26:$J$52,MATCH(I$2,list!$G$26:$G$52,0))</f>
        <v>0.7756582034998204</v>
      </c>
      <c r="J77" s="194">
        <f>INDEX(list!$J$26:$J$52,MATCH(J$2,list!$G$26:$G$52,0))</f>
        <v>0.8044330130009798</v>
      </c>
      <c r="K77" s="194">
        <f>INDEX(list!$J$26:$J$52,MATCH(K$2,list!$G$26:$G$52,0))</f>
        <v>0.81569890321056482</v>
      </c>
      <c r="L77" s="194">
        <f>INDEX(list!$J$26:$J$52,MATCH(L$2,list!$G$26:$G$52,0))</f>
        <v>0.82372769068726526</v>
      </c>
      <c r="M77" s="194">
        <f>INDEX(list!$J$26:$J$52,MATCH(M$2,list!$G$26:$G$52,0))</f>
        <v>0.84006837754080255</v>
      </c>
      <c r="N77" s="194">
        <f>INDEX(list!$J$26:$J$52,MATCH(N$2,list!$G$26:$G$52,0))</f>
        <v>0.86473964788986613</v>
      </c>
      <c r="O77" s="194">
        <f>INDEX(list!$J$26:$J$52,MATCH(O$2,list!$G$26:$G$52,0))</f>
        <v>0.87931389382733727</v>
      </c>
      <c r="P77" s="194">
        <f>INDEX(list!$J$26:$J$52,MATCH(P$2,list!$G$26:$G$52,0))</f>
        <v>0.89299573558741929</v>
      </c>
      <c r="Q77" s="194">
        <f>INDEX(list!$J$26:$J$52,MATCH(Q$2,list!$G$26:$G$52,0))</f>
        <v>0.89938538749912111</v>
      </c>
      <c r="R77" s="194">
        <f>INDEX(list!$J$26:$J$52,MATCH(R$2,list!$G$26:$G$52,0))</f>
        <v>0.90536113867986234</v>
      </c>
      <c r="S77" s="194">
        <f>INDEX(list!$J$26:$J$52,MATCH(S$2,list!$G$26:$G$52,0))</f>
        <v>0.92218634589940585</v>
      </c>
      <c r="T77" s="194">
        <f>INDEX(list!$J$26:$J$52,MATCH(T$2,list!$G$26:$G$52,0))</f>
        <v>0.94293300128382052</v>
      </c>
      <c r="U77" s="194">
        <f>INDEX(list!$J$26:$J$52,MATCH(U$2,list!$G$26:$G$52,0))</f>
        <v>0.96243922119526415</v>
      </c>
      <c r="V77" s="194">
        <f>INDEX(list!$J$26:$J$52,MATCH(V$2,list!$G$26:$G$52,0))</f>
        <v>0.97761325901065366</v>
      </c>
      <c r="W77" s="194">
        <f>INDEX(list!$J$26:$J$52,MATCH(W$2,list!$G$26:$G$52,0))</f>
        <v>1</v>
      </c>
      <c r="X77" s="194">
        <f>INDEX(list!$J$26:$J$52,MATCH(X$2,list!$G$26:$G$52,0))</f>
        <v>1.060001640402285</v>
      </c>
      <c r="Y77" s="194">
        <f>INDEX(list!$J$26:$J$52,MATCH(Y$2,list!$G$26:$G$52,0))</f>
        <v>1.0861396140684445</v>
      </c>
      <c r="Z77" s="189">
        <f>INDEX(list!$J$26:$J$52,MATCH(Z$2,list!$G$26:$G$52,0))</f>
        <v>1.1085969430248384</v>
      </c>
    </row>
    <row r="78" spans="1:26" x14ac:dyDescent="0.2">
      <c r="A78" s="190">
        <v>284</v>
      </c>
      <c r="B78" s="191">
        <f>INDEX(list!$J$26:$J$52,MATCH(B$2,list!$G$26:$G$52,0))</f>
        <v>0.64333537486359005</v>
      </c>
      <c r="C78" s="191">
        <f>INDEX(list!$J$26:$J$52,MATCH(C$2,list!$G$26:$G$52,0))</f>
        <v>0.66528129732386421</v>
      </c>
      <c r="D78" s="191">
        <f>INDEX(list!$J$26:$J$52,MATCH(D$2,list!$G$26:$G$52,0))</f>
        <v>0.67706179249734466</v>
      </c>
      <c r="E78" s="191">
        <f>INDEX(list!$J$26:$J$52,MATCH(E$2,list!$G$26:$G$52,0))</f>
        <v>0.69197741945086422</v>
      </c>
      <c r="F78" s="191">
        <f>INDEX(list!$J$26:$J$52,MATCH(F$2,list!$G$26:$G$52,0))</f>
        <v>0.70724139437994382</v>
      </c>
      <c r="G78" s="191">
        <f>INDEX(list!$J$26:$J$52,MATCH(G$2,list!$G$26:$G$52,0))</f>
        <v>0.728490620889098</v>
      </c>
      <c r="H78" s="191">
        <f>INDEX(list!$J$26:$J$52,MATCH(H$2,list!$G$26:$G$52,0))</f>
        <v>0.75601011095833059</v>
      </c>
      <c r="I78" s="191">
        <f>INDEX(list!$J$26:$J$52,MATCH(I$2,list!$G$26:$G$52,0))</f>
        <v>0.7756582034998204</v>
      </c>
      <c r="J78" s="191">
        <f>INDEX(list!$J$26:$J$52,MATCH(J$2,list!$G$26:$G$52,0))</f>
        <v>0.8044330130009798</v>
      </c>
      <c r="K78" s="191">
        <f>INDEX(list!$J$26:$J$52,MATCH(K$2,list!$G$26:$G$52,0))</f>
        <v>0.81569890321056482</v>
      </c>
      <c r="L78" s="191">
        <f>INDEX(list!$J$26:$J$52,MATCH(L$2,list!$G$26:$G$52,0))</f>
        <v>0.82372769068726526</v>
      </c>
      <c r="M78" s="191">
        <f>INDEX(list!$J$26:$J$52,MATCH(M$2,list!$G$26:$G$52,0))</f>
        <v>0.84006837754080255</v>
      </c>
      <c r="N78" s="191">
        <f>INDEX(list!$J$26:$J$52,MATCH(N$2,list!$G$26:$G$52,0))</f>
        <v>0.86473964788986613</v>
      </c>
      <c r="O78" s="191">
        <f>INDEX(list!$J$26:$J$52,MATCH(O$2,list!$G$26:$G$52,0))</f>
        <v>0.87931389382733727</v>
      </c>
      <c r="P78" s="191">
        <f>INDEX(list!$J$26:$J$52,MATCH(P$2,list!$G$26:$G$52,0))</f>
        <v>0.89299573558741929</v>
      </c>
      <c r="Q78" s="191">
        <f>INDEX(list!$J$26:$J$52,MATCH(Q$2,list!$G$26:$G$52,0))</f>
        <v>0.89938538749912111</v>
      </c>
      <c r="R78" s="191">
        <f>INDEX(list!$J$26:$J$52,MATCH(R$2,list!$G$26:$G$52,0))</f>
        <v>0.90536113867986234</v>
      </c>
      <c r="S78" s="191">
        <f>INDEX(list!$J$26:$J$52,MATCH(S$2,list!$G$26:$G$52,0))</f>
        <v>0.92218634589940585</v>
      </c>
      <c r="T78" s="191">
        <f>INDEX(list!$J$26:$J$52,MATCH(T$2,list!$G$26:$G$52,0))</f>
        <v>0.94293300128382052</v>
      </c>
      <c r="U78" s="191">
        <f>INDEX(list!$J$26:$J$52,MATCH(U$2,list!$G$26:$G$52,0))</f>
        <v>0.96243922119526415</v>
      </c>
      <c r="V78" s="191">
        <f>INDEX(list!$J$26:$J$52,MATCH(V$2,list!$G$26:$G$52,0))</f>
        <v>0.97761325901065366</v>
      </c>
      <c r="W78" s="191">
        <f>INDEX(list!$J$26:$J$52,MATCH(W$2,list!$G$26:$G$52,0))</f>
        <v>1</v>
      </c>
      <c r="X78" s="191">
        <f>INDEX(list!$J$26:$J$52,MATCH(X$2,list!$G$26:$G$52,0))</f>
        <v>1.060001640402285</v>
      </c>
      <c r="Y78" s="191">
        <f>INDEX(list!$J$26:$J$52,MATCH(Y$2,list!$G$26:$G$52,0))</f>
        <v>1.0861396140684445</v>
      </c>
      <c r="Z78" s="192">
        <f>INDEX(list!$J$26:$J$52,MATCH(Z$2,list!$G$26:$G$52,0))</f>
        <v>1.1085969430248384</v>
      </c>
    </row>
    <row r="79" spans="1:26" x14ac:dyDescent="0.2">
      <c r="A79" s="193">
        <v>285</v>
      </c>
      <c r="B79" s="194">
        <f>INDEX(list!$J$26:$J$52,MATCH(B$2,list!$G$26:$G$52,0))</f>
        <v>0.64333537486359005</v>
      </c>
      <c r="C79" s="194">
        <f>INDEX(list!$J$26:$J$52,MATCH(C$2,list!$G$26:$G$52,0))</f>
        <v>0.66528129732386421</v>
      </c>
      <c r="D79" s="194">
        <f>INDEX(list!$J$26:$J$52,MATCH(D$2,list!$G$26:$G$52,0))</f>
        <v>0.67706179249734466</v>
      </c>
      <c r="E79" s="194">
        <f>INDEX(list!$J$26:$J$52,MATCH(E$2,list!$G$26:$G$52,0))</f>
        <v>0.69197741945086422</v>
      </c>
      <c r="F79" s="194">
        <f>INDEX(list!$J$26:$J$52,MATCH(F$2,list!$G$26:$G$52,0))</f>
        <v>0.70724139437994382</v>
      </c>
      <c r="G79" s="194">
        <f>INDEX(list!$J$26:$J$52,MATCH(G$2,list!$G$26:$G$52,0))</f>
        <v>0.728490620889098</v>
      </c>
      <c r="H79" s="194">
        <f>INDEX(list!$J$26:$J$52,MATCH(H$2,list!$G$26:$G$52,0))</f>
        <v>0.75601011095833059</v>
      </c>
      <c r="I79" s="194">
        <f>INDEX(list!$J$26:$J$52,MATCH(I$2,list!$G$26:$G$52,0))</f>
        <v>0.7756582034998204</v>
      </c>
      <c r="J79" s="194">
        <f>INDEX(list!$J$26:$J$52,MATCH(J$2,list!$G$26:$G$52,0))</f>
        <v>0.8044330130009798</v>
      </c>
      <c r="K79" s="194">
        <f>INDEX(list!$J$26:$J$52,MATCH(K$2,list!$G$26:$G$52,0))</f>
        <v>0.81569890321056482</v>
      </c>
      <c r="L79" s="194">
        <f>INDEX(list!$J$26:$J$52,MATCH(L$2,list!$G$26:$G$52,0))</f>
        <v>0.82372769068726526</v>
      </c>
      <c r="M79" s="194">
        <f>INDEX(list!$J$26:$J$52,MATCH(M$2,list!$G$26:$G$52,0))</f>
        <v>0.84006837754080255</v>
      </c>
      <c r="N79" s="194">
        <f>INDEX(list!$J$26:$J$52,MATCH(N$2,list!$G$26:$G$52,0))</f>
        <v>0.86473964788986613</v>
      </c>
      <c r="O79" s="194">
        <f>INDEX(list!$J$26:$J$52,MATCH(O$2,list!$G$26:$G$52,0))</f>
        <v>0.87931389382733727</v>
      </c>
      <c r="P79" s="194">
        <f>INDEX(list!$J$26:$J$52,MATCH(P$2,list!$G$26:$G$52,0))</f>
        <v>0.89299573558741929</v>
      </c>
      <c r="Q79" s="194">
        <f>INDEX(list!$J$26:$J$52,MATCH(Q$2,list!$G$26:$G$52,0))</f>
        <v>0.89938538749912111</v>
      </c>
      <c r="R79" s="194">
        <f>INDEX(list!$J$26:$J$52,MATCH(R$2,list!$G$26:$G$52,0))</f>
        <v>0.90536113867986234</v>
      </c>
      <c r="S79" s="194">
        <f>INDEX(list!$J$26:$J$52,MATCH(S$2,list!$G$26:$G$52,0))</f>
        <v>0.92218634589940585</v>
      </c>
      <c r="T79" s="194">
        <f>INDEX(list!$J$26:$J$52,MATCH(T$2,list!$G$26:$G$52,0))</f>
        <v>0.94293300128382052</v>
      </c>
      <c r="U79" s="194">
        <f>INDEX(list!$J$26:$J$52,MATCH(U$2,list!$G$26:$G$52,0))</f>
        <v>0.96243922119526415</v>
      </c>
      <c r="V79" s="194">
        <f>INDEX(list!$J$26:$J$52,MATCH(V$2,list!$G$26:$G$52,0))</f>
        <v>0.97761325901065366</v>
      </c>
      <c r="W79" s="194">
        <f>INDEX(list!$J$26:$J$52,MATCH(W$2,list!$G$26:$G$52,0))</f>
        <v>1</v>
      </c>
      <c r="X79" s="194">
        <f>INDEX(list!$J$26:$J$52,MATCH(X$2,list!$G$26:$G$52,0))</f>
        <v>1.060001640402285</v>
      </c>
      <c r="Y79" s="194">
        <f>INDEX(list!$J$26:$J$52,MATCH(Y$2,list!$G$26:$G$52,0))</f>
        <v>1.0861396140684445</v>
      </c>
      <c r="Z79" s="189">
        <f>INDEX(list!$J$26:$J$52,MATCH(Z$2,list!$G$26:$G$52,0))</f>
        <v>1.1085969430248384</v>
      </c>
    </row>
    <row r="80" spans="1:26" x14ac:dyDescent="0.2">
      <c r="A80" s="190">
        <v>286</v>
      </c>
      <c r="B80" s="191">
        <f>INDEX(list!$J$26:$J$52,MATCH(B$2,list!$G$26:$G$52,0))</f>
        <v>0.64333537486359005</v>
      </c>
      <c r="C80" s="191">
        <f>INDEX(list!$J$26:$J$52,MATCH(C$2,list!$G$26:$G$52,0))</f>
        <v>0.66528129732386421</v>
      </c>
      <c r="D80" s="191">
        <f>INDEX(list!$J$26:$J$52,MATCH(D$2,list!$G$26:$G$52,0))</f>
        <v>0.67706179249734466</v>
      </c>
      <c r="E80" s="191">
        <f>INDEX(list!$J$26:$J$52,MATCH(E$2,list!$G$26:$G$52,0))</f>
        <v>0.69197741945086422</v>
      </c>
      <c r="F80" s="191">
        <f>INDEX(list!$J$26:$J$52,MATCH(F$2,list!$G$26:$G$52,0))</f>
        <v>0.70724139437994382</v>
      </c>
      <c r="G80" s="191">
        <f>INDEX(list!$J$26:$J$52,MATCH(G$2,list!$G$26:$G$52,0))</f>
        <v>0.728490620889098</v>
      </c>
      <c r="H80" s="191">
        <f>INDEX(list!$J$26:$J$52,MATCH(H$2,list!$G$26:$G$52,0))</f>
        <v>0.75601011095833059</v>
      </c>
      <c r="I80" s="191">
        <f>INDEX(list!$J$26:$J$52,MATCH(I$2,list!$G$26:$G$52,0))</f>
        <v>0.7756582034998204</v>
      </c>
      <c r="J80" s="191">
        <f>INDEX(list!$J$26:$J$52,MATCH(J$2,list!$G$26:$G$52,0))</f>
        <v>0.8044330130009798</v>
      </c>
      <c r="K80" s="191">
        <f>INDEX(list!$J$26:$J$52,MATCH(K$2,list!$G$26:$G$52,0))</f>
        <v>0.81569890321056482</v>
      </c>
      <c r="L80" s="191">
        <f>INDEX(list!$J$26:$J$52,MATCH(L$2,list!$G$26:$G$52,0))</f>
        <v>0.82372769068726526</v>
      </c>
      <c r="M80" s="191">
        <f>INDEX(list!$J$26:$J$52,MATCH(M$2,list!$G$26:$G$52,0))</f>
        <v>0.84006837754080255</v>
      </c>
      <c r="N80" s="191">
        <f>INDEX(list!$J$26:$J$52,MATCH(N$2,list!$G$26:$G$52,0))</f>
        <v>0.86473964788986613</v>
      </c>
      <c r="O80" s="191">
        <f>INDEX(list!$J$26:$J$52,MATCH(O$2,list!$G$26:$G$52,0))</f>
        <v>0.87931389382733727</v>
      </c>
      <c r="P80" s="191">
        <f>INDEX(list!$J$26:$J$52,MATCH(P$2,list!$G$26:$G$52,0))</f>
        <v>0.89299573558741929</v>
      </c>
      <c r="Q80" s="191">
        <f>INDEX(list!$J$26:$J$52,MATCH(Q$2,list!$G$26:$G$52,0))</f>
        <v>0.89938538749912111</v>
      </c>
      <c r="R80" s="191">
        <f>INDEX(list!$J$26:$J$52,MATCH(R$2,list!$G$26:$G$52,0))</f>
        <v>0.90536113867986234</v>
      </c>
      <c r="S80" s="191">
        <f>INDEX(list!$J$26:$J$52,MATCH(S$2,list!$G$26:$G$52,0))</f>
        <v>0.92218634589940585</v>
      </c>
      <c r="T80" s="191">
        <f>INDEX(list!$J$26:$J$52,MATCH(T$2,list!$G$26:$G$52,0))</f>
        <v>0.94293300128382052</v>
      </c>
      <c r="U80" s="191">
        <f>INDEX(list!$J$26:$J$52,MATCH(U$2,list!$G$26:$G$52,0))</f>
        <v>0.96243922119526415</v>
      </c>
      <c r="V80" s="191">
        <f>INDEX(list!$J$26:$J$52,MATCH(V$2,list!$G$26:$G$52,0))</f>
        <v>0.97761325901065366</v>
      </c>
      <c r="W80" s="191">
        <f>INDEX(list!$J$26:$J$52,MATCH(W$2,list!$G$26:$G$52,0))</f>
        <v>1</v>
      </c>
      <c r="X80" s="191">
        <f>INDEX(list!$J$26:$J$52,MATCH(X$2,list!$G$26:$G$52,0))</f>
        <v>1.060001640402285</v>
      </c>
      <c r="Y80" s="191">
        <f>INDEX(list!$J$26:$J$52,MATCH(Y$2,list!$G$26:$G$52,0))</f>
        <v>1.0861396140684445</v>
      </c>
      <c r="Z80" s="192">
        <f>INDEX(list!$J$26:$J$52,MATCH(Z$2,list!$G$26:$G$52,0))</f>
        <v>1.1085969430248384</v>
      </c>
    </row>
    <row r="81" spans="1:26" x14ac:dyDescent="0.2">
      <c r="A81" s="193">
        <v>287</v>
      </c>
      <c r="B81" s="194">
        <f>INDEX(list!$J$26:$J$52,MATCH(B$2,list!$G$26:$G$52,0))</f>
        <v>0.64333537486359005</v>
      </c>
      <c r="C81" s="194">
        <f>INDEX(list!$J$26:$J$52,MATCH(C$2,list!$G$26:$G$52,0))</f>
        <v>0.66528129732386421</v>
      </c>
      <c r="D81" s="194">
        <f>INDEX(list!$J$26:$J$52,MATCH(D$2,list!$G$26:$G$52,0))</f>
        <v>0.67706179249734466</v>
      </c>
      <c r="E81" s="194">
        <f>INDEX(list!$J$26:$J$52,MATCH(E$2,list!$G$26:$G$52,0))</f>
        <v>0.69197741945086422</v>
      </c>
      <c r="F81" s="194">
        <f>INDEX(list!$J$26:$J$52,MATCH(F$2,list!$G$26:$G$52,0))</f>
        <v>0.70724139437994382</v>
      </c>
      <c r="G81" s="194">
        <f>INDEX(list!$J$26:$J$52,MATCH(G$2,list!$G$26:$G$52,0))</f>
        <v>0.728490620889098</v>
      </c>
      <c r="H81" s="194">
        <f>INDEX(list!$J$26:$J$52,MATCH(H$2,list!$G$26:$G$52,0))</f>
        <v>0.75601011095833059</v>
      </c>
      <c r="I81" s="194">
        <f>INDEX(list!$J$26:$J$52,MATCH(I$2,list!$G$26:$G$52,0))</f>
        <v>0.7756582034998204</v>
      </c>
      <c r="J81" s="194">
        <f>INDEX(list!$J$26:$J$52,MATCH(J$2,list!$G$26:$G$52,0))</f>
        <v>0.8044330130009798</v>
      </c>
      <c r="K81" s="194">
        <f>INDEX(list!$J$26:$J$52,MATCH(K$2,list!$G$26:$G$52,0))</f>
        <v>0.81569890321056482</v>
      </c>
      <c r="L81" s="194">
        <f>INDEX(list!$J$26:$J$52,MATCH(L$2,list!$G$26:$G$52,0))</f>
        <v>0.82372769068726526</v>
      </c>
      <c r="M81" s="194">
        <f>INDEX(list!$J$26:$J$52,MATCH(M$2,list!$G$26:$G$52,0))</f>
        <v>0.84006837754080255</v>
      </c>
      <c r="N81" s="194">
        <f>INDEX(list!$J$26:$J$52,MATCH(N$2,list!$G$26:$G$52,0))</f>
        <v>0.86473964788986613</v>
      </c>
      <c r="O81" s="194">
        <f>INDEX(list!$J$26:$J$52,MATCH(O$2,list!$G$26:$G$52,0))</f>
        <v>0.87931389382733727</v>
      </c>
      <c r="P81" s="194">
        <f>INDEX(list!$J$26:$J$52,MATCH(P$2,list!$G$26:$G$52,0))</f>
        <v>0.89299573558741929</v>
      </c>
      <c r="Q81" s="194">
        <f>INDEX(list!$J$26:$J$52,MATCH(Q$2,list!$G$26:$G$52,0))</f>
        <v>0.89938538749912111</v>
      </c>
      <c r="R81" s="194">
        <f>INDEX(list!$J$26:$J$52,MATCH(R$2,list!$G$26:$G$52,0))</f>
        <v>0.90536113867986234</v>
      </c>
      <c r="S81" s="194">
        <f>INDEX(list!$J$26:$J$52,MATCH(S$2,list!$G$26:$G$52,0))</f>
        <v>0.92218634589940585</v>
      </c>
      <c r="T81" s="194">
        <f>INDEX(list!$J$26:$J$52,MATCH(T$2,list!$G$26:$G$52,0))</f>
        <v>0.94293300128382052</v>
      </c>
      <c r="U81" s="194">
        <f>INDEX(list!$J$26:$J$52,MATCH(U$2,list!$G$26:$G$52,0))</f>
        <v>0.96243922119526415</v>
      </c>
      <c r="V81" s="194">
        <f>INDEX(list!$J$26:$J$52,MATCH(V$2,list!$G$26:$G$52,0))</f>
        <v>0.97761325901065366</v>
      </c>
      <c r="W81" s="194">
        <f>INDEX(list!$J$26:$J$52,MATCH(W$2,list!$G$26:$G$52,0))</f>
        <v>1</v>
      </c>
      <c r="X81" s="194">
        <f>INDEX(list!$J$26:$J$52,MATCH(X$2,list!$G$26:$G$52,0))</f>
        <v>1.060001640402285</v>
      </c>
      <c r="Y81" s="194">
        <f>INDEX(list!$J$26:$J$52,MATCH(Y$2,list!$G$26:$G$52,0))</f>
        <v>1.0861396140684445</v>
      </c>
      <c r="Z81" s="189">
        <f>INDEX(list!$J$26:$J$52,MATCH(Z$2,list!$G$26:$G$52,0))</f>
        <v>1.1085969430248384</v>
      </c>
    </row>
    <row r="82" spans="1:26" x14ac:dyDescent="0.2">
      <c r="A82" s="190">
        <v>288</v>
      </c>
      <c r="B82" s="191">
        <f>INDEX(list!$J$26:$J$52,MATCH(B$2,list!$G$26:$G$52,0))</f>
        <v>0.64333537486359005</v>
      </c>
      <c r="C82" s="191">
        <f>INDEX(list!$J$26:$J$52,MATCH(C$2,list!$G$26:$G$52,0))</f>
        <v>0.66528129732386421</v>
      </c>
      <c r="D82" s="191">
        <f>INDEX(list!$J$26:$J$52,MATCH(D$2,list!$G$26:$G$52,0))</f>
        <v>0.67706179249734466</v>
      </c>
      <c r="E82" s="191">
        <f>INDEX(list!$J$26:$J$52,MATCH(E$2,list!$G$26:$G$52,0))</f>
        <v>0.69197741945086422</v>
      </c>
      <c r="F82" s="191">
        <f>INDEX(list!$J$26:$J$52,MATCH(F$2,list!$G$26:$G$52,0))</f>
        <v>0.70724139437994382</v>
      </c>
      <c r="G82" s="191">
        <f>INDEX(list!$J$26:$J$52,MATCH(G$2,list!$G$26:$G$52,0))</f>
        <v>0.728490620889098</v>
      </c>
      <c r="H82" s="191">
        <f>INDEX(list!$J$26:$J$52,MATCH(H$2,list!$G$26:$G$52,0))</f>
        <v>0.75601011095833059</v>
      </c>
      <c r="I82" s="191">
        <f>INDEX(list!$J$26:$J$52,MATCH(I$2,list!$G$26:$G$52,0))</f>
        <v>0.7756582034998204</v>
      </c>
      <c r="J82" s="191">
        <f>INDEX(list!$J$26:$J$52,MATCH(J$2,list!$G$26:$G$52,0))</f>
        <v>0.8044330130009798</v>
      </c>
      <c r="K82" s="191">
        <f>INDEX(list!$J$26:$J$52,MATCH(K$2,list!$G$26:$G$52,0))</f>
        <v>0.81569890321056482</v>
      </c>
      <c r="L82" s="191">
        <f>INDEX(list!$J$26:$J$52,MATCH(L$2,list!$G$26:$G$52,0))</f>
        <v>0.82372769068726526</v>
      </c>
      <c r="M82" s="191">
        <f>INDEX(list!$J$26:$J$52,MATCH(M$2,list!$G$26:$G$52,0))</f>
        <v>0.84006837754080255</v>
      </c>
      <c r="N82" s="191">
        <f>INDEX(list!$J$26:$J$52,MATCH(N$2,list!$G$26:$G$52,0))</f>
        <v>0.86473964788986613</v>
      </c>
      <c r="O82" s="191">
        <f>INDEX(list!$J$26:$J$52,MATCH(O$2,list!$G$26:$G$52,0))</f>
        <v>0.87931389382733727</v>
      </c>
      <c r="P82" s="191">
        <f>INDEX(list!$J$26:$J$52,MATCH(P$2,list!$G$26:$G$52,0))</f>
        <v>0.89299573558741929</v>
      </c>
      <c r="Q82" s="191">
        <f>INDEX(list!$J$26:$J$52,MATCH(Q$2,list!$G$26:$G$52,0))</f>
        <v>0.89938538749912111</v>
      </c>
      <c r="R82" s="191">
        <f>INDEX(list!$J$26:$J$52,MATCH(R$2,list!$G$26:$G$52,0))</f>
        <v>0.90536113867986234</v>
      </c>
      <c r="S82" s="191">
        <f>INDEX(list!$J$26:$J$52,MATCH(S$2,list!$G$26:$G$52,0))</f>
        <v>0.92218634589940585</v>
      </c>
      <c r="T82" s="191">
        <f>INDEX(list!$J$26:$J$52,MATCH(T$2,list!$G$26:$G$52,0))</f>
        <v>0.94293300128382052</v>
      </c>
      <c r="U82" s="191">
        <f>INDEX(list!$J$26:$J$52,MATCH(U$2,list!$G$26:$G$52,0))</f>
        <v>0.96243922119526415</v>
      </c>
      <c r="V82" s="191">
        <f>INDEX(list!$J$26:$J$52,MATCH(V$2,list!$G$26:$G$52,0))</f>
        <v>0.97761325901065366</v>
      </c>
      <c r="W82" s="191">
        <f>INDEX(list!$J$26:$J$52,MATCH(W$2,list!$G$26:$G$52,0))</f>
        <v>1</v>
      </c>
      <c r="X82" s="191">
        <f>INDEX(list!$J$26:$J$52,MATCH(X$2,list!$G$26:$G$52,0))</f>
        <v>1.060001640402285</v>
      </c>
      <c r="Y82" s="191">
        <f>INDEX(list!$J$26:$J$52,MATCH(Y$2,list!$G$26:$G$52,0))</f>
        <v>1.0861396140684445</v>
      </c>
      <c r="Z82" s="192">
        <f>INDEX(list!$J$26:$J$52,MATCH(Z$2,list!$G$26:$G$52,0))</f>
        <v>1.1085969430248384</v>
      </c>
    </row>
    <row r="83" spans="1:26" x14ac:dyDescent="0.2">
      <c r="A83" s="193">
        <v>289</v>
      </c>
      <c r="B83" s="194">
        <f>INDEX(list!$J$26:$J$52,MATCH(B$2,list!$G$26:$G$52,0))</f>
        <v>0.64333537486359005</v>
      </c>
      <c r="C83" s="194">
        <f>INDEX(list!$J$26:$J$52,MATCH(C$2,list!$G$26:$G$52,0))</f>
        <v>0.66528129732386421</v>
      </c>
      <c r="D83" s="194">
        <f>INDEX(list!$J$26:$J$52,MATCH(D$2,list!$G$26:$G$52,0))</f>
        <v>0.67706179249734466</v>
      </c>
      <c r="E83" s="194">
        <f>INDEX(list!$J$26:$J$52,MATCH(E$2,list!$G$26:$G$52,0))</f>
        <v>0.69197741945086422</v>
      </c>
      <c r="F83" s="194">
        <f>INDEX(list!$J$26:$J$52,MATCH(F$2,list!$G$26:$G$52,0))</f>
        <v>0.70724139437994382</v>
      </c>
      <c r="G83" s="194">
        <f>INDEX(list!$J$26:$J$52,MATCH(G$2,list!$G$26:$G$52,0))</f>
        <v>0.728490620889098</v>
      </c>
      <c r="H83" s="194">
        <f>INDEX(list!$J$26:$J$52,MATCH(H$2,list!$G$26:$G$52,0))</f>
        <v>0.75601011095833059</v>
      </c>
      <c r="I83" s="194">
        <f>INDEX(list!$J$26:$J$52,MATCH(I$2,list!$G$26:$G$52,0))</f>
        <v>0.7756582034998204</v>
      </c>
      <c r="J83" s="194">
        <f>INDEX(list!$J$26:$J$52,MATCH(J$2,list!$G$26:$G$52,0))</f>
        <v>0.8044330130009798</v>
      </c>
      <c r="K83" s="194">
        <f>INDEX(list!$J$26:$J$52,MATCH(K$2,list!$G$26:$G$52,0))</f>
        <v>0.81569890321056482</v>
      </c>
      <c r="L83" s="194">
        <f>INDEX(list!$J$26:$J$52,MATCH(L$2,list!$G$26:$G$52,0))</f>
        <v>0.82372769068726526</v>
      </c>
      <c r="M83" s="194">
        <f>INDEX(list!$J$26:$J$52,MATCH(M$2,list!$G$26:$G$52,0))</f>
        <v>0.84006837754080255</v>
      </c>
      <c r="N83" s="194">
        <f>INDEX(list!$J$26:$J$52,MATCH(N$2,list!$G$26:$G$52,0))</f>
        <v>0.86473964788986613</v>
      </c>
      <c r="O83" s="194">
        <f>INDEX(list!$J$26:$J$52,MATCH(O$2,list!$G$26:$G$52,0))</f>
        <v>0.87931389382733727</v>
      </c>
      <c r="P83" s="194">
        <f>INDEX(list!$J$26:$J$52,MATCH(P$2,list!$G$26:$G$52,0))</f>
        <v>0.89299573558741929</v>
      </c>
      <c r="Q83" s="194">
        <f>INDEX(list!$J$26:$J$52,MATCH(Q$2,list!$G$26:$G$52,0))</f>
        <v>0.89938538749912111</v>
      </c>
      <c r="R83" s="194">
        <f>INDEX(list!$J$26:$J$52,MATCH(R$2,list!$G$26:$G$52,0))</f>
        <v>0.90536113867986234</v>
      </c>
      <c r="S83" s="194">
        <f>INDEX(list!$J$26:$J$52,MATCH(S$2,list!$G$26:$G$52,0))</f>
        <v>0.92218634589940585</v>
      </c>
      <c r="T83" s="194">
        <f>INDEX(list!$J$26:$J$52,MATCH(T$2,list!$G$26:$G$52,0))</f>
        <v>0.94293300128382052</v>
      </c>
      <c r="U83" s="194">
        <f>INDEX(list!$J$26:$J$52,MATCH(U$2,list!$G$26:$G$52,0))</f>
        <v>0.96243922119526415</v>
      </c>
      <c r="V83" s="194">
        <f>INDEX(list!$J$26:$J$52,MATCH(V$2,list!$G$26:$G$52,0))</f>
        <v>0.97761325901065366</v>
      </c>
      <c r="W83" s="194">
        <f>INDEX(list!$J$26:$J$52,MATCH(W$2,list!$G$26:$G$52,0))</f>
        <v>1</v>
      </c>
      <c r="X83" s="194">
        <f>INDEX(list!$J$26:$J$52,MATCH(X$2,list!$G$26:$G$52,0))</f>
        <v>1.060001640402285</v>
      </c>
      <c r="Y83" s="194">
        <f>INDEX(list!$J$26:$J$52,MATCH(Y$2,list!$G$26:$G$52,0))</f>
        <v>1.0861396140684445</v>
      </c>
      <c r="Z83" s="189">
        <f>INDEX(list!$J$26:$J$52,MATCH(Z$2,list!$G$26:$G$52,0))</f>
        <v>1.1085969430248384</v>
      </c>
    </row>
    <row r="84" spans="1:26" x14ac:dyDescent="0.2">
      <c r="A84" s="190">
        <v>290</v>
      </c>
      <c r="B84" s="191">
        <f>INDEX(list!$J$26:$J$52,MATCH(B$2,list!$G$26:$G$52,0))</f>
        <v>0.64333537486359005</v>
      </c>
      <c r="C84" s="191">
        <f>INDEX(list!$J$26:$J$52,MATCH(C$2,list!$G$26:$G$52,0))</f>
        <v>0.66528129732386421</v>
      </c>
      <c r="D84" s="191">
        <f>INDEX(list!$J$26:$J$52,MATCH(D$2,list!$G$26:$G$52,0))</f>
        <v>0.67706179249734466</v>
      </c>
      <c r="E84" s="191">
        <f>INDEX(list!$J$26:$J$52,MATCH(E$2,list!$G$26:$G$52,0))</f>
        <v>0.69197741945086422</v>
      </c>
      <c r="F84" s="191">
        <f>INDEX(list!$J$26:$J$52,MATCH(F$2,list!$G$26:$G$52,0))</f>
        <v>0.70724139437994382</v>
      </c>
      <c r="G84" s="191">
        <f>INDEX(list!$J$26:$J$52,MATCH(G$2,list!$G$26:$G$52,0))</f>
        <v>0.728490620889098</v>
      </c>
      <c r="H84" s="191">
        <f>INDEX(list!$J$26:$J$52,MATCH(H$2,list!$G$26:$G$52,0))</f>
        <v>0.75601011095833059</v>
      </c>
      <c r="I84" s="191">
        <f>INDEX(list!$J$26:$J$52,MATCH(I$2,list!$G$26:$G$52,0))</f>
        <v>0.7756582034998204</v>
      </c>
      <c r="J84" s="191">
        <f>INDEX(list!$J$26:$J$52,MATCH(J$2,list!$G$26:$G$52,0))</f>
        <v>0.8044330130009798</v>
      </c>
      <c r="K84" s="191">
        <f>INDEX(list!$J$26:$J$52,MATCH(K$2,list!$G$26:$G$52,0))</f>
        <v>0.81569890321056482</v>
      </c>
      <c r="L84" s="191">
        <f>INDEX(list!$J$26:$J$52,MATCH(L$2,list!$G$26:$G$52,0))</f>
        <v>0.82372769068726526</v>
      </c>
      <c r="M84" s="191">
        <f>INDEX(list!$J$26:$J$52,MATCH(M$2,list!$G$26:$G$52,0))</f>
        <v>0.84006837754080255</v>
      </c>
      <c r="N84" s="191">
        <f>INDEX(list!$J$26:$J$52,MATCH(N$2,list!$G$26:$G$52,0))</f>
        <v>0.86473964788986613</v>
      </c>
      <c r="O84" s="191">
        <f>INDEX(list!$J$26:$J$52,MATCH(O$2,list!$G$26:$G$52,0))</f>
        <v>0.87931389382733727</v>
      </c>
      <c r="P84" s="191">
        <f>INDEX(list!$J$26:$J$52,MATCH(P$2,list!$G$26:$G$52,0))</f>
        <v>0.89299573558741929</v>
      </c>
      <c r="Q84" s="191">
        <f>INDEX(list!$J$26:$J$52,MATCH(Q$2,list!$G$26:$G$52,0))</f>
        <v>0.89938538749912111</v>
      </c>
      <c r="R84" s="191">
        <f>INDEX(list!$J$26:$J$52,MATCH(R$2,list!$G$26:$G$52,0))</f>
        <v>0.90536113867986234</v>
      </c>
      <c r="S84" s="191">
        <f>INDEX(list!$J$26:$J$52,MATCH(S$2,list!$G$26:$G$52,0))</f>
        <v>0.92218634589940585</v>
      </c>
      <c r="T84" s="191">
        <f>INDEX(list!$J$26:$J$52,MATCH(T$2,list!$G$26:$G$52,0))</f>
        <v>0.94293300128382052</v>
      </c>
      <c r="U84" s="191">
        <f>INDEX(list!$J$26:$J$52,MATCH(U$2,list!$G$26:$G$52,0))</f>
        <v>0.96243922119526415</v>
      </c>
      <c r="V84" s="191">
        <f>INDEX(list!$J$26:$J$52,MATCH(V$2,list!$G$26:$G$52,0))</f>
        <v>0.97761325901065366</v>
      </c>
      <c r="W84" s="191">
        <f>INDEX(list!$J$26:$J$52,MATCH(W$2,list!$G$26:$G$52,0))</f>
        <v>1</v>
      </c>
      <c r="X84" s="191">
        <f>INDEX(list!$J$26:$J$52,MATCH(X$2,list!$G$26:$G$52,0))</f>
        <v>1.060001640402285</v>
      </c>
      <c r="Y84" s="191">
        <f>INDEX(list!$J$26:$J$52,MATCH(Y$2,list!$G$26:$G$52,0))</f>
        <v>1.0861396140684445</v>
      </c>
      <c r="Z84" s="192">
        <f>INDEX(list!$J$26:$J$52,MATCH(Z$2,list!$G$26:$G$52,0))</f>
        <v>1.1085969430248384</v>
      </c>
    </row>
    <row r="85" spans="1:26" x14ac:dyDescent="0.2">
      <c r="A85" s="193">
        <v>291</v>
      </c>
      <c r="B85" s="194">
        <f>INDEX(list!$J$26:$J$52,MATCH(B$2,list!$G$26:$G$52,0))</f>
        <v>0.64333537486359005</v>
      </c>
      <c r="C85" s="194">
        <f>INDEX(list!$J$26:$J$52,MATCH(C$2,list!$G$26:$G$52,0))</f>
        <v>0.66528129732386421</v>
      </c>
      <c r="D85" s="194">
        <f>INDEX(list!$J$26:$J$52,MATCH(D$2,list!$G$26:$G$52,0))</f>
        <v>0.67706179249734466</v>
      </c>
      <c r="E85" s="194">
        <f>INDEX(list!$J$26:$J$52,MATCH(E$2,list!$G$26:$G$52,0))</f>
        <v>0.69197741945086422</v>
      </c>
      <c r="F85" s="194">
        <f>INDEX(list!$J$26:$J$52,MATCH(F$2,list!$G$26:$G$52,0))</f>
        <v>0.70724139437994382</v>
      </c>
      <c r="G85" s="194">
        <f>INDEX(list!$J$26:$J$52,MATCH(G$2,list!$G$26:$G$52,0))</f>
        <v>0.728490620889098</v>
      </c>
      <c r="H85" s="194">
        <f>INDEX(list!$J$26:$J$52,MATCH(H$2,list!$G$26:$G$52,0))</f>
        <v>0.75601011095833059</v>
      </c>
      <c r="I85" s="194">
        <f>INDEX(list!$J$26:$J$52,MATCH(I$2,list!$G$26:$G$52,0))</f>
        <v>0.7756582034998204</v>
      </c>
      <c r="J85" s="194">
        <f>INDEX(list!$J$26:$J$52,MATCH(J$2,list!$G$26:$G$52,0))</f>
        <v>0.8044330130009798</v>
      </c>
      <c r="K85" s="194">
        <f>INDEX(list!$J$26:$J$52,MATCH(K$2,list!$G$26:$G$52,0))</f>
        <v>0.81569890321056482</v>
      </c>
      <c r="L85" s="194">
        <f>INDEX(list!$J$26:$J$52,MATCH(L$2,list!$G$26:$G$52,0))</f>
        <v>0.82372769068726526</v>
      </c>
      <c r="M85" s="194">
        <f>INDEX(list!$J$26:$J$52,MATCH(M$2,list!$G$26:$G$52,0))</f>
        <v>0.84006837754080255</v>
      </c>
      <c r="N85" s="194">
        <f>INDEX(list!$J$26:$J$52,MATCH(N$2,list!$G$26:$G$52,0))</f>
        <v>0.86473964788986613</v>
      </c>
      <c r="O85" s="194">
        <f>INDEX(list!$J$26:$J$52,MATCH(O$2,list!$G$26:$G$52,0))</f>
        <v>0.87931389382733727</v>
      </c>
      <c r="P85" s="194">
        <f>INDEX(list!$J$26:$J$52,MATCH(P$2,list!$G$26:$G$52,0))</f>
        <v>0.89299573558741929</v>
      </c>
      <c r="Q85" s="194">
        <f>INDEX(list!$J$26:$J$52,MATCH(Q$2,list!$G$26:$G$52,0))</f>
        <v>0.89938538749912111</v>
      </c>
      <c r="R85" s="194">
        <f>INDEX(list!$J$26:$J$52,MATCH(R$2,list!$G$26:$G$52,0))</f>
        <v>0.90536113867986234</v>
      </c>
      <c r="S85" s="194">
        <f>INDEX(list!$J$26:$J$52,MATCH(S$2,list!$G$26:$G$52,0))</f>
        <v>0.92218634589940585</v>
      </c>
      <c r="T85" s="194">
        <f>INDEX(list!$J$26:$J$52,MATCH(T$2,list!$G$26:$G$52,0))</f>
        <v>0.94293300128382052</v>
      </c>
      <c r="U85" s="194">
        <f>INDEX(list!$J$26:$J$52,MATCH(U$2,list!$G$26:$G$52,0))</f>
        <v>0.96243922119526415</v>
      </c>
      <c r="V85" s="194">
        <f>INDEX(list!$J$26:$J$52,MATCH(V$2,list!$G$26:$G$52,0))</f>
        <v>0.97761325901065366</v>
      </c>
      <c r="W85" s="194">
        <f>INDEX(list!$J$26:$J$52,MATCH(W$2,list!$G$26:$G$52,0))</f>
        <v>1</v>
      </c>
      <c r="X85" s="194">
        <f>INDEX(list!$J$26:$J$52,MATCH(X$2,list!$G$26:$G$52,0))</f>
        <v>1.060001640402285</v>
      </c>
      <c r="Y85" s="194">
        <f>INDEX(list!$J$26:$J$52,MATCH(Y$2,list!$G$26:$G$52,0))</f>
        <v>1.0861396140684445</v>
      </c>
      <c r="Z85" s="189">
        <f>INDEX(list!$J$26:$J$52,MATCH(Z$2,list!$G$26:$G$52,0))</f>
        <v>1.1085969430248384</v>
      </c>
    </row>
    <row r="86" spans="1:26" x14ac:dyDescent="0.2">
      <c r="A86" s="190">
        <v>292</v>
      </c>
      <c r="B86" s="191">
        <f>INDEX(list!$J$26:$J$52,MATCH(B$2,list!$G$26:$G$52,0))</f>
        <v>0.64333537486359005</v>
      </c>
      <c r="C86" s="191">
        <f>INDEX(list!$J$26:$J$52,MATCH(C$2,list!$G$26:$G$52,0))</f>
        <v>0.66528129732386421</v>
      </c>
      <c r="D86" s="191">
        <f>INDEX(list!$J$26:$J$52,MATCH(D$2,list!$G$26:$G$52,0))</f>
        <v>0.67706179249734466</v>
      </c>
      <c r="E86" s="191">
        <f>INDEX(list!$J$26:$J$52,MATCH(E$2,list!$G$26:$G$52,0))</f>
        <v>0.69197741945086422</v>
      </c>
      <c r="F86" s="191">
        <f>INDEX(list!$J$26:$J$52,MATCH(F$2,list!$G$26:$G$52,0))</f>
        <v>0.70724139437994382</v>
      </c>
      <c r="G86" s="191">
        <f>INDEX(list!$J$26:$J$52,MATCH(G$2,list!$G$26:$G$52,0))</f>
        <v>0.728490620889098</v>
      </c>
      <c r="H86" s="191">
        <f>INDEX(list!$J$26:$J$52,MATCH(H$2,list!$G$26:$G$52,0))</f>
        <v>0.75601011095833059</v>
      </c>
      <c r="I86" s="191">
        <f>INDEX(list!$J$26:$J$52,MATCH(I$2,list!$G$26:$G$52,0))</f>
        <v>0.7756582034998204</v>
      </c>
      <c r="J86" s="191">
        <f>INDEX(list!$J$26:$J$52,MATCH(J$2,list!$G$26:$G$52,0))</f>
        <v>0.8044330130009798</v>
      </c>
      <c r="K86" s="191">
        <f>INDEX(list!$J$26:$J$52,MATCH(K$2,list!$G$26:$G$52,0))</f>
        <v>0.81569890321056482</v>
      </c>
      <c r="L86" s="191">
        <f>INDEX(list!$J$26:$J$52,MATCH(L$2,list!$G$26:$G$52,0))</f>
        <v>0.82372769068726526</v>
      </c>
      <c r="M86" s="191">
        <f>INDEX(list!$J$26:$J$52,MATCH(M$2,list!$G$26:$G$52,0))</f>
        <v>0.84006837754080255</v>
      </c>
      <c r="N86" s="191">
        <f>INDEX(list!$J$26:$J$52,MATCH(N$2,list!$G$26:$G$52,0))</f>
        <v>0.86473964788986613</v>
      </c>
      <c r="O86" s="191">
        <f>INDEX(list!$J$26:$J$52,MATCH(O$2,list!$G$26:$G$52,0))</f>
        <v>0.87931389382733727</v>
      </c>
      <c r="P86" s="191">
        <f>INDEX(list!$J$26:$J$52,MATCH(P$2,list!$G$26:$G$52,0))</f>
        <v>0.89299573558741929</v>
      </c>
      <c r="Q86" s="191">
        <f>INDEX(list!$J$26:$J$52,MATCH(Q$2,list!$G$26:$G$52,0))</f>
        <v>0.89938538749912111</v>
      </c>
      <c r="R86" s="191">
        <f>INDEX(list!$J$26:$J$52,MATCH(R$2,list!$G$26:$G$52,0))</f>
        <v>0.90536113867986234</v>
      </c>
      <c r="S86" s="191">
        <f>INDEX(list!$J$26:$J$52,MATCH(S$2,list!$G$26:$G$52,0))</f>
        <v>0.92218634589940585</v>
      </c>
      <c r="T86" s="191">
        <f>INDEX(list!$J$26:$J$52,MATCH(T$2,list!$G$26:$G$52,0))</f>
        <v>0.94293300128382052</v>
      </c>
      <c r="U86" s="191">
        <f>INDEX(list!$J$26:$J$52,MATCH(U$2,list!$G$26:$G$52,0))</f>
        <v>0.96243922119526415</v>
      </c>
      <c r="V86" s="191">
        <f>INDEX(list!$J$26:$J$52,MATCH(V$2,list!$G$26:$G$52,0))</f>
        <v>0.97761325901065366</v>
      </c>
      <c r="W86" s="191">
        <f>INDEX(list!$J$26:$J$52,MATCH(W$2,list!$G$26:$G$52,0))</f>
        <v>1</v>
      </c>
      <c r="X86" s="191">
        <f>INDEX(list!$J$26:$J$52,MATCH(X$2,list!$G$26:$G$52,0))</f>
        <v>1.060001640402285</v>
      </c>
      <c r="Y86" s="191">
        <f>INDEX(list!$J$26:$J$52,MATCH(Y$2,list!$G$26:$G$52,0))</f>
        <v>1.0861396140684445</v>
      </c>
      <c r="Z86" s="192">
        <f>INDEX(list!$J$26:$J$52,MATCH(Z$2,list!$G$26:$G$52,0))</f>
        <v>1.1085969430248384</v>
      </c>
    </row>
    <row r="87" spans="1:26" x14ac:dyDescent="0.2">
      <c r="A87" s="193">
        <v>293</v>
      </c>
      <c r="B87" s="194">
        <f>INDEX(list!$J$26:$J$52,MATCH(B$2,list!$G$26:$G$52,0))</f>
        <v>0.64333537486359005</v>
      </c>
      <c r="C87" s="194">
        <f>INDEX(list!$J$26:$J$52,MATCH(C$2,list!$G$26:$G$52,0))</f>
        <v>0.66528129732386421</v>
      </c>
      <c r="D87" s="194">
        <f>INDEX(list!$J$26:$J$52,MATCH(D$2,list!$G$26:$G$52,0))</f>
        <v>0.67706179249734466</v>
      </c>
      <c r="E87" s="194">
        <f>INDEX(list!$J$26:$J$52,MATCH(E$2,list!$G$26:$G$52,0))</f>
        <v>0.69197741945086422</v>
      </c>
      <c r="F87" s="194">
        <f>INDEX(list!$J$26:$J$52,MATCH(F$2,list!$G$26:$G$52,0))</f>
        <v>0.70724139437994382</v>
      </c>
      <c r="G87" s="194">
        <f>INDEX(list!$J$26:$J$52,MATCH(G$2,list!$G$26:$G$52,0))</f>
        <v>0.728490620889098</v>
      </c>
      <c r="H87" s="194">
        <f>INDEX(list!$J$26:$J$52,MATCH(H$2,list!$G$26:$G$52,0))</f>
        <v>0.75601011095833059</v>
      </c>
      <c r="I87" s="194">
        <f>INDEX(list!$J$26:$J$52,MATCH(I$2,list!$G$26:$G$52,0))</f>
        <v>0.7756582034998204</v>
      </c>
      <c r="J87" s="194">
        <f>INDEX(list!$J$26:$J$52,MATCH(J$2,list!$G$26:$G$52,0))</f>
        <v>0.8044330130009798</v>
      </c>
      <c r="K87" s="194">
        <f>INDEX(list!$J$26:$J$52,MATCH(K$2,list!$G$26:$G$52,0))</f>
        <v>0.81569890321056482</v>
      </c>
      <c r="L87" s="194">
        <f>INDEX(list!$J$26:$J$52,MATCH(L$2,list!$G$26:$G$52,0))</f>
        <v>0.82372769068726526</v>
      </c>
      <c r="M87" s="194">
        <f>INDEX(list!$J$26:$J$52,MATCH(M$2,list!$G$26:$G$52,0))</f>
        <v>0.84006837754080255</v>
      </c>
      <c r="N87" s="194">
        <f>INDEX(list!$J$26:$J$52,MATCH(N$2,list!$G$26:$G$52,0))</f>
        <v>0.86473964788986613</v>
      </c>
      <c r="O87" s="194">
        <f>INDEX(list!$J$26:$J$52,MATCH(O$2,list!$G$26:$G$52,0))</f>
        <v>0.87931389382733727</v>
      </c>
      <c r="P87" s="194">
        <f>INDEX(list!$J$26:$J$52,MATCH(P$2,list!$G$26:$G$52,0))</f>
        <v>0.89299573558741929</v>
      </c>
      <c r="Q87" s="194">
        <f>INDEX(list!$J$26:$J$52,MATCH(Q$2,list!$G$26:$G$52,0))</f>
        <v>0.89938538749912111</v>
      </c>
      <c r="R87" s="194">
        <f>INDEX(list!$J$26:$J$52,MATCH(R$2,list!$G$26:$G$52,0))</f>
        <v>0.90536113867986234</v>
      </c>
      <c r="S87" s="194">
        <f>INDEX(list!$J$26:$J$52,MATCH(S$2,list!$G$26:$G$52,0))</f>
        <v>0.92218634589940585</v>
      </c>
      <c r="T87" s="194">
        <f>INDEX(list!$J$26:$J$52,MATCH(T$2,list!$G$26:$G$52,0))</f>
        <v>0.94293300128382052</v>
      </c>
      <c r="U87" s="194">
        <f>INDEX(list!$J$26:$J$52,MATCH(U$2,list!$G$26:$G$52,0))</f>
        <v>0.96243922119526415</v>
      </c>
      <c r="V87" s="194">
        <f>INDEX(list!$J$26:$J$52,MATCH(V$2,list!$G$26:$G$52,0))</f>
        <v>0.97761325901065366</v>
      </c>
      <c r="W87" s="194">
        <f>INDEX(list!$J$26:$J$52,MATCH(W$2,list!$G$26:$G$52,0))</f>
        <v>1</v>
      </c>
      <c r="X87" s="194">
        <f>INDEX(list!$J$26:$J$52,MATCH(X$2,list!$G$26:$G$52,0))</f>
        <v>1.060001640402285</v>
      </c>
      <c r="Y87" s="194">
        <f>INDEX(list!$J$26:$J$52,MATCH(Y$2,list!$G$26:$G$52,0))</f>
        <v>1.0861396140684445</v>
      </c>
      <c r="Z87" s="189">
        <f>INDEX(list!$J$26:$J$52,MATCH(Z$2,list!$G$26:$G$52,0))</f>
        <v>1.1085969430248384</v>
      </c>
    </row>
    <row r="88" spans="1:26" x14ac:dyDescent="0.2">
      <c r="A88" s="190">
        <v>294</v>
      </c>
      <c r="B88" s="191">
        <f>INDEX(list!$J$26:$J$52,MATCH(B$2,list!$G$26:$G$52,0))</f>
        <v>0.64333537486359005</v>
      </c>
      <c r="C88" s="191">
        <f>INDEX(list!$J$26:$J$52,MATCH(C$2,list!$G$26:$G$52,0))</f>
        <v>0.66528129732386421</v>
      </c>
      <c r="D88" s="191">
        <f>INDEX(list!$J$26:$J$52,MATCH(D$2,list!$G$26:$G$52,0))</f>
        <v>0.67706179249734466</v>
      </c>
      <c r="E88" s="191">
        <f>INDEX(list!$J$26:$J$52,MATCH(E$2,list!$G$26:$G$52,0))</f>
        <v>0.69197741945086422</v>
      </c>
      <c r="F88" s="191">
        <f>INDEX(list!$J$26:$J$52,MATCH(F$2,list!$G$26:$G$52,0))</f>
        <v>0.70724139437994382</v>
      </c>
      <c r="G88" s="191">
        <f>INDEX(list!$J$26:$J$52,MATCH(G$2,list!$G$26:$G$52,0))</f>
        <v>0.728490620889098</v>
      </c>
      <c r="H88" s="191">
        <f>INDEX(list!$J$26:$J$52,MATCH(H$2,list!$G$26:$G$52,0))</f>
        <v>0.75601011095833059</v>
      </c>
      <c r="I88" s="191">
        <f>INDEX(list!$J$26:$J$52,MATCH(I$2,list!$G$26:$G$52,0))</f>
        <v>0.7756582034998204</v>
      </c>
      <c r="J88" s="191">
        <f>INDEX(list!$J$26:$J$52,MATCH(J$2,list!$G$26:$G$52,0))</f>
        <v>0.8044330130009798</v>
      </c>
      <c r="K88" s="191">
        <f>INDEX(list!$J$26:$J$52,MATCH(K$2,list!$G$26:$G$52,0))</f>
        <v>0.81569890321056482</v>
      </c>
      <c r="L88" s="191">
        <f>INDEX(list!$J$26:$J$52,MATCH(L$2,list!$G$26:$G$52,0))</f>
        <v>0.82372769068726526</v>
      </c>
      <c r="M88" s="191">
        <f>INDEX(list!$J$26:$J$52,MATCH(M$2,list!$G$26:$G$52,0))</f>
        <v>0.84006837754080255</v>
      </c>
      <c r="N88" s="191">
        <f>INDEX(list!$J$26:$J$52,MATCH(N$2,list!$G$26:$G$52,0))</f>
        <v>0.86473964788986613</v>
      </c>
      <c r="O88" s="191">
        <f>INDEX(list!$J$26:$J$52,MATCH(O$2,list!$G$26:$G$52,0))</f>
        <v>0.87931389382733727</v>
      </c>
      <c r="P88" s="191">
        <f>INDEX(list!$J$26:$J$52,MATCH(P$2,list!$G$26:$G$52,0))</f>
        <v>0.89299573558741929</v>
      </c>
      <c r="Q88" s="191">
        <f>INDEX(list!$J$26:$J$52,MATCH(Q$2,list!$G$26:$G$52,0))</f>
        <v>0.89938538749912111</v>
      </c>
      <c r="R88" s="191">
        <f>INDEX(list!$J$26:$J$52,MATCH(R$2,list!$G$26:$G$52,0))</f>
        <v>0.90536113867986234</v>
      </c>
      <c r="S88" s="191">
        <f>INDEX(list!$J$26:$J$52,MATCH(S$2,list!$G$26:$G$52,0))</f>
        <v>0.92218634589940585</v>
      </c>
      <c r="T88" s="191">
        <f>INDEX(list!$J$26:$J$52,MATCH(T$2,list!$G$26:$G$52,0))</f>
        <v>0.94293300128382052</v>
      </c>
      <c r="U88" s="191">
        <f>INDEX(list!$J$26:$J$52,MATCH(U$2,list!$G$26:$G$52,0))</f>
        <v>0.96243922119526415</v>
      </c>
      <c r="V88" s="191">
        <f>INDEX(list!$J$26:$J$52,MATCH(V$2,list!$G$26:$G$52,0))</f>
        <v>0.97761325901065366</v>
      </c>
      <c r="W88" s="191">
        <f>INDEX(list!$J$26:$J$52,MATCH(W$2,list!$G$26:$G$52,0))</f>
        <v>1</v>
      </c>
      <c r="X88" s="191">
        <f>INDEX(list!$J$26:$J$52,MATCH(X$2,list!$G$26:$G$52,0))</f>
        <v>1.060001640402285</v>
      </c>
      <c r="Y88" s="191">
        <f>INDEX(list!$J$26:$J$52,MATCH(Y$2,list!$G$26:$G$52,0))</f>
        <v>1.0861396140684445</v>
      </c>
      <c r="Z88" s="192">
        <f>INDEX(list!$J$26:$J$52,MATCH(Z$2,list!$G$26:$G$52,0))</f>
        <v>1.1085969430248384</v>
      </c>
    </row>
    <row r="89" spans="1:26" x14ac:dyDescent="0.2">
      <c r="A89" s="193">
        <v>297</v>
      </c>
      <c r="B89" s="194">
        <f>INDEX(list!$J$26:$J$52,MATCH(B$2,list!$G$26:$G$52,0))</f>
        <v>0.64333537486359005</v>
      </c>
      <c r="C89" s="194">
        <f>INDEX(list!$J$26:$J$52,MATCH(C$2,list!$G$26:$G$52,0))</f>
        <v>0.66528129732386421</v>
      </c>
      <c r="D89" s="194">
        <f>INDEX(list!$J$26:$J$52,MATCH(D$2,list!$G$26:$G$52,0))</f>
        <v>0.67706179249734466</v>
      </c>
      <c r="E89" s="194">
        <f>INDEX(list!$J$26:$J$52,MATCH(E$2,list!$G$26:$G$52,0))</f>
        <v>0.69197741945086422</v>
      </c>
      <c r="F89" s="194">
        <f>INDEX(list!$J$26:$J$52,MATCH(F$2,list!$G$26:$G$52,0))</f>
        <v>0.70724139437994382</v>
      </c>
      <c r="G89" s="194">
        <f>INDEX(list!$J$26:$J$52,MATCH(G$2,list!$G$26:$G$52,0))</f>
        <v>0.728490620889098</v>
      </c>
      <c r="H89" s="194">
        <f>INDEX(list!$J$26:$J$52,MATCH(H$2,list!$G$26:$G$52,0))</f>
        <v>0.75601011095833059</v>
      </c>
      <c r="I89" s="194">
        <f>INDEX(list!$J$26:$J$52,MATCH(I$2,list!$G$26:$G$52,0))</f>
        <v>0.7756582034998204</v>
      </c>
      <c r="J89" s="194">
        <f>INDEX(list!$J$26:$J$52,MATCH(J$2,list!$G$26:$G$52,0))</f>
        <v>0.8044330130009798</v>
      </c>
      <c r="K89" s="194">
        <f>INDEX(list!$J$26:$J$52,MATCH(K$2,list!$G$26:$G$52,0))</f>
        <v>0.81569890321056482</v>
      </c>
      <c r="L89" s="194">
        <f>INDEX(list!$J$26:$J$52,MATCH(L$2,list!$G$26:$G$52,0))</f>
        <v>0.82372769068726526</v>
      </c>
      <c r="M89" s="194">
        <f>INDEX(list!$J$26:$J$52,MATCH(M$2,list!$G$26:$G$52,0))</f>
        <v>0.84006837754080255</v>
      </c>
      <c r="N89" s="194">
        <f>INDEX(list!$J$26:$J$52,MATCH(N$2,list!$G$26:$G$52,0))</f>
        <v>0.86473964788986613</v>
      </c>
      <c r="O89" s="194">
        <f>INDEX(list!$J$26:$J$52,MATCH(O$2,list!$G$26:$G$52,0))</f>
        <v>0.87931389382733727</v>
      </c>
      <c r="P89" s="194">
        <f>INDEX(list!$J$26:$J$52,MATCH(P$2,list!$G$26:$G$52,0))</f>
        <v>0.89299573558741929</v>
      </c>
      <c r="Q89" s="194">
        <f>INDEX(list!$J$26:$J$52,MATCH(Q$2,list!$G$26:$G$52,0))</f>
        <v>0.89938538749912111</v>
      </c>
      <c r="R89" s="194">
        <f>INDEX(list!$J$26:$J$52,MATCH(R$2,list!$G$26:$G$52,0))</f>
        <v>0.90536113867986234</v>
      </c>
      <c r="S89" s="194">
        <f>INDEX(list!$J$26:$J$52,MATCH(S$2,list!$G$26:$G$52,0))</f>
        <v>0.92218634589940585</v>
      </c>
      <c r="T89" s="194">
        <f>INDEX(list!$J$26:$J$52,MATCH(T$2,list!$G$26:$G$52,0))</f>
        <v>0.94293300128382052</v>
      </c>
      <c r="U89" s="194">
        <f>INDEX(list!$J$26:$J$52,MATCH(U$2,list!$G$26:$G$52,0))</f>
        <v>0.96243922119526415</v>
      </c>
      <c r="V89" s="194">
        <f>INDEX(list!$J$26:$J$52,MATCH(V$2,list!$G$26:$G$52,0))</f>
        <v>0.97761325901065366</v>
      </c>
      <c r="W89" s="194">
        <f>INDEX(list!$J$26:$J$52,MATCH(W$2,list!$G$26:$G$52,0))</f>
        <v>1</v>
      </c>
      <c r="X89" s="194">
        <f>INDEX(list!$J$26:$J$52,MATCH(X$2,list!$G$26:$G$52,0))</f>
        <v>1.060001640402285</v>
      </c>
      <c r="Y89" s="194">
        <f>INDEX(list!$J$26:$J$52,MATCH(Y$2,list!$G$26:$G$52,0))</f>
        <v>1.0861396140684445</v>
      </c>
      <c r="Z89" s="189">
        <f>INDEX(list!$J$26:$J$52,MATCH(Z$2,list!$G$26:$G$52,0))</f>
        <v>1.1085969430248384</v>
      </c>
    </row>
    <row r="90" spans="1:26" x14ac:dyDescent="0.2">
      <c r="A90" s="190">
        <v>298</v>
      </c>
      <c r="B90" s="191">
        <f>INDEX(list!$J$26:$J$52,MATCH(B$2,list!$G$26:$G$52,0))</f>
        <v>0.64333537486359005</v>
      </c>
      <c r="C90" s="191">
        <f>INDEX(list!$J$26:$J$52,MATCH(C$2,list!$G$26:$G$52,0))</f>
        <v>0.66528129732386421</v>
      </c>
      <c r="D90" s="191">
        <f>INDEX(list!$J$26:$J$52,MATCH(D$2,list!$G$26:$G$52,0))</f>
        <v>0.67706179249734466</v>
      </c>
      <c r="E90" s="191">
        <f>INDEX(list!$J$26:$J$52,MATCH(E$2,list!$G$26:$G$52,0))</f>
        <v>0.69197741945086422</v>
      </c>
      <c r="F90" s="191">
        <f>INDEX(list!$J$26:$J$52,MATCH(F$2,list!$G$26:$G$52,0))</f>
        <v>0.70724139437994382</v>
      </c>
      <c r="G90" s="191">
        <f>INDEX(list!$J$26:$J$52,MATCH(G$2,list!$G$26:$G$52,0))</f>
        <v>0.728490620889098</v>
      </c>
      <c r="H90" s="191">
        <f>INDEX(list!$J$26:$J$52,MATCH(H$2,list!$G$26:$G$52,0))</f>
        <v>0.75601011095833059</v>
      </c>
      <c r="I90" s="191">
        <f>INDEX(list!$J$26:$J$52,MATCH(I$2,list!$G$26:$G$52,0))</f>
        <v>0.7756582034998204</v>
      </c>
      <c r="J90" s="191">
        <f>INDEX(list!$J$26:$J$52,MATCH(J$2,list!$G$26:$G$52,0))</f>
        <v>0.8044330130009798</v>
      </c>
      <c r="K90" s="191">
        <f>INDEX(list!$J$26:$J$52,MATCH(K$2,list!$G$26:$G$52,0))</f>
        <v>0.81569890321056482</v>
      </c>
      <c r="L90" s="191">
        <f>INDEX(list!$J$26:$J$52,MATCH(L$2,list!$G$26:$G$52,0))</f>
        <v>0.82372769068726526</v>
      </c>
      <c r="M90" s="191">
        <f>INDEX(list!$J$26:$J$52,MATCH(M$2,list!$G$26:$G$52,0))</f>
        <v>0.84006837754080255</v>
      </c>
      <c r="N90" s="191">
        <f>INDEX(list!$J$26:$J$52,MATCH(N$2,list!$G$26:$G$52,0))</f>
        <v>0.86473964788986613</v>
      </c>
      <c r="O90" s="191">
        <f>INDEX(list!$J$26:$J$52,MATCH(O$2,list!$G$26:$G$52,0))</f>
        <v>0.87931389382733727</v>
      </c>
      <c r="P90" s="191">
        <f>INDEX(list!$J$26:$J$52,MATCH(P$2,list!$G$26:$G$52,0))</f>
        <v>0.89299573558741929</v>
      </c>
      <c r="Q90" s="191">
        <f>INDEX(list!$J$26:$J$52,MATCH(Q$2,list!$G$26:$G$52,0))</f>
        <v>0.89938538749912111</v>
      </c>
      <c r="R90" s="191">
        <f>INDEX(list!$J$26:$J$52,MATCH(R$2,list!$G$26:$G$52,0))</f>
        <v>0.90536113867986234</v>
      </c>
      <c r="S90" s="191">
        <f>INDEX(list!$J$26:$J$52,MATCH(S$2,list!$G$26:$G$52,0))</f>
        <v>0.92218634589940585</v>
      </c>
      <c r="T90" s="191">
        <f>INDEX(list!$J$26:$J$52,MATCH(T$2,list!$G$26:$G$52,0))</f>
        <v>0.94293300128382052</v>
      </c>
      <c r="U90" s="191">
        <f>INDEX(list!$J$26:$J$52,MATCH(U$2,list!$G$26:$G$52,0))</f>
        <v>0.96243922119526415</v>
      </c>
      <c r="V90" s="191">
        <f>INDEX(list!$J$26:$J$52,MATCH(V$2,list!$G$26:$G$52,0))</f>
        <v>0.97761325901065366</v>
      </c>
      <c r="W90" s="191">
        <f>INDEX(list!$J$26:$J$52,MATCH(W$2,list!$G$26:$G$52,0))</f>
        <v>1</v>
      </c>
      <c r="X90" s="191">
        <f>INDEX(list!$J$26:$J$52,MATCH(X$2,list!$G$26:$G$52,0))</f>
        <v>1.060001640402285</v>
      </c>
      <c r="Y90" s="191">
        <f>INDEX(list!$J$26:$J$52,MATCH(Y$2,list!$G$26:$G$52,0))</f>
        <v>1.0861396140684445</v>
      </c>
      <c r="Z90" s="192">
        <f>INDEX(list!$J$26:$J$52,MATCH(Z$2,list!$G$26:$G$52,0))</f>
        <v>1.1085969430248384</v>
      </c>
    </row>
    <row r="91" spans="1:26" x14ac:dyDescent="0.2">
      <c r="A91" s="193">
        <v>299</v>
      </c>
      <c r="B91" s="194">
        <f>INDEX(list!$J$26:$J$52,MATCH(B$2,list!$G$26:$G$52,0))</f>
        <v>0.64333537486359005</v>
      </c>
      <c r="C91" s="194">
        <f>INDEX(list!$J$26:$J$52,MATCH(C$2,list!$G$26:$G$52,0))</f>
        <v>0.66528129732386421</v>
      </c>
      <c r="D91" s="194">
        <f>INDEX(list!$J$26:$J$52,MATCH(D$2,list!$G$26:$G$52,0))</f>
        <v>0.67706179249734466</v>
      </c>
      <c r="E91" s="194">
        <f>INDEX(list!$J$26:$J$52,MATCH(E$2,list!$G$26:$G$52,0))</f>
        <v>0.69197741945086422</v>
      </c>
      <c r="F91" s="194">
        <f>INDEX(list!$J$26:$J$52,MATCH(F$2,list!$G$26:$G$52,0))</f>
        <v>0.70724139437994382</v>
      </c>
      <c r="G91" s="194">
        <f>INDEX(list!$J$26:$J$52,MATCH(G$2,list!$G$26:$G$52,0))</f>
        <v>0.728490620889098</v>
      </c>
      <c r="H91" s="194">
        <f>INDEX(list!$J$26:$J$52,MATCH(H$2,list!$G$26:$G$52,0))</f>
        <v>0.75601011095833059</v>
      </c>
      <c r="I91" s="194">
        <f>INDEX(list!$J$26:$J$52,MATCH(I$2,list!$G$26:$G$52,0))</f>
        <v>0.7756582034998204</v>
      </c>
      <c r="J91" s="194">
        <f>INDEX(list!$J$26:$J$52,MATCH(J$2,list!$G$26:$G$52,0))</f>
        <v>0.8044330130009798</v>
      </c>
      <c r="K91" s="194">
        <f>INDEX(list!$J$26:$J$52,MATCH(K$2,list!$G$26:$G$52,0))</f>
        <v>0.81569890321056482</v>
      </c>
      <c r="L91" s="194">
        <f>INDEX(list!$J$26:$J$52,MATCH(L$2,list!$G$26:$G$52,0))</f>
        <v>0.82372769068726526</v>
      </c>
      <c r="M91" s="194">
        <f>INDEX(list!$J$26:$J$52,MATCH(M$2,list!$G$26:$G$52,0))</f>
        <v>0.84006837754080255</v>
      </c>
      <c r="N91" s="194">
        <f>INDEX(list!$J$26:$J$52,MATCH(N$2,list!$G$26:$G$52,0))</f>
        <v>0.86473964788986613</v>
      </c>
      <c r="O91" s="194">
        <f>INDEX(list!$J$26:$J$52,MATCH(O$2,list!$G$26:$G$52,0))</f>
        <v>0.87931389382733727</v>
      </c>
      <c r="P91" s="194">
        <f>INDEX(list!$J$26:$J$52,MATCH(P$2,list!$G$26:$G$52,0))</f>
        <v>0.89299573558741929</v>
      </c>
      <c r="Q91" s="194">
        <f>INDEX(list!$J$26:$J$52,MATCH(Q$2,list!$G$26:$G$52,0))</f>
        <v>0.89938538749912111</v>
      </c>
      <c r="R91" s="194">
        <f>INDEX(list!$J$26:$J$52,MATCH(R$2,list!$G$26:$G$52,0))</f>
        <v>0.90536113867986234</v>
      </c>
      <c r="S91" s="194">
        <f>INDEX(list!$J$26:$J$52,MATCH(S$2,list!$G$26:$G$52,0))</f>
        <v>0.92218634589940585</v>
      </c>
      <c r="T91" s="194">
        <f>INDEX(list!$J$26:$J$52,MATCH(T$2,list!$G$26:$G$52,0))</f>
        <v>0.94293300128382052</v>
      </c>
      <c r="U91" s="194">
        <f>INDEX(list!$J$26:$J$52,MATCH(U$2,list!$G$26:$G$52,0))</f>
        <v>0.96243922119526415</v>
      </c>
      <c r="V91" s="194">
        <f>INDEX(list!$J$26:$J$52,MATCH(V$2,list!$G$26:$G$52,0))</f>
        <v>0.97761325901065366</v>
      </c>
      <c r="W91" s="194">
        <f>INDEX(list!$J$26:$J$52,MATCH(W$2,list!$G$26:$G$52,0))</f>
        <v>1</v>
      </c>
      <c r="X91" s="194">
        <f>INDEX(list!$J$26:$J$52,MATCH(X$2,list!$G$26:$G$52,0))</f>
        <v>1.060001640402285</v>
      </c>
      <c r="Y91" s="194">
        <f>INDEX(list!$J$26:$J$52,MATCH(Y$2,list!$G$26:$G$52,0))</f>
        <v>1.0861396140684445</v>
      </c>
      <c r="Z91" s="189">
        <f>INDEX(list!$J$26:$J$52,MATCH(Z$2,list!$G$26:$G$52,0))</f>
        <v>1.1085969430248384</v>
      </c>
    </row>
    <row r="92" spans="1:26" x14ac:dyDescent="0.2">
      <c r="A92" s="190">
        <v>332</v>
      </c>
      <c r="B92" s="191">
        <f>INDEX(list!$J$26:$J$52,MATCH(B$2,list!$G$26:$G$52,0))</f>
        <v>0.64333537486359005</v>
      </c>
      <c r="C92" s="191">
        <f>INDEX(list!$J$26:$J$52,MATCH(C$2,list!$G$26:$G$52,0))</f>
        <v>0.66528129732386421</v>
      </c>
      <c r="D92" s="191">
        <f>INDEX(list!$J$26:$J$52,MATCH(D$2,list!$G$26:$G$52,0))</f>
        <v>0.67706179249734466</v>
      </c>
      <c r="E92" s="191">
        <f>INDEX(list!$J$26:$J$52,MATCH(E$2,list!$G$26:$G$52,0))</f>
        <v>0.69197741945086422</v>
      </c>
      <c r="F92" s="191">
        <f>INDEX(list!$J$26:$J$52,MATCH(F$2,list!$G$26:$G$52,0))</f>
        <v>0.70724139437994382</v>
      </c>
      <c r="G92" s="191">
        <f>INDEX(list!$J$26:$J$52,MATCH(G$2,list!$G$26:$G$52,0))</f>
        <v>0.728490620889098</v>
      </c>
      <c r="H92" s="191">
        <f>INDEX(list!$J$26:$J$52,MATCH(H$2,list!$G$26:$G$52,0))</f>
        <v>0.75601011095833059</v>
      </c>
      <c r="I92" s="191">
        <f>INDEX(list!$J$26:$J$52,MATCH(I$2,list!$G$26:$G$52,0))</f>
        <v>0.7756582034998204</v>
      </c>
      <c r="J92" s="191">
        <f>INDEX(list!$J$26:$J$52,MATCH(J$2,list!$G$26:$G$52,0))</f>
        <v>0.8044330130009798</v>
      </c>
      <c r="K92" s="191">
        <f>INDEX(list!$J$26:$J$52,MATCH(K$2,list!$G$26:$G$52,0))</f>
        <v>0.81569890321056482</v>
      </c>
      <c r="L92" s="191">
        <f>INDEX(list!$J$26:$J$52,MATCH(L$2,list!$G$26:$G$52,0))</f>
        <v>0.82372769068726526</v>
      </c>
      <c r="M92" s="191">
        <f>INDEX(list!$J$26:$J$52,MATCH(M$2,list!$G$26:$G$52,0))</f>
        <v>0.84006837754080255</v>
      </c>
      <c r="N92" s="191">
        <f>INDEX(list!$J$26:$J$52,MATCH(N$2,list!$G$26:$G$52,0))</f>
        <v>0.86473964788986613</v>
      </c>
      <c r="O92" s="191">
        <f>INDEX(list!$J$26:$J$52,MATCH(O$2,list!$G$26:$G$52,0))</f>
        <v>0.87931389382733727</v>
      </c>
      <c r="P92" s="191">
        <f>INDEX(list!$J$26:$J$52,MATCH(P$2,list!$G$26:$G$52,0))</f>
        <v>0.89299573558741929</v>
      </c>
      <c r="Q92" s="191">
        <f>INDEX(list!$J$26:$J$52,MATCH(Q$2,list!$G$26:$G$52,0))</f>
        <v>0.89938538749912111</v>
      </c>
      <c r="R92" s="191">
        <f>INDEX(list!$J$26:$J$52,MATCH(R$2,list!$G$26:$G$52,0))</f>
        <v>0.90536113867986234</v>
      </c>
      <c r="S92" s="191">
        <f>INDEX(list!$J$26:$J$52,MATCH(S$2,list!$G$26:$G$52,0))</f>
        <v>0.92218634589940585</v>
      </c>
      <c r="T92" s="191">
        <f>INDEX(list!$J$26:$J$52,MATCH(T$2,list!$G$26:$G$52,0))</f>
        <v>0.94293300128382052</v>
      </c>
      <c r="U92" s="191">
        <f>INDEX(list!$J$26:$J$52,MATCH(U$2,list!$G$26:$G$52,0))</f>
        <v>0.96243922119526415</v>
      </c>
      <c r="V92" s="191">
        <f>INDEX(list!$J$26:$J$52,MATCH(V$2,list!$G$26:$G$52,0))</f>
        <v>0.97761325901065366</v>
      </c>
      <c r="W92" s="191">
        <f>INDEX(list!$J$26:$J$52,MATCH(W$2,list!$G$26:$G$52,0))</f>
        <v>1</v>
      </c>
      <c r="X92" s="191">
        <f>INDEX(list!$J$26:$J$52,MATCH(X$2,list!$G$26:$G$52,0))</f>
        <v>1.060001640402285</v>
      </c>
      <c r="Y92" s="191">
        <f>INDEX(list!$J$26:$J$52,MATCH(Y$2,list!$G$26:$G$52,0))</f>
        <v>1.0861396140684445</v>
      </c>
      <c r="Z92" s="192">
        <f>INDEX(list!$J$26:$J$52,MATCH(Z$2,list!$G$26:$G$52,0))</f>
        <v>1.1085969430248384</v>
      </c>
    </row>
    <row r="93" spans="1:26" x14ac:dyDescent="0.2">
      <c r="A93" s="193">
        <v>340</v>
      </c>
      <c r="B93" s="194">
        <f>INDEX(list!$J$26:$J$52,MATCH(B$2,list!$G$26:$G$52,0))</f>
        <v>0.64333537486359005</v>
      </c>
      <c r="C93" s="194">
        <f>INDEX(list!$J$26:$J$52,MATCH(C$2,list!$G$26:$G$52,0))</f>
        <v>0.66528129732386421</v>
      </c>
      <c r="D93" s="194">
        <f>INDEX(list!$J$26:$J$52,MATCH(D$2,list!$G$26:$G$52,0))</f>
        <v>0.67706179249734466</v>
      </c>
      <c r="E93" s="194">
        <f>INDEX(list!$J$26:$J$52,MATCH(E$2,list!$G$26:$G$52,0))</f>
        <v>0.69197741945086422</v>
      </c>
      <c r="F93" s="194">
        <f>INDEX(list!$J$26:$J$52,MATCH(F$2,list!$G$26:$G$52,0))</f>
        <v>0.70724139437994382</v>
      </c>
      <c r="G93" s="194">
        <f>INDEX(list!$J$26:$J$52,MATCH(G$2,list!$G$26:$G$52,0))</f>
        <v>0.728490620889098</v>
      </c>
      <c r="H93" s="194">
        <f>INDEX(list!$J$26:$J$52,MATCH(H$2,list!$G$26:$G$52,0))</f>
        <v>0.75601011095833059</v>
      </c>
      <c r="I93" s="194">
        <f>INDEX(list!$J$26:$J$52,MATCH(I$2,list!$G$26:$G$52,0))</f>
        <v>0.7756582034998204</v>
      </c>
      <c r="J93" s="194">
        <f>INDEX(list!$J$26:$J$52,MATCH(J$2,list!$G$26:$G$52,0))</f>
        <v>0.8044330130009798</v>
      </c>
      <c r="K93" s="194">
        <f>INDEX(list!$J$26:$J$52,MATCH(K$2,list!$G$26:$G$52,0))</f>
        <v>0.81569890321056482</v>
      </c>
      <c r="L93" s="194">
        <f>INDEX(list!$J$26:$J$52,MATCH(L$2,list!$G$26:$G$52,0))</f>
        <v>0.82372769068726526</v>
      </c>
      <c r="M93" s="194">
        <f>INDEX(list!$J$26:$J$52,MATCH(M$2,list!$G$26:$G$52,0))</f>
        <v>0.84006837754080255</v>
      </c>
      <c r="N93" s="194">
        <f>INDEX(list!$J$26:$J$52,MATCH(N$2,list!$G$26:$G$52,0))</f>
        <v>0.86473964788986613</v>
      </c>
      <c r="O93" s="194">
        <f>INDEX(list!$J$26:$J$52,MATCH(O$2,list!$G$26:$G$52,0))</f>
        <v>0.87931389382733727</v>
      </c>
      <c r="P93" s="194">
        <f>INDEX(list!$J$26:$J$52,MATCH(P$2,list!$G$26:$G$52,0))</f>
        <v>0.89299573558741929</v>
      </c>
      <c r="Q93" s="194">
        <f>INDEX(list!$J$26:$J$52,MATCH(Q$2,list!$G$26:$G$52,0))</f>
        <v>0.89938538749912111</v>
      </c>
      <c r="R93" s="194">
        <f>INDEX(list!$J$26:$J$52,MATCH(R$2,list!$G$26:$G$52,0))</f>
        <v>0.90536113867986234</v>
      </c>
      <c r="S93" s="194">
        <f>INDEX(list!$J$26:$J$52,MATCH(S$2,list!$G$26:$G$52,0))</f>
        <v>0.92218634589940585</v>
      </c>
      <c r="T93" s="194">
        <f>INDEX(list!$J$26:$J$52,MATCH(T$2,list!$G$26:$G$52,0))</f>
        <v>0.94293300128382052</v>
      </c>
      <c r="U93" s="194">
        <f>INDEX(list!$J$26:$J$52,MATCH(U$2,list!$G$26:$G$52,0))</f>
        <v>0.96243922119526415</v>
      </c>
      <c r="V93" s="194">
        <f>INDEX(list!$J$26:$J$52,MATCH(V$2,list!$G$26:$G$52,0))</f>
        <v>0.97761325901065366</v>
      </c>
      <c r="W93" s="194">
        <f>INDEX(list!$J$26:$J$52,MATCH(W$2,list!$G$26:$G$52,0))</f>
        <v>1</v>
      </c>
      <c r="X93" s="194">
        <f>INDEX(list!$J$26:$J$52,MATCH(X$2,list!$G$26:$G$52,0))</f>
        <v>1.060001640402285</v>
      </c>
      <c r="Y93" s="194">
        <f>INDEX(list!$J$26:$J$52,MATCH(Y$2,list!$G$26:$G$52,0))</f>
        <v>1.0861396140684445</v>
      </c>
      <c r="Z93" s="189">
        <f>INDEX(list!$J$26:$J$52,MATCH(Z$2,list!$G$26:$G$52,0))</f>
        <v>1.1085969430248384</v>
      </c>
    </row>
    <row r="94" spans="1:26" x14ac:dyDescent="0.2">
      <c r="A94" s="190">
        <v>345</v>
      </c>
      <c r="B94" s="191">
        <f>INDEX(list!$J$26:$J$52,MATCH(B$2,list!$G$26:$G$52,0))</f>
        <v>0.64333537486359005</v>
      </c>
      <c r="C94" s="191">
        <f>INDEX(list!$J$26:$J$52,MATCH(C$2,list!$G$26:$G$52,0))</f>
        <v>0.66528129732386421</v>
      </c>
      <c r="D94" s="191">
        <f>INDEX(list!$J$26:$J$52,MATCH(D$2,list!$G$26:$G$52,0))</f>
        <v>0.67706179249734466</v>
      </c>
      <c r="E94" s="191">
        <f>INDEX(list!$J$26:$J$52,MATCH(E$2,list!$G$26:$G$52,0))</f>
        <v>0.69197741945086422</v>
      </c>
      <c r="F94" s="191">
        <f>INDEX(list!$J$26:$J$52,MATCH(F$2,list!$G$26:$G$52,0))</f>
        <v>0.70724139437994382</v>
      </c>
      <c r="G94" s="191">
        <f>INDEX(list!$J$26:$J$52,MATCH(G$2,list!$G$26:$G$52,0))</f>
        <v>0.728490620889098</v>
      </c>
      <c r="H94" s="191">
        <f>INDEX(list!$J$26:$J$52,MATCH(H$2,list!$G$26:$G$52,0))</f>
        <v>0.75601011095833059</v>
      </c>
      <c r="I94" s="191">
        <f>INDEX(list!$J$26:$J$52,MATCH(I$2,list!$G$26:$G$52,0))</f>
        <v>0.7756582034998204</v>
      </c>
      <c r="J94" s="191">
        <f>INDEX(list!$J$26:$J$52,MATCH(J$2,list!$G$26:$G$52,0))</f>
        <v>0.8044330130009798</v>
      </c>
      <c r="K94" s="191">
        <f>INDEX(list!$J$26:$J$52,MATCH(K$2,list!$G$26:$G$52,0))</f>
        <v>0.81569890321056482</v>
      </c>
      <c r="L94" s="191">
        <f>INDEX(list!$J$26:$J$52,MATCH(L$2,list!$G$26:$G$52,0))</f>
        <v>0.82372769068726526</v>
      </c>
      <c r="M94" s="191">
        <f>INDEX(list!$J$26:$J$52,MATCH(M$2,list!$G$26:$G$52,0))</f>
        <v>0.84006837754080255</v>
      </c>
      <c r="N94" s="191">
        <f>INDEX(list!$J$26:$J$52,MATCH(N$2,list!$G$26:$G$52,0))</f>
        <v>0.86473964788986613</v>
      </c>
      <c r="O94" s="191">
        <f>INDEX(list!$J$26:$J$52,MATCH(O$2,list!$G$26:$G$52,0))</f>
        <v>0.87931389382733727</v>
      </c>
      <c r="P94" s="191">
        <f>INDEX(list!$J$26:$J$52,MATCH(P$2,list!$G$26:$G$52,0))</f>
        <v>0.89299573558741929</v>
      </c>
      <c r="Q94" s="191">
        <f>INDEX(list!$J$26:$J$52,MATCH(Q$2,list!$G$26:$G$52,0))</f>
        <v>0.89938538749912111</v>
      </c>
      <c r="R94" s="191">
        <f>INDEX(list!$J$26:$J$52,MATCH(R$2,list!$G$26:$G$52,0))</f>
        <v>0.90536113867986234</v>
      </c>
      <c r="S94" s="191">
        <f>INDEX(list!$J$26:$J$52,MATCH(S$2,list!$G$26:$G$52,0))</f>
        <v>0.92218634589940585</v>
      </c>
      <c r="T94" s="191">
        <f>INDEX(list!$J$26:$J$52,MATCH(T$2,list!$G$26:$G$52,0))</f>
        <v>0.94293300128382052</v>
      </c>
      <c r="U94" s="191">
        <f>INDEX(list!$J$26:$J$52,MATCH(U$2,list!$G$26:$G$52,0))</f>
        <v>0.96243922119526415</v>
      </c>
      <c r="V94" s="191">
        <f>INDEX(list!$J$26:$J$52,MATCH(V$2,list!$G$26:$G$52,0))</f>
        <v>0.97761325901065366</v>
      </c>
      <c r="W94" s="191">
        <f>INDEX(list!$J$26:$J$52,MATCH(W$2,list!$G$26:$G$52,0))</f>
        <v>1</v>
      </c>
      <c r="X94" s="191">
        <f>INDEX(list!$J$26:$J$52,MATCH(X$2,list!$G$26:$G$52,0))</f>
        <v>1.060001640402285</v>
      </c>
      <c r="Y94" s="191">
        <f>INDEX(list!$J$26:$J$52,MATCH(Y$2,list!$G$26:$G$52,0))</f>
        <v>1.0861396140684445</v>
      </c>
      <c r="Z94" s="192">
        <f>INDEX(list!$J$26:$J$52,MATCH(Z$2,list!$G$26:$G$52,0))</f>
        <v>1.1085969430248384</v>
      </c>
    </row>
    <row r="95" spans="1:26" x14ac:dyDescent="0.2">
      <c r="A95" s="193">
        <v>350</v>
      </c>
      <c r="B95" s="194">
        <f>INDEX(list!$J$26:$J$52,MATCH(B$2,list!$G$26:$G$52,0))</f>
        <v>0.64333537486359005</v>
      </c>
      <c r="C95" s="194">
        <f>INDEX(list!$J$26:$J$52,MATCH(C$2,list!$G$26:$G$52,0))</f>
        <v>0.66528129732386421</v>
      </c>
      <c r="D95" s="194">
        <f>INDEX(list!$J$26:$J$52,MATCH(D$2,list!$G$26:$G$52,0))</f>
        <v>0.67706179249734466</v>
      </c>
      <c r="E95" s="194">
        <f>INDEX(list!$J$26:$J$52,MATCH(E$2,list!$G$26:$G$52,0))</f>
        <v>0.69197741945086422</v>
      </c>
      <c r="F95" s="194">
        <f>INDEX(list!$J$26:$J$52,MATCH(F$2,list!$G$26:$G$52,0))</f>
        <v>0.70724139437994382</v>
      </c>
      <c r="G95" s="194">
        <f>INDEX(list!$J$26:$J$52,MATCH(G$2,list!$G$26:$G$52,0))</f>
        <v>0.728490620889098</v>
      </c>
      <c r="H95" s="194">
        <f>INDEX(list!$J$26:$J$52,MATCH(H$2,list!$G$26:$G$52,0))</f>
        <v>0.75601011095833059</v>
      </c>
      <c r="I95" s="194">
        <f>INDEX(list!$J$26:$J$52,MATCH(I$2,list!$G$26:$G$52,0))</f>
        <v>0.7756582034998204</v>
      </c>
      <c r="J95" s="194">
        <f>INDEX(list!$J$26:$J$52,MATCH(J$2,list!$G$26:$G$52,0))</f>
        <v>0.8044330130009798</v>
      </c>
      <c r="K95" s="194">
        <f>INDEX(list!$J$26:$J$52,MATCH(K$2,list!$G$26:$G$52,0))</f>
        <v>0.81569890321056482</v>
      </c>
      <c r="L95" s="194">
        <f>INDEX(list!$J$26:$J$52,MATCH(L$2,list!$G$26:$G$52,0))</f>
        <v>0.82372769068726526</v>
      </c>
      <c r="M95" s="194">
        <f>INDEX(list!$J$26:$J$52,MATCH(M$2,list!$G$26:$G$52,0))</f>
        <v>0.84006837754080255</v>
      </c>
      <c r="N95" s="194">
        <f>INDEX(list!$J$26:$J$52,MATCH(N$2,list!$G$26:$G$52,0))</f>
        <v>0.86473964788986613</v>
      </c>
      <c r="O95" s="194">
        <f>INDEX(list!$J$26:$J$52,MATCH(O$2,list!$G$26:$G$52,0))</f>
        <v>0.87931389382733727</v>
      </c>
      <c r="P95" s="194">
        <f>INDEX(list!$J$26:$J$52,MATCH(P$2,list!$G$26:$G$52,0))</f>
        <v>0.89299573558741929</v>
      </c>
      <c r="Q95" s="194">
        <f>INDEX(list!$J$26:$J$52,MATCH(Q$2,list!$G$26:$G$52,0))</f>
        <v>0.89938538749912111</v>
      </c>
      <c r="R95" s="194">
        <f>INDEX(list!$J$26:$J$52,MATCH(R$2,list!$G$26:$G$52,0))</f>
        <v>0.90536113867986234</v>
      </c>
      <c r="S95" s="194">
        <f>INDEX(list!$J$26:$J$52,MATCH(S$2,list!$G$26:$G$52,0))</f>
        <v>0.92218634589940585</v>
      </c>
      <c r="T95" s="194">
        <f>INDEX(list!$J$26:$J$52,MATCH(T$2,list!$G$26:$G$52,0))</f>
        <v>0.94293300128382052</v>
      </c>
      <c r="U95" s="194">
        <f>INDEX(list!$J$26:$J$52,MATCH(U$2,list!$G$26:$G$52,0))</f>
        <v>0.96243922119526415</v>
      </c>
      <c r="V95" s="194">
        <f>INDEX(list!$J$26:$J$52,MATCH(V$2,list!$G$26:$G$52,0))</f>
        <v>0.97761325901065366</v>
      </c>
      <c r="W95" s="194">
        <f>INDEX(list!$J$26:$J$52,MATCH(W$2,list!$G$26:$G$52,0))</f>
        <v>1</v>
      </c>
      <c r="X95" s="194">
        <f>INDEX(list!$J$26:$J$52,MATCH(X$2,list!$G$26:$G$52,0))</f>
        <v>1.060001640402285</v>
      </c>
      <c r="Y95" s="194">
        <f>INDEX(list!$J$26:$J$52,MATCH(Y$2,list!$G$26:$G$52,0))</f>
        <v>1.0861396140684445</v>
      </c>
      <c r="Z95" s="189">
        <f>INDEX(list!$J$26:$J$52,MATCH(Z$2,list!$G$26:$G$52,0))</f>
        <v>1.1085969430248384</v>
      </c>
    </row>
    <row r="96" spans="1:26" x14ac:dyDescent="0.2">
      <c r="A96" s="190">
        <v>351</v>
      </c>
      <c r="B96" s="191">
        <f>INDEX(list!$J$26:$J$52,MATCH(B$2,list!$G$26:$G$52,0))</f>
        <v>0.64333537486359005</v>
      </c>
      <c r="C96" s="191">
        <f>INDEX(list!$J$26:$J$52,MATCH(C$2,list!$G$26:$G$52,0))</f>
        <v>0.66528129732386421</v>
      </c>
      <c r="D96" s="191">
        <f>INDEX(list!$J$26:$J$52,MATCH(D$2,list!$G$26:$G$52,0))</f>
        <v>0.67706179249734466</v>
      </c>
      <c r="E96" s="191">
        <f>INDEX(list!$J$26:$J$52,MATCH(E$2,list!$G$26:$G$52,0))</f>
        <v>0.69197741945086422</v>
      </c>
      <c r="F96" s="191">
        <f>INDEX(list!$J$26:$J$52,MATCH(F$2,list!$G$26:$G$52,0))</f>
        <v>0.70724139437994382</v>
      </c>
      <c r="G96" s="191">
        <f>INDEX(list!$J$26:$J$52,MATCH(G$2,list!$G$26:$G$52,0))</f>
        <v>0.728490620889098</v>
      </c>
      <c r="H96" s="191">
        <f>INDEX(list!$J$26:$J$52,MATCH(H$2,list!$G$26:$G$52,0))</f>
        <v>0.75601011095833059</v>
      </c>
      <c r="I96" s="191">
        <f>INDEX(list!$J$26:$J$52,MATCH(I$2,list!$G$26:$G$52,0))</f>
        <v>0.7756582034998204</v>
      </c>
      <c r="J96" s="191">
        <f>INDEX(list!$J$26:$J$52,MATCH(J$2,list!$G$26:$G$52,0))</f>
        <v>0.8044330130009798</v>
      </c>
      <c r="K96" s="191">
        <f>INDEX(list!$J$26:$J$52,MATCH(K$2,list!$G$26:$G$52,0))</f>
        <v>0.81569890321056482</v>
      </c>
      <c r="L96" s="191">
        <f>INDEX(list!$J$26:$J$52,MATCH(L$2,list!$G$26:$G$52,0))</f>
        <v>0.82372769068726526</v>
      </c>
      <c r="M96" s="191">
        <f>INDEX(list!$J$26:$J$52,MATCH(M$2,list!$G$26:$G$52,0))</f>
        <v>0.84006837754080255</v>
      </c>
      <c r="N96" s="191">
        <f>INDEX(list!$J$26:$J$52,MATCH(N$2,list!$G$26:$G$52,0))</f>
        <v>0.86473964788986613</v>
      </c>
      <c r="O96" s="191">
        <f>INDEX(list!$J$26:$J$52,MATCH(O$2,list!$G$26:$G$52,0))</f>
        <v>0.87931389382733727</v>
      </c>
      <c r="P96" s="191">
        <f>INDEX(list!$J$26:$J$52,MATCH(P$2,list!$G$26:$G$52,0))</f>
        <v>0.89299573558741929</v>
      </c>
      <c r="Q96" s="191">
        <f>INDEX(list!$J$26:$J$52,MATCH(Q$2,list!$G$26:$G$52,0))</f>
        <v>0.89938538749912111</v>
      </c>
      <c r="R96" s="191">
        <f>INDEX(list!$J$26:$J$52,MATCH(R$2,list!$G$26:$G$52,0))</f>
        <v>0.90536113867986234</v>
      </c>
      <c r="S96" s="191">
        <f>INDEX(list!$J$26:$J$52,MATCH(S$2,list!$G$26:$G$52,0))</f>
        <v>0.92218634589940585</v>
      </c>
      <c r="T96" s="191">
        <f>INDEX(list!$J$26:$J$52,MATCH(T$2,list!$G$26:$G$52,0))</f>
        <v>0.94293300128382052</v>
      </c>
      <c r="U96" s="191">
        <f>INDEX(list!$J$26:$J$52,MATCH(U$2,list!$G$26:$G$52,0))</f>
        <v>0.96243922119526415</v>
      </c>
      <c r="V96" s="191">
        <f>INDEX(list!$J$26:$J$52,MATCH(V$2,list!$G$26:$G$52,0))</f>
        <v>0.97761325901065366</v>
      </c>
      <c r="W96" s="191">
        <f>INDEX(list!$J$26:$J$52,MATCH(W$2,list!$G$26:$G$52,0))</f>
        <v>1</v>
      </c>
      <c r="X96" s="191">
        <f>INDEX(list!$J$26:$J$52,MATCH(X$2,list!$G$26:$G$52,0))</f>
        <v>1.060001640402285</v>
      </c>
      <c r="Y96" s="191">
        <f>INDEX(list!$J$26:$J$52,MATCH(Y$2,list!$G$26:$G$52,0))</f>
        <v>1.0861396140684445</v>
      </c>
      <c r="Z96" s="192">
        <f>INDEX(list!$J$26:$J$52,MATCH(Z$2,list!$G$26:$G$52,0))</f>
        <v>1.1085969430248384</v>
      </c>
    </row>
    <row r="97" spans="1:26" x14ac:dyDescent="0.2">
      <c r="A97" s="193">
        <v>352</v>
      </c>
      <c r="B97" s="194">
        <f>INDEX(list!$J$26:$J$52,MATCH(B$2,list!$G$26:$G$52,0))</f>
        <v>0.64333537486359005</v>
      </c>
      <c r="C97" s="194">
        <f>INDEX(list!$J$26:$J$52,MATCH(C$2,list!$G$26:$G$52,0))</f>
        <v>0.66528129732386421</v>
      </c>
      <c r="D97" s="194">
        <f>INDEX(list!$J$26:$J$52,MATCH(D$2,list!$G$26:$G$52,0))</f>
        <v>0.67706179249734466</v>
      </c>
      <c r="E97" s="194">
        <f>INDEX(list!$J$26:$J$52,MATCH(E$2,list!$G$26:$G$52,0))</f>
        <v>0.69197741945086422</v>
      </c>
      <c r="F97" s="194">
        <f>INDEX(list!$J$26:$J$52,MATCH(F$2,list!$G$26:$G$52,0))</f>
        <v>0.70724139437994382</v>
      </c>
      <c r="G97" s="194">
        <f>INDEX(list!$J$26:$J$52,MATCH(G$2,list!$G$26:$G$52,0))</f>
        <v>0.728490620889098</v>
      </c>
      <c r="H97" s="194">
        <f>INDEX(list!$J$26:$J$52,MATCH(H$2,list!$G$26:$G$52,0))</f>
        <v>0.75601011095833059</v>
      </c>
      <c r="I97" s="194">
        <f>INDEX(list!$J$26:$J$52,MATCH(I$2,list!$G$26:$G$52,0))</f>
        <v>0.7756582034998204</v>
      </c>
      <c r="J97" s="194">
        <f>INDEX(list!$J$26:$J$52,MATCH(J$2,list!$G$26:$G$52,0))</f>
        <v>0.8044330130009798</v>
      </c>
      <c r="K97" s="194">
        <f>INDEX(list!$J$26:$J$52,MATCH(K$2,list!$G$26:$G$52,0))</f>
        <v>0.81569890321056482</v>
      </c>
      <c r="L97" s="194">
        <f>INDEX(list!$J$26:$J$52,MATCH(L$2,list!$G$26:$G$52,0))</f>
        <v>0.82372769068726526</v>
      </c>
      <c r="M97" s="194">
        <f>INDEX(list!$J$26:$J$52,MATCH(M$2,list!$G$26:$G$52,0))</f>
        <v>0.84006837754080255</v>
      </c>
      <c r="N97" s="194">
        <f>INDEX(list!$J$26:$J$52,MATCH(N$2,list!$G$26:$G$52,0))</f>
        <v>0.86473964788986613</v>
      </c>
      <c r="O97" s="194">
        <f>INDEX(list!$J$26:$J$52,MATCH(O$2,list!$G$26:$G$52,0))</f>
        <v>0.87931389382733727</v>
      </c>
      <c r="P97" s="194">
        <f>INDEX(list!$J$26:$J$52,MATCH(P$2,list!$G$26:$G$52,0))</f>
        <v>0.89299573558741929</v>
      </c>
      <c r="Q97" s="194">
        <f>INDEX(list!$J$26:$J$52,MATCH(Q$2,list!$G$26:$G$52,0))</f>
        <v>0.89938538749912111</v>
      </c>
      <c r="R97" s="194">
        <f>INDEX(list!$J$26:$J$52,MATCH(R$2,list!$G$26:$G$52,0))</f>
        <v>0.90536113867986234</v>
      </c>
      <c r="S97" s="194">
        <f>INDEX(list!$J$26:$J$52,MATCH(S$2,list!$G$26:$G$52,0))</f>
        <v>0.92218634589940585</v>
      </c>
      <c r="T97" s="194">
        <f>INDEX(list!$J$26:$J$52,MATCH(T$2,list!$G$26:$G$52,0))</f>
        <v>0.94293300128382052</v>
      </c>
      <c r="U97" s="194">
        <f>INDEX(list!$J$26:$J$52,MATCH(U$2,list!$G$26:$G$52,0))</f>
        <v>0.96243922119526415</v>
      </c>
      <c r="V97" s="194">
        <f>INDEX(list!$J$26:$J$52,MATCH(V$2,list!$G$26:$G$52,0))</f>
        <v>0.97761325901065366</v>
      </c>
      <c r="W97" s="194">
        <f>INDEX(list!$J$26:$J$52,MATCH(W$2,list!$G$26:$G$52,0))</f>
        <v>1</v>
      </c>
      <c r="X97" s="194">
        <f>INDEX(list!$J$26:$J$52,MATCH(X$2,list!$G$26:$G$52,0))</f>
        <v>1.060001640402285</v>
      </c>
      <c r="Y97" s="194">
        <f>INDEX(list!$J$26:$J$52,MATCH(Y$2,list!$G$26:$G$52,0))</f>
        <v>1.0861396140684445</v>
      </c>
      <c r="Z97" s="189">
        <f>INDEX(list!$J$26:$J$52,MATCH(Z$2,list!$G$26:$G$52,0))</f>
        <v>1.1085969430248384</v>
      </c>
    </row>
    <row r="98" spans="1:26" x14ac:dyDescent="0.2">
      <c r="A98" s="190">
        <v>353</v>
      </c>
      <c r="B98" s="191">
        <f>INDEX(list!$J$26:$J$52,MATCH(B$2,list!$G$26:$G$52,0))</f>
        <v>0.64333537486359005</v>
      </c>
      <c r="C98" s="191">
        <f>INDEX(list!$J$26:$J$52,MATCH(C$2,list!$G$26:$G$52,0))</f>
        <v>0.66528129732386421</v>
      </c>
      <c r="D98" s="191">
        <f>INDEX(list!$J$26:$J$52,MATCH(D$2,list!$G$26:$G$52,0))</f>
        <v>0.67706179249734466</v>
      </c>
      <c r="E98" s="191">
        <f>INDEX(list!$J$26:$J$52,MATCH(E$2,list!$G$26:$G$52,0))</f>
        <v>0.69197741945086422</v>
      </c>
      <c r="F98" s="191">
        <f>INDEX(list!$J$26:$J$52,MATCH(F$2,list!$G$26:$G$52,0))</f>
        <v>0.70724139437994382</v>
      </c>
      <c r="G98" s="191">
        <f>INDEX(list!$J$26:$J$52,MATCH(G$2,list!$G$26:$G$52,0))</f>
        <v>0.728490620889098</v>
      </c>
      <c r="H98" s="191">
        <f>INDEX(list!$J$26:$J$52,MATCH(H$2,list!$G$26:$G$52,0))</f>
        <v>0.75601011095833059</v>
      </c>
      <c r="I98" s="191">
        <f>INDEX(list!$J$26:$J$52,MATCH(I$2,list!$G$26:$G$52,0))</f>
        <v>0.7756582034998204</v>
      </c>
      <c r="J98" s="191">
        <f>INDEX(list!$J$26:$J$52,MATCH(J$2,list!$G$26:$G$52,0))</f>
        <v>0.8044330130009798</v>
      </c>
      <c r="K98" s="191">
        <f>INDEX(list!$J$26:$J$52,MATCH(K$2,list!$G$26:$G$52,0))</f>
        <v>0.81569890321056482</v>
      </c>
      <c r="L98" s="191">
        <f>INDEX(list!$J$26:$J$52,MATCH(L$2,list!$G$26:$G$52,0))</f>
        <v>0.82372769068726526</v>
      </c>
      <c r="M98" s="191">
        <f>INDEX(list!$J$26:$J$52,MATCH(M$2,list!$G$26:$G$52,0))</f>
        <v>0.84006837754080255</v>
      </c>
      <c r="N98" s="191">
        <f>INDEX(list!$J$26:$J$52,MATCH(N$2,list!$G$26:$G$52,0))</f>
        <v>0.86473964788986613</v>
      </c>
      <c r="O98" s="191">
        <f>INDEX(list!$J$26:$J$52,MATCH(O$2,list!$G$26:$G$52,0))</f>
        <v>0.87931389382733727</v>
      </c>
      <c r="P98" s="191">
        <f>INDEX(list!$J$26:$J$52,MATCH(P$2,list!$G$26:$G$52,0))</f>
        <v>0.89299573558741929</v>
      </c>
      <c r="Q98" s="191">
        <f>INDEX(list!$J$26:$J$52,MATCH(Q$2,list!$G$26:$G$52,0))</f>
        <v>0.89938538749912111</v>
      </c>
      <c r="R98" s="191">
        <f>INDEX(list!$J$26:$J$52,MATCH(R$2,list!$G$26:$G$52,0))</f>
        <v>0.90536113867986234</v>
      </c>
      <c r="S98" s="191">
        <f>INDEX(list!$J$26:$J$52,MATCH(S$2,list!$G$26:$G$52,0))</f>
        <v>0.92218634589940585</v>
      </c>
      <c r="T98" s="191">
        <f>INDEX(list!$J$26:$J$52,MATCH(T$2,list!$G$26:$G$52,0))</f>
        <v>0.94293300128382052</v>
      </c>
      <c r="U98" s="191">
        <f>INDEX(list!$J$26:$J$52,MATCH(U$2,list!$G$26:$G$52,0))</f>
        <v>0.96243922119526415</v>
      </c>
      <c r="V98" s="191">
        <f>INDEX(list!$J$26:$J$52,MATCH(V$2,list!$G$26:$G$52,0))</f>
        <v>0.97761325901065366</v>
      </c>
      <c r="W98" s="191">
        <f>INDEX(list!$J$26:$J$52,MATCH(W$2,list!$G$26:$G$52,0))</f>
        <v>1</v>
      </c>
      <c r="X98" s="191">
        <f>INDEX(list!$J$26:$J$52,MATCH(X$2,list!$G$26:$G$52,0))</f>
        <v>1.060001640402285</v>
      </c>
      <c r="Y98" s="191">
        <f>INDEX(list!$J$26:$J$52,MATCH(Y$2,list!$G$26:$G$52,0))</f>
        <v>1.0861396140684445</v>
      </c>
      <c r="Z98" s="192">
        <f>INDEX(list!$J$26:$J$52,MATCH(Z$2,list!$G$26:$G$52,0))</f>
        <v>1.1085969430248384</v>
      </c>
    </row>
    <row r="99" spans="1:26" x14ac:dyDescent="0.2">
      <c r="A99" s="193">
        <v>354</v>
      </c>
      <c r="B99" s="194">
        <f>INDEX(list!$J$26:$J$52,MATCH(B$2,list!$G$26:$G$52,0))</f>
        <v>0.64333537486359005</v>
      </c>
      <c r="C99" s="194">
        <f>INDEX(list!$J$26:$J$52,MATCH(C$2,list!$G$26:$G$52,0))</f>
        <v>0.66528129732386421</v>
      </c>
      <c r="D99" s="194">
        <f>INDEX(list!$J$26:$J$52,MATCH(D$2,list!$G$26:$G$52,0))</f>
        <v>0.67706179249734466</v>
      </c>
      <c r="E99" s="194">
        <f>INDEX(list!$J$26:$J$52,MATCH(E$2,list!$G$26:$G$52,0))</f>
        <v>0.69197741945086422</v>
      </c>
      <c r="F99" s="194">
        <f>INDEX(list!$J$26:$J$52,MATCH(F$2,list!$G$26:$G$52,0))</f>
        <v>0.70724139437994382</v>
      </c>
      <c r="G99" s="194">
        <f>INDEX(list!$J$26:$J$52,MATCH(G$2,list!$G$26:$G$52,0))</f>
        <v>0.728490620889098</v>
      </c>
      <c r="H99" s="194">
        <f>INDEX(list!$J$26:$J$52,MATCH(H$2,list!$G$26:$G$52,0))</f>
        <v>0.75601011095833059</v>
      </c>
      <c r="I99" s="194">
        <f>INDEX(list!$J$26:$J$52,MATCH(I$2,list!$G$26:$G$52,0))</f>
        <v>0.7756582034998204</v>
      </c>
      <c r="J99" s="194">
        <f>INDEX(list!$J$26:$J$52,MATCH(J$2,list!$G$26:$G$52,0))</f>
        <v>0.8044330130009798</v>
      </c>
      <c r="K99" s="194">
        <f>INDEX(list!$J$26:$J$52,MATCH(K$2,list!$G$26:$G$52,0))</f>
        <v>0.81569890321056482</v>
      </c>
      <c r="L99" s="194">
        <f>INDEX(list!$J$26:$J$52,MATCH(L$2,list!$G$26:$G$52,0))</f>
        <v>0.82372769068726526</v>
      </c>
      <c r="M99" s="194">
        <f>INDEX(list!$J$26:$J$52,MATCH(M$2,list!$G$26:$G$52,0))</f>
        <v>0.84006837754080255</v>
      </c>
      <c r="N99" s="194">
        <f>INDEX(list!$J$26:$J$52,MATCH(N$2,list!$G$26:$G$52,0))</f>
        <v>0.86473964788986613</v>
      </c>
      <c r="O99" s="194">
        <f>INDEX(list!$J$26:$J$52,MATCH(O$2,list!$G$26:$G$52,0))</f>
        <v>0.87931389382733727</v>
      </c>
      <c r="P99" s="194">
        <f>INDEX(list!$J$26:$J$52,MATCH(P$2,list!$G$26:$G$52,0))</f>
        <v>0.89299573558741929</v>
      </c>
      <c r="Q99" s="194">
        <f>INDEX(list!$J$26:$J$52,MATCH(Q$2,list!$G$26:$G$52,0))</f>
        <v>0.89938538749912111</v>
      </c>
      <c r="R99" s="194">
        <f>INDEX(list!$J$26:$J$52,MATCH(R$2,list!$G$26:$G$52,0))</f>
        <v>0.90536113867986234</v>
      </c>
      <c r="S99" s="194">
        <f>INDEX(list!$J$26:$J$52,MATCH(S$2,list!$G$26:$G$52,0))</f>
        <v>0.92218634589940585</v>
      </c>
      <c r="T99" s="194">
        <f>INDEX(list!$J$26:$J$52,MATCH(T$2,list!$G$26:$G$52,0))</f>
        <v>0.94293300128382052</v>
      </c>
      <c r="U99" s="194">
        <f>INDEX(list!$J$26:$J$52,MATCH(U$2,list!$G$26:$G$52,0))</f>
        <v>0.96243922119526415</v>
      </c>
      <c r="V99" s="194">
        <f>INDEX(list!$J$26:$J$52,MATCH(V$2,list!$G$26:$G$52,0))</f>
        <v>0.97761325901065366</v>
      </c>
      <c r="W99" s="194">
        <f>INDEX(list!$J$26:$J$52,MATCH(W$2,list!$G$26:$G$52,0))</f>
        <v>1</v>
      </c>
      <c r="X99" s="194">
        <f>INDEX(list!$J$26:$J$52,MATCH(X$2,list!$G$26:$G$52,0))</f>
        <v>1.060001640402285</v>
      </c>
      <c r="Y99" s="194">
        <f>INDEX(list!$J$26:$J$52,MATCH(Y$2,list!$G$26:$G$52,0))</f>
        <v>1.0861396140684445</v>
      </c>
      <c r="Z99" s="189">
        <f>INDEX(list!$J$26:$J$52,MATCH(Z$2,list!$G$26:$G$52,0))</f>
        <v>1.1085969430248384</v>
      </c>
    </row>
    <row r="100" spans="1:26" x14ac:dyDescent="0.2">
      <c r="A100" s="190">
        <v>355</v>
      </c>
      <c r="B100" s="191">
        <f>INDEX(list!$J$26:$J$52,MATCH(B$2,list!$G$26:$G$52,0))</f>
        <v>0.64333537486359005</v>
      </c>
      <c r="C100" s="191">
        <f>INDEX(list!$J$26:$J$52,MATCH(C$2,list!$G$26:$G$52,0))</f>
        <v>0.66528129732386421</v>
      </c>
      <c r="D100" s="191">
        <f>INDEX(list!$J$26:$J$52,MATCH(D$2,list!$G$26:$G$52,0))</f>
        <v>0.67706179249734466</v>
      </c>
      <c r="E100" s="191">
        <f>INDEX(list!$J$26:$J$52,MATCH(E$2,list!$G$26:$G$52,0))</f>
        <v>0.69197741945086422</v>
      </c>
      <c r="F100" s="191">
        <f>INDEX(list!$J$26:$J$52,MATCH(F$2,list!$G$26:$G$52,0))</f>
        <v>0.70724139437994382</v>
      </c>
      <c r="G100" s="191">
        <f>INDEX(list!$J$26:$J$52,MATCH(G$2,list!$G$26:$G$52,0))</f>
        <v>0.728490620889098</v>
      </c>
      <c r="H100" s="191">
        <f>INDEX(list!$J$26:$J$52,MATCH(H$2,list!$G$26:$G$52,0))</f>
        <v>0.75601011095833059</v>
      </c>
      <c r="I100" s="191">
        <f>INDEX(list!$J$26:$J$52,MATCH(I$2,list!$G$26:$G$52,0))</f>
        <v>0.7756582034998204</v>
      </c>
      <c r="J100" s="191">
        <f>INDEX(list!$J$26:$J$52,MATCH(J$2,list!$G$26:$G$52,0))</f>
        <v>0.8044330130009798</v>
      </c>
      <c r="K100" s="191">
        <f>INDEX(list!$J$26:$J$52,MATCH(K$2,list!$G$26:$G$52,0))</f>
        <v>0.81569890321056482</v>
      </c>
      <c r="L100" s="191">
        <f>INDEX(list!$J$26:$J$52,MATCH(L$2,list!$G$26:$G$52,0))</f>
        <v>0.82372769068726526</v>
      </c>
      <c r="M100" s="191">
        <f>INDEX(list!$J$26:$J$52,MATCH(M$2,list!$G$26:$G$52,0))</f>
        <v>0.84006837754080255</v>
      </c>
      <c r="N100" s="191">
        <f>INDEX(list!$J$26:$J$52,MATCH(N$2,list!$G$26:$G$52,0))</f>
        <v>0.86473964788986613</v>
      </c>
      <c r="O100" s="191">
        <f>INDEX(list!$J$26:$J$52,MATCH(O$2,list!$G$26:$G$52,0))</f>
        <v>0.87931389382733727</v>
      </c>
      <c r="P100" s="191">
        <f>INDEX(list!$J$26:$J$52,MATCH(P$2,list!$G$26:$G$52,0))</f>
        <v>0.89299573558741929</v>
      </c>
      <c r="Q100" s="191">
        <f>INDEX(list!$J$26:$J$52,MATCH(Q$2,list!$G$26:$G$52,0))</f>
        <v>0.89938538749912111</v>
      </c>
      <c r="R100" s="191">
        <f>INDEX(list!$J$26:$J$52,MATCH(R$2,list!$G$26:$G$52,0))</f>
        <v>0.90536113867986234</v>
      </c>
      <c r="S100" s="191">
        <f>INDEX(list!$J$26:$J$52,MATCH(S$2,list!$G$26:$G$52,0))</f>
        <v>0.92218634589940585</v>
      </c>
      <c r="T100" s="191">
        <f>INDEX(list!$J$26:$J$52,MATCH(T$2,list!$G$26:$G$52,0))</f>
        <v>0.94293300128382052</v>
      </c>
      <c r="U100" s="191">
        <f>INDEX(list!$J$26:$J$52,MATCH(U$2,list!$G$26:$G$52,0))</f>
        <v>0.96243922119526415</v>
      </c>
      <c r="V100" s="191">
        <f>INDEX(list!$J$26:$J$52,MATCH(V$2,list!$G$26:$G$52,0))</f>
        <v>0.97761325901065366</v>
      </c>
      <c r="W100" s="191">
        <f>INDEX(list!$J$26:$J$52,MATCH(W$2,list!$G$26:$G$52,0))</f>
        <v>1</v>
      </c>
      <c r="X100" s="191">
        <f>INDEX(list!$J$26:$J$52,MATCH(X$2,list!$G$26:$G$52,0))</f>
        <v>1.060001640402285</v>
      </c>
      <c r="Y100" s="191">
        <f>INDEX(list!$J$26:$J$52,MATCH(Y$2,list!$G$26:$G$52,0))</f>
        <v>1.0861396140684445</v>
      </c>
      <c r="Z100" s="192">
        <f>INDEX(list!$J$26:$J$52,MATCH(Z$2,list!$G$26:$G$52,0))</f>
        <v>1.1085969430248384</v>
      </c>
    </row>
    <row r="101" spans="1:26" x14ac:dyDescent="0.2">
      <c r="A101" s="193">
        <v>356</v>
      </c>
      <c r="B101" s="194">
        <f>INDEX(list!$J$26:$J$52,MATCH(B$2,list!$G$26:$G$52,0))</f>
        <v>0.64333537486359005</v>
      </c>
      <c r="C101" s="194">
        <f>INDEX(list!$J$26:$J$52,MATCH(C$2,list!$G$26:$G$52,0))</f>
        <v>0.66528129732386421</v>
      </c>
      <c r="D101" s="194">
        <f>INDEX(list!$J$26:$J$52,MATCH(D$2,list!$G$26:$G$52,0))</f>
        <v>0.67706179249734466</v>
      </c>
      <c r="E101" s="194">
        <f>INDEX(list!$J$26:$J$52,MATCH(E$2,list!$G$26:$G$52,0))</f>
        <v>0.69197741945086422</v>
      </c>
      <c r="F101" s="194">
        <f>INDEX(list!$J$26:$J$52,MATCH(F$2,list!$G$26:$G$52,0))</f>
        <v>0.70724139437994382</v>
      </c>
      <c r="G101" s="194">
        <f>INDEX(list!$J$26:$J$52,MATCH(G$2,list!$G$26:$G$52,0))</f>
        <v>0.728490620889098</v>
      </c>
      <c r="H101" s="194">
        <f>INDEX(list!$J$26:$J$52,MATCH(H$2,list!$G$26:$G$52,0))</f>
        <v>0.75601011095833059</v>
      </c>
      <c r="I101" s="194">
        <f>INDEX(list!$J$26:$J$52,MATCH(I$2,list!$G$26:$G$52,0))</f>
        <v>0.7756582034998204</v>
      </c>
      <c r="J101" s="194">
        <f>INDEX(list!$J$26:$J$52,MATCH(J$2,list!$G$26:$G$52,0))</f>
        <v>0.8044330130009798</v>
      </c>
      <c r="K101" s="194">
        <f>INDEX(list!$J$26:$J$52,MATCH(K$2,list!$G$26:$G$52,0))</f>
        <v>0.81569890321056482</v>
      </c>
      <c r="L101" s="194">
        <f>INDEX(list!$J$26:$J$52,MATCH(L$2,list!$G$26:$G$52,0))</f>
        <v>0.82372769068726526</v>
      </c>
      <c r="M101" s="194">
        <f>INDEX(list!$J$26:$J$52,MATCH(M$2,list!$G$26:$G$52,0))</f>
        <v>0.84006837754080255</v>
      </c>
      <c r="N101" s="194">
        <f>INDEX(list!$J$26:$J$52,MATCH(N$2,list!$G$26:$G$52,0))</f>
        <v>0.86473964788986613</v>
      </c>
      <c r="O101" s="194">
        <f>INDEX(list!$J$26:$J$52,MATCH(O$2,list!$G$26:$G$52,0))</f>
        <v>0.87931389382733727</v>
      </c>
      <c r="P101" s="194">
        <f>INDEX(list!$J$26:$J$52,MATCH(P$2,list!$G$26:$G$52,0))</f>
        <v>0.89299573558741929</v>
      </c>
      <c r="Q101" s="194">
        <f>INDEX(list!$J$26:$J$52,MATCH(Q$2,list!$G$26:$G$52,0))</f>
        <v>0.89938538749912111</v>
      </c>
      <c r="R101" s="194">
        <f>INDEX(list!$J$26:$J$52,MATCH(R$2,list!$G$26:$G$52,0))</f>
        <v>0.90536113867986234</v>
      </c>
      <c r="S101" s="194">
        <f>INDEX(list!$J$26:$J$52,MATCH(S$2,list!$G$26:$G$52,0))</f>
        <v>0.92218634589940585</v>
      </c>
      <c r="T101" s="194">
        <f>INDEX(list!$J$26:$J$52,MATCH(T$2,list!$G$26:$G$52,0))</f>
        <v>0.94293300128382052</v>
      </c>
      <c r="U101" s="194">
        <f>INDEX(list!$J$26:$J$52,MATCH(U$2,list!$G$26:$G$52,0))</f>
        <v>0.96243922119526415</v>
      </c>
      <c r="V101" s="194">
        <f>INDEX(list!$J$26:$J$52,MATCH(V$2,list!$G$26:$G$52,0))</f>
        <v>0.97761325901065366</v>
      </c>
      <c r="W101" s="194">
        <f>INDEX(list!$J$26:$J$52,MATCH(W$2,list!$G$26:$G$52,0))</f>
        <v>1</v>
      </c>
      <c r="X101" s="194">
        <f>INDEX(list!$J$26:$J$52,MATCH(X$2,list!$G$26:$G$52,0))</f>
        <v>1.060001640402285</v>
      </c>
      <c r="Y101" s="194">
        <f>INDEX(list!$J$26:$J$52,MATCH(Y$2,list!$G$26:$G$52,0))</f>
        <v>1.0861396140684445</v>
      </c>
      <c r="Z101" s="189">
        <f>INDEX(list!$J$26:$J$52,MATCH(Z$2,list!$G$26:$G$52,0))</f>
        <v>1.1085969430248384</v>
      </c>
    </row>
    <row r="102" spans="1:26" x14ac:dyDescent="0.2">
      <c r="A102" s="190">
        <v>357</v>
      </c>
      <c r="B102" s="191">
        <f>INDEX(list!$J$26:$J$52,MATCH(B$2,list!$G$26:$G$52,0))</f>
        <v>0.64333537486359005</v>
      </c>
      <c r="C102" s="191">
        <f>INDEX(list!$J$26:$J$52,MATCH(C$2,list!$G$26:$G$52,0))</f>
        <v>0.66528129732386421</v>
      </c>
      <c r="D102" s="191">
        <f>INDEX(list!$J$26:$J$52,MATCH(D$2,list!$G$26:$G$52,0))</f>
        <v>0.67706179249734466</v>
      </c>
      <c r="E102" s="191">
        <f>INDEX(list!$J$26:$J$52,MATCH(E$2,list!$G$26:$G$52,0))</f>
        <v>0.69197741945086422</v>
      </c>
      <c r="F102" s="191">
        <f>INDEX(list!$J$26:$J$52,MATCH(F$2,list!$G$26:$G$52,0))</f>
        <v>0.70724139437994382</v>
      </c>
      <c r="G102" s="191">
        <f>INDEX(list!$J$26:$J$52,MATCH(G$2,list!$G$26:$G$52,0))</f>
        <v>0.728490620889098</v>
      </c>
      <c r="H102" s="191">
        <f>INDEX(list!$J$26:$J$52,MATCH(H$2,list!$G$26:$G$52,0))</f>
        <v>0.75601011095833059</v>
      </c>
      <c r="I102" s="191">
        <f>INDEX(list!$J$26:$J$52,MATCH(I$2,list!$G$26:$G$52,0))</f>
        <v>0.7756582034998204</v>
      </c>
      <c r="J102" s="191">
        <f>INDEX(list!$J$26:$J$52,MATCH(J$2,list!$G$26:$G$52,0))</f>
        <v>0.8044330130009798</v>
      </c>
      <c r="K102" s="191">
        <f>INDEX(list!$J$26:$J$52,MATCH(K$2,list!$G$26:$G$52,0))</f>
        <v>0.81569890321056482</v>
      </c>
      <c r="L102" s="191">
        <f>INDEX(list!$J$26:$J$52,MATCH(L$2,list!$G$26:$G$52,0))</f>
        <v>0.82372769068726526</v>
      </c>
      <c r="M102" s="191">
        <f>INDEX(list!$J$26:$J$52,MATCH(M$2,list!$G$26:$G$52,0))</f>
        <v>0.84006837754080255</v>
      </c>
      <c r="N102" s="191">
        <f>INDEX(list!$J$26:$J$52,MATCH(N$2,list!$G$26:$G$52,0))</f>
        <v>0.86473964788986613</v>
      </c>
      <c r="O102" s="191">
        <f>INDEX(list!$J$26:$J$52,MATCH(O$2,list!$G$26:$G$52,0))</f>
        <v>0.87931389382733727</v>
      </c>
      <c r="P102" s="191">
        <f>INDEX(list!$J$26:$J$52,MATCH(P$2,list!$G$26:$G$52,0))</f>
        <v>0.89299573558741929</v>
      </c>
      <c r="Q102" s="191">
        <f>INDEX(list!$J$26:$J$52,MATCH(Q$2,list!$G$26:$G$52,0))</f>
        <v>0.89938538749912111</v>
      </c>
      <c r="R102" s="191">
        <f>INDEX(list!$J$26:$J$52,MATCH(R$2,list!$G$26:$G$52,0))</f>
        <v>0.90536113867986234</v>
      </c>
      <c r="S102" s="191">
        <f>INDEX(list!$J$26:$J$52,MATCH(S$2,list!$G$26:$G$52,0))</f>
        <v>0.92218634589940585</v>
      </c>
      <c r="T102" s="191">
        <f>INDEX(list!$J$26:$J$52,MATCH(T$2,list!$G$26:$G$52,0))</f>
        <v>0.94293300128382052</v>
      </c>
      <c r="U102" s="191">
        <f>INDEX(list!$J$26:$J$52,MATCH(U$2,list!$G$26:$G$52,0))</f>
        <v>0.96243922119526415</v>
      </c>
      <c r="V102" s="191">
        <f>INDEX(list!$J$26:$J$52,MATCH(V$2,list!$G$26:$G$52,0))</f>
        <v>0.97761325901065366</v>
      </c>
      <c r="W102" s="191">
        <f>INDEX(list!$J$26:$J$52,MATCH(W$2,list!$G$26:$G$52,0))</f>
        <v>1</v>
      </c>
      <c r="X102" s="191">
        <f>INDEX(list!$J$26:$J$52,MATCH(X$2,list!$G$26:$G$52,0))</f>
        <v>1.060001640402285</v>
      </c>
      <c r="Y102" s="191">
        <f>INDEX(list!$J$26:$J$52,MATCH(Y$2,list!$G$26:$G$52,0))</f>
        <v>1.0861396140684445</v>
      </c>
      <c r="Z102" s="192">
        <f>INDEX(list!$J$26:$J$52,MATCH(Z$2,list!$G$26:$G$52,0))</f>
        <v>1.1085969430248384</v>
      </c>
    </row>
    <row r="103" spans="1:26" x14ac:dyDescent="0.2">
      <c r="A103" s="193">
        <v>358</v>
      </c>
      <c r="B103" s="194">
        <f>INDEX(list!$J$26:$J$52,MATCH(B$2,list!$G$26:$G$52,0))</f>
        <v>0.64333537486359005</v>
      </c>
      <c r="C103" s="194">
        <f>INDEX(list!$J$26:$J$52,MATCH(C$2,list!$G$26:$G$52,0))</f>
        <v>0.66528129732386421</v>
      </c>
      <c r="D103" s="194">
        <f>INDEX(list!$J$26:$J$52,MATCH(D$2,list!$G$26:$G$52,0))</f>
        <v>0.67706179249734466</v>
      </c>
      <c r="E103" s="194">
        <f>INDEX(list!$J$26:$J$52,MATCH(E$2,list!$G$26:$G$52,0))</f>
        <v>0.69197741945086422</v>
      </c>
      <c r="F103" s="194">
        <f>INDEX(list!$J$26:$J$52,MATCH(F$2,list!$G$26:$G$52,0))</f>
        <v>0.70724139437994382</v>
      </c>
      <c r="G103" s="194">
        <f>INDEX(list!$J$26:$J$52,MATCH(G$2,list!$G$26:$G$52,0))</f>
        <v>0.728490620889098</v>
      </c>
      <c r="H103" s="194">
        <f>INDEX(list!$J$26:$J$52,MATCH(H$2,list!$G$26:$G$52,0))</f>
        <v>0.75601011095833059</v>
      </c>
      <c r="I103" s="194">
        <f>INDEX(list!$J$26:$J$52,MATCH(I$2,list!$G$26:$G$52,0))</f>
        <v>0.7756582034998204</v>
      </c>
      <c r="J103" s="194">
        <f>INDEX(list!$J$26:$J$52,MATCH(J$2,list!$G$26:$G$52,0))</f>
        <v>0.8044330130009798</v>
      </c>
      <c r="K103" s="194">
        <f>INDEX(list!$J$26:$J$52,MATCH(K$2,list!$G$26:$G$52,0))</f>
        <v>0.81569890321056482</v>
      </c>
      <c r="L103" s="194">
        <f>INDEX(list!$J$26:$J$52,MATCH(L$2,list!$G$26:$G$52,0))</f>
        <v>0.82372769068726526</v>
      </c>
      <c r="M103" s="194">
        <f>INDEX(list!$J$26:$J$52,MATCH(M$2,list!$G$26:$G$52,0))</f>
        <v>0.84006837754080255</v>
      </c>
      <c r="N103" s="194">
        <f>INDEX(list!$J$26:$J$52,MATCH(N$2,list!$G$26:$G$52,0))</f>
        <v>0.86473964788986613</v>
      </c>
      <c r="O103" s="194">
        <f>INDEX(list!$J$26:$J$52,MATCH(O$2,list!$G$26:$G$52,0))</f>
        <v>0.87931389382733727</v>
      </c>
      <c r="P103" s="194">
        <f>INDEX(list!$J$26:$J$52,MATCH(P$2,list!$G$26:$G$52,0))</f>
        <v>0.89299573558741929</v>
      </c>
      <c r="Q103" s="194">
        <f>INDEX(list!$J$26:$J$52,MATCH(Q$2,list!$G$26:$G$52,0))</f>
        <v>0.89938538749912111</v>
      </c>
      <c r="R103" s="194">
        <f>INDEX(list!$J$26:$J$52,MATCH(R$2,list!$G$26:$G$52,0))</f>
        <v>0.90536113867986234</v>
      </c>
      <c r="S103" s="194">
        <f>INDEX(list!$J$26:$J$52,MATCH(S$2,list!$G$26:$G$52,0))</f>
        <v>0.92218634589940585</v>
      </c>
      <c r="T103" s="194">
        <f>INDEX(list!$J$26:$J$52,MATCH(T$2,list!$G$26:$G$52,0))</f>
        <v>0.94293300128382052</v>
      </c>
      <c r="U103" s="194">
        <f>INDEX(list!$J$26:$J$52,MATCH(U$2,list!$G$26:$G$52,0))</f>
        <v>0.96243922119526415</v>
      </c>
      <c r="V103" s="194">
        <f>INDEX(list!$J$26:$J$52,MATCH(V$2,list!$G$26:$G$52,0))</f>
        <v>0.97761325901065366</v>
      </c>
      <c r="W103" s="194">
        <f>INDEX(list!$J$26:$J$52,MATCH(W$2,list!$G$26:$G$52,0))</f>
        <v>1</v>
      </c>
      <c r="X103" s="194">
        <f>INDEX(list!$J$26:$J$52,MATCH(X$2,list!$G$26:$G$52,0))</f>
        <v>1.060001640402285</v>
      </c>
      <c r="Y103" s="194">
        <f>INDEX(list!$J$26:$J$52,MATCH(Y$2,list!$G$26:$G$52,0))</f>
        <v>1.0861396140684445</v>
      </c>
      <c r="Z103" s="189">
        <f>INDEX(list!$J$26:$J$52,MATCH(Z$2,list!$G$26:$G$52,0))</f>
        <v>1.1085969430248384</v>
      </c>
    </row>
    <row r="104" spans="1:26" x14ac:dyDescent="0.2">
      <c r="A104" s="190">
        <v>359</v>
      </c>
      <c r="B104" s="191">
        <f>INDEX(list!$J$26:$J$52,MATCH(B$2,list!$G$26:$G$52,0))</f>
        <v>0.64333537486359005</v>
      </c>
      <c r="C104" s="191">
        <f>INDEX(list!$J$26:$J$52,MATCH(C$2,list!$G$26:$G$52,0))</f>
        <v>0.66528129732386421</v>
      </c>
      <c r="D104" s="191">
        <f>INDEX(list!$J$26:$J$52,MATCH(D$2,list!$G$26:$G$52,0))</f>
        <v>0.67706179249734466</v>
      </c>
      <c r="E104" s="191">
        <f>INDEX(list!$J$26:$J$52,MATCH(E$2,list!$G$26:$G$52,0))</f>
        <v>0.69197741945086422</v>
      </c>
      <c r="F104" s="191">
        <f>INDEX(list!$J$26:$J$52,MATCH(F$2,list!$G$26:$G$52,0))</f>
        <v>0.70724139437994382</v>
      </c>
      <c r="G104" s="191">
        <f>INDEX(list!$J$26:$J$52,MATCH(G$2,list!$G$26:$G$52,0))</f>
        <v>0.728490620889098</v>
      </c>
      <c r="H104" s="191">
        <f>INDEX(list!$J$26:$J$52,MATCH(H$2,list!$G$26:$G$52,0))</f>
        <v>0.75601011095833059</v>
      </c>
      <c r="I104" s="191">
        <f>INDEX(list!$J$26:$J$52,MATCH(I$2,list!$G$26:$G$52,0))</f>
        <v>0.7756582034998204</v>
      </c>
      <c r="J104" s="191">
        <f>INDEX(list!$J$26:$J$52,MATCH(J$2,list!$G$26:$G$52,0))</f>
        <v>0.8044330130009798</v>
      </c>
      <c r="K104" s="191">
        <f>INDEX(list!$J$26:$J$52,MATCH(K$2,list!$G$26:$G$52,0))</f>
        <v>0.81569890321056482</v>
      </c>
      <c r="L104" s="191">
        <f>INDEX(list!$J$26:$J$52,MATCH(L$2,list!$G$26:$G$52,0))</f>
        <v>0.82372769068726526</v>
      </c>
      <c r="M104" s="191">
        <f>INDEX(list!$J$26:$J$52,MATCH(M$2,list!$G$26:$G$52,0))</f>
        <v>0.84006837754080255</v>
      </c>
      <c r="N104" s="191">
        <f>INDEX(list!$J$26:$J$52,MATCH(N$2,list!$G$26:$G$52,0))</f>
        <v>0.86473964788986613</v>
      </c>
      <c r="O104" s="191">
        <f>INDEX(list!$J$26:$J$52,MATCH(O$2,list!$G$26:$G$52,0))</f>
        <v>0.87931389382733727</v>
      </c>
      <c r="P104" s="191">
        <f>INDEX(list!$J$26:$J$52,MATCH(P$2,list!$G$26:$G$52,0))</f>
        <v>0.89299573558741929</v>
      </c>
      <c r="Q104" s="191">
        <f>INDEX(list!$J$26:$J$52,MATCH(Q$2,list!$G$26:$G$52,0))</f>
        <v>0.89938538749912111</v>
      </c>
      <c r="R104" s="191">
        <f>INDEX(list!$J$26:$J$52,MATCH(R$2,list!$G$26:$G$52,0))</f>
        <v>0.90536113867986234</v>
      </c>
      <c r="S104" s="191">
        <f>INDEX(list!$J$26:$J$52,MATCH(S$2,list!$G$26:$G$52,0))</f>
        <v>0.92218634589940585</v>
      </c>
      <c r="T104" s="191">
        <f>INDEX(list!$J$26:$J$52,MATCH(T$2,list!$G$26:$G$52,0))</f>
        <v>0.94293300128382052</v>
      </c>
      <c r="U104" s="191">
        <f>INDEX(list!$J$26:$J$52,MATCH(U$2,list!$G$26:$G$52,0))</f>
        <v>0.96243922119526415</v>
      </c>
      <c r="V104" s="191">
        <f>INDEX(list!$J$26:$J$52,MATCH(V$2,list!$G$26:$G$52,0))</f>
        <v>0.97761325901065366</v>
      </c>
      <c r="W104" s="191">
        <f>INDEX(list!$J$26:$J$52,MATCH(W$2,list!$G$26:$G$52,0))</f>
        <v>1</v>
      </c>
      <c r="X104" s="191">
        <f>INDEX(list!$J$26:$J$52,MATCH(X$2,list!$G$26:$G$52,0))</f>
        <v>1.060001640402285</v>
      </c>
      <c r="Y104" s="191">
        <f>INDEX(list!$J$26:$J$52,MATCH(Y$2,list!$G$26:$G$52,0))</f>
        <v>1.0861396140684445</v>
      </c>
      <c r="Z104" s="192">
        <f>INDEX(list!$J$26:$J$52,MATCH(Z$2,list!$G$26:$G$52,0))</f>
        <v>1.1085969430248384</v>
      </c>
    </row>
    <row r="105" spans="1:26" x14ac:dyDescent="0.2">
      <c r="A105" s="193">
        <v>360</v>
      </c>
      <c r="B105" s="194">
        <f>INDEX(list!$J$26:$J$52,MATCH(B$2,list!$G$26:$G$52,0))</f>
        <v>0.64333537486359005</v>
      </c>
      <c r="C105" s="194">
        <f>INDEX(list!$J$26:$J$52,MATCH(C$2,list!$G$26:$G$52,0))</f>
        <v>0.66528129732386421</v>
      </c>
      <c r="D105" s="194">
        <f>INDEX(list!$J$26:$J$52,MATCH(D$2,list!$G$26:$G$52,0))</f>
        <v>0.67706179249734466</v>
      </c>
      <c r="E105" s="194">
        <f>INDEX(list!$J$26:$J$52,MATCH(E$2,list!$G$26:$G$52,0))</f>
        <v>0.69197741945086422</v>
      </c>
      <c r="F105" s="194">
        <f>INDEX(list!$J$26:$J$52,MATCH(F$2,list!$G$26:$G$52,0))</f>
        <v>0.70724139437994382</v>
      </c>
      <c r="G105" s="194">
        <f>INDEX(list!$J$26:$J$52,MATCH(G$2,list!$G$26:$G$52,0))</f>
        <v>0.728490620889098</v>
      </c>
      <c r="H105" s="194">
        <f>INDEX(list!$J$26:$J$52,MATCH(H$2,list!$G$26:$G$52,0))</f>
        <v>0.75601011095833059</v>
      </c>
      <c r="I105" s="194">
        <f>INDEX(list!$J$26:$J$52,MATCH(I$2,list!$G$26:$G$52,0))</f>
        <v>0.7756582034998204</v>
      </c>
      <c r="J105" s="194">
        <f>INDEX(list!$J$26:$J$52,MATCH(J$2,list!$G$26:$G$52,0))</f>
        <v>0.8044330130009798</v>
      </c>
      <c r="K105" s="194">
        <f>INDEX(list!$J$26:$J$52,MATCH(K$2,list!$G$26:$G$52,0))</f>
        <v>0.81569890321056482</v>
      </c>
      <c r="L105" s="194">
        <f>INDEX(list!$J$26:$J$52,MATCH(L$2,list!$G$26:$G$52,0))</f>
        <v>0.82372769068726526</v>
      </c>
      <c r="M105" s="194">
        <f>INDEX(list!$J$26:$J$52,MATCH(M$2,list!$G$26:$G$52,0))</f>
        <v>0.84006837754080255</v>
      </c>
      <c r="N105" s="194">
        <f>INDEX(list!$J$26:$J$52,MATCH(N$2,list!$G$26:$G$52,0))</f>
        <v>0.86473964788986613</v>
      </c>
      <c r="O105" s="194">
        <f>INDEX(list!$J$26:$J$52,MATCH(O$2,list!$G$26:$G$52,0))</f>
        <v>0.87931389382733727</v>
      </c>
      <c r="P105" s="194">
        <f>INDEX(list!$J$26:$J$52,MATCH(P$2,list!$G$26:$G$52,0))</f>
        <v>0.89299573558741929</v>
      </c>
      <c r="Q105" s="194">
        <f>INDEX(list!$J$26:$J$52,MATCH(Q$2,list!$G$26:$G$52,0))</f>
        <v>0.89938538749912111</v>
      </c>
      <c r="R105" s="194">
        <f>INDEX(list!$J$26:$J$52,MATCH(R$2,list!$G$26:$G$52,0))</f>
        <v>0.90536113867986234</v>
      </c>
      <c r="S105" s="194">
        <f>INDEX(list!$J$26:$J$52,MATCH(S$2,list!$G$26:$G$52,0))</f>
        <v>0.92218634589940585</v>
      </c>
      <c r="T105" s="194">
        <f>INDEX(list!$J$26:$J$52,MATCH(T$2,list!$G$26:$G$52,0))</f>
        <v>0.94293300128382052</v>
      </c>
      <c r="U105" s="194">
        <f>INDEX(list!$J$26:$J$52,MATCH(U$2,list!$G$26:$G$52,0))</f>
        <v>0.96243922119526415</v>
      </c>
      <c r="V105" s="194">
        <f>INDEX(list!$J$26:$J$52,MATCH(V$2,list!$G$26:$G$52,0))</f>
        <v>0.97761325901065366</v>
      </c>
      <c r="W105" s="194">
        <f>INDEX(list!$J$26:$J$52,MATCH(W$2,list!$G$26:$G$52,0))</f>
        <v>1</v>
      </c>
      <c r="X105" s="194">
        <f>INDEX(list!$J$26:$J$52,MATCH(X$2,list!$G$26:$G$52,0))</f>
        <v>1.060001640402285</v>
      </c>
      <c r="Y105" s="194">
        <f>INDEX(list!$J$26:$J$52,MATCH(Y$2,list!$G$26:$G$52,0))</f>
        <v>1.0861396140684445</v>
      </c>
      <c r="Z105" s="189">
        <f>INDEX(list!$J$26:$J$52,MATCH(Z$2,list!$G$26:$G$52,0))</f>
        <v>1.1085969430248384</v>
      </c>
    </row>
    <row r="106" spans="1:26" x14ac:dyDescent="0.2">
      <c r="A106" s="190">
        <v>361</v>
      </c>
      <c r="B106" s="191">
        <f>INDEX(list!$J$26:$J$52,MATCH(B$2,list!$G$26:$G$52,0))</f>
        <v>0.64333537486359005</v>
      </c>
      <c r="C106" s="191">
        <f>INDEX(list!$J$26:$J$52,MATCH(C$2,list!$G$26:$G$52,0))</f>
        <v>0.66528129732386421</v>
      </c>
      <c r="D106" s="191">
        <f>INDEX(list!$J$26:$J$52,MATCH(D$2,list!$G$26:$G$52,0))</f>
        <v>0.67706179249734466</v>
      </c>
      <c r="E106" s="191">
        <f>INDEX(list!$J$26:$J$52,MATCH(E$2,list!$G$26:$G$52,0))</f>
        <v>0.69197741945086422</v>
      </c>
      <c r="F106" s="191">
        <f>INDEX(list!$J$26:$J$52,MATCH(F$2,list!$G$26:$G$52,0))</f>
        <v>0.70724139437994382</v>
      </c>
      <c r="G106" s="191">
        <f>INDEX(list!$J$26:$J$52,MATCH(G$2,list!$G$26:$G$52,0))</f>
        <v>0.728490620889098</v>
      </c>
      <c r="H106" s="191">
        <f>INDEX(list!$J$26:$J$52,MATCH(H$2,list!$G$26:$G$52,0))</f>
        <v>0.75601011095833059</v>
      </c>
      <c r="I106" s="191">
        <f>INDEX(list!$J$26:$J$52,MATCH(I$2,list!$G$26:$G$52,0))</f>
        <v>0.7756582034998204</v>
      </c>
      <c r="J106" s="191">
        <f>INDEX(list!$J$26:$J$52,MATCH(J$2,list!$G$26:$G$52,0))</f>
        <v>0.8044330130009798</v>
      </c>
      <c r="K106" s="191">
        <f>INDEX(list!$J$26:$J$52,MATCH(K$2,list!$G$26:$G$52,0))</f>
        <v>0.81569890321056482</v>
      </c>
      <c r="L106" s="191">
        <f>INDEX(list!$J$26:$J$52,MATCH(L$2,list!$G$26:$G$52,0))</f>
        <v>0.82372769068726526</v>
      </c>
      <c r="M106" s="191">
        <f>INDEX(list!$J$26:$J$52,MATCH(M$2,list!$G$26:$G$52,0))</f>
        <v>0.84006837754080255</v>
      </c>
      <c r="N106" s="191">
        <f>INDEX(list!$J$26:$J$52,MATCH(N$2,list!$G$26:$G$52,0))</f>
        <v>0.86473964788986613</v>
      </c>
      <c r="O106" s="191">
        <f>INDEX(list!$J$26:$J$52,MATCH(O$2,list!$G$26:$G$52,0))</f>
        <v>0.87931389382733727</v>
      </c>
      <c r="P106" s="191">
        <f>INDEX(list!$J$26:$J$52,MATCH(P$2,list!$G$26:$G$52,0))</f>
        <v>0.89299573558741929</v>
      </c>
      <c r="Q106" s="191">
        <f>INDEX(list!$J$26:$J$52,MATCH(Q$2,list!$G$26:$G$52,0))</f>
        <v>0.89938538749912111</v>
      </c>
      <c r="R106" s="191">
        <f>INDEX(list!$J$26:$J$52,MATCH(R$2,list!$G$26:$G$52,0))</f>
        <v>0.90536113867986234</v>
      </c>
      <c r="S106" s="191">
        <f>INDEX(list!$J$26:$J$52,MATCH(S$2,list!$G$26:$G$52,0))</f>
        <v>0.92218634589940585</v>
      </c>
      <c r="T106" s="191">
        <f>INDEX(list!$J$26:$J$52,MATCH(T$2,list!$G$26:$G$52,0))</f>
        <v>0.94293300128382052</v>
      </c>
      <c r="U106" s="191">
        <f>INDEX(list!$J$26:$J$52,MATCH(U$2,list!$G$26:$G$52,0))</f>
        <v>0.96243922119526415</v>
      </c>
      <c r="V106" s="191">
        <f>INDEX(list!$J$26:$J$52,MATCH(V$2,list!$G$26:$G$52,0))</f>
        <v>0.97761325901065366</v>
      </c>
      <c r="W106" s="191">
        <f>INDEX(list!$J$26:$J$52,MATCH(W$2,list!$G$26:$G$52,0))</f>
        <v>1</v>
      </c>
      <c r="X106" s="191">
        <f>INDEX(list!$J$26:$J$52,MATCH(X$2,list!$G$26:$G$52,0))</f>
        <v>1.060001640402285</v>
      </c>
      <c r="Y106" s="191">
        <f>INDEX(list!$J$26:$J$52,MATCH(Y$2,list!$G$26:$G$52,0))</f>
        <v>1.0861396140684445</v>
      </c>
      <c r="Z106" s="192">
        <f>INDEX(list!$J$26:$J$52,MATCH(Z$2,list!$G$26:$G$52,0))</f>
        <v>1.1085969430248384</v>
      </c>
    </row>
    <row r="107" spans="1:26" x14ac:dyDescent="0.2">
      <c r="A107" s="193">
        <v>362</v>
      </c>
      <c r="B107" s="194">
        <f>INDEX(list!$J$26:$J$52,MATCH(B$2,list!$G$26:$G$52,0))</f>
        <v>0.64333537486359005</v>
      </c>
      <c r="C107" s="194">
        <f>INDEX(list!$J$26:$J$52,MATCH(C$2,list!$G$26:$G$52,0))</f>
        <v>0.66528129732386421</v>
      </c>
      <c r="D107" s="194">
        <f>INDEX(list!$J$26:$J$52,MATCH(D$2,list!$G$26:$G$52,0))</f>
        <v>0.67706179249734466</v>
      </c>
      <c r="E107" s="194">
        <f>INDEX(list!$J$26:$J$52,MATCH(E$2,list!$G$26:$G$52,0))</f>
        <v>0.69197741945086422</v>
      </c>
      <c r="F107" s="194">
        <f>INDEX(list!$J$26:$J$52,MATCH(F$2,list!$G$26:$G$52,0))</f>
        <v>0.70724139437994382</v>
      </c>
      <c r="G107" s="194">
        <f>INDEX(list!$J$26:$J$52,MATCH(G$2,list!$G$26:$G$52,0))</f>
        <v>0.728490620889098</v>
      </c>
      <c r="H107" s="194">
        <f>INDEX(list!$J$26:$J$52,MATCH(H$2,list!$G$26:$G$52,0))</f>
        <v>0.75601011095833059</v>
      </c>
      <c r="I107" s="194">
        <f>INDEX(list!$J$26:$J$52,MATCH(I$2,list!$G$26:$G$52,0))</f>
        <v>0.7756582034998204</v>
      </c>
      <c r="J107" s="194">
        <f>INDEX(list!$J$26:$J$52,MATCH(J$2,list!$G$26:$G$52,0))</f>
        <v>0.8044330130009798</v>
      </c>
      <c r="K107" s="194">
        <f>INDEX(list!$J$26:$J$52,MATCH(K$2,list!$G$26:$G$52,0))</f>
        <v>0.81569890321056482</v>
      </c>
      <c r="L107" s="194">
        <f>INDEX(list!$J$26:$J$52,MATCH(L$2,list!$G$26:$G$52,0))</f>
        <v>0.82372769068726526</v>
      </c>
      <c r="M107" s="194">
        <f>INDEX(list!$J$26:$J$52,MATCH(M$2,list!$G$26:$G$52,0))</f>
        <v>0.84006837754080255</v>
      </c>
      <c r="N107" s="194">
        <f>INDEX(list!$J$26:$J$52,MATCH(N$2,list!$G$26:$G$52,0))</f>
        <v>0.86473964788986613</v>
      </c>
      <c r="O107" s="194">
        <f>INDEX(list!$J$26:$J$52,MATCH(O$2,list!$G$26:$G$52,0))</f>
        <v>0.87931389382733727</v>
      </c>
      <c r="P107" s="194">
        <f>INDEX(list!$J$26:$J$52,MATCH(P$2,list!$G$26:$G$52,0))</f>
        <v>0.89299573558741929</v>
      </c>
      <c r="Q107" s="194">
        <f>INDEX(list!$J$26:$J$52,MATCH(Q$2,list!$G$26:$G$52,0))</f>
        <v>0.89938538749912111</v>
      </c>
      <c r="R107" s="194">
        <f>INDEX(list!$J$26:$J$52,MATCH(R$2,list!$G$26:$G$52,0))</f>
        <v>0.90536113867986234</v>
      </c>
      <c r="S107" s="194">
        <f>INDEX(list!$J$26:$J$52,MATCH(S$2,list!$G$26:$G$52,0))</f>
        <v>0.92218634589940585</v>
      </c>
      <c r="T107" s="194">
        <f>INDEX(list!$J$26:$J$52,MATCH(T$2,list!$G$26:$G$52,0))</f>
        <v>0.94293300128382052</v>
      </c>
      <c r="U107" s="194">
        <f>INDEX(list!$J$26:$J$52,MATCH(U$2,list!$G$26:$G$52,0))</f>
        <v>0.96243922119526415</v>
      </c>
      <c r="V107" s="194">
        <f>INDEX(list!$J$26:$J$52,MATCH(V$2,list!$G$26:$G$52,0))</f>
        <v>0.97761325901065366</v>
      </c>
      <c r="W107" s="194">
        <f>INDEX(list!$J$26:$J$52,MATCH(W$2,list!$G$26:$G$52,0))</f>
        <v>1</v>
      </c>
      <c r="X107" s="194">
        <f>INDEX(list!$J$26:$J$52,MATCH(X$2,list!$G$26:$G$52,0))</f>
        <v>1.060001640402285</v>
      </c>
      <c r="Y107" s="194">
        <f>INDEX(list!$J$26:$J$52,MATCH(Y$2,list!$G$26:$G$52,0))</f>
        <v>1.0861396140684445</v>
      </c>
      <c r="Z107" s="189">
        <f>INDEX(list!$J$26:$J$52,MATCH(Z$2,list!$G$26:$G$52,0))</f>
        <v>1.1085969430248384</v>
      </c>
    </row>
    <row r="108" spans="1:26" x14ac:dyDescent="0.2">
      <c r="A108" s="190">
        <v>363</v>
      </c>
      <c r="B108" s="191">
        <f>INDEX(list!$J$26:$J$52,MATCH(B$2,list!$G$26:$G$52,0))</f>
        <v>0.64333537486359005</v>
      </c>
      <c r="C108" s="191">
        <f>INDEX(list!$J$26:$J$52,MATCH(C$2,list!$G$26:$G$52,0))</f>
        <v>0.66528129732386421</v>
      </c>
      <c r="D108" s="191">
        <f>INDEX(list!$J$26:$J$52,MATCH(D$2,list!$G$26:$G$52,0))</f>
        <v>0.67706179249734466</v>
      </c>
      <c r="E108" s="191">
        <f>INDEX(list!$J$26:$J$52,MATCH(E$2,list!$G$26:$G$52,0))</f>
        <v>0.69197741945086422</v>
      </c>
      <c r="F108" s="191">
        <f>INDEX(list!$J$26:$J$52,MATCH(F$2,list!$G$26:$G$52,0))</f>
        <v>0.70724139437994382</v>
      </c>
      <c r="G108" s="191">
        <f>INDEX(list!$J$26:$J$52,MATCH(G$2,list!$G$26:$G$52,0))</f>
        <v>0.728490620889098</v>
      </c>
      <c r="H108" s="191">
        <f>INDEX(list!$J$26:$J$52,MATCH(H$2,list!$G$26:$G$52,0))</f>
        <v>0.75601011095833059</v>
      </c>
      <c r="I108" s="191">
        <f>INDEX(list!$J$26:$J$52,MATCH(I$2,list!$G$26:$G$52,0))</f>
        <v>0.7756582034998204</v>
      </c>
      <c r="J108" s="191">
        <f>INDEX(list!$J$26:$J$52,MATCH(J$2,list!$G$26:$G$52,0))</f>
        <v>0.8044330130009798</v>
      </c>
      <c r="K108" s="191">
        <f>INDEX(list!$J$26:$J$52,MATCH(K$2,list!$G$26:$G$52,0))</f>
        <v>0.81569890321056482</v>
      </c>
      <c r="L108" s="191">
        <f>INDEX(list!$J$26:$J$52,MATCH(L$2,list!$G$26:$G$52,0))</f>
        <v>0.82372769068726526</v>
      </c>
      <c r="M108" s="191">
        <f>INDEX(list!$J$26:$J$52,MATCH(M$2,list!$G$26:$G$52,0))</f>
        <v>0.84006837754080255</v>
      </c>
      <c r="N108" s="191">
        <f>INDEX(list!$J$26:$J$52,MATCH(N$2,list!$G$26:$G$52,0))</f>
        <v>0.86473964788986613</v>
      </c>
      <c r="O108" s="191">
        <f>INDEX(list!$J$26:$J$52,MATCH(O$2,list!$G$26:$G$52,0))</f>
        <v>0.87931389382733727</v>
      </c>
      <c r="P108" s="191">
        <f>INDEX(list!$J$26:$J$52,MATCH(P$2,list!$G$26:$G$52,0))</f>
        <v>0.89299573558741929</v>
      </c>
      <c r="Q108" s="191">
        <f>INDEX(list!$J$26:$J$52,MATCH(Q$2,list!$G$26:$G$52,0))</f>
        <v>0.89938538749912111</v>
      </c>
      <c r="R108" s="191">
        <f>INDEX(list!$J$26:$J$52,MATCH(R$2,list!$G$26:$G$52,0))</f>
        <v>0.90536113867986234</v>
      </c>
      <c r="S108" s="191">
        <f>INDEX(list!$J$26:$J$52,MATCH(S$2,list!$G$26:$G$52,0))</f>
        <v>0.92218634589940585</v>
      </c>
      <c r="T108" s="191">
        <f>INDEX(list!$J$26:$J$52,MATCH(T$2,list!$G$26:$G$52,0))</f>
        <v>0.94293300128382052</v>
      </c>
      <c r="U108" s="191">
        <f>INDEX(list!$J$26:$J$52,MATCH(U$2,list!$G$26:$G$52,0))</f>
        <v>0.96243922119526415</v>
      </c>
      <c r="V108" s="191">
        <f>INDEX(list!$J$26:$J$52,MATCH(V$2,list!$G$26:$G$52,0))</f>
        <v>0.97761325901065366</v>
      </c>
      <c r="W108" s="191">
        <f>INDEX(list!$J$26:$J$52,MATCH(W$2,list!$G$26:$G$52,0))</f>
        <v>1</v>
      </c>
      <c r="X108" s="191">
        <f>INDEX(list!$J$26:$J$52,MATCH(X$2,list!$G$26:$G$52,0))</f>
        <v>1.060001640402285</v>
      </c>
      <c r="Y108" s="191">
        <f>INDEX(list!$J$26:$J$52,MATCH(Y$2,list!$G$26:$G$52,0))</f>
        <v>1.0861396140684445</v>
      </c>
      <c r="Z108" s="192">
        <f>INDEX(list!$J$26:$J$52,MATCH(Z$2,list!$G$26:$G$52,0))</f>
        <v>1.1085969430248384</v>
      </c>
    </row>
    <row r="109" spans="1:26" x14ac:dyDescent="0.2">
      <c r="A109" s="193">
        <v>365</v>
      </c>
      <c r="B109" s="194">
        <f>INDEX(list!$J$26:$J$52,MATCH(B$2,list!$G$26:$G$52,0))</f>
        <v>0.64333537486359005</v>
      </c>
      <c r="C109" s="194">
        <f>INDEX(list!$J$26:$J$52,MATCH(C$2,list!$G$26:$G$52,0))</f>
        <v>0.66528129732386421</v>
      </c>
      <c r="D109" s="194">
        <f>INDEX(list!$J$26:$J$52,MATCH(D$2,list!$G$26:$G$52,0))</f>
        <v>0.67706179249734466</v>
      </c>
      <c r="E109" s="194">
        <f>INDEX(list!$J$26:$J$52,MATCH(E$2,list!$G$26:$G$52,0))</f>
        <v>0.69197741945086422</v>
      </c>
      <c r="F109" s="194">
        <f>INDEX(list!$J$26:$J$52,MATCH(F$2,list!$G$26:$G$52,0))</f>
        <v>0.70724139437994382</v>
      </c>
      <c r="G109" s="194">
        <f>INDEX(list!$J$26:$J$52,MATCH(G$2,list!$G$26:$G$52,0))</f>
        <v>0.728490620889098</v>
      </c>
      <c r="H109" s="194">
        <f>INDEX(list!$J$26:$J$52,MATCH(H$2,list!$G$26:$G$52,0))</f>
        <v>0.75601011095833059</v>
      </c>
      <c r="I109" s="194">
        <f>INDEX(list!$J$26:$J$52,MATCH(I$2,list!$G$26:$G$52,0))</f>
        <v>0.7756582034998204</v>
      </c>
      <c r="J109" s="194">
        <f>INDEX(list!$J$26:$J$52,MATCH(J$2,list!$G$26:$G$52,0))</f>
        <v>0.8044330130009798</v>
      </c>
      <c r="K109" s="194">
        <f>INDEX(list!$J$26:$J$52,MATCH(K$2,list!$G$26:$G$52,0))</f>
        <v>0.81569890321056482</v>
      </c>
      <c r="L109" s="194">
        <f>INDEX(list!$J$26:$J$52,MATCH(L$2,list!$G$26:$G$52,0))</f>
        <v>0.82372769068726526</v>
      </c>
      <c r="M109" s="194">
        <f>INDEX(list!$J$26:$J$52,MATCH(M$2,list!$G$26:$G$52,0))</f>
        <v>0.84006837754080255</v>
      </c>
      <c r="N109" s="194">
        <f>INDEX(list!$J$26:$J$52,MATCH(N$2,list!$G$26:$G$52,0))</f>
        <v>0.86473964788986613</v>
      </c>
      <c r="O109" s="194">
        <f>INDEX(list!$J$26:$J$52,MATCH(O$2,list!$G$26:$G$52,0))</f>
        <v>0.87931389382733727</v>
      </c>
      <c r="P109" s="194">
        <f>INDEX(list!$J$26:$J$52,MATCH(P$2,list!$G$26:$G$52,0))</f>
        <v>0.89299573558741929</v>
      </c>
      <c r="Q109" s="194">
        <f>INDEX(list!$J$26:$J$52,MATCH(Q$2,list!$G$26:$G$52,0))</f>
        <v>0.89938538749912111</v>
      </c>
      <c r="R109" s="194">
        <f>INDEX(list!$J$26:$J$52,MATCH(R$2,list!$G$26:$G$52,0))</f>
        <v>0.90536113867986234</v>
      </c>
      <c r="S109" s="194">
        <f>INDEX(list!$J$26:$J$52,MATCH(S$2,list!$G$26:$G$52,0))</f>
        <v>0.92218634589940585</v>
      </c>
      <c r="T109" s="194">
        <f>INDEX(list!$J$26:$J$52,MATCH(T$2,list!$G$26:$G$52,0))</f>
        <v>0.94293300128382052</v>
      </c>
      <c r="U109" s="194">
        <f>INDEX(list!$J$26:$J$52,MATCH(U$2,list!$G$26:$G$52,0))</f>
        <v>0.96243922119526415</v>
      </c>
      <c r="V109" s="194">
        <f>INDEX(list!$J$26:$J$52,MATCH(V$2,list!$G$26:$G$52,0))</f>
        <v>0.97761325901065366</v>
      </c>
      <c r="W109" s="194">
        <f>INDEX(list!$J$26:$J$52,MATCH(W$2,list!$G$26:$G$52,0))</f>
        <v>1</v>
      </c>
      <c r="X109" s="194">
        <f>INDEX(list!$J$26:$J$52,MATCH(X$2,list!$G$26:$G$52,0))</f>
        <v>1.060001640402285</v>
      </c>
      <c r="Y109" s="194">
        <f>INDEX(list!$J$26:$J$52,MATCH(Y$2,list!$G$26:$G$52,0))</f>
        <v>1.0861396140684445</v>
      </c>
      <c r="Z109" s="189">
        <f>INDEX(list!$J$26:$J$52,MATCH(Z$2,list!$G$26:$G$52,0))</f>
        <v>1.1085969430248384</v>
      </c>
    </row>
    <row r="110" spans="1:26" x14ac:dyDescent="0.2">
      <c r="A110" s="190">
        <v>366</v>
      </c>
      <c r="B110" s="191">
        <f>INDEX(list!$J$26:$J$52,MATCH(B$2,list!$G$26:$G$52,0))</f>
        <v>0.64333537486359005</v>
      </c>
      <c r="C110" s="191">
        <f>INDEX(list!$J$26:$J$52,MATCH(C$2,list!$G$26:$G$52,0))</f>
        <v>0.66528129732386421</v>
      </c>
      <c r="D110" s="191">
        <f>INDEX(list!$J$26:$J$52,MATCH(D$2,list!$G$26:$G$52,0))</f>
        <v>0.67706179249734466</v>
      </c>
      <c r="E110" s="191">
        <f>INDEX(list!$J$26:$J$52,MATCH(E$2,list!$G$26:$G$52,0))</f>
        <v>0.69197741945086422</v>
      </c>
      <c r="F110" s="191">
        <f>INDEX(list!$J$26:$J$52,MATCH(F$2,list!$G$26:$G$52,0))</f>
        <v>0.70724139437994382</v>
      </c>
      <c r="G110" s="191">
        <f>INDEX(list!$J$26:$J$52,MATCH(G$2,list!$G$26:$G$52,0))</f>
        <v>0.728490620889098</v>
      </c>
      <c r="H110" s="191">
        <f>INDEX(list!$J$26:$J$52,MATCH(H$2,list!$G$26:$G$52,0))</f>
        <v>0.75601011095833059</v>
      </c>
      <c r="I110" s="191">
        <f>INDEX(list!$J$26:$J$52,MATCH(I$2,list!$G$26:$G$52,0))</f>
        <v>0.7756582034998204</v>
      </c>
      <c r="J110" s="191">
        <f>INDEX(list!$J$26:$J$52,MATCH(J$2,list!$G$26:$G$52,0))</f>
        <v>0.8044330130009798</v>
      </c>
      <c r="K110" s="191">
        <f>INDEX(list!$J$26:$J$52,MATCH(K$2,list!$G$26:$G$52,0))</f>
        <v>0.81569890321056482</v>
      </c>
      <c r="L110" s="191">
        <f>INDEX(list!$J$26:$J$52,MATCH(L$2,list!$G$26:$G$52,0))</f>
        <v>0.82372769068726526</v>
      </c>
      <c r="M110" s="191">
        <f>INDEX(list!$J$26:$J$52,MATCH(M$2,list!$G$26:$G$52,0))</f>
        <v>0.84006837754080255</v>
      </c>
      <c r="N110" s="191">
        <f>INDEX(list!$J$26:$J$52,MATCH(N$2,list!$G$26:$G$52,0))</f>
        <v>0.86473964788986613</v>
      </c>
      <c r="O110" s="191">
        <f>INDEX(list!$J$26:$J$52,MATCH(O$2,list!$G$26:$G$52,0))</f>
        <v>0.87931389382733727</v>
      </c>
      <c r="P110" s="191">
        <f>INDEX(list!$J$26:$J$52,MATCH(P$2,list!$G$26:$G$52,0))</f>
        <v>0.89299573558741929</v>
      </c>
      <c r="Q110" s="191">
        <f>INDEX(list!$J$26:$J$52,MATCH(Q$2,list!$G$26:$G$52,0))</f>
        <v>0.89938538749912111</v>
      </c>
      <c r="R110" s="191">
        <f>INDEX(list!$J$26:$J$52,MATCH(R$2,list!$G$26:$G$52,0))</f>
        <v>0.90536113867986234</v>
      </c>
      <c r="S110" s="191">
        <f>INDEX(list!$J$26:$J$52,MATCH(S$2,list!$G$26:$G$52,0))</f>
        <v>0.92218634589940585</v>
      </c>
      <c r="T110" s="191">
        <f>INDEX(list!$J$26:$J$52,MATCH(T$2,list!$G$26:$G$52,0))</f>
        <v>0.94293300128382052</v>
      </c>
      <c r="U110" s="191">
        <f>INDEX(list!$J$26:$J$52,MATCH(U$2,list!$G$26:$G$52,0))</f>
        <v>0.96243922119526415</v>
      </c>
      <c r="V110" s="191">
        <f>INDEX(list!$J$26:$J$52,MATCH(V$2,list!$G$26:$G$52,0))</f>
        <v>0.97761325901065366</v>
      </c>
      <c r="W110" s="191">
        <f>INDEX(list!$J$26:$J$52,MATCH(W$2,list!$G$26:$G$52,0))</f>
        <v>1</v>
      </c>
      <c r="X110" s="191">
        <f>INDEX(list!$J$26:$J$52,MATCH(X$2,list!$G$26:$G$52,0))</f>
        <v>1.060001640402285</v>
      </c>
      <c r="Y110" s="191">
        <f>INDEX(list!$J$26:$J$52,MATCH(Y$2,list!$G$26:$G$52,0))</f>
        <v>1.0861396140684445</v>
      </c>
      <c r="Z110" s="192">
        <f>INDEX(list!$J$26:$J$52,MATCH(Z$2,list!$G$26:$G$52,0))</f>
        <v>1.1085969430248384</v>
      </c>
    </row>
    <row r="111" spans="1:26" x14ac:dyDescent="0.2">
      <c r="A111" s="193">
        <v>367</v>
      </c>
      <c r="B111" s="194">
        <f>INDEX(list!$J$26:$J$52,MATCH(B$2,list!$G$26:$G$52,0))</f>
        <v>0.64333537486359005</v>
      </c>
      <c r="C111" s="194">
        <f>INDEX(list!$J$26:$J$52,MATCH(C$2,list!$G$26:$G$52,0))</f>
        <v>0.66528129732386421</v>
      </c>
      <c r="D111" s="194">
        <f>INDEX(list!$J$26:$J$52,MATCH(D$2,list!$G$26:$G$52,0))</f>
        <v>0.67706179249734466</v>
      </c>
      <c r="E111" s="194">
        <f>INDEX(list!$J$26:$J$52,MATCH(E$2,list!$G$26:$G$52,0))</f>
        <v>0.69197741945086422</v>
      </c>
      <c r="F111" s="194">
        <f>INDEX(list!$J$26:$J$52,MATCH(F$2,list!$G$26:$G$52,0))</f>
        <v>0.70724139437994382</v>
      </c>
      <c r="G111" s="194">
        <f>INDEX(list!$J$26:$J$52,MATCH(G$2,list!$G$26:$G$52,0))</f>
        <v>0.728490620889098</v>
      </c>
      <c r="H111" s="194">
        <f>INDEX(list!$J$26:$J$52,MATCH(H$2,list!$G$26:$G$52,0))</f>
        <v>0.75601011095833059</v>
      </c>
      <c r="I111" s="194">
        <f>INDEX(list!$J$26:$J$52,MATCH(I$2,list!$G$26:$G$52,0))</f>
        <v>0.7756582034998204</v>
      </c>
      <c r="J111" s="194">
        <f>INDEX(list!$J$26:$J$52,MATCH(J$2,list!$G$26:$G$52,0))</f>
        <v>0.8044330130009798</v>
      </c>
      <c r="K111" s="194">
        <f>INDEX(list!$J$26:$J$52,MATCH(K$2,list!$G$26:$G$52,0))</f>
        <v>0.81569890321056482</v>
      </c>
      <c r="L111" s="194">
        <f>INDEX(list!$J$26:$J$52,MATCH(L$2,list!$G$26:$G$52,0))</f>
        <v>0.82372769068726526</v>
      </c>
      <c r="M111" s="194">
        <f>INDEX(list!$J$26:$J$52,MATCH(M$2,list!$G$26:$G$52,0))</f>
        <v>0.84006837754080255</v>
      </c>
      <c r="N111" s="194">
        <f>INDEX(list!$J$26:$J$52,MATCH(N$2,list!$G$26:$G$52,0))</f>
        <v>0.86473964788986613</v>
      </c>
      <c r="O111" s="194">
        <f>INDEX(list!$J$26:$J$52,MATCH(O$2,list!$G$26:$G$52,0))</f>
        <v>0.87931389382733727</v>
      </c>
      <c r="P111" s="194">
        <f>INDEX(list!$J$26:$J$52,MATCH(P$2,list!$G$26:$G$52,0))</f>
        <v>0.89299573558741929</v>
      </c>
      <c r="Q111" s="194">
        <f>INDEX(list!$J$26:$J$52,MATCH(Q$2,list!$G$26:$G$52,0))</f>
        <v>0.89938538749912111</v>
      </c>
      <c r="R111" s="194">
        <f>INDEX(list!$J$26:$J$52,MATCH(R$2,list!$G$26:$G$52,0))</f>
        <v>0.90536113867986234</v>
      </c>
      <c r="S111" s="194">
        <f>INDEX(list!$J$26:$J$52,MATCH(S$2,list!$G$26:$G$52,0))</f>
        <v>0.92218634589940585</v>
      </c>
      <c r="T111" s="194">
        <f>INDEX(list!$J$26:$J$52,MATCH(T$2,list!$G$26:$G$52,0))</f>
        <v>0.94293300128382052</v>
      </c>
      <c r="U111" s="194">
        <f>INDEX(list!$J$26:$J$52,MATCH(U$2,list!$G$26:$G$52,0))</f>
        <v>0.96243922119526415</v>
      </c>
      <c r="V111" s="194">
        <f>INDEX(list!$J$26:$J$52,MATCH(V$2,list!$G$26:$G$52,0))</f>
        <v>0.97761325901065366</v>
      </c>
      <c r="W111" s="194">
        <f>INDEX(list!$J$26:$J$52,MATCH(W$2,list!$G$26:$G$52,0))</f>
        <v>1</v>
      </c>
      <c r="X111" s="194">
        <f>INDEX(list!$J$26:$J$52,MATCH(X$2,list!$G$26:$G$52,0))</f>
        <v>1.060001640402285</v>
      </c>
      <c r="Y111" s="194">
        <f>INDEX(list!$J$26:$J$52,MATCH(Y$2,list!$G$26:$G$52,0))</f>
        <v>1.0861396140684445</v>
      </c>
      <c r="Z111" s="189">
        <f>INDEX(list!$J$26:$J$52,MATCH(Z$2,list!$G$26:$G$52,0))</f>
        <v>1.1085969430248384</v>
      </c>
    </row>
    <row r="112" spans="1:26" x14ac:dyDescent="0.2">
      <c r="A112" s="190">
        <v>368</v>
      </c>
      <c r="B112" s="191">
        <f>INDEX(list!$J$26:$J$52,MATCH(B$2,list!$G$26:$G$52,0))</f>
        <v>0.64333537486359005</v>
      </c>
      <c r="C112" s="191">
        <f>INDEX(list!$J$26:$J$52,MATCH(C$2,list!$G$26:$G$52,0))</f>
        <v>0.66528129732386421</v>
      </c>
      <c r="D112" s="191">
        <f>INDEX(list!$J$26:$J$52,MATCH(D$2,list!$G$26:$G$52,0))</f>
        <v>0.67706179249734466</v>
      </c>
      <c r="E112" s="191">
        <f>INDEX(list!$J$26:$J$52,MATCH(E$2,list!$G$26:$G$52,0))</f>
        <v>0.69197741945086422</v>
      </c>
      <c r="F112" s="191">
        <f>INDEX(list!$J$26:$J$52,MATCH(F$2,list!$G$26:$G$52,0))</f>
        <v>0.70724139437994382</v>
      </c>
      <c r="G112" s="191">
        <f>INDEX(list!$J$26:$J$52,MATCH(G$2,list!$G$26:$G$52,0))</f>
        <v>0.728490620889098</v>
      </c>
      <c r="H112" s="191">
        <f>INDEX(list!$J$26:$J$52,MATCH(H$2,list!$G$26:$G$52,0))</f>
        <v>0.75601011095833059</v>
      </c>
      <c r="I112" s="191">
        <f>INDEX(list!$J$26:$J$52,MATCH(I$2,list!$G$26:$G$52,0))</f>
        <v>0.7756582034998204</v>
      </c>
      <c r="J112" s="191">
        <f>INDEX(list!$J$26:$J$52,MATCH(J$2,list!$G$26:$G$52,0))</f>
        <v>0.8044330130009798</v>
      </c>
      <c r="K112" s="191">
        <f>INDEX(list!$J$26:$J$52,MATCH(K$2,list!$G$26:$G$52,0))</f>
        <v>0.81569890321056482</v>
      </c>
      <c r="L112" s="191">
        <f>INDEX(list!$J$26:$J$52,MATCH(L$2,list!$G$26:$G$52,0))</f>
        <v>0.82372769068726526</v>
      </c>
      <c r="M112" s="191">
        <f>INDEX(list!$J$26:$J$52,MATCH(M$2,list!$G$26:$G$52,0))</f>
        <v>0.84006837754080255</v>
      </c>
      <c r="N112" s="191">
        <f>INDEX(list!$J$26:$J$52,MATCH(N$2,list!$G$26:$G$52,0))</f>
        <v>0.86473964788986613</v>
      </c>
      <c r="O112" s="191">
        <f>INDEX(list!$J$26:$J$52,MATCH(O$2,list!$G$26:$G$52,0))</f>
        <v>0.87931389382733727</v>
      </c>
      <c r="P112" s="191">
        <f>INDEX(list!$J$26:$J$52,MATCH(P$2,list!$G$26:$G$52,0))</f>
        <v>0.89299573558741929</v>
      </c>
      <c r="Q112" s="191">
        <f>INDEX(list!$J$26:$J$52,MATCH(Q$2,list!$G$26:$G$52,0))</f>
        <v>0.89938538749912111</v>
      </c>
      <c r="R112" s="191">
        <f>INDEX(list!$J$26:$J$52,MATCH(R$2,list!$G$26:$G$52,0))</f>
        <v>0.90536113867986234</v>
      </c>
      <c r="S112" s="191">
        <f>INDEX(list!$J$26:$J$52,MATCH(S$2,list!$G$26:$G$52,0))</f>
        <v>0.92218634589940585</v>
      </c>
      <c r="T112" s="191">
        <f>INDEX(list!$J$26:$J$52,MATCH(T$2,list!$G$26:$G$52,0))</f>
        <v>0.94293300128382052</v>
      </c>
      <c r="U112" s="191">
        <f>INDEX(list!$J$26:$J$52,MATCH(U$2,list!$G$26:$G$52,0))</f>
        <v>0.96243922119526415</v>
      </c>
      <c r="V112" s="191">
        <f>INDEX(list!$J$26:$J$52,MATCH(V$2,list!$G$26:$G$52,0))</f>
        <v>0.97761325901065366</v>
      </c>
      <c r="W112" s="191">
        <f>INDEX(list!$J$26:$J$52,MATCH(W$2,list!$G$26:$G$52,0))</f>
        <v>1</v>
      </c>
      <c r="X112" s="191">
        <f>INDEX(list!$J$26:$J$52,MATCH(X$2,list!$G$26:$G$52,0))</f>
        <v>1.060001640402285</v>
      </c>
      <c r="Y112" s="191">
        <f>INDEX(list!$J$26:$J$52,MATCH(Y$2,list!$G$26:$G$52,0))</f>
        <v>1.0861396140684445</v>
      </c>
      <c r="Z112" s="192">
        <f>INDEX(list!$J$26:$J$52,MATCH(Z$2,list!$G$26:$G$52,0))</f>
        <v>1.1085969430248384</v>
      </c>
    </row>
    <row r="113" spans="1:26" x14ac:dyDescent="0.2">
      <c r="A113" s="193">
        <v>369</v>
      </c>
      <c r="B113" s="194">
        <f>INDEX(list!$J$26:$J$52,MATCH(B$2,list!$G$26:$G$52,0))</f>
        <v>0.64333537486359005</v>
      </c>
      <c r="C113" s="194">
        <f>INDEX(list!$J$26:$J$52,MATCH(C$2,list!$G$26:$G$52,0))</f>
        <v>0.66528129732386421</v>
      </c>
      <c r="D113" s="194">
        <f>INDEX(list!$J$26:$J$52,MATCH(D$2,list!$G$26:$G$52,0))</f>
        <v>0.67706179249734466</v>
      </c>
      <c r="E113" s="194">
        <f>INDEX(list!$J$26:$J$52,MATCH(E$2,list!$G$26:$G$52,0))</f>
        <v>0.69197741945086422</v>
      </c>
      <c r="F113" s="194">
        <f>INDEX(list!$J$26:$J$52,MATCH(F$2,list!$G$26:$G$52,0))</f>
        <v>0.70724139437994382</v>
      </c>
      <c r="G113" s="194">
        <f>INDEX(list!$J$26:$J$52,MATCH(G$2,list!$G$26:$G$52,0))</f>
        <v>0.728490620889098</v>
      </c>
      <c r="H113" s="194">
        <f>INDEX(list!$J$26:$J$52,MATCH(H$2,list!$G$26:$G$52,0))</f>
        <v>0.75601011095833059</v>
      </c>
      <c r="I113" s="194">
        <f>INDEX(list!$J$26:$J$52,MATCH(I$2,list!$G$26:$G$52,0))</f>
        <v>0.7756582034998204</v>
      </c>
      <c r="J113" s="194">
        <f>INDEX(list!$J$26:$J$52,MATCH(J$2,list!$G$26:$G$52,0))</f>
        <v>0.8044330130009798</v>
      </c>
      <c r="K113" s="194">
        <f>INDEX(list!$J$26:$J$52,MATCH(K$2,list!$G$26:$G$52,0))</f>
        <v>0.81569890321056482</v>
      </c>
      <c r="L113" s="194">
        <f>INDEX(list!$J$26:$J$52,MATCH(L$2,list!$G$26:$G$52,0))</f>
        <v>0.82372769068726526</v>
      </c>
      <c r="M113" s="194">
        <f>INDEX(list!$J$26:$J$52,MATCH(M$2,list!$G$26:$G$52,0))</f>
        <v>0.84006837754080255</v>
      </c>
      <c r="N113" s="194">
        <f>INDEX(list!$J$26:$J$52,MATCH(N$2,list!$G$26:$G$52,0))</f>
        <v>0.86473964788986613</v>
      </c>
      <c r="O113" s="194">
        <f>INDEX(list!$J$26:$J$52,MATCH(O$2,list!$G$26:$G$52,0))</f>
        <v>0.87931389382733727</v>
      </c>
      <c r="P113" s="194">
        <f>INDEX(list!$J$26:$J$52,MATCH(P$2,list!$G$26:$G$52,0))</f>
        <v>0.89299573558741929</v>
      </c>
      <c r="Q113" s="194">
        <f>INDEX(list!$J$26:$J$52,MATCH(Q$2,list!$G$26:$G$52,0))</f>
        <v>0.89938538749912111</v>
      </c>
      <c r="R113" s="194">
        <f>INDEX(list!$J$26:$J$52,MATCH(R$2,list!$G$26:$G$52,0))</f>
        <v>0.90536113867986234</v>
      </c>
      <c r="S113" s="194">
        <f>INDEX(list!$J$26:$J$52,MATCH(S$2,list!$G$26:$G$52,0))</f>
        <v>0.92218634589940585</v>
      </c>
      <c r="T113" s="194">
        <f>INDEX(list!$J$26:$J$52,MATCH(T$2,list!$G$26:$G$52,0))</f>
        <v>0.94293300128382052</v>
      </c>
      <c r="U113" s="194">
        <f>INDEX(list!$J$26:$J$52,MATCH(U$2,list!$G$26:$G$52,0))</f>
        <v>0.96243922119526415</v>
      </c>
      <c r="V113" s="194">
        <f>INDEX(list!$J$26:$J$52,MATCH(V$2,list!$G$26:$G$52,0))</f>
        <v>0.97761325901065366</v>
      </c>
      <c r="W113" s="194">
        <f>INDEX(list!$J$26:$J$52,MATCH(W$2,list!$G$26:$G$52,0))</f>
        <v>1</v>
      </c>
      <c r="X113" s="194">
        <f>INDEX(list!$J$26:$J$52,MATCH(X$2,list!$G$26:$G$52,0))</f>
        <v>1.060001640402285</v>
      </c>
      <c r="Y113" s="194">
        <f>INDEX(list!$J$26:$J$52,MATCH(Y$2,list!$G$26:$G$52,0))</f>
        <v>1.0861396140684445</v>
      </c>
      <c r="Z113" s="189">
        <f>INDEX(list!$J$26:$J$52,MATCH(Z$2,list!$G$26:$G$52,0))</f>
        <v>1.1085969430248384</v>
      </c>
    </row>
    <row r="114" spans="1:26" x14ac:dyDescent="0.2">
      <c r="A114" s="190">
        <v>370</v>
      </c>
      <c r="B114" s="191">
        <f>INDEX(list!$J$26:$J$52,MATCH(B$2,list!$G$26:$G$52,0))</f>
        <v>0.64333537486359005</v>
      </c>
      <c r="C114" s="191">
        <f>INDEX(list!$J$26:$J$52,MATCH(C$2,list!$G$26:$G$52,0))</f>
        <v>0.66528129732386421</v>
      </c>
      <c r="D114" s="191">
        <f>INDEX(list!$J$26:$J$52,MATCH(D$2,list!$G$26:$G$52,0))</f>
        <v>0.67706179249734466</v>
      </c>
      <c r="E114" s="191">
        <f>INDEX(list!$J$26:$J$52,MATCH(E$2,list!$G$26:$G$52,0))</f>
        <v>0.69197741945086422</v>
      </c>
      <c r="F114" s="191">
        <f>INDEX(list!$J$26:$J$52,MATCH(F$2,list!$G$26:$G$52,0))</f>
        <v>0.70724139437994382</v>
      </c>
      <c r="G114" s="191">
        <f>INDEX(list!$J$26:$J$52,MATCH(G$2,list!$G$26:$G$52,0))</f>
        <v>0.728490620889098</v>
      </c>
      <c r="H114" s="191">
        <f>INDEX(list!$J$26:$J$52,MATCH(H$2,list!$G$26:$G$52,0))</f>
        <v>0.75601011095833059</v>
      </c>
      <c r="I114" s="191">
        <f>INDEX(list!$J$26:$J$52,MATCH(I$2,list!$G$26:$G$52,0))</f>
        <v>0.7756582034998204</v>
      </c>
      <c r="J114" s="191">
        <f>INDEX(list!$J$26:$J$52,MATCH(J$2,list!$G$26:$G$52,0))</f>
        <v>0.8044330130009798</v>
      </c>
      <c r="K114" s="191">
        <f>INDEX(list!$J$26:$J$52,MATCH(K$2,list!$G$26:$G$52,0))</f>
        <v>0.81569890321056482</v>
      </c>
      <c r="L114" s="191">
        <f>INDEX(list!$J$26:$J$52,MATCH(L$2,list!$G$26:$G$52,0))</f>
        <v>0.82372769068726526</v>
      </c>
      <c r="M114" s="191">
        <f>INDEX(list!$J$26:$J$52,MATCH(M$2,list!$G$26:$G$52,0))</f>
        <v>0.84006837754080255</v>
      </c>
      <c r="N114" s="191">
        <f>INDEX(list!$J$26:$J$52,MATCH(N$2,list!$G$26:$G$52,0))</f>
        <v>0.86473964788986613</v>
      </c>
      <c r="O114" s="191">
        <f>INDEX(list!$J$26:$J$52,MATCH(O$2,list!$G$26:$G$52,0))</f>
        <v>0.87931389382733727</v>
      </c>
      <c r="P114" s="191">
        <f>INDEX(list!$J$26:$J$52,MATCH(P$2,list!$G$26:$G$52,0))</f>
        <v>0.89299573558741929</v>
      </c>
      <c r="Q114" s="191">
        <f>INDEX(list!$J$26:$J$52,MATCH(Q$2,list!$G$26:$G$52,0))</f>
        <v>0.89938538749912111</v>
      </c>
      <c r="R114" s="191">
        <f>INDEX(list!$J$26:$J$52,MATCH(R$2,list!$G$26:$G$52,0))</f>
        <v>0.90536113867986234</v>
      </c>
      <c r="S114" s="191">
        <f>INDEX(list!$J$26:$J$52,MATCH(S$2,list!$G$26:$G$52,0))</f>
        <v>0.92218634589940585</v>
      </c>
      <c r="T114" s="191">
        <f>INDEX(list!$J$26:$J$52,MATCH(T$2,list!$G$26:$G$52,0))</f>
        <v>0.94293300128382052</v>
      </c>
      <c r="U114" s="191">
        <f>INDEX(list!$J$26:$J$52,MATCH(U$2,list!$G$26:$G$52,0))</f>
        <v>0.96243922119526415</v>
      </c>
      <c r="V114" s="191">
        <f>INDEX(list!$J$26:$J$52,MATCH(V$2,list!$G$26:$G$52,0))</f>
        <v>0.97761325901065366</v>
      </c>
      <c r="W114" s="191">
        <f>INDEX(list!$J$26:$J$52,MATCH(W$2,list!$G$26:$G$52,0))</f>
        <v>1</v>
      </c>
      <c r="X114" s="191">
        <f>INDEX(list!$J$26:$J$52,MATCH(X$2,list!$G$26:$G$52,0))</f>
        <v>1.060001640402285</v>
      </c>
      <c r="Y114" s="191">
        <f>INDEX(list!$J$26:$J$52,MATCH(Y$2,list!$G$26:$G$52,0))</f>
        <v>1.0861396140684445</v>
      </c>
      <c r="Z114" s="192">
        <f>INDEX(list!$J$26:$J$52,MATCH(Z$2,list!$G$26:$G$52,0))</f>
        <v>1.1085969430248384</v>
      </c>
    </row>
    <row r="115" spans="1:26" x14ac:dyDescent="0.2">
      <c r="A115" s="193">
        <v>371</v>
      </c>
      <c r="B115" s="194">
        <f>INDEX(list!$J$26:$J$52,MATCH(B$2,list!$G$26:$G$52,0))</f>
        <v>0.64333537486359005</v>
      </c>
      <c r="C115" s="194">
        <f>INDEX(list!$J$26:$J$52,MATCH(C$2,list!$G$26:$G$52,0))</f>
        <v>0.66528129732386421</v>
      </c>
      <c r="D115" s="194">
        <f>INDEX(list!$J$26:$J$52,MATCH(D$2,list!$G$26:$G$52,0))</f>
        <v>0.67706179249734466</v>
      </c>
      <c r="E115" s="194">
        <f>INDEX(list!$J$26:$J$52,MATCH(E$2,list!$G$26:$G$52,0))</f>
        <v>0.69197741945086422</v>
      </c>
      <c r="F115" s="194">
        <f>INDEX(list!$J$26:$J$52,MATCH(F$2,list!$G$26:$G$52,0))</f>
        <v>0.70724139437994382</v>
      </c>
      <c r="G115" s="194">
        <f>INDEX(list!$J$26:$J$52,MATCH(G$2,list!$G$26:$G$52,0))</f>
        <v>0.728490620889098</v>
      </c>
      <c r="H115" s="194">
        <f>INDEX(list!$J$26:$J$52,MATCH(H$2,list!$G$26:$G$52,0))</f>
        <v>0.75601011095833059</v>
      </c>
      <c r="I115" s="194">
        <f>INDEX(list!$J$26:$J$52,MATCH(I$2,list!$G$26:$G$52,0))</f>
        <v>0.7756582034998204</v>
      </c>
      <c r="J115" s="194">
        <f>INDEX(list!$J$26:$J$52,MATCH(J$2,list!$G$26:$G$52,0))</f>
        <v>0.8044330130009798</v>
      </c>
      <c r="K115" s="194">
        <f>INDEX(list!$J$26:$J$52,MATCH(K$2,list!$G$26:$G$52,0))</f>
        <v>0.81569890321056482</v>
      </c>
      <c r="L115" s="194">
        <f>INDEX(list!$J$26:$J$52,MATCH(L$2,list!$G$26:$G$52,0))</f>
        <v>0.82372769068726526</v>
      </c>
      <c r="M115" s="194">
        <f>INDEX(list!$J$26:$J$52,MATCH(M$2,list!$G$26:$G$52,0))</f>
        <v>0.84006837754080255</v>
      </c>
      <c r="N115" s="194">
        <f>INDEX(list!$J$26:$J$52,MATCH(N$2,list!$G$26:$G$52,0))</f>
        <v>0.86473964788986613</v>
      </c>
      <c r="O115" s="194">
        <f>INDEX(list!$J$26:$J$52,MATCH(O$2,list!$G$26:$G$52,0))</f>
        <v>0.87931389382733727</v>
      </c>
      <c r="P115" s="194">
        <f>INDEX(list!$J$26:$J$52,MATCH(P$2,list!$G$26:$G$52,0))</f>
        <v>0.89299573558741929</v>
      </c>
      <c r="Q115" s="194">
        <f>INDEX(list!$J$26:$J$52,MATCH(Q$2,list!$G$26:$G$52,0))</f>
        <v>0.89938538749912111</v>
      </c>
      <c r="R115" s="194">
        <f>INDEX(list!$J$26:$J$52,MATCH(R$2,list!$G$26:$G$52,0))</f>
        <v>0.90536113867986234</v>
      </c>
      <c r="S115" s="194">
        <f>INDEX(list!$J$26:$J$52,MATCH(S$2,list!$G$26:$G$52,0))</f>
        <v>0.92218634589940585</v>
      </c>
      <c r="T115" s="194">
        <f>INDEX(list!$J$26:$J$52,MATCH(T$2,list!$G$26:$G$52,0))</f>
        <v>0.94293300128382052</v>
      </c>
      <c r="U115" s="194">
        <f>INDEX(list!$J$26:$J$52,MATCH(U$2,list!$G$26:$G$52,0))</f>
        <v>0.96243922119526415</v>
      </c>
      <c r="V115" s="194">
        <f>INDEX(list!$J$26:$J$52,MATCH(V$2,list!$G$26:$G$52,0))</f>
        <v>0.97761325901065366</v>
      </c>
      <c r="W115" s="194">
        <f>INDEX(list!$J$26:$J$52,MATCH(W$2,list!$G$26:$G$52,0))</f>
        <v>1</v>
      </c>
      <c r="X115" s="194">
        <f>INDEX(list!$J$26:$J$52,MATCH(X$2,list!$G$26:$G$52,0))</f>
        <v>1.060001640402285</v>
      </c>
      <c r="Y115" s="194">
        <f>INDEX(list!$J$26:$J$52,MATCH(Y$2,list!$G$26:$G$52,0))</f>
        <v>1.0861396140684445</v>
      </c>
      <c r="Z115" s="189">
        <f>INDEX(list!$J$26:$J$52,MATCH(Z$2,list!$G$26:$G$52,0))</f>
        <v>1.1085969430248384</v>
      </c>
    </row>
    <row r="116" spans="1:26" x14ac:dyDescent="0.2">
      <c r="A116" s="190">
        <v>372</v>
      </c>
      <c r="B116" s="191">
        <f>INDEX(list!$J$26:$J$52,MATCH(B$2,list!$G$26:$G$52,0))</f>
        <v>0.64333537486359005</v>
      </c>
      <c r="C116" s="191">
        <f>INDEX(list!$J$26:$J$52,MATCH(C$2,list!$G$26:$G$52,0))</f>
        <v>0.66528129732386421</v>
      </c>
      <c r="D116" s="191">
        <f>INDEX(list!$J$26:$J$52,MATCH(D$2,list!$G$26:$G$52,0))</f>
        <v>0.67706179249734466</v>
      </c>
      <c r="E116" s="191">
        <f>INDEX(list!$J$26:$J$52,MATCH(E$2,list!$G$26:$G$52,0))</f>
        <v>0.69197741945086422</v>
      </c>
      <c r="F116" s="191">
        <f>INDEX(list!$J$26:$J$52,MATCH(F$2,list!$G$26:$G$52,0))</f>
        <v>0.70724139437994382</v>
      </c>
      <c r="G116" s="191">
        <f>INDEX(list!$J$26:$J$52,MATCH(G$2,list!$G$26:$G$52,0))</f>
        <v>0.728490620889098</v>
      </c>
      <c r="H116" s="191">
        <f>INDEX(list!$J$26:$J$52,MATCH(H$2,list!$G$26:$G$52,0))</f>
        <v>0.75601011095833059</v>
      </c>
      <c r="I116" s="191">
        <f>INDEX(list!$J$26:$J$52,MATCH(I$2,list!$G$26:$G$52,0))</f>
        <v>0.7756582034998204</v>
      </c>
      <c r="J116" s="191">
        <f>INDEX(list!$J$26:$J$52,MATCH(J$2,list!$G$26:$G$52,0))</f>
        <v>0.8044330130009798</v>
      </c>
      <c r="K116" s="191">
        <f>INDEX(list!$J$26:$J$52,MATCH(K$2,list!$G$26:$G$52,0))</f>
        <v>0.81569890321056482</v>
      </c>
      <c r="L116" s="191">
        <f>INDEX(list!$J$26:$J$52,MATCH(L$2,list!$G$26:$G$52,0))</f>
        <v>0.82372769068726526</v>
      </c>
      <c r="M116" s="191">
        <f>INDEX(list!$J$26:$J$52,MATCH(M$2,list!$G$26:$G$52,0))</f>
        <v>0.84006837754080255</v>
      </c>
      <c r="N116" s="191">
        <f>INDEX(list!$J$26:$J$52,MATCH(N$2,list!$G$26:$G$52,0))</f>
        <v>0.86473964788986613</v>
      </c>
      <c r="O116" s="191">
        <f>INDEX(list!$J$26:$J$52,MATCH(O$2,list!$G$26:$G$52,0))</f>
        <v>0.87931389382733727</v>
      </c>
      <c r="P116" s="191">
        <f>INDEX(list!$J$26:$J$52,MATCH(P$2,list!$G$26:$G$52,0))</f>
        <v>0.89299573558741929</v>
      </c>
      <c r="Q116" s="191">
        <f>INDEX(list!$J$26:$J$52,MATCH(Q$2,list!$G$26:$G$52,0))</f>
        <v>0.89938538749912111</v>
      </c>
      <c r="R116" s="191">
        <f>INDEX(list!$J$26:$J$52,MATCH(R$2,list!$G$26:$G$52,0))</f>
        <v>0.90536113867986234</v>
      </c>
      <c r="S116" s="191">
        <f>INDEX(list!$J$26:$J$52,MATCH(S$2,list!$G$26:$G$52,0))</f>
        <v>0.92218634589940585</v>
      </c>
      <c r="T116" s="191">
        <f>INDEX(list!$J$26:$J$52,MATCH(T$2,list!$G$26:$G$52,0))</f>
        <v>0.94293300128382052</v>
      </c>
      <c r="U116" s="191">
        <f>INDEX(list!$J$26:$J$52,MATCH(U$2,list!$G$26:$G$52,0))</f>
        <v>0.96243922119526415</v>
      </c>
      <c r="V116" s="191">
        <f>INDEX(list!$J$26:$J$52,MATCH(V$2,list!$G$26:$G$52,0))</f>
        <v>0.97761325901065366</v>
      </c>
      <c r="W116" s="191">
        <f>INDEX(list!$J$26:$J$52,MATCH(W$2,list!$G$26:$G$52,0))</f>
        <v>1</v>
      </c>
      <c r="X116" s="191">
        <f>INDEX(list!$J$26:$J$52,MATCH(X$2,list!$G$26:$G$52,0))</f>
        <v>1.060001640402285</v>
      </c>
      <c r="Y116" s="191">
        <f>INDEX(list!$J$26:$J$52,MATCH(Y$2,list!$G$26:$G$52,0))</f>
        <v>1.0861396140684445</v>
      </c>
      <c r="Z116" s="192">
        <f>INDEX(list!$J$26:$J$52,MATCH(Z$2,list!$G$26:$G$52,0))</f>
        <v>1.1085969430248384</v>
      </c>
    </row>
    <row r="117" spans="1:26" x14ac:dyDescent="0.2">
      <c r="A117" s="193">
        <v>373</v>
      </c>
      <c r="B117" s="194">
        <f>INDEX(list!$J$26:$J$52,MATCH(B$2,list!$G$26:$G$52,0))</f>
        <v>0.64333537486359005</v>
      </c>
      <c r="C117" s="194">
        <f>INDEX(list!$J$26:$J$52,MATCH(C$2,list!$G$26:$G$52,0))</f>
        <v>0.66528129732386421</v>
      </c>
      <c r="D117" s="194">
        <f>INDEX(list!$J$26:$J$52,MATCH(D$2,list!$G$26:$G$52,0))</f>
        <v>0.67706179249734466</v>
      </c>
      <c r="E117" s="194">
        <f>INDEX(list!$J$26:$J$52,MATCH(E$2,list!$G$26:$G$52,0))</f>
        <v>0.69197741945086422</v>
      </c>
      <c r="F117" s="194">
        <f>INDEX(list!$J$26:$J$52,MATCH(F$2,list!$G$26:$G$52,0))</f>
        <v>0.70724139437994382</v>
      </c>
      <c r="G117" s="194">
        <f>INDEX(list!$J$26:$J$52,MATCH(G$2,list!$G$26:$G$52,0))</f>
        <v>0.728490620889098</v>
      </c>
      <c r="H117" s="194">
        <f>INDEX(list!$J$26:$J$52,MATCH(H$2,list!$G$26:$G$52,0))</f>
        <v>0.75601011095833059</v>
      </c>
      <c r="I117" s="194">
        <f>INDEX(list!$J$26:$J$52,MATCH(I$2,list!$G$26:$G$52,0))</f>
        <v>0.7756582034998204</v>
      </c>
      <c r="J117" s="194">
        <f>INDEX(list!$J$26:$J$52,MATCH(J$2,list!$G$26:$G$52,0))</f>
        <v>0.8044330130009798</v>
      </c>
      <c r="K117" s="194">
        <f>INDEX(list!$J$26:$J$52,MATCH(K$2,list!$G$26:$G$52,0))</f>
        <v>0.81569890321056482</v>
      </c>
      <c r="L117" s="194">
        <f>INDEX(list!$J$26:$J$52,MATCH(L$2,list!$G$26:$G$52,0))</f>
        <v>0.82372769068726526</v>
      </c>
      <c r="M117" s="194">
        <f>INDEX(list!$J$26:$J$52,MATCH(M$2,list!$G$26:$G$52,0))</f>
        <v>0.84006837754080255</v>
      </c>
      <c r="N117" s="194">
        <f>INDEX(list!$J$26:$J$52,MATCH(N$2,list!$G$26:$G$52,0))</f>
        <v>0.86473964788986613</v>
      </c>
      <c r="O117" s="194">
        <f>INDEX(list!$J$26:$J$52,MATCH(O$2,list!$G$26:$G$52,0))</f>
        <v>0.87931389382733727</v>
      </c>
      <c r="P117" s="194">
        <f>INDEX(list!$J$26:$J$52,MATCH(P$2,list!$G$26:$G$52,0))</f>
        <v>0.89299573558741929</v>
      </c>
      <c r="Q117" s="194">
        <f>INDEX(list!$J$26:$J$52,MATCH(Q$2,list!$G$26:$G$52,0))</f>
        <v>0.89938538749912111</v>
      </c>
      <c r="R117" s="194">
        <f>INDEX(list!$J$26:$J$52,MATCH(R$2,list!$G$26:$G$52,0))</f>
        <v>0.90536113867986234</v>
      </c>
      <c r="S117" s="194">
        <f>INDEX(list!$J$26:$J$52,MATCH(S$2,list!$G$26:$G$52,0))</f>
        <v>0.92218634589940585</v>
      </c>
      <c r="T117" s="194">
        <f>INDEX(list!$J$26:$J$52,MATCH(T$2,list!$G$26:$G$52,0))</f>
        <v>0.94293300128382052</v>
      </c>
      <c r="U117" s="194">
        <f>INDEX(list!$J$26:$J$52,MATCH(U$2,list!$G$26:$G$52,0))</f>
        <v>0.96243922119526415</v>
      </c>
      <c r="V117" s="194">
        <f>INDEX(list!$J$26:$J$52,MATCH(V$2,list!$G$26:$G$52,0))</f>
        <v>0.97761325901065366</v>
      </c>
      <c r="W117" s="194">
        <f>INDEX(list!$J$26:$J$52,MATCH(W$2,list!$G$26:$G$52,0))</f>
        <v>1</v>
      </c>
      <c r="X117" s="194">
        <f>INDEX(list!$J$26:$J$52,MATCH(X$2,list!$G$26:$G$52,0))</f>
        <v>1.060001640402285</v>
      </c>
      <c r="Y117" s="194">
        <f>INDEX(list!$J$26:$J$52,MATCH(Y$2,list!$G$26:$G$52,0))</f>
        <v>1.0861396140684445</v>
      </c>
      <c r="Z117" s="189">
        <f>INDEX(list!$J$26:$J$52,MATCH(Z$2,list!$G$26:$G$52,0))</f>
        <v>1.1085969430248384</v>
      </c>
    </row>
    <row r="118" spans="1:26" x14ac:dyDescent="0.2">
      <c r="A118" s="190">
        <v>374</v>
      </c>
      <c r="B118" s="191">
        <f>INDEX(list!$J$26:$J$52,MATCH(B$2,list!$G$26:$G$52,0))</f>
        <v>0.64333537486359005</v>
      </c>
      <c r="C118" s="191">
        <f>INDEX(list!$J$26:$J$52,MATCH(C$2,list!$G$26:$G$52,0))</f>
        <v>0.66528129732386421</v>
      </c>
      <c r="D118" s="191">
        <f>INDEX(list!$J$26:$J$52,MATCH(D$2,list!$G$26:$G$52,0))</f>
        <v>0.67706179249734466</v>
      </c>
      <c r="E118" s="191">
        <f>INDEX(list!$J$26:$J$52,MATCH(E$2,list!$G$26:$G$52,0))</f>
        <v>0.69197741945086422</v>
      </c>
      <c r="F118" s="191">
        <f>INDEX(list!$J$26:$J$52,MATCH(F$2,list!$G$26:$G$52,0))</f>
        <v>0.70724139437994382</v>
      </c>
      <c r="G118" s="191">
        <f>INDEX(list!$J$26:$J$52,MATCH(G$2,list!$G$26:$G$52,0))</f>
        <v>0.728490620889098</v>
      </c>
      <c r="H118" s="191">
        <f>INDEX(list!$J$26:$J$52,MATCH(H$2,list!$G$26:$G$52,0))</f>
        <v>0.75601011095833059</v>
      </c>
      <c r="I118" s="191">
        <f>INDEX(list!$J$26:$J$52,MATCH(I$2,list!$G$26:$G$52,0))</f>
        <v>0.7756582034998204</v>
      </c>
      <c r="J118" s="191">
        <f>INDEX(list!$J$26:$J$52,MATCH(J$2,list!$G$26:$G$52,0))</f>
        <v>0.8044330130009798</v>
      </c>
      <c r="K118" s="191">
        <f>INDEX(list!$J$26:$J$52,MATCH(K$2,list!$G$26:$G$52,0))</f>
        <v>0.81569890321056482</v>
      </c>
      <c r="L118" s="191">
        <f>INDEX(list!$J$26:$J$52,MATCH(L$2,list!$G$26:$G$52,0))</f>
        <v>0.82372769068726526</v>
      </c>
      <c r="M118" s="191">
        <f>INDEX(list!$J$26:$J$52,MATCH(M$2,list!$G$26:$G$52,0))</f>
        <v>0.84006837754080255</v>
      </c>
      <c r="N118" s="191">
        <f>INDEX(list!$J$26:$J$52,MATCH(N$2,list!$G$26:$G$52,0))</f>
        <v>0.86473964788986613</v>
      </c>
      <c r="O118" s="191">
        <f>INDEX(list!$J$26:$J$52,MATCH(O$2,list!$G$26:$G$52,0))</f>
        <v>0.87931389382733727</v>
      </c>
      <c r="P118" s="191">
        <f>INDEX(list!$J$26:$J$52,MATCH(P$2,list!$G$26:$G$52,0))</f>
        <v>0.89299573558741929</v>
      </c>
      <c r="Q118" s="191">
        <f>INDEX(list!$J$26:$J$52,MATCH(Q$2,list!$G$26:$G$52,0))</f>
        <v>0.89938538749912111</v>
      </c>
      <c r="R118" s="191">
        <f>INDEX(list!$J$26:$J$52,MATCH(R$2,list!$G$26:$G$52,0))</f>
        <v>0.90536113867986234</v>
      </c>
      <c r="S118" s="191">
        <f>INDEX(list!$J$26:$J$52,MATCH(S$2,list!$G$26:$G$52,0))</f>
        <v>0.92218634589940585</v>
      </c>
      <c r="T118" s="191">
        <f>INDEX(list!$J$26:$J$52,MATCH(T$2,list!$G$26:$G$52,0))</f>
        <v>0.94293300128382052</v>
      </c>
      <c r="U118" s="191">
        <f>INDEX(list!$J$26:$J$52,MATCH(U$2,list!$G$26:$G$52,0))</f>
        <v>0.96243922119526415</v>
      </c>
      <c r="V118" s="191">
        <f>INDEX(list!$J$26:$J$52,MATCH(V$2,list!$G$26:$G$52,0))</f>
        <v>0.97761325901065366</v>
      </c>
      <c r="W118" s="191">
        <f>INDEX(list!$J$26:$J$52,MATCH(W$2,list!$G$26:$G$52,0))</f>
        <v>1</v>
      </c>
      <c r="X118" s="191">
        <f>INDEX(list!$J$26:$J$52,MATCH(X$2,list!$G$26:$G$52,0))</f>
        <v>1.060001640402285</v>
      </c>
      <c r="Y118" s="191">
        <f>INDEX(list!$J$26:$J$52,MATCH(Y$2,list!$G$26:$G$52,0))</f>
        <v>1.0861396140684445</v>
      </c>
      <c r="Z118" s="192">
        <f>INDEX(list!$J$26:$J$52,MATCH(Z$2,list!$G$26:$G$52,0))</f>
        <v>1.1085969430248384</v>
      </c>
    </row>
    <row r="119" spans="1:26" x14ac:dyDescent="0.2">
      <c r="A119" s="193">
        <v>375</v>
      </c>
      <c r="B119" s="194">
        <f>INDEX(list!$J$26:$J$52,MATCH(B$2,list!$G$26:$G$52,0))</f>
        <v>0.64333537486359005</v>
      </c>
      <c r="C119" s="194">
        <f>INDEX(list!$J$26:$J$52,MATCH(C$2,list!$G$26:$G$52,0))</f>
        <v>0.66528129732386421</v>
      </c>
      <c r="D119" s="194">
        <f>INDEX(list!$J$26:$J$52,MATCH(D$2,list!$G$26:$G$52,0))</f>
        <v>0.67706179249734466</v>
      </c>
      <c r="E119" s="194">
        <f>INDEX(list!$J$26:$J$52,MATCH(E$2,list!$G$26:$G$52,0))</f>
        <v>0.69197741945086422</v>
      </c>
      <c r="F119" s="194">
        <f>INDEX(list!$J$26:$J$52,MATCH(F$2,list!$G$26:$G$52,0))</f>
        <v>0.70724139437994382</v>
      </c>
      <c r="G119" s="194">
        <f>INDEX(list!$J$26:$J$52,MATCH(G$2,list!$G$26:$G$52,0))</f>
        <v>0.728490620889098</v>
      </c>
      <c r="H119" s="194">
        <f>INDEX(list!$J$26:$J$52,MATCH(H$2,list!$G$26:$G$52,0))</f>
        <v>0.75601011095833059</v>
      </c>
      <c r="I119" s="194">
        <f>INDEX(list!$J$26:$J$52,MATCH(I$2,list!$G$26:$G$52,0))</f>
        <v>0.7756582034998204</v>
      </c>
      <c r="J119" s="194">
        <f>INDEX(list!$J$26:$J$52,MATCH(J$2,list!$G$26:$G$52,0))</f>
        <v>0.8044330130009798</v>
      </c>
      <c r="K119" s="194">
        <f>INDEX(list!$J$26:$J$52,MATCH(K$2,list!$G$26:$G$52,0))</f>
        <v>0.81569890321056482</v>
      </c>
      <c r="L119" s="194">
        <f>INDEX(list!$J$26:$J$52,MATCH(L$2,list!$G$26:$G$52,0))</f>
        <v>0.82372769068726526</v>
      </c>
      <c r="M119" s="194">
        <f>INDEX(list!$J$26:$J$52,MATCH(M$2,list!$G$26:$G$52,0))</f>
        <v>0.84006837754080255</v>
      </c>
      <c r="N119" s="194">
        <f>INDEX(list!$J$26:$J$52,MATCH(N$2,list!$G$26:$G$52,0))</f>
        <v>0.86473964788986613</v>
      </c>
      <c r="O119" s="194">
        <f>INDEX(list!$J$26:$J$52,MATCH(O$2,list!$G$26:$G$52,0))</f>
        <v>0.87931389382733727</v>
      </c>
      <c r="P119" s="194">
        <f>INDEX(list!$J$26:$J$52,MATCH(P$2,list!$G$26:$G$52,0))</f>
        <v>0.89299573558741929</v>
      </c>
      <c r="Q119" s="194">
        <f>INDEX(list!$J$26:$J$52,MATCH(Q$2,list!$G$26:$G$52,0))</f>
        <v>0.89938538749912111</v>
      </c>
      <c r="R119" s="194">
        <f>INDEX(list!$J$26:$J$52,MATCH(R$2,list!$G$26:$G$52,0))</f>
        <v>0.90536113867986234</v>
      </c>
      <c r="S119" s="194">
        <f>INDEX(list!$J$26:$J$52,MATCH(S$2,list!$G$26:$G$52,0))</f>
        <v>0.92218634589940585</v>
      </c>
      <c r="T119" s="194">
        <f>INDEX(list!$J$26:$J$52,MATCH(T$2,list!$G$26:$G$52,0))</f>
        <v>0.94293300128382052</v>
      </c>
      <c r="U119" s="194">
        <f>INDEX(list!$J$26:$J$52,MATCH(U$2,list!$G$26:$G$52,0))</f>
        <v>0.96243922119526415</v>
      </c>
      <c r="V119" s="194">
        <f>INDEX(list!$J$26:$J$52,MATCH(V$2,list!$G$26:$G$52,0))</f>
        <v>0.97761325901065366</v>
      </c>
      <c r="W119" s="194">
        <f>INDEX(list!$J$26:$J$52,MATCH(W$2,list!$G$26:$G$52,0))</f>
        <v>1</v>
      </c>
      <c r="X119" s="194">
        <f>INDEX(list!$J$26:$J$52,MATCH(X$2,list!$G$26:$G$52,0))</f>
        <v>1.060001640402285</v>
      </c>
      <c r="Y119" s="194">
        <f>INDEX(list!$J$26:$J$52,MATCH(Y$2,list!$G$26:$G$52,0))</f>
        <v>1.0861396140684445</v>
      </c>
      <c r="Z119" s="189">
        <f>INDEX(list!$J$26:$J$52,MATCH(Z$2,list!$G$26:$G$52,0))</f>
        <v>1.1085969430248384</v>
      </c>
    </row>
    <row r="120" spans="1:26" x14ac:dyDescent="0.2">
      <c r="A120" s="190">
        <v>376</v>
      </c>
      <c r="B120" s="191">
        <f>INDEX(list!$J$26:$J$52,MATCH(B$2,list!$G$26:$G$52,0))</f>
        <v>0.64333537486359005</v>
      </c>
      <c r="C120" s="191">
        <f>INDEX(list!$J$26:$J$52,MATCH(C$2,list!$G$26:$G$52,0))</f>
        <v>0.66528129732386421</v>
      </c>
      <c r="D120" s="191">
        <f>INDEX(list!$J$26:$J$52,MATCH(D$2,list!$G$26:$G$52,0))</f>
        <v>0.67706179249734466</v>
      </c>
      <c r="E120" s="191">
        <f>INDEX(list!$J$26:$J$52,MATCH(E$2,list!$G$26:$G$52,0))</f>
        <v>0.69197741945086422</v>
      </c>
      <c r="F120" s="191">
        <f>INDEX(list!$J$26:$J$52,MATCH(F$2,list!$G$26:$G$52,0))</f>
        <v>0.70724139437994382</v>
      </c>
      <c r="G120" s="191">
        <f>INDEX(list!$J$26:$J$52,MATCH(G$2,list!$G$26:$G$52,0))</f>
        <v>0.728490620889098</v>
      </c>
      <c r="H120" s="191">
        <f>INDEX(list!$J$26:$J$52,MATCH(H$2,list!$G$26:$G$52,0))</f>
        <v>0.75601011095833059</v>
      </c>
      <c r="I120" s="191">
        <f>INDEX(list!$J$26:$J$52,MATCH(I$2,list!$G$26:$G$52,0))</f>
        <v>0.7756582034998204</v>
      </c>
      <c r="J120" s="191">
        <f>INDEX(list!$J$26:$J$52,MATCH(J$2,list!$G$26:$G$52,0))</f>
        <v>0.8044330130009798</v>
      </c>
      <c r="K120" s="191">
        <f>INDEX(list!$J$26:$J$52,MATCH(K$2,list!$G$26:$G$52,0))</f>
        <v>0.81569890321056482</v>
      </c>
      <c r="L120" s="191">
        <f>INDEX(list!$J$26:$J$52,MATCH(L$2,list!$G$26:$G$52,0))</f>
        <v>0.82372769068726526</v>
      </c>
      <c r="M120" s="191">
        <f>INDEX(list!$J$26:$J$52,MATCH(M$2,list!$G$26:$G$52,0))</f>
        <v>0.84006837754080255</v>
      </c>
      <c r="N120" s="191">
        <f>INDEX(list!$J$26:$J$52,MATCH(N$2,list!$G$26:$G$52,0))</f>
        <v>0.86473964788986613</v>
      </c>
      <c r="O120" s="191">
        <f>INDEX(list!$J$26:$J$52,MATCH(O$2,list!$G$26:$G$52,0))</f>
        <v>0.87931389382733727</v>
      </c>
      <c r="P120" s="191">
        <f>INDEX(list!$J$26:$J$52,MATCH(P$2,list!$G$26:$G$52,0))</f>
        <v>0.89299573558741929</v>
      </c>
      <c r="Q120" s="191">
        <f>INDEX(list!$J$26:$J$52,MATCH(Q$2,list!$G$26:$G$52,0))</f>
        <v>0.89938538749912111</v>
      </c>
      <c r="R120" s="191">
        <f>INDEX(list!$J$26:$J$52,MATCH(R$2,list!$G$26:$G$52,0))</f>
        <v>0.90536113867986234</v>
      </c>
      <c r="S120" s="191">
        <f>INDEX(list!$J$26:$J$52,MATCH(S$2,list!$G$26:$G$52,0))</f>
        <v>0.92218634589940585</v>
      </c>
      <c r="T120" s="191">
        <f>INDEX(list!$J$26:$J$52,MATCH(T$2,list!$G$26:$G$52,0))</f>
        <v>0.94293300128382052</v>
      </c>
      <c r="U120" s="191">
        <f>INDEX(list!$J$26:$J$52,MATCH(U$2,list!$G$26:$G$52,0))</f>
        <v>0.96243922119526415</v>
      </c>
      <c r="V120" s="191">
        <f>INDEX(list!$J$26:$J$52,MATCH(V$2,list!$G$26:$G$52,0))</f>
        <v>0.97761325901065366</v>
      </c>
      <c r="W120" s="191">
        <f>INDEX(list!$J$26:$J$52,MATCH(W$2,list!$G$26:$G$52,0))</f>
        <v>1</v>
      </c>
      <c r="X120" s="191">
        <f>INDEX(list!$J$26:$J$52,MATCH(X$2,list!$G$26:$G$52,0))</f>
        <v>1.060001640402285</v>
      </c>
      <c r="Y120" s="191">
        <f>INDEX(list!$J$26:$J$52,MATCH(Y$2,list!$G$26:$G$52,0))</f>
        <v>1.0861396140684445</v>
      </c>
      <c r="Z120" s="192">
        <f>INDEX(list!$J$26:$J$52,MATCH(Z$2,list!$G$26:$G$52,0))</f>
        <v>1.1085969430248384</v>
      </c>
    </row>
    <row r="121" spans="1:26" x14ac:dyDescent="0.2">
      <c r="A121" s="193">
        <v>377</v>
      </c>
      <c r="B121" s="194">
        <f>INDEX(list!$J$26:$J$52,MATCH(B$2,list!$G$26:$G$52,0))</f>
        <v>0.64333537486359005</v>
      </c>
      <c r="C121" s="194">
        <f>INDEX(list!$J$26:$J$52,MATCH(C$2,list!$G$26:$G$52,0))</f>
        <v>0.66528129732386421</v>
      </c>
      <c r="D121" s="194">
        <f>INDEX(list!$J$26:$J$52,MATCH(D$2,list!$G$26:$G$52,0))</f>
        <v>0.67706179249734466</v>
      </c>
      <c r="E121" s="194">
        <f>INDEX(list!$J$26:$J$52,MATCH(E$2,list!$G$26:$G$52,0))</f>
        <v>0.69197741945086422</v>
      </c>
      <c r="F121" s="194">
        <f>INDEX(list!$J$26:$J$52,MATCH(F$2,list!$G$26:$G$52,0))</f>
        <v>0.70724139437994382</v>
      </c>
      <c r="G121" s="194">
        <f>INDEX(list!$J$26:$J$52,MATCH(G$2,list!$G$26:$G$52,0))</f>
        <v>0.728490620889098</v>
      </c>
      <c r="H121" s="194">
        <f>INDEX(list!$J$26:$J$52,MATCH(H$2,list!$G$26:$G$52,0))</f>
        <v>0.75601011095833059</v>
      </c>
      <c r="I121" s="194">
        <f>INDEX(list!$J$26:$J$52,MATCH(I$2,list!$G$26:$G$52,0))</f>
        <v>0.7756582034998204</v>
      </c>
      <c r="J121" s="194">
        <f>INDEX(list!$J$26:$J$52,MATCH(J$2,list!$G$26:$G$52,0))</f>
        <v>0.8044330130009798</v>
      </c>
      <c r="K121" s="194">
        <f>INDEX(list!$J$26:$J$52,MATCH(K$2,list!$G$26:$G$52,0))</f>
        <v>0.81569890321056482</v>
      </c>
      <c r="L121" s="194">
        <f>INDEX(list!$J$26:$J$52,MATCH(L$2,list!$G$26:$G$52,0))</f>
        <v>0.82372769068726526</v>
      </c>
      <c r="M121" s="194">
        <f>INDEX(list!$J$26:$J$52,MATCH(M$2,list!$G$26:$G$52,0))</f>
        <v>0.84006837754080255</v>
      </c>
      <c r="N121" s="194">
        <f>INDEX(list!$J$26:$J$52,MATCH(N$2,list!$G$26:$G$52,0))</f>
        <v>0.86473964788986613</v>
      </c>
      <c r="O121" s="194">
        <f>INDEX(list!$J$26:$J$52,MATCH(O$2,list!$G$26:$G$52,0))</f>
        <v>0.87931389382733727</v>
      </c>
      <c r="P121" s="194">
        <f>INDEX(list!$J$26:$J$52,MATCH(P$2,list!$G$26:$G$52,0))</f>
        <v>0.89299573558741929</v>
      </c>
      <c r="Q121" s="194">
        <f>INDEX(list!$J$26:$J$52,MATCH(Q$2,list!$G$26:$G$52,0))</f>
        <v>0.89938538749912111</v>
      </c>
      <c r="R121" s="194">
        <f>INDEX(list!$J$26:$J$52,MATCH(R$2,list!$G$26:$G$52,0))</f>
        <v>0.90536113867986234</v>
      </c>
      <c r="S121" s="194">
        <f>INDEX(list!$J$26:$J$52,MATCH(S$2,list!$G$26:$G$52,0))</f>
        <v>0.92218634589940585</v>
      </c>
      <c r="T121" s="194">
        <f>INDEX(list!$J$26:$J$52,MATCH(T$2,list!$G$26:$G$52,0))</f>
        <v>0.94293300128382052</v>
      </c>
      <c r="U121" s="194">
        <f>INDEX(list!$J$26:$J$52,MATCH(U$2,list!$G$26:$G$52,0))</f>
        <v>0.96243922119526415</v>
      </c>
      <c r="V121" s="194">
        <f>INDEX(list!$J$26:$J$52,MATCH(V$2,list!$G$26:$G$52,0))</f>
        <v>0.97761325901065366</v>
      </c>
      <c r="W121" s="194">
        <f>INDEX(list!$J$26:$J$52,MATCH(W$2,list!$G$26:$G$52,0))</f>
        <v>1</v>
      </c>
      <c r="X121" s="194">
        <f>INDEX(list!$J$26:$J$52,MATCH(X$2,list!$G$26:$G$52,0))</f>
        <v>1.060001640402285</v>
      </c>
      <c r="Y121" s="194">
        <f>INDEX(list!$J$26:$J$52,MATCH(Y$2,list!$G$26:$G$52,0))</f>
        <v>1.0861396140684445</v>
      </c>
      <c r="Z121" s="189">
        <f>INDEX(list!$J$26:$J$52,MATCH(Z$2,list!$G$26:$G$52,0))</f>
        <v>1.1085969430248384</v>
      </c>
    </row>
    <row r="122" spans="1:26" x14ac:dyDescent="0.2">
      <c r="A122" s="190">
        <v>378</v>
      </c>
      <c r="B122" s="191">
        <f>INDEX(list!$J$26:$J$52,MATCH(B$2,list!$G$26:$G$52,0))</f>
        <v>0.64333537486359005</v>
      </c>
      <c r="C122" s="191">
        <f>INDEX(list!$J$26:$J$52,MATCH(C$2,list!$G$26:$G$52,0))</f>
        <v>0.66528129732386421</v>
      </c>
      <c r="D122" s="191">
        <f>INDEX(list!$J$26:$J$52,MATCH(D$2,list!$G$26:$G$52,0))</f>
        <v>0.67706179249734466</v>
      </c>
      <c r="E122" s="191">
        <f>INDEX(list!$J$26:$J$52,MATCH(E$2,list!$G$26:$G$52,0))</f>
        <v>0.69197741945086422</v>
      </c>
      <c r="F122" s="191">
        <f>INDEX(list!$J$26:$J$52,MATCH(F$2,list!$G$26:$G$52,0))</f>
        <v>0.70724139437994382</v>
      </c>
      <c r="G122" s="191">
        <f>INDEX(list!$J$26:$J$52,MATCH(G$2,list!$G$26:$G$52,0))</f>
        <v>0.728490620889098</v>
      </c>
      <c r="H122" s="191">
        <f>INDEX(list!$J$26:$J$52,MATCH(H$2,list!$G$26:$G$52,0))</f>
        <v>0.75601011095833059</v>
      </c>
      <c r="I122" s="191">
        <f>INDEX(list!$J$26:$J$52,MATCH(I$2,list!$G$26:$G$52,0))</f>
        <v>0.7756582034998204</v>
      </c>
      <c r="J122" s="191">
        <f>INDEX(list!$J$26:$J$52,MATCH(J$2,list!$G$26:$G$52,0))</f>
        <v>0.8044330130009798</v>
      </c>
      <c r="K122" s="191">
        <f>INDEX(list!$J$26:$J$52,MATCH(K$2,list!$G$26:$G$52,0))</f>
        <v>0.81569890321056482</v>
      </c>
      <c r="L122" s="191">
        <f>INDEX(list!$J$26:$J$52,MATCH(L$2,list!$G$26:$G$52,0))</f>
        <v>0.82372769068726526</v>
      </c>
      <c r="M122" s="191">
        <f>INDEX(list!$J$26:$J$52,MATCH(M$2,list!$G$26:$G$52,0))</f>
        <v>0.84006837754080255</v>
      </c>
      <c r="N122" s="191">
        <f>INDEX(list!$J$26:$J$52,MATCH(N$2,list!$G$26:$G$52,0))</f>
        <v>0.86473964788986613</v>
      </c>
      <c r="O122" s="191">
        <f>INDEX(list!$J$26:$J$52,MATCH(O$2,list!$G$26:$G$52,0))</f>
        <v>0.87931389382733727</v>
      </c>
      <c r="P122" s="191">
        <f>INDEX(list!$J$26:$J$52,MATCH(P$2,list!$G$26:$G$52,0))</f>
        <v>0.89299573558741929</v>
      </c>
      <c r="Q122" s="191">
        <f>INDEX(list!$J$26:$J$52,MATCH(Q$2,list!$G$26:$G$52,0))</f>
        <v>0.89938538749912111</v>
      </c>
      <c r="R122" s="191">
        <f>INDEX(list!$J$26:$J$52,MATCH(R$2,list!$G$26:$G$52,0))</f>
        <v>0.90536113867986234</v>
      </c>
      <c r="S122" s="191">
        <f>INDEX(list!$J$26:$J$52,MATCH(S$2,list!$G$26:$G$52,0))</f>
        <v>0.92218634589940585</v>
      </c>
      <c r="T122" s="191">
        <f>INDEX(list!$J$26:$J$52,MATCH(T$2,list!$G$26:$G$52,0))</f>
        <v>0.94293300128382052</v>
      </c>
      <c r="U122" s="191">
        <f>INDEX(list!$J$26:$J$52,MATCH(U$2,list!$G$26:$G$52,0))</f>
        <v>0.96243922119526415</v>
      </c>
      <c r="V122" s="191">
        <f>INDEX(list!$J$26:$J$52,MATCH(V$2,list!$G$26:$G$52,0))</f>
        <v>0.97761325901065366</v>
      </c>
      <c r="W122" s="191">
        <f>INDEX(list!$J$26:$J$52,MATCH(W$2,list!$G$26:$G$52,0))</f>
        <v>1</v>
      </c>
      <c r="X122" s="191">
        <f>INDEX(list!$J$26:$J$52,MATCH(X$2,list!$G$26:$G$52,0))</f>
        <v>1.060001640402285</v>
      </c>
      <c r="Y122" s="191">
        <f>INDEX(list!$J$26:$J$52,MATCH(Y$2,list!$G$26:$G$52,0))</f>
        <v>1.0861396140684445</v>
      </c>
      <c r="Z122" s="192">
        <f>INDEX(list!$J$26:$J$52,MATCH(Z$2,list!$G$26:$G$52,0))</f>
        <v>1.1085969430248384</v>
      </c>
    </row>
    <row r="123" spans="1:26" x14ac:dyDescent="0.2">
      <c r="A123" s="193">
        <v>379</v>
      </c>
      <c r="B123" s="194">
        <f>INDEX(list!$J$26:$J$52,MATCH(B$2,list!$G$26:$G$52,0))</f>
        <v>0.64333537486359005</v>
      </c>
      <c r="C123" s="194">
        <f>INDEX(list!$J$26:$J$52,MATCH(C$2,list!$G$26:$G$52,0))</f>
        <v>0.66528129732386421</v>
      </c>
      <c r="D123" s="194">
        <f>INDEX(list!$J$26:$J$52,MATCH(D$2,list!$G$26:$G$52,0))</f>
        <v>0.67706179249734466</v>
      </c>
      <c r="E123" s="194">
        <f>INDEX(list!$J$26:$J$52,MATCH(E$2,list!$G$26:$G$52,0))</f>
        <v>0.69197741945086422</v>
      </c>
      <c r="F123" s="194">
        <f>INDEX(list!$J$26:$J$52,MATCH(F$2,list!$G$26:$G$52,0))</f>
        <v>0.70724139437994382</v>
      </c>
      <c r="G123" s="194">
        <f>INDEX(list!$J$26:$J$52,MATCH(G$2,list!$G$26:$G$52,0))</f>
        <v>0.728490620889098</v>
      </c>
      <c r="H123" s="194">
        <f>INDEX(list!$J$26:$J$52,MATCH(H$2,list!$G$26:$G$52,0))</f>
        <v>0.75601011095833059</v>
      </c>
      <c r="I123" s="194">
        <f>INDEX(list!$J$26:$J$52,MATCH(I$2,list!$G$26:$G$52,0))</f>
        <v>0.7756582034998204</v>
      </c>
      <c r="J123" s="194">
        <f>INDEX(list!$J$26:$J$52,MATCH(J$2,list!$G$26:$G$52,0))</f>
        <v>0.8044330130009798</v>
      </c>
      <c r="K123" s="194">
        <f>INDEX(list!$J$26:$J$52,MATCH(K$2,list!$G$26:$G$52,0))</f>
        <v>0.81569890321056482</v>
      </c>
      <c r="L123" s="194">
        <f>INDEX(list!$J$26:$J$52,MATCH(L$2,list!$G$26:$G$52,0))</f>
        <v>0.82372769068726526</v>
      </c>
      <c r="M123" s="194">
        <f>INDEX(list!$J$26:$J$52,MATCH(M$2,list!$G$26:$G$52,0))</f>
        <v>0.84006837754080255</v>
      </c>
      <c r="N123" s="194">
        <f>INDEX(list!$J$26:$J$52,MATCH(N$2,list!$G$26:$G$52,0))</f>
        <v>0.86473964788986613</v>
      </c>
      <c r="O123" s="194">
        <f>INDEX(list!$J$26:$J$52,MATCH(O$2,list!$G$26:$G$52,0))</f>
        <v>0.87931389382733727</v>
      </c>
      <c r="P123" s="194">
        <f>INDEX(list!$J$26:$J$52,MATCH(P$2,list!$G$26:$G$52,0))</f>
        <v>0.89299573558741929</v>
      </c>
      <c r="Q123" s="194">
        <f>INDEX(list!$J$26:$J$52,MATCH(Q$2,list!$G$26:$G$52,0))</f>
        <v>0.89938538749912111</v>
      </c>
      <c r="R123" s="194">
        <f>INDEX(list!$J$26:$J$52,MATCH(R$2,list!$G$26:$G$52,0))</f>
        <v>0.90536113867986234</v>
      </c>
      <c r="S123" s="194">
        <f>INDEX(list!$J$26:$J$52,MATCH(S$2,list!$G$26:$G$52,0))</f>
        <v>0.92218634589940585</v>
      </c>
      <c r="T123" s="194">
        <f>INDEX(list!$J$26:$J$52,MATCH(T$2,list!$G$26:$G$52,0))</f>
        <v>0.94293300128382052</v>
      </c>
      <c r="U123" s="194">
        <f>INDEX(list!$J$26:$J$52,MATCH(U$2,list!$G$26:$G$52,0))</f>
        <v>0.96243922119526415</v>
      </c>
      <c r="V123" s="194">
        <f>INDEX(list!$J$26:$J$52,MATCH(V$2,list!$G$26:$G$52,0))</f>
        <v>0.97761325901065366</v>
      </c>
      <c r="W123" s="194">
        <f>INDEX(list!$J$26:$J$52,MATCH(W$2,list!$G$26:$G$52,0))</f>
        <v>1</v>
      </c>
      <c r="X123" s="194">
        <f>INDEX(list!$J$26:$J$52,MATCH(X$2,list!$G$26:$G$52,0))</f>
        <v>1.060001640402285</v>
      </c>
      <c r="Y123" s="194">
        <f>INDEX(list!$J$26:$J$52,MATCH(Y$2,list!$G$26:$G$52,0))</f>
        <v>1.0861396140684445</v>
      </c>
      <c r="Z123" s="189">
        <f>INDEX(list!$J$26:$J$52,MATCH(Z$2,list!$G$26:$G$52,0))</f>
        <v>1.1085969430248384</v>
      </c>
    </row>
    <row r="124" spans="1:26" x14ac:dyDescent="0.2">
      <c r="A124" s="190">
        <v>380</v>
      </c>
      <c r="B124" s="191">
        <f>INDEX(list!$J$26:$J$52,MATCH(B$2,list!$G$26:$G$52,0))</f>
        <v>0.64333537486359005</v>
      </c>
      <c r="C124" s="191">
        <f>INDEX(list!$J$26:$J$52,MATCH(C$2,list!$G$26:$G$52,0))</f>
        <v>0.66528129732386421</v>
      </c>
      <c r="D124" s="191">
        <f>INDEX(list!$J$26:$J$52,MATCH(D$2,list!$G$26:$G$52,0))</f>
        <v>0.67706179249734466</v>
      </c>
      <c r="E124" s="191">
        <f>INDEX(list!$J$26:$J$52,MATCH(E$2,list!$G$26:$G$52,0))</f>
        <v>0.69197741945086422</v>
      </c>
      <c r="F124" s="191">
        <f>INDEX(list!$J$26:$J$52,MATCH(F$2,list!$G$26:$G$52,0))</f>
        <v>0.70724139437994382</v>
      </c>
      <c r="G124" s="191">
        <f>INDEX(list!$J$26:$J$52,MATCH(G$2,list!$G$26:$G$52,0))</f>
        <v>0.728490620889098</v>
      </c>
      <c r="H124" s="191">
        <f>INDEX(list!$J$26:$J$52,MATCH(H$2,list!$G$26:$G$52,0))</f>
        <v>0.75601011095833059</v>
      </c>
      <c r="I124" s="191">
        <f>INDEX(list!$J$26:$J$52,MATCH(I$2,list!$G$26:$G$52,0))</f>
        <v>0.7756582034998204</v>
      </c>
      <c r="J124" s="191">
        <f>INDEX(list!$J$26:$J$52,MATCH(J$2,list!$G$26:$G$52,0))</f>
        <v>0.8044330130009798</v>
      </c>
      <c r="K124" s="191">
        <f>INDEX(list!$J$26:$J$52,MATCH(K$2,list!$G$26:$G$52,0))</f>
        <v>0.81569890321056482</v>
      </c>
      <c r="L124" s="191">
        <f>INDEX(list!$J$26:$J$52,MATCH(L$2,list!$G$26:$G$52,0))</f>
        <v>0.82372769068726526</v>
      </c>
      <c r="M124" s="191">
        <f>INDEX(list!$J$26:$J$52,MATCH(M$2,list!$G$26:$G$52,0))</f>
        <v>0.84006837754080255</v>
      </c>
      <c r="N124" s="191">
        <f>INDEX(list!$J$26:$J$52,MATCH(N$2,list!$G$26:$G$52,0))</f>
        <v>0.86473964788986613</v>
      </c>
      <c r="O124" s="191">
        <f>INDEX(list!$J$26:$J$52,MATCH(O$2,list!$G$26:$G$52,0))</f>
        <v>0.87931389382733727</v>
      </c>
      <c r="P124" s="191">
        <f>INDEX(list!$J$26:$J$52,MATCH(P$2,list!$G$26:$G$52,0))</f>
        <v>0.89299573558741929</v>
      </c>
      <c r="Q124" s="191">
        <f>INDEX(list!$J$26:$J$52,MATCH(Q$2,list!$G$26:$G$52,0))</f>
        <v>0.89938538749912111</v>
      </c>
      <c r="R124" s="191">
        <f>INDEX(list!$J$26:$J$52,MATCH(R$2,list!$G$26:$G$52,0))</f>
        <v>0.90536113867986234</v>
      </c>
      <c r="S124" s="191">
        <f>INDEX(list!$J$26:$J$52,MATCH(S$2,list!$G$26:$G$52,0))</f>
        <v>0.92218634589940585</v>
      </c>
      <c r="T124" s="191">
        <f>INDEX(list!$J$26:$J$52,MATCH(T$2,list!$G$26:$G$52,0))</f>
        <v>0.94293300128382052</v>
      </c>
      <c r="U124" s="191">
        <f>INDEX(list!$J$26:$J$52,MATCH(U$2,list!$G$26:$G$52,0))</f>
        <v>0.96243922119526415</v>
      </c>
      <c r="V124" s="191">
        <f>INDEX(list!$J$26:$J$52,MATCH(V$2,list!$G$26:$G$52,0))</f>
        <v>0.97761325901065366</v>
      </c>
      <c r="W124" s="191">
        <f>INDEX(list!$J$26:$J$52,MATCH(W$2,list!$G$26:$G$52,0))</f>
        <v>1</v>
      </c>
      <c r="X124" s="191">
        <f>INDEX(list!$J$26:$J$52,MATCH(X$2,list!$G$26:$G$52,0))</f>
        <v>1.060001640402285</v>
      </c>
      <c r="Y124" s="191">
        <f>INDEX(list!$J$26:$J$52,MATCH(Y$2,list!$G$26:$G$52,0))</f>
        <v>1.0861396140684445</v>
      </c>
      <c r="Z124" s="192">
        <f>INDEX(list!$J$26:$J$52,MATCH(Z$2,list!$G$26:$G$52,0))</f>
        <v>1.1085969430248384</v>
      </c>
    </row>
    <row r="125" spans="1:26" x14ac:dyDescent="0.2">
      <c r="A125" s="193">
        <v>381</v>
      </c>
      <c r="B125" s="194">
        <f>INDEX(list!$J$26:$J$52,MATCH(B$2,list!$G$26:$G$52,0))</f>
        <v>0.64333537486359005</v>
      </c>
      <c r="C125" s="194">
        <f>INDEX(list!$J$26:$J$52,MATCH(C$2,list!$G$26:$G$52,0))</f>
        <v>0.66528129732386421</v>
      </c>
      <c r="D125" s="194">
        <f>INDEX(list!$J$26:$J$52,MATCH(D$2,list!$G$26:$G$52,0))</f>
        <v>0.67706179249734466</v>
      </c>
      <c r="E125" s="194">
        <f>INDEX(list!$J$26:$J$52,MATCH(E$2,list!$G$26:$G$52,0))</f>
        <v>0.69197741945086422</v>
      </c>
      <c r="F125" s="194">
        <f>INDEX(list!$J$26:$J$52,MATCH(F$2,list!$G$26:$G$52,0))</f>
        <v>0.70724139437994382</v>
      </c>
      <c r="G125" s="194">
        <f>INDEX(list!$J$26:$J$52,MATCH(G$2,list!$G$26:$G$52,0))</f>
        <v>0.728490620889098</v>
      </c>
      <c r="H125" s="194">
        <f>INDEX(list!$J$26:$J$52,MATCH(H$2,list!$G$26:$G$52,0))</f>
        <v>0.75601011095833059</v>
      </c>
      <c r="I125" s="194">
        <f>INDEX(list!$J$26:$J$52,MATCH(I$2,list!$G$26:$G$52,0))</f>
        <v>0.7756582034998204</v>
      </c>
      <c r="J125" s="194">
        <f>INDEX(list!$J$26:$J$52,MATCH(J$2,list!$G$26:$G$52,0))</f>
        <v>0.8044330130009798</v>
      </c>
      <c r="K125" s="194">
        <f>INDEX(list!$J$26:$J$52,MATCH(K$2,list!$G$26:$G$52,0))</f>
        <v>0.81569890321056482</v>
      </c>
      <c r="L125" s="194">
        <f>INDEX(list!$J$26:$J$52,MATCH(L$2,list!$G$26:$G$52,0))</f>
        <v>0.82372769068726526</v>
      </c>
      <c r="M125" s="194">
        <f>INDEX(list!$J$26:$J$52,MATCH(M$2,list!$G$26:$G$52,0))</f>
        <v>0.84006837754080255</v>
      </c>
      <c r="N125" s="194">
        <f>INDEX(list!$J$26:$J$52,MATCH(N$2,list!$G$26:$G$52,0))</f>
        <v>0.86473964788986613</v>
      </c>
      <c r="O125" s="194">
        <f>INDEX(list!$J$26:$J$52,MATCH(O$2,list!$G$26:$G$52,0))</f>
        <v>0.87931389382733727</v>
      </c>
      <c r="P125" s="194">
        <f>INDEX(list!$J$26:$J$52,MATCH(P$2,list!$G$26:$G$52,0))</f>
        <v>0.89299573558741929</v>
      </c>
      <c r="Q125" s="194">
        <f>INDEX(list!$J$26:$J$52,MATCH(Q$2,list!$G$26:$G$52,0))</f>
        <v>0.89938538749912111</v>
      </c>
      <c r="R125" s="194">
        <f>INDEX(list!$J$26:$J$52,MATCH(R$2,list!$G$26:$G$52,0))</f>
        <v>0.90536113867986234</v>
      </c>
      <c r="S125" s="194">
        <f>INDEX(list!$J$26:$J$52,MATCH(S$2,list!$G$26:$G$52,0))</f>
        <v>0.92218634589940585</v>
      </c>
      <c r="T125" s="194">
        <f>INDEX(list!$J$26:$J$52,MATCH(T$2,list!$G$26:$G$52,0))</f>
        <v>0.94293300128382052</v>
      </c>
      <c r="U125" s="194">
        <f>INDEX(list!$J$26:$J$52,MATCH(U$2,list!$G$26:$G$52,0))</f>
        <v>0.96243922119526415</v>
      </c>
      <c r="V125" s="194">
        <f>INDEX(list!$J$26:$J$52,MATCH(V$2,list!$G$26:$G$52,0))</f>
        <v>0.97761325901065366</v>
      </c>
      <c r="W125" s="194">
        <f>INDEX(list!$J$26:$J$52,MATCH(W$2,list!$G$26:$G$52,0))</f>
        <v>1</v>
      </c>
      <c r="X125" s="194">
        <f>INDEX(list!$J$26:$J$52,MATCH(X$2,list!$G$26:$G$52,0))</f>
        <v>1.060001640402285</v>
      </c>
      <c r="Y125" s="194">
        <f>INDEX(list!$J$26:$J$52,MATCH(Y$2,list!$G$26:$G$52,0))</f>
        <v>1.0861396140684445</v>
      </c>
      <c r="Z125" s="189">
        <f>INDEX(list!$J$26:$J$52,MATCH(Z$2,list!$G$26:$G$52,0))</f>
        <v>1.1085969430248384</v>
      </c>
    </row>
    <row r="126" spans="1:26" x14ac:dyDescent="0.2">
      <c r="A126" s="190">
        <v>382</v>
      </c>
      <c r="B126" s="191">
        <f>INDEX(list!$J$26:$J$52,MATCH(B$2,list!$G$26:$G$52,0))</f>
        <v>0.64333537486359005</v>
      </c>
      <c r="C126" s="191">
        <f>INDEX(list!$J$26:$J$52,MATCH(C$2,list!$G$26:$G$52,0))</f>
        <v>0.66528129732386421</v>
      </c>
      <c r="D126" s="191">
        <f>INDEX(list!$J$26:$J$52,MATCH(D$2,list!$G$26:$G$52,0))</f>
        <v>0.67706179249734466</v>
      </c>
      <c r="E126" s="191">
        <f>INDEX(list!$J$26:$J$52,MATCH(E$2,list!$G$26:$G$52,0))</f>
        <v>0.69197741945086422</v>
      </c>
      <c r="F126" s="191">
        <f>INDEX(list!$J$26:$J$52,MATCH(F$2,list!$G$26:$G$52,0))</f>
        <v>0.70724139437994382</v>
      </c>
      <c r="G126" s="191">
        <f>INDEX(list!$J$26:$J$52,MATCH(G$2,list!$G$26:$G$52,0))</f>
        <v>0.728490620889098</v>
      </c>
      <c r="H126" s="191">
        <f>INDEX(list!$J$26:$J$52,MATCH(H$2,list!$G$26:$G$52,0))</f>
        <v>0.75601011095833059</v>
      </c>
      <c r="I126" s="191">
        <f>INDEX(list!$J$26:$J$52,MATCH(I$2,list!$G$26:$G$52,0))</f>
        <v>0.7756582034998204</v>
      </c>
      <c r="J126" s="191">
        <f>INDEX(list!$J$26:$J$52,MATCH(J$2,list!$G$26:$G$52,0))</f>
        <v>0.8044330130009798</v>
      </c>
      <c r="K126" s="191">
        <f>INDEX(list!$J$26:$J$52,MATCH(K$2,list!$G$26:$G$52,0))</f>
        <v>0.81569890321056482</v>
      </c>
      <c r="L126" s="191">
        <f>INDEX(list!$J$26:$J$52,MATCH(L$2,list!$G$26:$G$52,0))</f>
        <v>0.82372769068726526</v>
      </c>
      <c r="M126" s="191">
        <f>INDEX(list!$J$26:$J$52,MATCH(M$2,list!$G$26:$G$52,0))</f>
        <v>0.84006837754080255</v>
      </c>
      <c r="N126" s="191">
        <f>INDEX(list!$J$26:$J$52,MATCH(N$2,list!$G$26:$G$52,0))</f>
        <v>0.86473964788986613</v>
      </c>
      <c r="O126" s="191">
        <f>INDEX(list!$J$26:$J$52,MATCH(O$2,list!$G$26:$G$52,0))</f>
        <v>0.87931389382733727</v>
      </c>
      <c r="P126" s="191">
        <f>INDEX(list!$J$26:$J$52,MATCH(P$2,list!$G$26:$G$52,0))</f>
        <v>0.89299573558741929</v>
      </c>
      <c r="Q126" s="191">
        <f>INDEX(list!$J$26:$J$52,MATCH(Q$2,list!$G$26:$G$52,0))</f>
        <v>0.89938538749912111</v>
      </c>
      <c r="R126" s="191">
        <f>INDEX(list!$J$26:$J$52,MATCH(R$2,list!$G$26:$G$52,0))</f>
        <v>0.90536113867986234</v>
      </c>
      <c r="S126" s="191">
        <f>INDEX(list!$J$26:$J$52,MATCH(S$2,list!$G$26:$G$52,0))</f>
        <v>0.92218634589940585</v>
      </c>
      <c r="T126" s="191">
        <f>INDEX(list!$J$26:$J$52,MATCH(T$2,list!$G$26:$G$52,0))</f>
        <v>0.94293300128382052</v>
      </c>
      <c r="U126" s="191">
        <f>INDEX(list!$J$26:$J$52,MATCH(U$2,list!$G$26:$G$52,0))</f>
        <v>0.96243922119526415</v>
      </c>
      <c r="V126" s="191">
        <f>INDEX(list!$J$26:$J$52,MATCH(V$2,list!$G$26:$G$52,0))</f>
        <v>0.97761325901065366</v>
      </c>
      <c r="W126" s="191">
        <f>INDEX(list!$J$26:$J$52,MATCH(W$2,list!$G$26:$G$52,0))</f>
        <v>1</v>
      </c>
      <c r="X126" s="191">
        <f>INDEX(list!$J$26:$J$52,MATCH(X$2,list!$G$26:$G$52,0))</f>
        <v>1.060001640402285</v>
      </c>
      <c r="Y126" s="191">
        <f>INDEX(list!$J$26:$J$52,MATCH(Y$2,list!$G$26:$G$52,0))</f>
        <v>1.0861396140684445</v>
      </c>
      <c r="Z126" s="192">
        <f>INDEX(list!$J$26:$J$52,MATCH(Z$2,list!$G$26:$G$52,0))</f>
        <v>1.1085969430248384</v>
      </c>
    </row>
    <row r="127" spans="1:26" x14ac:dyDescent="0.2">
      <c r="A127" s="193">
        <v>383</v>
      </c>
      <c r="B127" s="194">
        <f>INDEX(list!$J$26:$J$52,MATCH(B$2,list!$G$26:$G$52,0))</f>
        <v>0.64333537486359005</v>
      </c>
      <c r="C127" s="194">
        <f>INDEX(list!$J$26:$J$52,MATCH(C$2,list!$G$26:$G$52,0))</f>
        <v>0.66528129732386421</v>
      </c>
      <c r="D127" s="194">
        <f>INDEX(list!$J$26:$J$52,MATCH(D$2,list!$G$26:$G$52,0))</f>
        <v>0.67706179249734466</v>
      </c>
      <c r="E127" s="194">
        <f>INDEX(list!$J$26:$J$52,MATCH(E$2,list!$G$26:$G$52,0))</f>
        <v>0.69197741945086422</v>
      </c>
      <c r="F127" s="194">
        <f>INDEX(list!$J$26:$J$52,MATCH(F$2,list!$G$26:$G$52,0))</f>
        <v>0.70724139437994382</v>
      </c>
      <c r="G127" s="194">
        <f>INDEX(list!$J$26:$J$52,MATCH(G$2,list!$G$26:$G$52,0))</f>
        <v>0.728490620889098</v>
      </c>
      <c r="H127" s="194">
        <f>INDEX(list!$J$26:$J$52,MATCH(H$2,list!$G$26:$G$52,0))</f>
        <v>0.75601011095833059</v>
      </c>
      <c r="I127" s="194">
        <f>INDEX(list!$J$26:$J$52,MATCH(I$2,list!$G$26:$G$52,0))</f>
        <v>0.7756582034998204</v>
      </c>
      <c r="J127" s="194">
        <f>INDEX(list!$J$26:$J$52,MATCH(J$2,list!$G$26:$G$52,0))</f>
        <v>0.8044330130009798</v>
      </c>
      <c r="K127" s="194">
        <f>INDEX(list!$J$26:$J$52,MATCH(K$2,list!$G$26:$G$52,0))</f>
        <v>0.81569890321056482</v>
      </c>
      <c r="L127" s="194">
        <f>INDEX(list!$J$26:$J$52,MATCH(L$2,list!$G$26:$G$52,0))</f>
        <v>0.82372769068726526</v>
      </c>
      <c r="M127" s="194">
        <f>INDEX(list!$J$26:$J$52,MATCH(M$2,list!$G$26:$G$52,0))</f>
        <v>0.84006837754080255</v>
      </c>
      <c r="N127" s="194">
        <f>INDEX(list!$J$26:$J$52,MATCH(N$2,list!$G$26:$G$52,0))</f>
        <v>0.86473964788986613</v>
      </c>
      <c r="O127" s="194">
        <f>INDEX(list!$J$26:$J$52,MATCH(O$2,list!$G$26:$G$52,0))</f>
        <v>0.87931389382733727</v>
      </c>
      <c r="P127" s="194">
        <f>INDEX(list!$J$26:$J$52,MATCH(P$2,list!$G$26:$G$52,0))</f>
        <v>0.89299573558741929</v>
      </c>
      <c r="Q127" s="194">
        <f>INDEX(list!$J$26:$J$52,MATCH(Q$2,list!$G$26:$G$52,0))</f>
        <v>0.89938538749912111</v>
      </c>
      <c r="R127" s="194">
        <f>INDEX(list!$J$26:$J$52,MATCH(R$2,list!$G$26:$G$52,0))</f>
        <v>0.90536113867986234</v>
      </c>
      <c r="S127" s="194">
        <f>INDEX(list!$J$26:$J$52,MATCH(S$2,list!$G$26:$G$52,0))</f>
        <v>0.92218634589940585</v>
      </c>
      <c r="T127" s="194">
        <f>INDEX(list!$J$26:$J$52,MATCH(T$2,list!$G$26:$G$52,0))</f>
        <v>0.94293300128382052</v>
      </c>
      <c r="U127" s="194">
        <f>INDEX(list!$J$26:$J$52,MATCH(U$2,list!$G$26:$G$52,0))</f>
        <v>0.96243922119526415</v>
      </c>
      <c r="V127" s="194">
        <f>INDEX(list!$J$26:$J$52,MATCH(V$2,list!$G$26:$G$52,0))</f>
        <v>0.97761325901065366</v>
      </c>
      <c r="W127" s="194">
        <f>INDEX(list!$J$26:$J$52,MATCH(W$2,list!$G$26:$G$52,0))</f>
        <v>1</v>
      </c>
      <c r="X127" s="194">
        <f>INDEX(list!$J$26:$J$52,MATCH(X$2,list!$G$26:$G$52,0))</f>
        <v>1.060001640402285</v>
      </c>
      <c r="Y127" s="194">
        <f>INDEX(list!$J$26:$J$52,MATCH(Y$2,list!$G$26:$G$52,0))</f>
        <v>1.0861396140684445</v>
      </c>
      <c r="Z127" s="189">
        <f>INDEX(list!$J$26:$J$52,MATCH(Z$2,list!$G$26:$G$52,0))</f>
        <v>1.1085969430248384</v>
      </c>
    </row>
    <row r="128" spans="1:26" x14ac:dyDescent="0.2">
      <c r="A128" s="190">
        <v>385</v>
      </c>
      <c r="B128" s="191">
        <f>INDEX(list!$J$26:$J$52,MATCH(B$2,list!$G$26:$G$52,0))</f>
        <v>0.64333537486359005</v>
      </c>
      <c r="C128" s="191">
        <f>INDEX(list!$J$26:$J$52,MATCH(C$2,list!$G$26:$G$52,0))</f>
        <v>0.66528129732386421</v>
      </c>
      <c r="D128" s="191">
        <f>INDEX(list!$J$26:$J$52,MATCH(D$2,list!$G$26:$G$52,0))</f>
        <v>0.67706179249734466</v>
      </c>
      <c r="E128" s="191">
        <f>INDEX(list!$J$26:$J$52,MATCH(E$2,list!$G$26:$G$52,0))</f>
        <v>0.69197741945086422</v>
      </c>
      <c r="F128" s="191">
        <f>INDEX(list!$J$26:$J$52,MATCH(F$2,list!$G$26:$G$52,0))</f>
        <v>0.70724139437994382</v>
      </c>
      <c r="G128" s="191">
        <f>INDEX(list!$J$26:$J$52,MATCH(G$2,list!$G$26:$G$52,0))</f>
        <v>0.728490620889098</v>
      </c>
      <c r="H128" s="191">
        <f>INDEX(list!$J$26:$J$52,MATCH(H$2,list!$G$26:$G$52,0))</f>
        <v>0.75601011095833059</v>
      </c>
      <c r="I128" s="191">
        <f>INDEX(list!$J$26:$J$52,MATCH(I$2,list!$G$26:$G$52,0))</f>
        <v>0.7756582034998204</v>
      </c>
      <c r="J128" s="191">
        <f>INDEX(list!$J$26:$J$52,MATCH(J$2,list!$G$26:$G$52,0))</f>
        <v>0.8044330130009798</v>
      </c>
      <c r="K128" s="191">
        <f>INDEX(list!$J$26:$J$52,MATCH(K$2,list!$G$26:$G$52,0))</f>
        <v>0.81569890321056482</v>
      </c>
      <c r="L128" s="191">
        <f>INDEX(list!$J$26:$J$52,MATCH(L$2,list!$G$26:$G$52,0))</f>
        <v>0.82372769068726526</v>
      </c>
      <c r="M128" s="191">
        <f>INDEX(list!$J$26:$J$52,MATCH(M$2,list!$G$26:$G$52,0))</f>
        <v>0.84006837754080255</v>
      </c>
      <c r="N128" s="191">
        <f>INDEX(list!$J$26:$J$52,MATCH(N$2,list!$G$26:$G$52,0))</f>
        <v>0.86473964788986613</v>
      </c>
      <c r="O128" s="191">
        <f>INDEX(list!$J$26:$J$52,MATCH(O$2,list!$G$26:$G$52,0))</f>
        <v>0.87931389382733727</v>
      </c>
      <c r="P128" s="191">
        <f>INDEX(list!$J$26:$J$52,MATCH(P$2,list!$G$26:$G$52,0))</f>
        <v>0.89299573558741929</v>
      </c>
      <c r="Q128" s="191">
        <f>INDEX(list!$J$26:$J$52,MATCH(Q$2,list!$G$26:$G$52,0))</f>
        <v>0.89938538749912111</v>
      </c>
      <c r="R128" s="191">
        <f>INDEX(list!$J$26:$J$52,MATCH(R$2,list!$G$26:$G$52,0))</f>
        <v>0.90536113867986234</v>
      </c>
      <c r="S128" s="191">
        <f>INDEX(list!$J$26:$J$52,MATCH(S$2,list!$G$26:$G$52,0))</f>
        <v>0.92218634589940585</v>
      </c>
      <c r="T128" s="191">
        <f>INDEX(list!$J$26:$J$52,MATCH(T$2,list!$G$26:$G$52,0))</f>
        <v>0.94293300128382052</v>
      </c>
      <c r="U128" s="191">
        <f>INDEX(list!$J$26:$J$52,MATCH(U$2,list!$G$26:$G$52,0))</f>
        <v>0.96243922119526415</v>
      </c>
      <c r="V128" s="191">
        <f>INDEX(list!$J$26:$J$52,MATCH(V$2,list!$G$26:$G$52,0))</f>
        <v>0.97761325901065366</v>
      </c>
      <c r="W128" s="191">
        <f>INDEX(list!$J$26:$J$52,MATCH(W$2,list!$G$26:$G$52,0))</f>
        <v>1</v>
      </c>
      <c r="X128" s="191">
        <f>INDEX(list!$J$26:$J$52,MATCH(X$2,list!$G$26:$G$52,0))</f>
        <v>1.060001640402285</v>
      </c>
      <c r="Y128" s="191">
        <f>INDEX(list!$J$26:$J$52,MATCH(Y$2,list!$G$26:$G$52,0))</f>
        <v>1.0861396140684445</v>
      </c>
      <c r="Z128" s="192">
        <f>INDEX(list!$J$26:$J$52,MATCH(Z$2,list!$G$26:$G$52,0))</f>
        <v>1.1085969430248384</v>
      </c>
    </row>
    <row r="129" spans="1:26" x14ac:dyDescent="0.2">
      <c r="A129" s="193">
        <v>387</v>
      </c>
      <c r="B129" s="194">
        <f>INDEX(list!$J$26:$J$52,MATCH(B$2,list!$G$26:$G$52,0))</f>
        <v>0.64333537486359005</v>
      </c>
      <c r="C129" s="194">
        <f>INDEX(list!$J$26:$J$52,MATCH(C$2,list!$G$26:$G$52,0))</f>
        <v>0.66528129732386421</v>
      </c>
      <c r="D129" s="194">
        <f>INDEX(list!$J$26:$J$52,MATCH(D$2,list!$G$26:$G$52,0))</f>
        <v>0.67706179249734466</v>
      </c>
      <c r="E129" s="194">
        <f>INDEX(list!$J$26:$J$52,MATCH(E$2,list!$G$26:$G$52,0))</f>
        <v>0.69197741945086422</v>
      </c>
      <c r="F129" s="194">
        <f>INDEX(list!$J$26:$J$52,MATCH(F$2,list!$G$26:$G$52,0))</f>
        <v>0.70724139437994382</v>
      </c>
      <c r="G129" s="194">
        <f>INDEX(list!$J$26:$J$52,MATCH(G$2,list!$G$26:$G$52,0))</f>
        <v>0.728490620889098</v>
      </c>
      <c r="H129" s="194">
        <f>INDEX(list!$J$26:$J$52,MATCH(H$2,list!$G$26:$G$52,0))</f>
        <v>0.75601011095833059</v>
      </c>
      <c r="I129" s="194">
        <f>INDEX(list!$J$26:$J$52,MATCH(I$2,list!$G$26:$G$52,0))</f>
        <v>0.7756582034998204</v>
      </c>
      <c r="J129" s="194">
        <f>INDEX(list!$J$26:$J$52,MATCH(J$2,list!$G$26:$G$52,0))</f>
        <v>0.8044330130009798</v>
      </c>
      <c r="K129" s="194">
        <f>INDEX(list!$J$26:$J$52,MATCH(K$2,list!$G$26:$G$52,0))</f>
        <v>0.81569890321056482</v>
      </c>
      <c r="L129" s="194">
        <f>INDEX(list!$J$26:$J$52,MATCH(L$2,list!$G$26:$G$52,0))</f>
        <v>0.82372769068726526</v>
      </c>
      <c r="M129" s="194">
        <f>INDEX(list!$J$26:$J$52,MATCH(M$2,list!$G$26:$G$52,0))</f>
        <v>0.84006837754080255</v>
      </c>
      <c r="N129" s="194">
        <f>INDEX(list!$J$26:$J$52,MATCH(N$2,list!$G$26:$G$52,0))</f>
        <v>0.86473964788986613</v>
      </c>
      <c r="O129" s="194">
        <f>INDEX(list!$J$26:$J$52,MATCH(O$2,list!$G$26:$G$52,0))</f>
        <v>0.87931389382733727</v>
      </c>
      <c r="P129" s="194">
        <f>INDEX(list!$J$26:$J$52,MATCH(P$2,list!$G$26:$G$52,0))</f>
        <v>0.89299573558741929</v>
      </c>
      <c r="Q129" s="194">
        <f>INDEX(list!$J$26:$J$52,MATCH(Q$2,list!$G$26:$G$52,0))</f>
        <v>0.89938538749912111</v>
      </c>
      <c r="R129" s="194">
        <f>INDEX(list!$J$26:$J$52,MATCH(R$2,list!$G$26:$G$52,0))</f>
        <v>0.90536113867986234</v>
      </c>
      <c r="S129" s="194">
        <f>INDEX(list!$J$26:$J$52,MATCH(S$2,list!$G$26:$G$52,0))</f>
        <v>0.92218634589940585</v>
      </c>
      <c r="T129" s="194">
        <f>INDEX(list!$J$26:$J$52,MATCH(T$2,list!$G$26:$G$52,0))</f>
        <v>0.94293300128382052</v>
      </c>
      <c r="U129" s="194">
        <f>INDEX(list!$J$26:$J$52,MATCH(U$2,list!$G$26:$G$52,0))</f>
        <v>0.96243922119526415</v>
      </c>
      <c r="V129" s="194">
        <f>INDEX(list!$J$26:$J$52,MATCH(V$2,list!$G$26:$G$52,0))</f>
        <v>0.97761325901065366</v>
      </c>
      <c r="W129" s="194">
        <f>INDEX(list!$J$26:$J$52,MATCH(W$2,list!$G$26:$G$52,0))</f>
        <v>1</v>
      </c>
      <c r="X129" s="194">
        <f>INDEX(list!$J$26:$J$52,MATCH(X$2,list!$G$26:$G$52,0))</f>
        <v>1.060001640402285</v>
      </c>
      <c r="Y129" s="194">
        <f>INDEX(list!$J$26:$J$52,MATCH(Y$2,list!$G$26:$G$52,0))</f>
        <v>1.0861396140684445</v>
      </c>
      <c r="Z129" s="189">
        <f>INDEX(list!$J$26:$J$52,MATCH(Z$2,list!$G$26:$G$52,0))</f>
        <v>1.1085969430248384</v>
      </c>
    </row>
    <row r="130" spans="1:26" x14ac:dyDescent="0.2">
      <c r="A130" s="190">
        <v>389</v>
      </c>
      <c r="B130" s="191">
        <f>INDEX(list!$J$26:$J$52,MATCH(B$2,list!$G$26:$G$52,0))</f>
        <v>0.64333537486359005</v>
      </c>
      <c r="C130" s="191">
        <f>INDEX(list!$J$26:$J$52,MATCH(C$2,list!$G$26:$G$52,0))</f>
        <v>0.66528129732386421</v>
      </c>
      <c r="D130" s="191">
        <f>INDEX(list!$J$26:$J$52,MATCH(D$2,list!$G$26:$G$52,0))</f>
        <v>0.67706179249734466</v>
      </c>
      <c r="E130" s="191">
        <f>INDEX(list!$J$26:$J$52,MATCH(E$2,list!$G$26:$G$52,0))</f>
        <v>0.69197741945086422</v>
      </c>
      <c r="F130" s="191">
        <f>INDEX(list!$J$26:$J$52,MATCH(F$2,list!$G$26:$G$52,0))</f>
        <v>0.70724139437994382</v>
      </c>
      <c r="G130" s="191">
        <f>INDEX(list!$J$26:$J$52,MATCH(G$2,list!$G$26:$G$52,0))</f>
        <v>0.728490620889098</v>
      </c>
      <c r="H130" s="191">
        <f>INDEX(list!$J$26:$J$52,MATCH(H$2,list!$G$26:$G$52,0))</f>
        <v>0.75601011095833059</v>
      </c>
      <c r="I130" s="191">
        <f>INDEX(list!$J$26:$J$52,MATCH(I$2,list!$G$26:$G$52,0))</f>
        <v>0.7756582034998204</v>
      </c>
      <c r="J130" s="191">
        <f>INDEX(list!$J$26:$J$52,MATCH(J$2,list!$G$26:$G$52,0))</f>
        <v>0.8044330130009798</v>
      </c>
      <c r="K130" s="191">
        <f>INDEX(list!$J$26:$J$52,MATCH(K$2,list!$G$26:$G$52,0))</f>
        <v>0.81569890321056482</v>
      </c>
      <c r="L130" s="191">
        <f>INDEX(list!$J$26:$J$52,MATCH(L$2,list!$G$26:$G$52,0))</f>
        <v>0.82372769068726526</v>
      </c>
      <c r="M130" s="191">
        <f>INDEX(list!$J$26:$J$52,MATCH(M$2,list!$G$26:$G$52,0))</f>
        <v>0.84006837754080255</v>
      </c>
      <c r="N130" s="191">
        <f>INDEX(list!$J$26:$J$52,MATCH(N$2,list!$G$26:$G$52,0))</f>
        <v>0.86473964788986613</v>
      </c>
      <c r="O130" s="191">
        <f>INDEX(list!$J$26:$J$52,MATCH(O$2,list!$G$26:$G$52,0))</f>
        <v>0.87931389382733727</v>
      </c>
      <c r="P130" s="191">
        <f>INDEX(list!$J$26:$J$52,MATCH(P$2,list!$G$26:$G$52,0))</f>
        <v>0.89299573558741929</v>
      </c>
      <c r="Q130" s="191">
        <f>INDEX(list!$J$26:$J$52,MATCH(Q$2,list!$G$26:$G$52,0))</f>
        <v>0.89938538749912111</v>
      </c>
      <c r="R130" s="191">
        <f>INDEX(list!$J$26:$J$52,MATCH(R$2,list!$G$26:$G$52,0))</f>
        <v>0.90536113867986234</v>
      </c>
      <c r="S130" s="191">
        <f>INDEX(list!$J$26:$J$52,MATCH(S$2,list!$G$26:$G$52,0))</f>
        <v>0.92218634589940585</v>
      </c>
      <c r="T130" s="191">
        <f>INDEX(list!$J$26:$J$52,MATCH(T$2,list!$G$26:$G$52,0))</f>
        <v>0.94293300128382052</v>
      </c>
      <c r="U130" s="191">
        <f>INDEX(list!$J$26:$J$52,MATCH(U$2,list!$G$26:$G$52,0))</f>
        <v>0.96243922119526415</v>
      </c>
      <c r="V130" s="191">
        <f>INDEX(list!$J$26:$J$52,MATCH(V$2,list!$G$26:$G$52,0))</f>
        <v>0.97761325901065366</v>
      </c>
      <c r="W130" s="191">
        <f>INDEX(list!$J$26:$J$52,MATCH(W$2,list!$G$26:$G$52,0))</f>
        <v>1</v>
      </c>
      <c r="X130" s="191">
        <f>INDEX(list!$J$26:$J$52,MATCH(X$2,list!$G$26:$G$52,0))</f>
        <v>1.060001640402285</v>
      </c>
      <c r="Y130" s="191">
        <f>INDEX(list!$J$26:$J$52,MATCH(Y$2,list!$G$26:$G$52,0))</f>
        <v>1.0861396140684445</v>
      </c>
      <c r="Z130" s="192">
        <f>INDEX(list!$J$26:$J$52,MATCH(Z$2,list!$G$26:$G$52,0))</f>
        <v>1.1085969430248384</v>
      </c>
    </row>
    <row r="131" spans="1:26" x14ac:dyDescent="0.2">
      <c r="A131" s="193">
        <v>390</v>
      </c>
      <c r="B131" s="194">
        <f>INDEX(list!$J$26:$J$52,MATCH(B$2,list!$G$26:$G$52,0))</f>
        <v>0.64333537486359005</v>
      </c>
      <c r="C131" s="194">
        <f>INDEX(list!$J$26:$J$52,MATCH(C$2,list!$G$26:$G$52,0))</f>
        <v>0.66528129732386421</v>
      </c>
      <c r="D131" s="194">
        <f>INDEX(list!$J$26:$J$52,MATCH(D$2,list!$G$26:$G$52,0))</f>
        <v>0.67706179249734466</v>
      </c>
      <c r="E131" s="194">
        <f>INDEX(list!$J$26:$J$52,MATCH(E$2,list!$G$26:$G$52,0))</f>
        <v>0.69197741945086422</v>
      </c>
      <c r="F131" s="194">
        <f>INDEX(list!$J$26:$J$52,MATCH(F$2,list!$G$26:$G$52,0))</f>
        <v>0.70724139437994382</v>
      </c>
      <c r="G131" s="194">
        <f>INDEX(list!$J$26:$J$52,MATCH(G$2,list!$G$26:$G$52,0))</f>
        <v>0.728490620889098</v>
      </c>
      <c r="H131" s="194">
        <f>INDEX(list!$J$26:$J$52,MATCH(H$2,list!$G$26:$G$52,0))</f>
        <v>0.75601011095833059</v>
      </c>
      <c r="I131" s="194">
        <f>INDEX(list!$J$26:$J$52,MATCH(I$2,list!$G$26:$G$52,0))</f>
        <v>0.7756582034998204</v>
      </c>
      <c r="J131" s="194">
        <f>INDEX(list!$J$26:$J$52,MATCH(J$2,list!$G$26:$G$52,0))</f>
        <v>0.8044330130009798</v>
      </c>
      <c r="K131" s="194">
        <f>INDEX(list!$J$26:$J$52,MATCH(K$2,list!$G$26:$G$52,0))</f>
        <v>0.81569890321056482</v>
      </c>
      <c r="L131" s="194">
        <f>INDEX(list!$J$26:$J$52,MATCH(L$2,list!$G$26:$G$52,0))</f>
        <v>0.82372769068726526</v>
      </c>
      <c r="M131" s="194">
        <f>INDEX(list!$J$26:$J$52,MATCH(M$2,list!$G$26:$G$52,0))</f>
        <v>0.84006837754080255</v>
      </c>
      <c r="N131" s="194">
        <f>INDEX(list!$J$26:$J$52,MATCH(N$2,list!$G$26:$G$52,0))</f>
        <v>0.86473964788986613</v>
      </c>
      <c r="O131" s="194">
        <f>INDEX(list!$J$26:$J$52,MATCH(O$2,list!$G$26:$G$52,0))</f>
        <v>0.87931389382733727</v>
      </c>
      <c r="P131" s="194">
        <f>INDEX(list!$J$26:$J$52,MATCH(P$2,list!$G$26:$G$52,0))</f>
        <v>0.89299573558741929</v>
      </c>
      <c r="Q131" s="194">
        <f>INDEX(list!$J$26:$J$52,MATCH(Q$2,list!$G$26:$G$52,0))</f>
        <v>0.89938538749912111</v>
      </c>
      <c r="R131" s="194">
        <f>INDEX(list!$J$26:$J$52,MATCH(R$2,list!$G$26:$G$52,0))</f>
        <v>0.90536113867986234</v>
      </c>
      <c r="S131" s="194">
        <f>INDEX(list!$J$26:$J$52,MATCH(S$2,list!$G$26:$G$52,0))</f>
        <v>0.92218634589940585</v>
      </c>
      <c r="T131" s="194">
        <f>INDEX(list!$J$26:$J$52,MATCH(T$2,list!$G$26:$G$52,0))</f>
        <v>0.94293300128382052</v>
      </c>
      <c r="U131" s="194">
        <f>INDEX(list!$J$26:$J$52,MATCH(U$2,list!$G$26:$G$52,0))</f>
        <v>0.96243922119526415</v>
      </c>
      <c r="V131" s="194">
        <f>INDEX(list!$J$26:$J$52,MATCH(V$2,list!$G$26:$G$52,0))</f>
        <v>0.97761325901065366</v>
      </c>
      <c r="W131" s="194">
        <f>INDEX(list!$J$26:$J$52,MATCH(W$2,list!$G$26:$G$52,0))</f>
        <v>1</v>
      </c>
      <c r="X131" s="194">
        <f>INDEX(list!$J$26:$J$52,MATCH(X$2,list!$G$26:$G$52,0))</f>
        <v>1.060001640402285</v>
      </c>
      <c r="Y131" s="194">
        <f>INDEX(list!$J$26:$J$52,MATCH(Y$2,list!$G$26:$G$52,0))</f>
        <v>1.0861396140684445</v>
      </c>
      <c r="Z131" s="189">
        <f>INDEX(list!$J$26:$J$52,MATCH(Z$2,list!$G$26:$G$52,0))</f>
        <v>1.1085969430248384</v>
      </c>
    </row>
    <row r="132" spans="1:26" x14ac:dyDescent="0.2">
      <c r="A132" s="190">
        <v>392</v>
      </c>
      <c r="B132" s="191">
        <f>INDEX(list!$J$26:$J$52,MATCH(B$2,list!$G$26:$G$52,0))</f>
        <v>0.64333537486359005</v>
      </c>
      <c r="C132" s="191">
        <f>INDEX(list!$J$26:$J$52,MATCH(C$2,list!$G$26:$G$52,0))</f>
        <v>0.66528129732386421</v>
      </c>
      <c r="D132" s="191">
        <f>INDEX(list!$J$26:$J$52,MATCH(D$2,list!$G$26:$G$52,0))</f>
        <v>0.67706179249734466</v>
      </c>
      <c r="E132" s="191">
        <f>INDEX(list!$J$26:$J$52,MATCH(E$2,list!$G$26:$G$52,0))</f>
        <v>0.69197741945086422</v>
      </c>
      <c r="F132" s="191">
        <f>INDEX(list!$J$26:$J$52,MATCH(F$2,list!$G$26:$G$52,0))</f>
        <v>0.70724139437994382</v>
      </c>
      <c r="G132" s="191">
        <f>INDEX(list!$J$26:$J$52,MATCH(G$2,list!$G$26:$G$52,0))</f>
        <v>0.728490620889098</v>
      </c>
      <c r="H132" s="191">
        <f>INDEX(list!$J$26:$J$52,MATCH(H$2,list!$G$26:$G$52,0))</f>
        <v>0.75601011095833059</v>
      </c>
      <c r="I132" s="191">
        <f>INDEX(list!$J$26:$J$52,MATCH(I$2,list!$G$26:$G$52,0))</f>
        <v>0.7756582034998204</v>
      </c>
      <c r="J132" s="191">
        <f>INDEX(list!$J$26:$J$52,MATCH(J$2,list!$G$26:$G$52,0))</f>
        <v>0.8044330130009798</v>
      </c>
      <c r="K132" s="191">
        <f>INDEX(list!$J$26:$J$52,MATCH(K$2,list!$G$26:$G$52,0))</f>
        <v>0.81569890321056482</v>
      </c>
      <c r="L132" s="191">
        <f>INDEX(list!$J$26:$J$52,MATCH(L$2,list!$G$26:$G$52,0))</f>
        <v>0.82372769068726526</v>
      </c>
      <c r="M132" s="191">
        <f>INDEX(list!$J$26:$J$52,MATCH(M$2,list!$G$26:$G$52,0))</f>
        <v>0.84006837754080255</v>
      </c>
      <c r="N132" s="191">
        <f>INDEX(list!$J$26:$J$52,MATCH(N$2,list!$G$26:$G$52,0))</f>
        <v>0.86473964788986613</v>
      </c>
      <c r="O132" s="191">
        <f>INDEX(list!$J$26:$J$52,MATCH(O$2,list!$G$26:$G$52,0))</f>
        <v>0.87931389382733727</v>
      </c>
      <c r="P132" s="191">
        <f>INDEX(list!$J$26:$J$52,MATCH(P$2,list!$G$26:$G$52,0))</f>
        <v>0.89299573558741929</v>
      </c>
      <c r="Q132" s="191">
        <f>INDEX(list!$J$26:$J$52,MATCH(Q$2,list!$G$26:$G$52,0))</f>
        <v>0.89938538749912111</v>
      </c>
      <c r="R132" s="191">
        <f>INDEX(list!$J$26:$J$52,MATCH(R$2,list!$G$26:$G$52,0))</f>
        <v>0.90536113867986234</v>
      </c>
      <c r="S132" s="191">
        <f>INDEX(list!$J$26:$J$52,MATCH(S$2,list!$G$26:$G$52,0))</f>
        <v>0.92218634589940585</v>
      </c>
      <c r="T132" s="191">
        <f>INDEX(list!$J$26:$J$52,MATCH(T$2,list!$G$26:$G$52,0))</f>
        <v>0.94293300128382052</v>
      </c>
      <c r="U132" s="191">
        <f>INDEX(list!$J$26:$J$52,MATCH(U$2,list!$G$26:$G$52,0))</f>
        <v>0.96243922119526415</v>
      </c>
      <c r="V132" s="191">
        <f>INDEX(list!$J$26:$J$52,MATCH(V$2,list!$G$26:$G$52,0))</f>
        <v>0.97761325901065366</v>
      </c>
      <c r="W132" s="191">
        <f>INDEX(list!$J$26:$J$52,MATCH(W$2,list!$G$26:$G$52,0))</f>
        <v>1</v>
      </c>
      <c r="X132" s="191">
        <f>INDEX(list!$J$26:$J$52,MATCH(X$2,list!$G$26:$G$52,0))</f>
        <v>1.060001640402285</v>
      </c>
      <c r="Y132" s="191">
        <f>INDEX(list!$J$26:$J$52,MATCH(Y$2,list!$G$26:$G$52,0))</f>
        <v>1.0861396140684445</v>
      </c>
      <c r="Z132" s="192">
        <f>INDEX(list!$J$26:$J$52,MATCH(Z$2,list!$G$26:$G$52,0))</f>
        <v>1.1085969430248384</v>
      </c>
    </row>
    <row r="133" spans="1:26" x14ac:dyDescent="0.2">
      <c r="A133" s="193">
        <v>395</v>
      </c>
      <c r="B133" s="194">
        <f>INDEX(list!$J$26:$J$52,MATCH(B$2,list!$G$26:$G$52,0))</f>
        <v>0.64333537486359005</v>
      </c>
      <c r="C133" s="194">
        <f>INDEX(list!$J$26:$J$52,MATCH(C$2,list!$G$26:$G$52,0))</f>
        <v>0.66528129732386421</v>
      </c>
      <c r="D133" s="194">
        <f>INDEX(list!$J$26:$J$52,MATCH(D$2,list!$G$26:$G$52,0))</f>
        <v>0.67706179249734466</v>
      </c>
      <c r="E133" s="194">
        <f>INDEX(list!$J$26:$J$52,MATCH(E$2,list!$G$26:$G$52,0))</f>
        <v>0.69197741945086422</v>
      </c>
      <c r="F133" s="194">
        <f>INDEX(list!$J$26:$J$52,MATCH(F$2,list!$G$26:$G$52,0))</f>
        <v>0.70724139437994382</v>
      </c>
      <c r="G133" s="194">
        <f>INDEX(list!$J$26:$J$52,MATCH(G$2,list!$G$26:$G$52,0))</f>
        <v>0.728490620889098</v>
      </c>
      <c r="H133" s="194">
        <f>INDEX(list!$J$26:$J$52,MATCH(H$2,list!$G$26:$G$52,0))</f>
        <v>0.75601011095833059</v>
      </c>
      <c r="I133" s="194">
        <f>INDEX(list!$J$26:$J$52,MATCH(I$2,list!$G$26:$G$52,0))</f>
        <v>0.7756582034998204</v>
      </c>
      <c r="J133" s="194">
        <f>INDEX(list!$J$26:$J$52,MATCH(J$2,list!$G$26:$G$52,0))</f>
        <v>0.8044330130009798</v>
      </c>
      <c r="K133" s="194">
        <f>INDEX(list!$J$26:$J$52,MATCH(K$2,list!$G$26:$G$52,0))</f>
        <v>0.81569890321056482</v>
      </c>
      <c r="L133" s="194">
        <f>INDEX(list!$J$26:$J$52,MATCH(L$2,list!$G$26:$G$52,0))</f>
        <v>0.82372769068726526</v>
      </c>
      <c r="M133" s="194">
        <f>INDEX(list!$J$26:$J$52,MATCH(M$2,list!$G$26:$G$52,0))</f>
        <v>0.84006837754080255</v>
      </c>
      <c r="N133" s="194">
        <f>INDEX(list!$J$26:$J$52,MATCH(N$2,list!$G$26:$G$52,0))</f>
        <v>0.86473964788986613</v>
      </c>
      <c r="O133" s="194">
        <f>INDEX(list!$J$26:$J$52,MATCH(O$2,list!$G$26:$G$52,0))</f>
        <v>0.87931389382733727</v>
      </c>
      <c r="P133" s="194">
        <f>INDEX(list!$J$26:$J$52,MATCH(P$2,list!$G$26:$G$52,0))</f>
        <v>0.89299573558741929</v>
      </c>
      <c r="Q133" s="194">
        <f>INDEX(list!$J$26:$J$52,MATCH(Q$2,list!$G$26:$G$52,0))</f>
        <v>0.89938538749912111</v>
      </c>
      <c r="R133" s="194">
        <f>INDEX(list!$J$26:$J$52,MATCH(R$2,list!$G$26:$G$52,0))</f>
        <v>0.90536113867986234</v>
      </c>
      <c r="S133" s="194">
        <f>INDEX(list!$J$26:$J$52,MATCH(S$2,list!$G$26:$G$52,0))</f>
        <v>0.92218634589940585</v>
      </c>
      <c r="T133" s="194">
        <f>INDEX(list!$J$26:$J$52,MATCH(T$2,list!$G$26:$G$52,0))</f>
        <v>0.94293300128382052</v>
      </c>
      <c r="U133" s="194">
        <f>INDEX(list!$J$26:$J$52,MATCH(U$2,list!$G$26:$G$52,0))</f>
        <v>0.96243922119526415</v>
      </c>
      <c r="V133" s="194">
        <f>INDEX(list!$J$26:$J$52,MATCH(V$2,list!$G$26:$G$52,0))</f>
        <v>0.97761325901065366</v>
      </c>
      <c r="W133" s="194">
        <f>INDEX(list!$J$26:$J$52,MATCH(W$2,list!$G$26:$G$52,0))</f>
        <v>1</v>
      </c>
      <c r="X133" s="194">
        <f>INDEX(list!$J$26:$J$52,MATCH(X$2,list!$G$26:$G$52,0))</f>
        <v>1.060001640402285</v>
      </c>
      <c r="Y133" s="194">
        <f>INDEX(list!$J$26:$J$52,MATCH(Y$2,list!$G$26:$G$52,0))</f>
        <v>1.0861396140684445</v>
      </c>
      <c r="Z133" s="189">
        <f>INDEX(list!$J$26:$J$52,MATCH(Z$2,list!$G$26:$G$52,0))</f>
        <v>1.1085969430248384</v>
      </c>
    </row>
    <row r="134" spans="1:26" x14ac:dyDescent="0.2">
      <c r="A134" s="190">
        <v>396</v>
      </c>
      <c r="B134" s="191">
        <f>INDEX(list!$J$26:$J$52,MATCH(B$2,list!$G$26:$G$52,0))</f>
        <v>0.64333537486359005</v>
      </c>
      <c r="C134" s="191">
        <f>INDEX(list!$J$26:$J$52,MATCH(C$2,list!$G$26:$G$52,0))</f>
        <v>0.66528129732386421</v>
      </c>
      <c r="D134" s="191">
        <f>INDEX(list!$J$26:$J$52,MATCH(D$2,list!$G$26:$G$52,0))</f>
        <v>0.67706179249734466</v>
      </c>
      <c r="E134" s="191">
        <f>INDEX(list!$J$26:$J$52,MATCH(E$2,list!$G$26:$G$52,0))</f>
        <v>0.69197741945086422</v>
      </c>
      <c r="F134" s="191">
        <f>INDEX(list!$J$26:$J$52,MATCH(F$2,list!$G$26:$G$52,0))</f>
        <v>0.70724139437994382</v>
      </c>
      <c r="G134" s="191">
        <f>INDEX(list!$J$26:$J$52,MATCH(G$2,list!$G$26:$G$52,0))</f>
        <v>0.728490620889098</v>
      </c>
      <c r="H134" s="191">
        <f>INDEX(list!$J$26:$J$52,MATCH(H$2,list!$G$26:$G$52,0))</f>
        <v>0.75601011095833059</v>
      </c>
      <c r="I134" s="191">
        <f>INDEX(list!$J$26:$J$52,MATCH(I$2,list!$G$26:$G$52,0))</f>
        <v>0.7756582034998204</v>
      </c>
      <c r="J134" s="191">
        <f>INDEX(list!$J$26:$J$52,MATCH(J$2,list!$G$26:$G$52,0))</f>
        <v>0.8044330130009798</v>
      </c>
      <c r="K134" s="191">
        <f>INDEX(list!$J$26:$J$52,MATCH(K$2,list!$G$26:$G$52,0))</f>
        <v>0.81569890321056482</v>
      </c>
      <c r="L134" s="191">
        <f>INDEX(list!$J$26:$J$52,MATCH(L$2,list!$G$26:$G$52,0))</f>
        <v>0.82372769068726526</v>
      </c>
      <c r="M134" s="191">
        <f>INDEX(list!$J$26:$J$52,MATCH(M$2,list!$G$26:$G$52,0))</f>
        <v>0.84006837754080255</v>
      </c>
      <c r="N134" s="191">
        <f>INDEX(list!$J$26:$J$52,MATCH(N$2,list!$G$26:$G$52,0))</f>
        <v>0.86473964788986613</v>
      </c>
      <c r="O134" s="191">
        <f>INDEX(list!$J$26:$J$52,MATCH(O$2,list!$G$26:$G$52,0))</f>
        <v>0.87931389382733727</v>
      </c>
      <c r="P134" s="191">
        <f>INDEX(list!$J$26:$J$52,MATCH(P$2,list!$G$26:$G$52,0))</f>
        <v>0.89299573558741929</v>
      </c>
      <c r="Q134" s="191">
        <f>INDEX(list!$J$26:$J$52,MATCH(Q$2,list!$G$26:$G$52,0))</f>
        <v>0.89938538749912111</v>
      </c>
      <c r="R134" s="191">
        <f>INDEX(list!$J$26:$J$52,MATCH(R$2,list!$G$26:$G$52,0))</f>
        <v>0.90536113867986234</v>
      </c>
      <c r="S134" s="191">
        <f>INDEX(list!$J$26:$J$52,MATCH(S$2,list!$G$26:$G$52,0))</f>
        <v>0.92218634589940585</v>
      </c>
      <c r="T134" s="191">
        <f>INDEX(list!$J$26:$J$52,MATCH(T$2,list!$G$26:$G$52,0))</f>
        <v>0.94293300128382052</v>
      </c>
      <c r="U134" s="191">
        <f>INDEX(list!$J$26:$J$52,MATCH(U$2,list!$G$26:$G$52,0))</f>
        <v>0.96243922119526415</v>
      </c>
      <c r="V134" s="191">
        <f>INDEX(list!$J$26:$J$52,MATCH(V$2,list!$G$26:$G$52,0))</f>
        <v>0.97761325901065366</v>
      </c>
      <c r="W134" s="191">
        <f>INDEX(list!$J$26:$J$52,MATCH(W$2,list!$G$26:$G$52,0))</f>
        <v>1</v>
      </c>
      <c r="X134" s="191">
        <f>INDEX(list!$J$26:$J$52,MATCH(X$2,list!$G$26:$G$52,0))</f>
        <v>1.060001640402285</v>
      </c>
      <c r="Y134" s="191">
        <f>INDEX(list!$J$26:$J$52,MATCH(Y$2,list!$G$26:$G$52,0))</f>
        <v>1.0861396140684445</v>
      </c>
      <c r="Z134" s="192">
        <f>INDEX(list!$J$26:$J$52,MATCH(Z$2,list!$G$26:$G$52,0))</f>
        <v>1.1085969430248384</v>
      </c>
    </row>
    <row r="135" spans="1:26" x14ac:dyDescent="0.2">
      <c r="A135" s="193">
        <v>397</v>
      </c>
      <c r="B135" s="194">
        <f>INDEX(list!$J$26:$J$52,MATCH(B$2,list!$G$26:$G$52,0))</f>
        <v>0.64333537486359005</v>
      </c>
      <c r="C135" s="194">
        <f>INDEX(list!$J$26:$J$52,MATCH(C$2,list!$G$26:$G$52,0))</f>
        <v>0.66528129732386421</v>
      </c>
      <c r="D135" s="194">
        <f>INDEX(list!$J$26:$J$52,MATCH(D$2,list!$G$26:$G$52,0))</f>
        <v>0.67706179249734466</v>
      </c>
      <c r="E135" s="194">
        <f>INDEX(list!$J$26:$J$52,MATCH(E$2,list!$G$26:$G$52,0))</f>
        <v>0.69197741945086422</v>
      </c>
      <c r="F135" s="194">
        <f>INDEX(list!$J$26:$J$52,MATCH(F$2,list!$G$26:$G$52,0))</f>
        <v>0.70724139437994382</v>
      </c>
      <c r="G135" s="194">
        <f>INDEX(list!$J$26:$J$52,MATCH(G$2,list!$G$26:$G$52,0))</f>
        <v>0.728490620889098</v>
      </c>
      <c r="H135" s="194">
        <f>INDEX(list!$J$26:$J$52,MATCH(H$2,list!$G$26:$G$52,0))</f>
        <v>0.75601011095833059</v>
      </c>
      <c r="I135" s="194">
        <f>INDEX(list!$J$26:$J$52,MATCH(I$2,list!$G$26:$G$52,0))</f>
        <v>0.7756582034998204</v>
      </c>
      <c r="J135" s="194">
        <f>INDEX(list!$J$26:$J$52,MATCH(J$2,list!$G$26:$G$52,0))</f>
        <v>0.8044330130009798</v>
      </c>
      <c r="K135" s="194">
        <f>INDEX(list!$J$26:$J$52,MATCH(K$2,list!$G$26:$G$52,0))</f>
        <v>0.81569890321056482</v>
      </c>
      <c r="L135" s="194">
        <f>INDEX(list!$J$26:$J$52,MATCH(L$2,list!$G$26:$G$52,0))</f>
        <v>0.82372769068726526</v>
      </c>
      <c r="M135" s="194">
        <f>INDEX(list!$J$26:$J$52,MATCH(M$2,list!$G$26:$G$52,0))</f>
        <v>0.84006837754080255</v>
      </c>
      <c r="N135" s="194">
        <f>INDEX(list!$J$26:$J$52,MATCH(N$2,list!$G$26:$G$52,0))</f>
        <v>0.86473964788986613</v>
      </c>
      <c r="O135" s="194">
        <f>INDEX(list!$J$26:$J$52,MATCH(O$2,list!$G$26:$G$52,0))</f>
        <v>0.87931389382733727</v>
      </c>
      <c r="P135" s="194">
        <f>INDEX(list!$J$26:$J$52,MATCH(P$2,list!$G$26:$G$52,0))</f>
        <v>0.89299573558741929</v>
      </c>
      <c r="Q135" s="194">
        <f>INDEX(list!$J$26:$J$52,MATCH(Q$2,list!$G$26:$G$52,0))</f>
        <v>0.89938538749912111</v>
      </c>
      <c r="R135" s="194">
        <f>INDEX(list!$J$26:$J$52,MATCH(R$2,list!$G$26:$G$52,0))</f>
        <v>0.90536113867986234</v>
      </c>
      <c r="S135" s="194">
        <f>INDEX(list!$J$26:$J$52,MATCH(S$2,list!$G$26:$G$52,0))</f>
        <v>0.92218634589940585</v>
      </c>
      <c r="T135" s="194">
        <f>INDEX(list!$J$26:$J$52,MATCH(T$2,list!$G$26:$G$52,0))</f>
        <v>0.94293300128382052</v>
      </c>
      <c r="U135" s="194">
        <f>INDEX(list!$J$26:$J$52,MATCH(U$2,list!$G$26:$G$52,0))</f>
        <v>0.96243922119526415</v>
      </c>
      <c r="V135" s="194">
        <f>INDEX(list!$J$26:$J$52,MATCH(V$2,list!$G$26:$G$52,0))</f>
        <v>0.97761325901065366</v>
      </c>
      <c r="W135" s="194">
        <f>INDEX(list!$J$26:$J$52,MATCH(W$2,list!$G$26:$G$52,0))</f>
        <v>1</v>
      </c>
      <c r="X135" s="194">
        <f>INDEX(list!$J$26:$J$52,MATCH(X$2,list!$G$26:$G$52,0))</f>
        <v>1.060001640402285</v>
      </c>
      <c r="Y135" s="194">
        <f>INDEX(list!$J$26:$J$52,MATCH(Y$2,list!$G$26:$G$52,0))</f>
        <v>1.0861396140684445</v>
      </c>
      <c r="Z135" s="189">
        <f>INDEX(list!$J$26:$J$52,MATCH(Z$2,list!$G$26:$G$52,0))</f>
        <v>1.1085969430248384</v>
      </c>
    </row>
    <row r="136" spans="1:26" x14ac:dyDescent="0.2">
      <c r="A136" s="190">
        <v>423</v>
      </c>
      <c r="B136" s="191">
        <f>INDEX(list!$J$26:$J$52,MATCH(B$2,list!$G$26:$G$52,0))</f>
        <v>0.64333537486359005</v>
      </c>
      <c r="C136" s="191">
        <f>INDEX(list!$J$26:$J$52,MATCH(C$2,list!$G$26:$G$52,0))</f>
        <v>0.66528129732386421</v>
      </c>
      <c r="D136" s="191">
        <f>INDEX(list!$J$26:$J$52,MATCH(D$2,list!$G$26:$G$52,0))</f>
        <v>0.67706179249734466</v>
      </c>
      <c r="E136" s="191">
        <f>INDEX(list!$J$26:$J$52,MATCH(E$2,list!$G$26:$G$52,0))</f>
        <v>0.69197741945086422</v>
      </c>
      <c r="F136" s="191">
        <f>INDEX(list!$J$26:$J$52,MATCH(F$2,list!$G$26:$G$52,0))</f>
        <v>0.70724139437994382</v>
      </c>
      <c r="G136" s="191">
        <f>INDEX(list!$J$26:$J$52,MATCH(G$2,list!$G$26:$G$52,0))</f>
        <v>0.728490620889098</v>
      </c>
      <c r="H136" s="191">
        <f>INDEX(list!$J$26:$J$52,MATCH(H$2,list!$G$26:$G$52,0))</f>
        <v>0.75601011095833059</v>
      </c>
      <c r="I136" s="191">
        <f>INDEX(list!$J$26:$J$52,MATCH(I$2,list!$G$26:$G$52,0))</f>
        <v>0.7756582034998204</v>
      </c>
      <c r="J136" s="191">
        <f>INDEX(list!$J$26:$J$52,MATCH(J$2,list!$G$26:$G$52,0))</f>
        <v>0.8044330130009798</v>
      </c>
      <c r="K136" s="191">
        <f>INDEX(list!$J$26:$J$52,MATCH(K$2,list!$G$26:$G$52,0))</f>
        <v>0.81569890321056482</v>
      </c>
      <c r="L136" s="191">
        <f>INDEX(list!$J$26:$J$52,MATCH(L$2,list!$G$26:$G$52,0))</f>
        <v>0.82372769068726526</v>
      </c>
      <c r="M136" s="191">
        <f>INDEX(list!$J$26:$J$52,MATCH(M$2,list!$G$26:$G$52,0))</f>
        <v>0.84006837754080255</v>
      </c>
      <c r="N136" s="191">
        <f>INDEX(list!$J$26:$J$52,MATCH(N$2,list!$G$26:$G$52,0))</f>
        <v>0.86473964788986613</v>
      </c>
      <c r="O136" s="191">
        <f>INDEX(list!$J$26:$J$52,MATCH(O$2,list!$G$26:$G$52,0))</f>
        <v>0.87931389382733727</v>
      </c>
      <c r="P136" s="191">
        <f>INDEX(list!$J$26:$J$52,MATCH(P$2,list!$G$26:$G$52,0))</f>
        <v>0.89299573558741929</v>
      </c>
      <c r="Q136" s="191">
        <f>INDEX(list!$J$26:$J$52,MATCH(Q$2,list!$G$26:$G$52,0))</f>
        <v>0.89938538749912111</v>
      </c>
      <c r="R136" s="191">
        <f>INDEX(list!$J$26:$J$52,MATCH(R$2,list!$G$26:$G$52,0))</f>
        <v>0.90536113867986234</v>
      </c>
      <c r="S136" s="191">
        <f>INDEX(list!$J$26:$J$52,MATCH(S$2,list!$G$26:$G$52,0))</f>
        <v>0.92218634589940585</v>
      </c>
      <c r="T136" s="191">
        <f>INDEX(list!$J$26:$J$52,MATCH(T$2,list!$G$26:$G$52,0))</f>
        <v>0.94293300128382052</v>
      </c>
      <c r="U136" s="191">
        <f>INDEX(list!$J$26:$J$52,MATCH(U$2,list!$G$26:$G$52,0))</f>
        <v>0.96243922119526415</v>
      </c>
      <c r="V136" s="191">
        <f>INDEX(list!$J$26:$J$52,MATCH(V$2,list!$G$26:$G$52,0))</f>
        <v>0.97761325901065366</v>
      </c>
      <c r="W136" s="191">
        <f>INDEX(list!$J$26:$J$52,MATCH(W$2,list!$G$26:$G$52,0))</f>
        <v>1</v>
      </c>
      <c r="X136" s="191">
        <f>INDEX(list!$J$26:$J$52,MATCH(X$2,list!$G$26:$G$52,0))</f>
        <v>1.060001640402285</v>
      </c>
      <c r="Y136" s="191">
        <f>INDEX(list!$J$26:$J$52,MATCH(Y$2,list!$G$26:$G$52,0))</f>
        <v>1.0861396140684445</v>
      </c>
      <c r="Z136" s="192">
        <f>INDEX(list!$J$26:$J$52,MATCH(Z$2,list!$G$26:$G$52,0))</f>
        <v>1.1085969430248384</v>
      </c>
    </row>
    <row r="137" spans="1:26" x14ac:dyDescent="0.2">
      <c r="A137" s="193">
        <v>460</v>
      </c>
      <c r="B137" s="194">
        <f>INDEX(list!$J$26:$J$52,MATCH(B$2,list!$G$26:$G$52,0))</f>
        <v>0.64333537486359005</v>
      </c>
      <c r="C137" s="194">
        <f>INDEX(list!$J$26:$J$52,MATCH(C$2,list!$G$26:$G$52,0))</f>
        <v>0.66528129732386421</v>
      </c>
      <c r="D137" s="194">
        <f>INDEX(list!$J$26:$J$52,MATCH(D$2,list!$G$26:$G$52,0))</f>
        <v>0.67706179249734466</v>
      </c>
      <c r="E137" s="194">
        <f>INDEX(list!$J$26:$J$52,MATCH(E$2,list!$G$26:$G$52,0))</f>
        <v>0.69197741945086422</v>
      </c>
      <c r="F137" s="194">
        <f>INDEX(list!$J$26:$J$52,MATCH(F$2,list!$G$26:$G$52,0))</f>
        <v>0.70724139437994382</v>
      </c>
      <c r="G137" s="194">
        <f>INDEX(list!$J$26:$J$52,MATCH(G$2,list!$G$26:$G$52,0))</f>
        <v>0.728490620889098</v>
      </c>
      <c r="H137" s="194">
        <f>INDEX(list!$J$26:$J$52,MATCH(H$2,list!$G$26:$G$52,0))</f>
        <v>0.75601011095833059</v>
      </c>
      <c r="I137" s="194">
        <f>INDEX(list!$J$26:$J$52,MATCH(I$2,list!$G$26:$G$52,0))</f>
        <v>0.7756582034998204</v>
      </c>
      <c r="J137" s="194">
        <f>INDEX(list!$J$26:$J$52,MATCH(J$2,list!$G$26:$G$52,0))</f>
        <v>0.8044330130009798</v>
      </c>
      <c r="K137" s="194">
        <f>INDEX(list!$J$26:$J$52,MATCH(K$2,list!$G$26:$G$52,0))</f>
        <v>0.81569890321056482</v>
      </c>
      <c r="L137" s="194">
        <f>INDEX(list!$J$26:$J$52,MATCH(L$2,list!$G$26:$G$52,0))</f>
        <v>0.82372769068726526</v>
      </c>
      <c r="M137" s="194">
        <f>INDEX(list!$J$26:$J$52,MATCH(M$2,list!$G$26:$G$52,0))</f>
        <v>0.84006837754080255</v>
      </c>
      <c r="N137" s="194">
        <f>INDEX(list!$J$26:$J$52,MATCH(N$2,list!$G$26:$G$52,0))</f>
        <v>0.86473964788986613</v>
      </c>
      <c r="O137" s="194">
        <f>INDEX(list!$J$26:$J$52,MATCH(O$2,list!$G$26:$G$52,0))</f>
        <v>0.87931389382733727</v>
      </c>
      <c r="P137" s="194">
        <f>INDEX(list!$J$26:$J$52,MATCH(P$2,list!$G$26:$G$52,0))</f>
        <v>0.89299573558741929</v>
      </c>
      <c r="Q137" s="194">
        <f>INDEX(list!$J$26:$J$52,MATCH(Q$2,list!$G$26:$G$52,0))</f>
        <v>0.89938538749912111</v>
      </c>
      <c r="R137" s="194">
        <f>INDEX(list!$J$26:$J$52,MATCH(R$2,list!$G$26:$G$52,0))</f>
        <v>0.90536113867986234</v>
      </c>
      <c r="S137" s="194">
        <f>INDEX(list!$J$26:$J$52,MATCH(S$2,list!$G$26:$G$52,0))</f>
        <v>0.92218634589940585</v>
      </c>
      <c r="T137" s="194">
        <f>INDEX(list!$J$26:$J$52,MATCH(T$2,list!$G$26:$G$52,0))</f>
        <v>0.94293300128382052</v>
      </c>
      <c r="U137" s="194">
        <f>INDEX(list!$J$26:$J$52,MATCH(U$2,list!$G$26:$G$52,0))</f>
        <v>0.96243922119526415</v>
      </c>
      <c r="V137" s="194">
        <f>INDEX(list!$J$26:$J$52,MATCH(V$2,list!$G$26:$G$52,0))</f>
        <v>0.97761325901065366</v>
      </c>
      <c r="W137" s="194">
        <f>INDEX(list!$J$26:$J$52,MATCH(W$2,list!$G$26:$G$52,0))</f>
        <v>1</v>
      </c>
      <c r="X137" s="194">
        <f>INDEX(list!$J$26:$J$52,MATCH(X$2,list!$G$26:$G$52,0))</f>
        <v>1.060001640402285</v>
      </c>
      <c r="Y137" s="194">
        <f>INDEX(list!$J$26:$J$52,MATCH(Y$2,list!$G$26:$G$52,0))</f>
        <v>1.0861396140684445</v>
      </c>
      <c r="Z137" s="189">
        <f>INDEX(list!$J$26:$J$52,MATCH(Z$2,list!$G$26:$G$52,0))</f>
        <v>1.1085969430248384</v>
      </c>
    </row>
    <row r="138" spans="1:26" x14ac:dyDescent="0.2">
      <c r="A138" s="190">
        <v>461</v>
      </c>
      <c r="B138" s="191">
        <f>INDEX(list!$J$26:$J$52,MATCH(B$2,list!$G$26:$G$52,0))</f>
        <v>0.64333537486359005</v>
      </c>
      <c r="C138" s="191">
        <f>INDEX(list!$J$26:$J$52,MATCH(C$2,list!$G$26:$G$52,0))</f>
        <v>0.66528129732386421</v>
      </c>
      <c r="D138" s="191">
        <f>INDEX(list!$J$26:$J$52,MATCH(D$2,list!$G$26:$G$52,0))</f>
        <v>0.67706179249734466</v>
      </c>
      <c r="E138" s="191">
        <f>INDEX(list!$J$26:$J$52,MATCH(E$2,list!$G$26:$G$52,0))</f>
        <v>0.69197741945086422</v>
      </c>
      <c r="F138" s="191">
        <f>INDEX(list!$J$26:$J$52,MATCH(F$2,list!$G$26:$G$52,0))</f>
        <v>0.70724139437994382</v>
      </c>
      <c r="G138" s="191">
        <f>INDEX(list!$J$26:$J$52,MATCH(G$2,list!$G$26:$G$52,0))</f>
        <v>0.728490620889098</v>
      </c>
      <c r="H138" s="191">
        <f>INDEX(list!$J$26:$J$52,MATCH(H$2,list!$G$26:$G$52,0))</f>
        <v>0.75601011095833059</v>
      </c>
      <c r="I138" s="191">
        <f>INDEX(list!$J$26:$J$52,MATCH(I$2,list!$G$26:$G$52,0))</f>
        <v>0.7756582034998204</v>
      </c>
      <c r="J138" s="191">
        <f>INDEX(list!$J$26:$J$52,MATCH(J$2,list!$G$26:$G$52,0))</f>
        <v>0.8044330130009798</v>
      </c>
      <c r="K138" s="191">
        <f>INDEX(list!$J$26:$J$52,MATCH(K$2,list!$G$26:$G$52,0))</f>
        <v>0.81569890321056482</v>
      </c>
      <c r="L138" s="191">
        <f>INDEX(list!$J$26:$J$52,MATCH(L$2,list!$G$26:$G$52,0))</f>
        <v>0.82372769068726526</v>
      </c>
      <c r="M138" s="191">
        <f>INDEX(list!$J$26:$J$52,MATCH(M$2,list!$G$26:$G$52,0))</f>
        <v>0.84006837754080255</v>
      </c>
      <c r="N138" s="191">
        <f>INDEX(list!$J$26:$J$52,MATCH(N$2,list!$G$26:$G$52,0))</f>
        <v>0.86473964788986613</v>
      </c>
      <c r="O138" s="191">
        <f>INDEX(list!$J$26:$J$52,MATCH(O$2,list!$G$26:$G$52,0))</f>
        <v>0.87931389382733727</v>
      </c>
      <c r="P138" s="191">
        <f>INDEX(list!$J$26:$J$52,MATCH(P$2,list!$G$26:$G$52,0))</f>
        <v>0.89299573558741929</v>
      </c>
      <c r="Q138" s="191">
        <f>INDEX(list!$J$26:$J$52,MATCH(Q$2,list!$G$26:$G$52,0))</f>
        <v>0.89938538749912111</v>
      </c>
      <c r="R138" s="191">
        <f>INDEX(list!$J$26:$J$52,MATCH(R$2,list!$G$26:$G$52,0))</f>
        <v>0.90536113867986234</v>
      </c>
      <c r="S138" s="191">
        <f>INDEX(list!$J$26:$J$52,MATCH(S$2,list!$G$26:$G$52,0))</f>
        <v>0.92218634589940585</v>
      </c>
      <c r="T138" s="191">
        <f>INDEX(list!$J$26:$J$52,MATCH(T$2,list!$G$26:$G$52,0))</f>
        <v>0.94293300128382052</v>
      </c>
      <c r="U138" s="191">
        <f>INDEX(list!$J$26:$J$52,MATCH(U$2,list!$G$26:$G$52,0))</f>
        <v>0.96243922119526415</v>
      </c>
      <c r="V138" s="191">
        <f>INDEX(list!$J$26:$J$52,MATCH(V$2,list!$G$26:$G$52,0))</f>
        <v>0.97761325901065366</v>
      </c>
      <c r="W138" s="191">
        <f>INDEX(list!$J$26:$J$52,MATCH(W$2,list!$G$26:$G$52,0))</f>
        <v>1</v>
      </c>
      <c r="X138" s="191">
        <f>INDEX(list!$J$26:$J$52,MATCH(X$2,list!$G$26:$G$52,0))</f>
        <v>1.060001640402285</v>
      </c>
      <c r="Y138" s="191">
        <f>INDEX(list!$J$26:$J$52,MATCH(Y$2,list!$G$26:$G$52,0))</f>
        <v>1.0861396140684445</v>
      </c>
      <c r="Z138" s="192">
        <f>INDEX(list!$J$26:$J$52,MATCH(Z$2,list!$G$26:$G$52,0))</f>
        <v>1.1085969430248384</v>
      </c>
    </row>
    <row r="139" spans="1:26" x14ac:dyDescent="0.2">
      <c r="A139" s="193">
        <v>462</v>
      </c>
      <c r="B139" s="194">
        <f>INDEX(list!$J$26:$J$52,MATCH(B$2,list!$G$26:$G$52,0))</f>
        <v>0.64333537486359005</v>
      </c>
      <c r="C139" s="194">
        <f>INDEX(list!$J$26:$J$52,MATCH(C$2,list!$G$26:$G$52,0))</f>
        <v>0.66528129732386421</v>
      </c>
      <c r="D139" s="194">
        <f>INDEX(list!$J$26:$J$52,MATCH(D$2,list!$G$26:$G$52,0))</f>
        <v>0.67706179249734466</v>
      </c>
      <c r="E139" s="194">
        <f>INDEX(list!$J$26:$J$52,MATCH(E$2,list!$G$26:$G$52,0))</f>
        <v>0.69197741945086422</v>
      </c>
      <c r="F139" s="194">
        <f>INDEX(list!$J$26:$J$52,MATCH(F$2,list!$G$26:$G$52,0))</f>
        <v>0.70724139437994382</v>
      </c>
      <c r="G139" s="194">
        <f>INDEX(list!$J$26:$J$52,MATCH(G$2,list!$G$26:$G$52,0))</f>
        <v>0.728490620889098</v>
      </c>
      <c r="H139" s="194">
        <f>INDEX(list!$J$26:$J$52,MATCH(H$2,list!$G$26:$G$52,0))</f>
        <v>0.75601011095833059</v>
      </c>
      <c r="I139" s="194">
        <f>INDEX(list!$J$26:$J$52,MATCH(I$2,list!$G$26:$G$52,0))</f>
        <v>0.7756582034998204</v>
      </c>
      <c r="J139" s="194">
        <f>INDEX(list!$J$26:$J$52,MATCH(J$2,list!$G$26:$G$52,0))</f>
        <v>0.8044330130009798</v>
      </c>
      <c r="K139" s="194">
        <f>INDEX(list!$J$26:$J$52,MATCH(K$2,list!$G$26:$G$52,0))</f>
        <v>0.81569890321056482</v>
      </c>
      <c r="L139" s="194">
        <f>INDEX(list!$J$26:$J$52,MATCH(L$2,list!$G$26:$G$52,0))</f>
        <v>0.82372769068726526</v>
      </c>
      <c r="M139" s="194">
        <f>INDEX(list!$J$26:$J$52,MATCH(M$2,list!$G$26:$G$52,0))</f>
        <v>0.84006837754080255</v>
      </c>
      <c r="N139" s="194">
        <f>INDEX(list!$J$26:$J$52,MATCH(N$2,list!$G$26:$G$52,0))</f>
        <v>0.86473964788986613</v>
      </c>
      <c r="O139" s="194">
        <f>INDEX(list!$J$26:$J$52,MATCH(O$2,list!$G$26:$G$52,0))</f>
        <v>0.87931389382733727</v>
      </c>
      <c r="P139" s="194">
        <f>INDEX(list!$J$26:$J$52,MATCH(P$2,list!$G$26:$G$52,0))</f>
        <v>0.89299573558741929</v>
      </c>
      <c r="Q139" s="194">
        <f>INDEX(list!$J$26:$J$52,MATCH(Q$2,list!$G$26:$G$52,0))</f>
        <v>0.89938538749912111</v>
      </c>
      <c r="R139" s="194">
        <f>INDEX(list!$J$26:$J$52,MATCH(R$2,list!$G$26:$G$52,0))</f>
        <v>0.90536113867986234</v>
      </c>
      <c r="S139" s="194">
        <f>INDEX(list!$J$26:$J$52,MATCH(S$2,list!$G$26:$G$52,0))</f>
        <v>0.92218634589940585</v>
      </c>
      <c r="T139" s="194">
        <f>INDEX(list!$J$26:$J$52,MATCH(T$2,list!$G$26:$G$52,0))</f>
        <v>0.94293300128382052</v>
      </c>
      <c r="U139" s="194">
        <f>INDEX(list!$J$26:$J$52,MATCH(U$2,list!$G$26:$G$52,0))</f>
        <v>0.96243922119526415</v>
      </c>
      <c r="V139" s="194">
        <f>INDEX(list!$J$26:$J$52,MATCH(V$2,list!$G$26:$G$52,0))</f>
        <v>0.97761325901065366</v>
      </c>
      <c r="W139" s="194">
        <f>INDEX(list!$J$26:$J$52,MATCH(W$2,list!$G$26:$G$52,0))</f>
        <v>1</v>
      </c>
      <c r="X139" s="194">
        <f>INDEX(list!$J$26:$J$52,MATCH(X$2,list!$G$26:$G$52,0))</f>
        <v>1.060001640402285</v>
      </c>
      <c r="Y139" s="194">
        <f>INDEX(list!$J$26:$J$52,MATCH(Y$2,list!$G$26:$G$52,0))</f>
        <v>1.0861396140684445</v>
      </c>
      <c r="Z139" s="189">
        <f>INDEX(list!$J$26:$J$52,MATCH(Z$2,list!$G$26:$G$52,0))</f>
        <v>1.1085969430248384</v>
      </c>
    </row>
    <row r="140" spans="1:26" x14ac:dyDescent="0.2">
      <c r="A140" s="190">
        <v>463</v>
      </c>
      <c r="B140" s="191">
        <f>INDEX(list!$J$26:$J$52,MATCH(B$2,list!$G$26:$G$52,0))</f>
        <v>0.64333537486359005</v>
      </c>
      <c r="C140" s="191">
        <f>INDEX(list!$J$26:$J$52,MATCH(C$2,list!$G$26:$G$52,0))</f>
        <v>0.66528129732386421</v>
      </c>
      <c r="D140" s="191">
        <f>INDEX(list!$J$26:$J$52,MATCH(D$2,list!$G$26:$G$52,0))</f>
        <v>0.67706179249734466</v>
      </c>
      <c r="E140" s="191">
        <f>INDEX(list!$J$26:$J$52,MATCH(E$2,list!$G$26:$G$52,0))</f>
        <v>0.69197741945086422</v>
      </c>
      <c r="F140" s="191">
        <f>INDEX(list!$J$26:$J$52,MATCH(F$2,list!$G$26:$G$52,0))</f>
        <v>0.70724139437994382</v>
      </c>
      <c r="G140" s="191">
        <f>INDEX(list!$J$26:$J$52,MATCH(G$2,list!$G$26:$G$52,0))</f>
        <v>0.728490620889098</v>
      </c>
      <c r="H140" s="191">
        <f>INDEX(list!$J$26:$J$52,MATCH(H$2,list!$G$26:$G$52,0))</f>
        <v>0.75601011095833059</v>
      </c>
      <c r="I140" s="191">
        <f>INDEX(list!$J$26:$J$52,MATCH(I$2,list!$G$26:$G$52,0))</f>
        <v>0.7756582034998204</v>
      </c>
      <c r="J140" s="191">
        <f>INDEX(list!$J$26:$J$52,MATCH(J$2,list!$G$26:$G$52,0))</f>
        <v>0.8044330130009798</v>
      </c>
      <c r="K140" s="191">
        <f>INDEX(list!$J$26:$J$52,MATCH(K$2,list!$G$26:$G$52,0))</f>
        <v>0.81569890321056482</v>
      </c>
      <c r="L140" s="191">
        <f>INDEX(list!$J$26:$J$52,MATCH(L$2,list!$G$26:$G$52,0))</f>
        <v>0.82372769068726526</v>
      </c>
      <c r="M140" s="191">
        <f>INDEX(list!$J$26:$J$52,MATCH(M$2,list!$G$26:$G$52,0))</f>
        <v>0.84006837754080255</v>
      </c>
      <c r="N140" s="191">
        <f>INDEX(list!$J$26:$J$52,MATCH(N$2,list!$G$26:$G$52,0))</f>
        <v>0.86473964788986613</v>
      </c>
      <c r="O140" s="191">
        <f>INDEX(list!$J$26:$J$52,MATCH(O$2,list!$G$26:$G$52,0))</f>
        <v>0.87931389382733727</v>
      </c>
      <c r="P140" s="191">
        <f>INDEX(list!$J$26:$J$52,MATCH(P$2,list!$G$26:$G$52,0))</f>
        <v>0.89299573558741929</v>
      </c>
      <c r="Q140" s="191">
        <f>INDEX(list!$J$26:$J$52,MATCH(Q$2,list!$G$26:$G$52,0))</f>
        <v>0.89938538749912111</v>
      </c>
      <c r="R140" s="191">
        <f>INDEX(list!$J$26:$J$52,MATCH(R$2,list!$G$26:$G$52,0))</f>
        <v>0.90536113867986234</v>
      </c>
      <c r="S140" s="191">
        <f>INDEX(list!$J$26:$J$52,MATCH(S$2,list!$G$26:$G$52,0))</f>
        <v>0.92218634589940585</v>
      </c>
      <c r="T140" s="191">
        <f>INDEX(list!$J$26:$J$52,MATCH(T$2,list!$G$26:$G$52,0))</f>
        <v>0.94293300128382052</v>
      </c>
      <c r="U140" s="191">
        <f>INDEX(list!$J$26:$J$52,MATCH(U$2,list!$G$26:$G$52,0))</f>
        <v>0.96243922119526415</v>
      </c>
      <c r="V140" s="191">
        <f>INDEX(list!$J$26:$J$52,MATCH(V$2,list!$G$26:$G$52,0))</f>
        <v>0.97761325901065366</v>
      </c>
      <c r="W140" s="191">
        <f>INDEX(list!$J$26:$J$52,MATCH(W$2,list!$G$26:$G$52,0))</f>
        <v>1</v>
      </c>
      <c r="X140" s="191">
        <f>INDEX(list!$J$26:$J$52,MATCH(X$2,list!$G$26:$G$52,0))</f>
        <v>1.060001640402285</v>
      </c>
      <c r="Y140" s="191">
        <f>INDEX(list!$J$26:$J$52,MATCH(Y$2,list!$G$26:$G$52,0))</f>
        <v>1.0861396140684445</v>
      </c>
      <c r="Z140" s="192">
        <f>INDEX(list!$J$26:$J$52,MATCH(Z$2,list!$G$26:$G$52,0))</f>
        <v>1.1085969430248384</v>
      </c>
    </row>
    <row r="141" spans="1:26" x14ac:dyDescent="0.2">
      <c r="A141" s="193">
        <v>464</v>
      </c>
      <c r="B141" s="194">
        <f>INDEX(list!$J$26:$J$52,MATCH(B$2,list!$G$26:$G$52,0))</f>
        <v>0.64333537486359005</v>
      </c>
      <c r="C141" s="194">
        <f>INDEX(list!$J$26:$J$52,MATCH(C$2,list!$G$26:$G$52,0))</f>
        <v>0.66528129732386421</v>
      </c>
      <c r="D141" s="194">
        <f>INDEX(list!$J$26:$J$52,MATCH(D$2,list!$G$26:$G$52,0))</f>
        <v>0.67706179249734466</v>
      </c>
      <c r="E141" s="194">
        <f>INDEX(list!$J$26:$J$52,MATCH(E$2,list!$G$26:$G$52,0))</f>
        <v>0.69197741945086422</v>
      </c>
      <c r="F141" s="194">
        <f>INDEX(list!$J$26:$J$52,MATCH(F$2,list!$G$26:$G$52,0))</f>
        <v>0.70724139437994382</v>
      </c>
      <c r="G141" s="194">
        <f>INDEX(list!$J$26:$J$52,MATCH(G$2,list!$G$26:$G$52,0))</f>
        <v>0.728490620889098</v>
      </c>
      <c r="H141" s="194">
        <f>INDEX(list!$J$26:$J$52,MATCH(H$2,list!$G$26:$G$52,0))</f>
        <v>0.75601011095833059</v>
      </c>
      <c r="I141" s="194">
        <f>INDEX(list!$J$26:$J$52,MATCH(I$2,list!$G$26:$G$52,0))</f>
        <v>0.7756582034998204</v>
      </c>
      <c r="J141" s="194">
        <f>INDEX(list!$J$26:$J$52,MATCH(J$2,list!$G$26:$G$52,0))</f>
        <v>0.8044330130009798</v>
      </c>
      <c r="K141" s="194">
        <f>INDEX(list!$J$26:$J$52,MATCH(K$2,list!$G$26:$G$52,0))</f>
        <v>0.81569890321056482</v>
      </c>
      <c r="L141" s="194">
        <f>INDEX(list!$J$26:$J$52,MATCH(L$2,list!$G$26:$G$52,0))</f>
        <v>0.82372769068726526</v>
      </c>
      <c r="M141" s="194">
        <f>INDEX(list!$J$26:$J$52,MATCH(M$2,list!$G$26:$G$52,0))</f>
        <v>0.84006837754080255</v>
      </c>
      <c r="N141" s="194">
        <f>INDEX(list!$J$26:$J$52,MATCH(N$2,list!$G$26:$G$52,0))</f>
        <v>0.86473964788986613</v>
      </c>
      <c r="O141" s="194">
        <f>INDEX(list!$J$26:$J$52,MATCH(O$2,list!$G$26:$G$52,0))</f>
        <v>0.87931389382733727</v>
      </c>
      <c r="P141" s="194">
        <f>INDEX(list!$J$26:$J$52,MATCH(P$2,list!$G$26:$G$52,0))</f>
        <v>0.89299573558741929</v>
      </c>
      <c r="Q141" s="194">
        <f>INDEX(list!$J$26:$J$52,MATCH(Q$2,list!$G$26:$G$52,0))</f>
        <v>0.89938538749912111</v>
      </c>
      <c r="R141" s="194">
        <f>INDEX(list!$J$26:$J$52,MATCH(R$2,list!$G$26:$G$52,0))</f>
        <v>0.90536113867986234</v>
      </c>
      <c r="S141" s="194">
        <f>INDEX(list!$J$26:$J$52,MATCH(S$2,list!$G$26:$G$52,0))</f>
        <v>0.92218634589940585</v>
      </c>
      <c r="T141" s="194">
        <f>INDEX(list!$J$26:$J$52,MATCH(T$2,list!$G$26:$G$52,0))</f>
        <v>0.94293300128382052</v>
      </c>
      <c r="U141" s="194">
        <f>INDEX(list!$J$26:$J$52,MATCH(U$2,list!$G$26:$G$52,0))</f>
        <v>0.96243922119526415</v>
      </c>
      <c r="V141" s="194">
        <f>INDEX(list!$J$26:$J$52,MATCH(V$2,list!$G$26:$G$52,0))</f>
        <v>0.97761325901065366</v>
      </c>
      <c r="W141" s="194">
        <f>INDEX(list!$J$26:$J$52,MATCH(W$2,list!$G$26:$G$52,0))</f>
        <v>1</v>
      </c>
      <c r="X141" s="194">
        <f>INDEX(list!$J$26:$J$52,MATCH(X$2,list!$G$26:$G$52,0))</f>
        <v>1.060001640402285</v>
      </c>
      <c r="Y141" s="194">
        <f>INDEX(list!$J$26:$J$52,MATCH(Y$2,list!$G$26:$G$52,0))</f>
        <v>1.0861396140684445</v>
      </c>
      <c r="Z141" s="189">
        <f>INDEX(list!$J$26:$J$52,MATCH(Z$2,list!$G$26:$G$52,0))</f>
        <v>1.1085969430248384</v>
      </c>
    </row>
    <row r="142" spans="1:26" x14ac:dyDescent="0.2">
      <c r="A142" s="190">
        <v>465</v>
      </c>
      <c r="B142" s="191">
        <f>INDEX(list!$J$26:$J$52,MATCH(B$2,list!$G$26:$G$52,0))</f>
        <v>0.64333537486359005</v>
      </c>
      <c r="C142" s="191">
        <f>INDEX(list!$J$26:$J$52,MATCH(C$2,list!$G$26:$G$52,0))</f>
        <v>0.66528129732386421</v>
      </c>
      <c r="D142" s="191">
        <f>INDEX(list!$J$26:$J$52,MATCH(D$2,list!$G$26:$G$52,0))</f>
        <v>0.67706179249734466</v>
      </c>
      <c r="E142" s="191">
        <f>INDEX(list!$J$26:$J$52,MATCH(E$2,list!$G$26:$G$52,0))</f>
        <v>0.69197741945086422</v>
      </c>
      <c r="F142" s="191">
        <f>INDEX(list!$J$26:$J$52,MATCH(F$2,list!$G$26:$G$52,0))</f>
        <v>0.70724139437994382</v>
      </c>
      <c r="G142" s="191">
        <f>INDEX(list!$J$26:$J$52,MATCH(G$2,list!$G$26:$G$52,0))</f>
        <v>0.728490620889098</v>
      </c>
      <c r="H142" s="191">
        <f>INDEX(list!$J$26:$J$52,MATCH(H$2,list!$G$26:$G$52,0))</f>
        <v>0.75601011095833059</v>
      </c>
      <c r="I142" s="191">
        <f>INDEX(list!$J$26:$J$52,MATCH(I$2,list!$G$26:$G$52,0))</f>
        <v>0.7756582034998204</v>
      </c>
      <c r="J142" s="191">
        <f>INDEX(list!$J$26:$J$52,MATCH(J$2,list!$G$26:$G$52,0))</f>
        <v>0.8044330130009798</v>
      </c>
      <c r="K142" s="191">
        <f>INDEX(list!$J$26:$J$52,MATCH(K$2,list!$G$26:$G$52,0))</f>
        <v>0.81569890321056482</v>
      </c>
      <c r="L142" s="191">
        <f>INDEX(list!$J$26:$J$52,MATCH(L$2,list!$G$26:$G$52,0))</f>
        <v>0.82372769068726526</v>
      </c>
      <c r="M142" s="191">
        <f>INDEX(list!$J$26:$J$52,MATCH(M$2,list!$G$26:$G$52,0))</f>
        <v>0.84006837754080255</v>
      </c>
      <c r="N142" s="191">
        <f>INDEX(list!$J$26:$J$52,MATCH(N$2,list!$G$26:$G$52,0))</f>
        <v>0.86473964788986613</v>
      </c>
      <c r="O142" s="191">
        <f>INDEX(list!$J$26:$J$52,MATCH(O$2,list!$G$26:$G$52,0))</f>
        <v>0.87931389382733727</v>
      </c>
      <c r="P142" s="191">
        <f>INDEX(list!$J$26:$J$52,MATCH(P$2,list!$G$26:$G$52,0))</f>
        <v>0.89299573558741929</v>
      </c>
      <c r="Q142" s="191">
        <f>INDEX(list!$J$26:$J$52,MATCH(Q$2,list!$G$26:$G$52,0))</f>
        <v>0.89938538749912111</v>
      </c>
      <c r="R142" s="191">
        <f>INDEX(list!$J$26:$J$52,MATCH(R$2,list!$G$26:$G$52,0))</f>
        <v>0.90536113867986234</v>
      </c>
      <c r="S142" s="191">
        <f>INDEX(list!$J$26:$J$52,MATCH(S$2,list!$G$26:$G$52,0))</f>
        <v>0.92218634589940585</v>
      </c>
      <c r="T142" s="191">
        <f>INDEX(list!$J$26:$J$52,MATCH(T$2,list!$G$26:$G$52,0))</f>
        <v>0.94293300128382052</v>
      </c>
      <c r="U142" s="191">
        <f>INDEX(list!$J$26:$J$52,MATCH(U$2,list!$G$26:$G$52,0))</f>
        <v>0.96243922119526415</v>
      </c>
      <c r="V142" s="191">
        <f>INDEX(list!$J$26:$J$52,MATCH(V$2,list!$G$26:$G$52,0))</f>
        <v>0.97761325901065366</v>
      </c>
      <c r="W142" s="191">
        <f>INDEX(list!$J$26:$J$52,MATCH(W$2,list!$G$26:$G$52,0))</f>
        <v>1</v>
      </c>
      <c r="X142" s="191">
        <f>INDEX(list!$J$26:$J$52,MATCH(X$2,list!$G$26:$G$52,0))</f>
        <v>1.060001640402285</v>
      </c>
      <c r="Y142" s="191">
        <f>INDEX(list!$J$26:$J$52,MATCH(Y$2,list!$G$26:$G$52,0))</f>
        <v>1.0861396140684445</v>
      </c>
      <c r="Z142" s="192">
        <f>INDEX(list!$J$26:$J$52,MATCH(Z$2,list!$G$26:$G$52,0))</f>
        <v>1.1085969430248384</v>
      </c>
    </row>
    <row r="143" spans="1:26" x14ac:dyDescent="0.2">
      <c r="A143" s="193">
        <v>466</v>
      </c>
      <c r="B143" s="194">
        <f>INDEX(list!$J$26:$J$52,MATCH(B$2,list!$G$26:$G$52,0))</f>
        <v>0.64333537486359005</v>
      </c>
      <c r="C143" s="194">
        <f>INDEX(list!$J$26:$J$52,MATCH(C$2,list!$G$26:$G$52,0))</f>
        <v>0.66528129732386421</v>
      </c>
      <c r="D143" s="194">
        <f>INDEX(list!$J$26:$J$52,MATCH(D$2,list!$G$26:$G$52,0))</f>
        <v>0.67706179249734466</v>
      </c>
      <c r="E143" s="194">
        <f>INDEX(list!$J$26:$J$52,MATCH(E$2,list!$G$26:$G$52,0))</f>
        <v>0.69197741945086422</v>
      </c>
      <c r="F143" s="194">
        <f>INDEX(list!$J$26:$J$52,MATCH(F$2,list!$G$26:$G$52,0))</f>
        <v>0.70724139437994382</v>
      </c>
      <c r="G143" s="194">
        <f>INDEX(list!$J$26:$J$52,MATCH(G$2,list!$G$26:$G$52,0))</f>
        <v>0.728490620889098</v>
      </c>
      <c r="H143" s="194">
        <f>INDEX(list!$J$26:$J$52,MATCH(H$2,list!$G$26:$G$52,0))</f>
        <v>0.75601011095833059</v>
      </c>
      <c r="I143" s="194">
        <f>INDEX(list!$J$26:$J$52,MATCH(I$2,list!$G$26:$G$52,0))</f>
        <v>0.7756582034998204</v>
      </c>
      <c r="J143" s="194">
        <f>INDEX(list!$J$26:$J$52,MATCH(J$2,list!$G$26:$G$52,0))</f>
        <v>0.8044330130009798</v>
      </c>
      <c r="K143" s="194">
        <f>INDEX(list!$J$26:$J$52,MATCH(K$2,list!$G$26:$G$52,0))</f>
        <v>0.81569890321056482</v>
      </c>
      <c r="L143" s="194">
        <f>INDEX(list!$J$26:$J$52,MATCH(L$2,list!$G$26:$G$52,0))</f>
        <v>0.82372769068726526</v>
      </c>
      <c r="M143" s="194">
        <f>INDEX(list!$J$26:$J$52,MATCH(M$2,list!$G$26:$G$52,0))</f>
        <v>0.84006837754080255</v>
      </c>
      <c r="N143" s="194">
        <f>INDEX(list!$J$26:$J$52,MATCH(N$2,list!$G$26:$G$52,0))</f>
        <v>0.86473964788986613</v>
      </c>
      <c r="O143" s="194">
        <f>INDEX(list!$J$26:$J$52,MATCH(O$2,list!$G$26:$G$52,0))</f>
        <v>0.87931389382733727</v>
      </c>
      <c r="P143" s="194">
        <f>INDEX(list!$J$26:$J$52,MATCH(P$2,list!$G$26:$G$52,0))</f>
        <v>0.89299573558741929</v>
      </c>
      <c r="Q143" s="194">
        <f>INDEX(list!$J$26:$J$52,MATCH(Q$2,list!$G$26:$G$52,0))</f>
        <v>0.89938538749912111</v>
      </c>
      <c r="R143" s="194">
        <f>INDEX(list!$J$26:$J$52,MATCH(R$2,list!$G$26:$G$52,0))</f>
        <v>0.90536113867986234</v>
      </c>
      <c r="S143" s="194">
        <f>INDEX(list!$J$26:$J$52,MATCH(S$2,list!$G$26:$G$52,0))</f>
        <v>0.92218634589940585</v>
      </c>
      <c r="T143" s="194">
        <f>INDEX(list!$J$26:$J$52,MATCH(T$2,list!$G$26:$G$52,0))</f>
        <v>0.94293300128382052</v>
      </c>
      <c r="U143" s="194">
        <f>INDEX(list!$J$26:$J$52,MATCH(U$2,list!$G$26:$G$52,0))</f>
        <v>0.96243922119526415</v>
      </c>
      <c r="V143" s="194">
        <f>INDEX(list!$J$26:$J$52,MATCH(V$2,list!$G$26:$G$52,0))</f>
        <v>0.97761325901065366</v>
      </c>
      <c r="W143" s="194">
        <f>INDEX(list!$J$26:$J$52,MATCH(W$2,list!$G$26:$G$52,0))</f>
        <v>1</v>
      </c>
      <c r="X143" s="194">
        <f>INDEX(list!$J$26:$J$52,MATCH(X$2,list!$G$26:$G$52,0))</f>
        <v>1.060001640402285</v>
      </c>
      <c r="Y143" s="194">
        <f>INDEX(list!$J$26:$J$52,MATCH(Y$2,list!$G$26:$G$52,0))</f>
        <v>1.0861396140684445</v>
      </c>
      <c r="Z143" s="189">
        <f>INDEX(list!$J$26:$J$52,MATCH(Z$2,list!$G$26:$G$52,0))</f>
        <v>1.1085969430248384</v>
      </c>
    </row>
    <row r="144" spans="1:26" x14ac:dyDescent="0.2">
      <c r="A144" s="190">
        <v>467</v>
      </c>
      <c r="B144" s="191">
        <f>INDEX(list!$J$26:$J$52,MATCH(B$2,list!$G$26:$G$52,0))</f>
        <v>0.64333537486359005</v>
      </c>
      <c r="C144" s="191">
        <f>INDEX(list!$J$26:$J$52,MATCH(C$2,list!$G$26:$G$52,0))</f>
        <v>0.66528129732386421</v>
      </c>
      <c r="D144" s="191">
        <f>INDEX(list!$J$26:$J$52,MATCH(D$2,list!$G$26:$G$52,0))</f>
        <v>0.67706179249734466</v>
      </c>
      <c r="E144" s="191">
        <f>INDEX(list!$J$26:$J$52,MATCH(E$2,list!$G$26:$G$52,0))</f>
        <v>0.69197741945086422</v>
      </c>
      <c r="F144" s="191">
        <f>INDEX(list!$J$26:$J$52,MATCH(F$2,list!$G$26:$G$52,0))</f>
        <v>0.70724139437994382</v>
      </c>
      <c r="G144" s="191">
        <f>INDEX(list!$J$26:$J$52,MATCH(G$2,list!$G$26:$G$52,0))</f>
        <v>0.728490620889098</v>
      </c>
      <c r="H144" s="191">
        <f>INDEX(list!$J$26:$J$52,MATCH(H$2,list!$G$26:$G$52,0))</f>
        <v>0.75601011095833059</v>
      </c>
      <c r="I144" s="191">
        <f>INDEX(list!$J$26:$J$52,MATCH(I$2,list!$G$26:$G$52,0))</f>
        <v>0.7756582034998204</v>
      </c>
      <c r="J144" s="191">
        <f>INDEX(list!$J$26:$J$52,MATCH(J$2,list!$G$26:$G$52,0))</f>
        <v>0.8044330130009798</v>
      </c>
      <c r="K144" s="191">
        <f>INDEX(list!$J$26:$J$52,MATCH(K$2,list!$G$26:$G$52,0))</f>
        <v>0.81569890321056482</v>
      </c>
      <c r="L144" s="191">
        <f>INDEX(list!$J$26:$J$52,MATCH(L$2,list!$G$26:$G$52,0))</f>
        <v>0.82372769068726526</v>
      </c>
      <c r="M144" s="191">
        <f>INDEX(list!$J$26:$J$52,MATCH(M$2,list!$G$26:$G$52,0))</f>
        <v>0.84006837754080255</v>
      </c>
      <c r="N144" s="191">
        <f>INDEX(list!$J$26:$J$52,MATCH(N$2,list!$G$26:$G$52,0))</f>
        <v>0.86473964788986613</v>
      </c>
      <c r="O144" s="191">
        <f>INDEX(list!$J$26:$J$52,MATCH(O$2,list!$G$26:$G$52,0))</f>
        <v>0.87931389382733727</v>
      </c>
      <c r="P144" s="191">
        <f>INDEX(list!$J$26:$J$52,MATCH(P$2,list!$G$26:$G$52,0))</f>
        <v>0.89299573558741929</v>
      </c>
      <c r="Q144" s="191">
        <f>INDEX(list!$J$26:$J$52,MATCH(Q$2,list!$G$26:$G$52,0))</f>
        <v>0.89938538749912111</v>
      </c>
      <c r="R144" s="191">
        <f>INDEX(list!$J$26:$J$52,MATCH(R$2,list!$G$26:$G$52,0))</f>
        <v>0.90536113867986234</v>
      </c>
      <c r="S144" s="191">
        <f>INDEX(list!$J$26:$J$52,MATCH(S$2,list!$G$26:$G$52,0))</f>
        <v>0.92218634589940585</v>
      </c>
      <c r="T144" s="191">
        <f>INDEX(list!$J$26:$J$52,MATCH(T$2,list!$G$26:$G$52,0))</f>
        <v>0.94293300128382052</v>
      </c>
      <c r="U144" s="191">
        <f>INDEX(list!$J$26:$J$52,MATCH(U$2,list!$G$26:$G$52,0))</f>
        <v>0.96243922119526415</v>
      </c>
      <c r="V144" s="191">
        <f>INDEX(list!$J$26:$J$52,MATCH(V$2,list!$G$26:$G$52,0))</f>
        <v>0.97761325901065366</v>
      </c>
      <c r="W144" s="191">
        <f>INDEX(list!$J$26:$J$52,MATCH(W$2,list!$G$26:$G$52,0))</f>
        <v>1</v>
      </c>
      <c r="X144" s="191">
        <f>INDEX(list!$J$26:$J$52,MATCH(X$2,list!$G$26:$G$52,0))</f>
        <v>1.060001640402285</v>
      </c>
      <c r="Y144" s="191">
        <f>INDEX(list!$J$26:$J$52,MATCH(Y$2,list!$G$26:$G$52,0))</f>
        <v>1.0861396140684445</v>
      </c>
      <c r="Z144" s="192">
        <f>INDEX(list!$J$26:$J$52,MATCH(Z$2,list!$G$26:$G$52,0))</f>
        <v>1.1085969430248384</v>
      </c>
    </row>
    <row r="145" spans="1:26" x14ac:dyDescent="0.2">
      <c r="A145" s="193">
        <v>469</v>
      </c>
      <c r="B145" s="194">
        <f>INDEX(list!$J$26:$J$52,MATCH(B$2,list!$G$26:$G$52,0))</f>
        <v>0.64333537486359005</v>
      </c>
      <c r="C145" s="194">
        <f>INDEX(list!$J$26:$J$52,MATCH(C$2,list!$G$26:$G$52,0))</f>
        <v>0.66528129732386421</v>
      </c>
      <c r="D145" s="194">
        <f>INDEX(list!$J$26:$J$52,MATCH(D$2,list!$G$26:$G$52,0))</f>
        <v>0.67706179249734466</v>
      </c>
      <c r="E145" s="194">
        <f>INDEX(list!$J$26:$J$52,MATCH(E$2,list!$G$26:$G$52,0))</f>
        <v>0.69197741945086422</v>
      </c>
      <c r="F145" s="194">
        <f>INDEX(list!$J$26:$J$52,MATCH(F$2,list!$G$26:$G$52,0))</f>
        <v>0.70724139437994382</v>
      </c>
      <c r="G145" s="194">
        <f>INDEX(list!$J$26:$J$52,MATCH(G$2,list!$G$26:$G$52,0))</f>
        <v>0.728490620889098</v>
      </c>
      <c r="H145" s="194">
        <f>INDEX(list!$J$26:$J$52,MATCH(H$2,list!$G$26:$G$52,0))</f>
        <v>0.75601011095833059</v>
      </c>
      <c r="I145" s="194">
        <f>INDEX(list!$J$26:$J$52,MATCH(I$2,list!$G$26:$G$52,0))</f>
        <v>0.7756582034998204</v>
      </c>
      <c r="J145" s="194">
        <f>INDEX(list!$J$26:$J$52,MATCH(J$2,list!$G$26:$G$52,0))</f>
        <v>0.8044330130009798</v>
      </c>
      <c r="K145" s="194">
        <f>INDEX(list!$J$26:$J$52,MATCH(K$2,list!$G$26:$G$52,0))</f>
        <v>0.81569890321056482</v>
      </c>
      <c r="L145" s="194">
        <f>INDEX(list!$J$26:$J$52,MATCH(L$2,list!$G$26:$G$52,0))</f>
        <v>0.82372769068726526</v>
      </c>
      <c r="M145" s="194">
        <f>INDEX(list!$J$26:$J$52,MATCH(M$2,list!$G$26:$G$52,0))</f>
        <v>0.84006837754080255</v>
      </c>
      <c r="N145" s="194">
        <f>INDEX(list!$J$26:$J$52,MATCH(N$2,list!$G$26:$G$52,0))</f>
        <v>0.86473964788986613</v>
      </c>
      <c r="O145" s="194">
        <f>INDEX(list!$J$26:$J$52,MATCH(O$2,list!$G$26:$G$52,0))</f>
        <v>0.87931389382733727</v>
      </c>
      <c r="P145" s="194">
        <f>INDEX(list!$J$26:$J$52,MATCH(P$2,list!$G$26:$G$52,0))</f>
        <v>0.89299573558741929</v>
      </c>
      <c r="Q145" s="194">
        <f>INDEX(list!$J$26:$J$52,MATCH(Q$2,list!$G$26:$G$52,0))</f>
        <v>0.89938538749912111</v>
      </c>
      <c r="R145" s="194">
        <f>INDEX(list!$J$26:$J$52,MATCH(R$2,list!$G$26:$G$52,0))</f>
        <v>0.90536113867986234</v>
      </c>
      <c r="S145" s="194">
        <f>INDEX(list!$J$26:$J$52,MATCH(S$2,list!$G$26:$G$52,0))</f>
        <v>0.92218634589940585</v>
      </c>
      <c r="T145" s="194">
        <f>INDEX(list!$J$26:$J$52,MATCH(T$2,list!$G$26:$G$52,0))</f>
        <v>0.94293300128382052</v>
      </c>
      <c r="U145" s="194">
        <f>INDEX(list!$J$26:$J$52,MATCH(U$2,list!$G$26:$G$52,0))</f>
        <v>0.96243922119526415</v>
      </c>
      <c r="V145" s="194">
        <f>INDEX(list!$J$26:$J$52,MATCH(V$2,list!$G$26:$G$52,0))</f>
        <v>0.97761325901065366</v>
      </c>
      <c r="W145" s="194">
        <f>INDEX(list!$J$26:$J$52,MATCH(W$2,list!$G$26:$G$52,0))</f>
        <v>1</v>
      </c>
      <c r="X145" s="194">
        <f>INDEX(list!$J$26:$J$52,MATCH(X$2,list!$G$26:$G$52,0))</f>
        <v>1.060001640402285</v>
      </c>
      <c r="Y145" s="194">
        <f>INDEX(list!$J$26:$J$52,MATCH(Y$2,list!$G$26:$G$52,0))</f>
        <v>1.0861396140684445</v>
      </c>
      <c r="Z145" s="189">
        <f>INDEX(list!$J$26:$J$52,MATCH(Z$2,list!$G$26:$G$52,0))</f>
        <v>1.1085969430248384</v>
      </c>
    </row>
    <row r="146" spans="1:26" x14ac:dyDescent="0.2">
      <c r="A146" s="190">
        <v>471</v>
      </c>
      <c r="B146" s="191">
        <f>INDEX(list!$J$26:$J$52,MATCH(B$2,list!$G$26:$G$52,0))</f>
        <v>0.64333537486359005</v>
      </c>
      <c r="C146" s="191">
        <f>INDEX(list!$J$26:$J$52,MATCH(C$2,list!$G$26:$G$52,0))</f>
        <v>0.66528129732386421</v>
      </c>
      <c r="D146" s="191">
        <f>INDEX(list!$J$26:$J$52,MATCH(D$2,list!$G$26:$G$52,0))</f>
        <v>0.67706179249734466</v>
      </c>
      <c r="E146" s="191">
        <f>INDEX(list!$J$26:$J$52,MATCH(E$2,list!$G$26:$G$52,0))</f>
        <v>0.69197741945086422</v>
      </c>
      <c r="F146" s="191">
        <f>INDEX(list!$J$26:$J$52,MATCH(F$2,list!$G$26:$G$52,0))</f>
        <v>0.70724139437994382</v>
      </c>
      <c r="G146" s="191">
        <f>INDEX(list!$J$26:$J$52,MATCH(G$2,list!$G$26:$G$52,0))</f>
        <v>0.728490620889098</v>
      </c>
      <c r="H146" s="191">
        <f>INDEX(list!$J$26:$J$52,MATCH(H$2,list!$G$26:$G$52,0))</f>
        <v>0.75601011095833059</v>
      </c>
      <c r="I146" s="191">
        <f>INDEX(list!$J$26:$J$52,MATCH(I$2,list!$G$26:$G$52,0))</f>
        <v>0.7756582034998204</v>
      </c>
      <c r="J146" s="191">
        <f>INDEX(list!$J$26:$J$52,MATCH(J$2,list!$G$26:$G$52,0))</f>
        <v>0.8044330130009798</v>
      </c>
      <c r="K146" s="191">
        <f>INDEX(list!$J$26:$J$52,MATCH(K$2,list!$G$26:$G$52,0))</f>
        <v>0.81569890321056482</v>
      </c>
      <c r="L146" s="191">
        <f>INDEX(list!$J$26:$J$52,MATCH(L$2,list!$G$26:$G$52,0))</f>
        <v>0.82372769068726526</v>
      </c>
      <c r="M146" s="191">
        <f>INDEX(list!$J$26:$J$52,MATCH(M$2,list!$G$26:$G$52,0))</f>
        <v>0.84006837754080255</v>
      </c>
      <c r="N146" s="191">
        <f>INDEX(list!$J$26:$J$52,MATCH(N$2,list!$G$26:$G$52,0))</f>
        <v>0.86473964788986613</v>
      </c>
      <c r="O146" s="191">
        <f>INDEX(list!$J$26:$J$52,MATCH(O$2,list!$G$26:$G$52,0))</f>
        <v>0.87931389382733727</v>
      </c>
      <c r="P146" s="191">
        <f>INDEX(list!$J$26:$J$52,MATCH(P$2,list!$G$26:$G$52,0))</f>
        <v>0.89299573558741929</v>
      </c>
      <c r="Q146" s="191">
        <f>INDEX(list!$J$26:$J$52,MATCH(Q$2,list!$G$26:$G$52,0))</f>
        <v>0.89938538749912111</v>
      </c>
      <c r="R146" s="191">
        <f>INDEX(list!$J$26:$J$52,MATCH(R$2,list!$G$26:$G$52,0))</f>
        <v>0.90536113867986234</v>
      </c>
      <c r="S146" s="191">
        <f>INDEX(list!$J$26:$J$52,MATCH(S$2,list!$G$26:$G$52,0))</f>
        <v>0.92218634589940585</v>
      </c>
      <c r="T146" s="191">
        <f>INDEX(list!$J$26:$J$52,MATCH(T$2,list!$G$26:$G$52,0))</f>
        <v>0.94293300128382052</v>
      </c>
      <c r="U146" s="191">
        <f>INDEX(list!$J$26:$J$52,MATCH(U$2,list!$G$26:$G$52,0))</f>
        <v>0.96243922119526415</v>
      </c>
      <c r="V146" s="191">
        <f>INDEX(list!$J$26:$J$52,MATCH(V$2,list!$G$26:$G$52,0))</f>
        <v>0.97761325901065366</v>
      </c>
      <c r="W146" s="191">
        <f>INDEX(list!$J$26:$J$52,MATCH(W$2,list!$G$26:$G$52,0))</f>
        <v>1</v>
      </c>
      <c r="X146" s="191">
        <f>INDEX(list!$J$26:$J$52,MATCH(X$2,list!$G$26:$G$52,0))</f>
        <v>1.060001640402285</v>
      </c>
      <c r="Y146" s="191">
        <f>INDEX(list!$J$26:$J$52,MATCH(Y$2,list!$G$26:$G$52,0))</f>
        <v>1.0861396140684445</v>
      </c>
      <c r="Z146" s="192">
        <f>INDEX(list!$J$26:$J$52,MATCH(Z$2,list!$G$26:$G$52,0))</f>
        <v>1.1085969430248384</v>
      </c>
    </row>
    <row r="147" spans="1:26" x14ac:dyDescent="0.2">
      <c r="A147" s="193">
        <v>481</v>
      </c>
      <c r="B147" s="194">
        <f>INDEX(list!$J$26:$J$52,MATCH(B$2,list!$G$26:$G$52,0))</f>
        <v>0.64333537486359005</v>
      </c>
      <c r="C147" s="194">
        <f>INDEX(list!$J$26:$J$52,MATCH(C$2,list!$G$26:$G$52,0))</f>
        <v>0.66528129732386421</v>
      </c>
      <c r="D147" s="194">
        <f>INDEX(list!$J$26:$J$52,MATCH(D$2,list!$G$26:$G$52,0))</f>
        <v>0.67706179249734466</v>
      </c>
      <c r="E147" s="194">
        <f>INDEX(list!$J$26:$J$52,MATCH(E$2,list!$G$26:$G$52,0))</f>
        <v>0.69197741945086422</v>
      </c>
      <c r="F147" s="194">
        <f>INDEX(list!$J$26:$J$52,MATCH(F$2,list!$G$26:$G$52,0))</f>
        <v>0.70724139437994382</v>
      </c>
      <c r="G147" s="194">
        <f>INDEX(list!$J$26:$J$52,MATCH(G$2,list!$G$26:$G$52,0))</f>
        <v>0.728490620889098</v>
      </c>
      <c r="H147" s="194">
        <f>INDEX(list!$J$26:$J$52,MATCH(H$2,list!$G$26:$G$52,0))</f>
        <v>0.75601011095833059</v>
      </c>
      <c r="I147" s="194">
        <f>INDEX(list!$J$26:$J$52,MATCH(I$2,list!$G$26:$G$52,0))</f>
        <v>0.7756582034998204</v>
      </c>
      <c r="J147" s="194">
        <f>INDEX(list!$J$26:$J$52,MATCH(J$2,list!$G$26:$G$52,0))</f>
        <v>0.8044330130009798</v>
      </c>
      <c r="K147" s="194">
        <f>INDEX(list!$J$26:$J$52,MATCH(K$2,list!$G$26:$G$52,0))</f>
        <v>0.81569890321056482</v>
      </c>
      <c r="L147" s="194">
        <f>INDEX(list!$J$26:$J$52,MATCH(L$2,list!$G$26:$G$52,0))</f>
        <v>0.82372769068726526</v>
      </c>
      <c r="M147" s="194">
        <f>INDEX(list!$J$26:$J$52,MATCH(M$2,list!$G$26:$G$52,0))</f>
        <v>0.84006837754080255</v>
      </c>
      <c r="N147" s="194">
        <f>INDEX(list!$J$26:$J$52,MATCH(N$2,list!$G$26:$G$52,0))</f>
        <v>0.86473964788986613</v>
      </c>
      <c r="O147" s="194">
        <f>INDEX(list!$J$26:$J$52,MATCH(O$2,list!$G$26:$G$52,0))</f>
        <v>0.87931389382733727</v>
      </c>
      <c r="P147" s="194">
        <f>INDEX(list!$J$26:$J$52,MATCH(P$2,list!$G$26:$G$52,0))</f>
        <v>0.89299573558741929</v>
      </c>
      <c r="Q147" s="194">
        <f>INDEX(list!$J$26:$J$52,MATCH(Q$2,list!$G$26:$G$52,0))</f>
        <v>0.89938538749912111</v>
      </c>
      <c r="R147" s="194">
        <f>INDEX(list!$J$26:$J$52,MATCH(R$2,list!$G$26:$G$52,0))</f>
        <v>0.90536113867986234</v>
      </c>
      <c r="S147" s="194">
        <f>INDEX(list!$J$26:$J$52,MATCH(S$2,list!$G$26:$G$52,0))</f>
        <v>0.92218634589940585</v>
      </c>
      <c r="T147" s="194">
        <f>INDEX(list!$J$26:$J$52,MATCH(T$2,list!$G$26:$G$52,0))</f>
        <v>0.94293300128382052</v>
      </c>
      <c r="U147" s="194">
        <f>INDEX(list!$J$26:$J$52,MATCH(U$2,list!$G$26:$G$52,0))</f>
        <v>0.96243922119526415</v>
      </c>
      <c r="V147" s="194">
        <f>INDEX(list!$J$26:$J$52,MATCH(V$2,list!$G$26:$G$52,0))</f>
        <v>0.97761325901065366</v>
      </c>
      <c r="W147" s="194">
        <f>INDEX(list!$J$26:$J$52,MATCH(W$2,list!$G$26:$G$52,0))</f>
        <v>1</v>
      </c>
      <c r="X147" s="194">
        <f>INDEX(list!$J$26:$J$52,MATCH(X$2,list!$G$26:$G$52,0))</f>
        <v>1.060001640402285</v>
      </c>
      <c r="Y147" s="194">
        <f>INDEX(list!$J$26:$J$52,MATCH(Y$2,list!$G$26:$G$52,0))</f>
        <v>1.0861396140684445</v>
      </c>
      <c r="Z147" s="189">
        <f>INDEX(list!$J$26:$J$52,MATCH(Z$2,list!$G$26:$G$52,0))</f>
        <v>1.1085969430248384</v>
      </c>
    </row>
    <row r="148" spans="1:26" x14ac:dyDescent="0.2">
      <c r="A148" s="190">
        <v>482</v>
      </c>
      <c r="B148" s="191">
        <f>INDEX(list!$J$26:$J$52,MATCH(B$2,list!$G$26:$G$52,0))</f>
        <v>0.64333537486359005</v>
      </c>
      <c r="C148" s="191">
        <f>INDEX(list!$J$26:$J$52,MATCH(C$2,list!$G$26:$G$52,0))</f>
        <v>0.66528129732386421</v>
      </c>
      <c r="D148" s="191">
        <f>INDEX(list!$J$26:$J$52,MATCH(D$2,list!$G$26:$G$52,0))</f>
        <v>0.67706179249734466</v>
      </c>
      <c r="E148" s="191">
        <f>INDEX(list!$J$26:$J$52,MATCH(E$2,list!$G$26:$G$52,0))</f>
        <v>0.69197741945086422</v>
      </c>
      <c r="F148" s="191">
        <f>INDEX(list!$J$26:$J$52,MATCH(F$2,list!$G$26:$G$52,0))</f>
        <v>0.70724139437994382</v>
      </c>
      <c r="G148" s="191">
        <f>INDEX(list!$J$26:$J$52,MATCH(G$2,list!$G$26:$G$52,0))</f>
        <v>0.728490620889098</v>
      </c>
      <c r="H148" s="191">
        <f>INDEX(list!$J$26:$J$52,MATCH(H$2,list!$G$26:$G$52,0))</f>
        <v>0.75601011095833059</v>
      </c>
      <c r="I148" s="191">
        <f>INDEX(list!$J$26:$J$52,MATCH(I$2,list!$G$26:$G$52,0))</f>
        <v>0.7756582034998204</v>
      </c>
      <c r="J148" s="191">
        <f>INDEX(list!$J$26:$J$52,MATCH(J$2,list!$G$26:$G$52,0))</f>
        <v>0.8044330130009798</v>
      </c>
      <c r="K148" s="191">
        <f>INDEX(list!$J$26:$J$52,MATCH(K$2,list!$G$26:$G$52,0))</f>
        <v>0.81569890321056482</v>
      </c>
      <c r="L148" s="191">
        <f>INDEX(list!$J$26:$J$52,MATCH(L$2,list!$G$26:$G$52,0))</f>
        <v>0.82372769068726526</v>
      </c>
      <c r="M148" s="191">
        <f>INDEX(list!$J$26:$J$52,MATCH(M$2,list!$G$26:$G$52,0))</f>
        <v>0.84006837754080255</v>
      </c>
      <c r="N148" s="191">
        <f>INDEX(list!$J$26:$J$52,MATCH(N$2,list!$G$26:$G$52,0))</f>
        <v>0.86473964788986613</v>
      </c>
      <c r="O148" s="191">
        <f>INDEX(list!$J$26:$J$52,MATCH(O$2,list!$G$26:$G$52,0))</f>
        <v>0.87931389382733727</v>
      </c>
      <c r="P148" s="191">
        <f>INDEX(list!$J$26:$J$52,MATCH(P$2,list!$G$26:$G$52,0))</f>
        <v>0.89299573558741929</v>
      </c>
      <c r="Q148" s="191">
        <f>INDEX(list!$J$26:$J$52,MATCH(Q$2,list!$G$26:$G$52,0))</f>
        <v>0.89938538749912111</v>
      </c>
      <c r="R148" s="191">
        <f>INDEX(list!$J$26:$J$52,MATCH(R$2,list!$G$26:$G$52,0))</f>
        <v>0.90536113867986234</v>
      </c>
      <c r="S148" s="191">
        <f>INDEX(list!$J$26:$J$52,MATCH(S$2,list!$G$26:$G$52,0))</f>
        <v>0.92218634589940585</v>
      </c>
      <c r="T148" s="191">
        <f>INDEX(list!$J$26:$J$52,MATCH(T$2,list!$G$26:$G$52,0))</f>
        <v>0.94293300128382052</v>
      </c>
      <c r="U148" s="191">
        <f>INDEX(list!$J$26:$J$52,MATCH(U$2,list!$G$26:$G$52,0))</f>
        <v>0.96243922119526415</v>
      </c>
      <c r="V148" s="191">
        <f>INDEX(list!$J$26:$J$52,MATCH(V$2,list!$G$26:$G$52,0))</f>
        <v>0.97761325901065366</v>
      </c>
      <c r="W148" s="191">
        <f>INDEX(list!$J$26:$J$52,MATCH(W$2,list!$G$26:$G$52,0))</f>
        <v>1</v>
      </c>
      <c r="X148" s="191">
        <f>INDEX(list!$J$26:$J$52,MATCH(X$2,list!$G$26:$G$52,0))</f>
        <v>1.060001640402285</v>
      </c>
      <c r="Y148" s="191">
        <f>INDEX(list!$J$26:$J$52,MATCH(Y$2,list!$G$26:$G$52,0))</f>
        <v>1.0861396140684445</v>
      </c>
      <c r="Z148" s="192">
        <f>INDEX(list!$J$26:$J$52,MATCH(Z$2,list!$G$26:$G$52,0))</f>
        <v>1.1085969430248384</v>
      </c>
    </row>
    <row r="149" spans="1:26" x14ac:dyDescent="0.2">
      <c r="A149" s="193">
        <v>503</v>
      </c>
      <c r="B149" s="194">
        <f>INDEX(list!$J$26:$J$52,MATCH(B$2,list!$G$26:$G$52,0))</f>
        <v>0.64333537486359005</v>
      </c>
      <c r="C149" s="194">
        <f>INDEX(list!$J$26:$J$52,MATCH(C$2,list!$G$26:$G$52,0))</f>
        <v>0.66528129732386421</v>
      </c>
      <c r="D149" s="194">
        <f>INDEX(list!$J$26:$J$52,MATCH(D$2,list!$G$26:$G$52,0))</f>
        <v>0.67706179249734466</v>
      </c>
      <c r="E149" s="194">
        <f>INDEX(list!$J$26:$J$52,MATCH(E$2,list!$G$26:$G$52,0))</f>
        <v>0.69197741945086422</v>
      </c>
      <c r="F149" s="194">
        <f>INDEX(list!$J$26:$J$52,MATCH(F$2,list!$G$26:$G$52,0))</f>
        <v>0.70724139437994382</v>
      </c>
      <c r="G149" s="194">
        <f>INDEX(list!$J$26:$J$52,MATCH(G$2,list!$G$26:$G$52,0))</f>
        <v>0.728490620889098</v>
      </c>
      <c r="H149" s="194">
        <f>INDEX(list!$J$26:$J$52,MATCH(H$2,list!$G$26:$G$52,0))</f>
        <v>0.75601011095833059</v>
      </c>
      <c r="I149" s="194">
        <f>INDEX(list!$J$26:$J$52,MATCH(I$2,list!$G$26:$G$52,0))</f>
        <v>0.7756582034998204</v>
      </c>
      <c r="J149" s="194">
        <f>INDEX(list!$J$26:$J$52,MATCH(J$2,list!$G$26:$G$52,0))</f>
        <v>0.8044330130009798</v>
      </c>
      <c r="K149" s="194">
        <f>INDEX(list!$J$26:$J$52,MATCH(K$2,list!$G$26:$G$52,0))</f>
        <v>0.81569890321056482</v>
      </c>
      <c r="L149" s="194">
        <f>INDEX(list!$J$26:$J$52,MATCH(L$2,list!$G$26:$G$52,0))</f>
        <v>0.82372769068726526</v>
      </c>
      <c r="M149" s="194">
        <f>INDEX(list!$J$26:$J$52,MATCH(M$2,list!$G$26:$G$52,0))</f>
        <v>0.84006837754080255</v>
      </c>
      <c r="N149" s="194">
        <f>INDEX(list!$J$26:$J$52,MATCH(N$2,list!$G$26:$G$52,0))</f>
        <v>0.86473964788986613</v>
      </c>
      <c r="O149" s="194">
        <f>INDEX(list!$J$26:$J$52,MATCH(O$2,list!$G$26:$G$52,0))</f>
        <v>0.87931389382733727</v>
      </c>
      <c r="P149" s="194">
        <f>INDEX(list!$J$26:$J$52,MATCH(P$2,list!$G$26:$G$52,0))</f>
        <v>0.89299573558741929</v>
      </c>
      <c r="Q149" s="194">
        <f>INDEX(list!$J$26:$J$52,MATCH(Q$2,list!$G$26:$G$52,0))</f>
        <v>0.89938538749912111</v>
      </c>
      <c r="R149" s="194">
        <f>INDEX(list!$J$26:$J$52,MATCH(R$2,list!$G$26:$G$52,0))</f>
        <v>0.90536113867986234</v>
      </c>
      <c r="S149" s="194">
        <f>INDEX(list!$J$26:$J$52,MATCH(S$2,list!$G$26:$G$52,0))</f>
        <v>0.92218634589940585</v>
      </c>
      <c r="T149" s="194">
        <f>INDEX(list!$J$26:$J$52,MATCH(T$2,list!$G$26:$G$52,0))</f>
        <v>0.94293300128382052</v>
      </c>
      <c r="U149" s="194">
        <f>INDEX(list!$J$26:$J$52,MATCH(U$2,list!$G$26:$G$52,0))</f>
        <v>0.96243922119526415</v>
      </c>
      <c r="V149" s="194">
        <f>INDEX(list!$J$26:$J$52,MATCH(V$2,list!$G$26:$G$52,0))</f>
        <v>0.97761325901065366</v>
      </c>
      <c r="W149" s="194">
        <f>INDEX(list!$J$26:$J$52,MATCH(W$2,list!$G$26:$G$52,0))</f>
        <v>1</v>
      </c>
      <c r="X149" s="194">
        <f>INDEX(list!$J$26:$J$52,MATCH(X$2,list!$G$26:$G$52,0))</f>
        <v>1.060001640402285</v>
      </c>
      <c r="Y149" s="194">
        <f>INDEX(list!$J$26:$J$52,MATCH(Y$2,list!$G$26:$G$52,0))</f>
        <v>1.0861396140684445</v>
      </c>
      <c r="Z149" s="189">
        <f>INDEX(list!$J$26:$J$52,MATCH(Z$2,list!$G$26:$G$52,0))</f>
        <v>1.1085969430248384</v>
      </c>
    </row>
    <row r="150" spans="1:26" x14ac:dyDescent="0.2">
      <c r="A150" s="190">
        <v>521</v>
      </c>
      <c r="B150" s="191">
        <f>INDEX(list!$J$26:$J$52,MATCH(B$2,list!$G$26:$G$52,0))</f>
        <v>0.64333537486359005</v>
      </c>
      <c r="C150" s="191">
        <f>INDEX(list!$J$26:$J$52,MATCH(C$2,list!$G$26:$G$52,0))</f>
        <v>0.66528129732386421</v>
      </c>
      <c r="D150" s="191">
        <f>INDEX(list!$J$26:$J$52,MATCH(D$2,list!$G$26:$G$52,0))</f>
        <v>0.67706179249734466</v>
      </c>
      <c r="E150" s="191">
        <f>INDEX(list!$J$26:$J$52,MATCH(E$2,list!$G$26:$G$52,0))</f>
        <v>0.69197741945086422</v>
      </c>
      <c r="F150" s="191">
        <f>INDEX(list!$J$26:$J$52,MATCH(F$2,list!$G$26:$G$52,0))</f>
        <v>0.70724139437994382</v>
      </c>
      <c r="G150" s="191">
        <f>INDEX(list!$J$26:$J$52,MATCH(G$2,list!$G$26:$G$52,0))</f>
        <v>0.728490620889098</v>
      </c>
      <c r="H150" s="191">
        <f>INDEX(list!$J$26:$J$52,MATCH(H$2,list!$G$26:$G$52,0))</f>
        <v>0.75601011095833059</v>
      </c>
      <c r="I150" s="191">
        <f>INDEX(list!$J$26:$J$52,MATCH(I$2,list!$G$26:$G$52,0))</f>
        <v>0.7756582034998204</v>
      </c>
      <c r="J150" s="191">
        <f>INDEX(list!$J$26:$J$52,MATCH(J$2,list!$G$26:$G$52,0))</f>
        <v>0.8044330130009798</v>
      </c>
      <c r="K150" s="191">
        <f>INDEX(list!$J$26:$J$52,MATCH(K$2,list!$G$26:$G$52,0))</f>
        <v>0.81569890321056482</v>
      </c>
      <c r="L150" s="191">
        <f>INDEX(list!$J$26:$J$52,MATCH(L$2,list!$G$26:$G$52,0))</f>
        <v>0.82372769068726526</v>
      </c>
      <c r="M150" s="191">
        <f>INDEX(list!$J$26:$J$52,MATCH(M$2,list!$G$26:$G$52,0))</f>
        <v>0.84006837754080255</v>
      </c>
      <c r="N150" s="191">
        <f>INDEX(list!$J$26:$J$52,MATCH(N$2,list!$G$26:$G$52,0))</f>
        <v>0.86473964788986613</v>
      </c>
      <c r="O150" s="191">
        <f>INDEX(list!$J$26:$J$52,MATCH(O$2,list!$G$26:$G$52,0))</f>
        <v>0.87931389382733727</v>
      </c>
      <c r="P150" s="191">
        <f>INDEX(list!$J$26:$J$52,MATCH(P$2,list!$G$26:$G$52,0))</f>
        <v>0.89299573558741929</v>
      </c>
      <c r="Q150" s="191">
        <f>INDEX(list!$J$26:$J$52,MATCH(Q$2,list!$G$26:$G$52,0))</f>
        <v>0.89938538749912111</v>
      </c>
      <c r="R150" s="191">
        <f>INDEX(list!$J$26:$J$52,MATCH(R$2,list!$G$26:$G$52,0))</f>
        <v>0.90536113867986234</v>
      </c>
      <c r="S150" s="191">
        <f>INDEX(list!$J$26:$J$52,MATCH(S$2,list!$G$26:$G$52,0))</f>
        <v>0.92218634589940585</v>
      </c>
      <c r="T150" s="191">
        <f>INDEX(list!$J$26:$J$52,MATCH(T$2,list!$G$26:$G$52,0))</f>
        <v>0.94293300128382052</v>
      </c>
      <c r="U150" s="191">
        <f>INDEX(list!$J$26:$J$52,MATCH(U$2,list!$G$26:$G$52,0))</f>
        <v>0.96243922119526415</v>
      </c>
      <c r="V150" s="191">
        <f>INDEX(list!$J$26:$J$52,MATCH(V$2,list!$G$26:$G$52,0))</f>
        <v>0.97761325901065366</v>
      </c>
      <c r="W150" s="191">
        <f>INDEX(list!$J$26:$J$52,MATCH(W$2,list!$G$26:$G$52,0))</f>
        <v>1</v>
      </c>
      <c r="X150" s="191">
        <f>INDEX(list!$J$26:$J$52,MATCH(X$2,list!$G$26:$G$52,0))</f>
        <v>1.060001640402285</v>
      </c>
      <c r="Y150" s="191">
        <f>INDEX(list!$J$26:$J$52,MATCH(Y$2,list!$G$26:$G$52,0))</f>
        <v>1.0861396140684445</v>
      </c>
      <c r="Z150" s="192">
        <f>INDEX(list!$J$26:$J$52,MATCH(Z$2,list!$G$26:$G$52,0))</f>
        <v>1.1085969430248384</v>
      </c>
    </row>
    <row r="151" spans="1:26" x14ac:dyDescent="0.2">
      <c r="A151" s="193">
        <v>522</v>
      </c>
      <c r="B151" s="194">
        <f>INDEX(list!$J$26:$J$52,MATCH(B$2,list!$G$26:$G$52,0))</f>
        <v>0.64333537486359005</v>
      </c>
      <c r="C151" s="194">
        <f>INDEX(list!$J$26:$J$52,MATCH(C$2,list!$G$26:$G$52,0))</f>
        <v>0.66528129732386421</v>
      </c>
      <c r="D151" s="194">
        <f>INDEX(list!$J$26:$J$52,MATCH(D$2,list!$G$26:$G$52,0))</f>
        <v>0.67706179249734466</v>
      </c>
      <c r="E151" s="194">
        <f>INDEX(list!$J$26:$J$52,MATCH(E$2,list!$G$26:$G$52,0))</f>
        <v>0.69197741945086422</v>
      </c>
      <c r="F151" s="194">
        <f>INDEX(list!$J$26:$J$52,MATCH(F$2,list!$G$26:$G$52,0))</f>
        <v>0.70724139437994382</v>
      </c>
      <c r="G151" s="194">
        <f>INDEX(list!$J$26:$J$52,MATCH(G$2,list!$G$26:$G$52,0))</f>
        <v>0.728490620889098</v>
      </c>
      <c r="H151" s="194">
        <f>INDEX(list!$J$26:$J$52,MATCH(H$2,list!$G$26:$G$52,0))</f>
        <v>0.75601011095833059</v>
      </c>
      <c r="I151" s="194">
        <f>INDEX(list!$J$26:$J$52,MATCH(I$2,list!$G$26:$G$52,0))</f>
        <v>0.7756582034998204</v>
      </c>
      <c r="J151" s="194">
        <f>INDEX(list!$J$26:$J$52,MATCH(J$2,list!$G$26:$G$52,0))</f>
        <v>0.8044330130009798</v>
      </c>
      <c r="K151" s="194">
        <f>INDEX(list!$J$26:$J$52,MATCH(K$2,list!$G$26:$G$52,0))</f>
        <v>0.81569890321056482</v>
      </c>
      <c r="L151" s="194">
        <f>INDEX(list!$J$26:$J$52,MATCH(L$2,list!$G$26:$G$52,0))</f>
        <v>0.82372769068726526</v>
      </c>
      <c r="M151" s="194">
        <f>INDEX(list!$J$26:$J$52,MATCH(M$2,list!$G$26:$G$52,0))</f>
        <v>0.84006837754080255</v>
      </c>
      <c r="N151" s="194">
        <f>INDEX(list!$J$26:$J$52,MATCH(N$2,list!$G$26:$G$52,0))</f>
        <v>0.86473964788986613</v>
      </c>
      <c r="O151" s="194">
        <f>INDEX(list!$J$26:$J$52,MATCH(O$2,list!$G$26:$G$52,0))</f>
        <v>0.87931389382733727</v>
      </c>
      <c r="P151" s="194">
        <f>INDEX(list!$J$26:$J$52,MATCH(P$2,list!$G$26:$G$52,0))</f>
        <v>0.89299573558741929</v>
      </c>
      <c r="Q151" s="194">
        <f>INDEX(list!$J$26:$J$52,MATCH(Q$2,list!$G$26:$G$52,0))</f>
        <v>0.89938538749912111</v>
      </c>
      <c r="R151" s="194">
        <f>INDEX(list!$J$26:$J$52,MATCH(R$2,list!$G$26:$G$52,0))</f>
        <v>0.90536113867986234</v>
      </c>
      <c r="S151" s="194">
        <f>INDEX(list!$J$26:$J$52,MATCH(S$2,list!$G$26:$G$52,0))</f>
        <v>0.92218634589940585</v>
      </c>
      <c r="T151" s="194">
        <f>INDEX(list!$J$26:$J$52,MATCH(T$2,list!$G$26:$G$52,0))</f>
        <v>0.94293300128382052</v>
      </c>
      <c r="U151" s="194">
        <f>INDEX(list!$J$26:$J$52,MATCH(U$2,list!$G$26:$G$52,0))</f>
        <v>0.96243922119526415</v>
      </c>
      <c r="V151" s="194">
        <f>INDEX(list!$J$26:$J$52,MATCH(V$2,list!$G$26:$G$52,0))</f>
        <v>0.97761325901065366</v>
      </c>
      <c r="W151" s="194">
        <f>INDEX(list!$J$26:$J$52,MATCH(W$2,list!$G$26:$G$52,0))</f>
        <v>1</v>
      </c>
      <c r="X151" s="194">
        <f>INDEX(list!$J$26:$J$52,MATCH(X$2,list!$G$26:$G$52,0))</f>
        <v>1.060001640402285</v>
      </c>
      <c r="Y151" s="194">
        <f>INDEX(list!$J$26:$J$52,MATCH(Y$2,list!$G$26:$G$52,0))</f>
        <v>1.0861396140684445</v>
      </c>
      <c r="Z151" s="189">
        <f>INDEX(list!$J$26:$J$52,MATCH(Z$2,list!$G$26:$G$52,0))</f>
        <v>1.1085969430248384</v>
      </c>
    </row>
    <row r="152" spans="1:26" x14ac:dyDescent="0.2">
      <c r="A152" s="190">
        <v>523</v>
      </c>
      <c r="B152" s="191">
        <f>INDEX(list!$J$26:$J$52,MATCH(B$2,list!$G$26:$G$52,0))</f>
        <v>0.64333537486359005</v>
      </c>
      <c r="C152" s="191">
        <f>INDEX(list!$J$26:$J$52,MATCH(C$2,list!$G$26:$G$52,0))</f>
        <v>0.66528129732386421</v>
      </c>
      <c r="D152" s="191">
        <f>INDEX(list!$J$26:$J$52,MATCH(D$2,list!$G$26:$G$52,0))</f>
        <v>0.67706179249734466</v>
      </c>
      <c r="E152" s="191">
        <f>INDEX(list!$J$26:$J$52,MATCH(E$2,list!$G$26:$G$52,0))</f>
        <v>0.69197741945086422</v>
      </c>
      <c r="F152" s="191">
        <f>INDEX(list!$J$26:$J$52,MATCH(F$2,list!$G$26:$G$52,0))</f>
        <v>0.70724139437994382</v>
      </c>
      <c r="G152" s="191">
        <f>INDEX(list!$J$26:$J$52,MATCH(G$2,list!$G$26:$G$52,0))</f>
        <v>0.728490620889098</v>
      </c>
      <c r="H152" s="191">
        <f>INDEX(list!$J$26:$J$52,MATCH(H$2,list!$G$26:$G$52,0))</f>
        <v>0.75601011095833059</v>
      </c>
      <c r="I152" s="191">
        <f>INDEX(list!$J$26:$J$52,MATCH(I$2,list!$G$26:$G$52,0))</f>
        <v>0.7756582034998204</v>
      </c>
      <c r="J152" s="191">
        <f>INDEX(list!$J$26:$J$52,MATCH(J$2,list!$G$26:$G$52,0))</f>
        <v>0.8044330130009798</v>
      </c>
      <c r="K152" s="191">
        <f>INDEX(list!$J$26:$J$52,MATCH(K$2,list!$G$26:$G$52,0))</f>
        <v>0.81569890321056482</v>
      </c>
      <c r="L152" s="191">
        <f>INDEX(list!$J$26:$J$52,MATCH(L$2,list!$G$26:$G$52,0))</f>
        <v>0.82372769068726526</v>
      </c>
      <c r="M152" s="191">
        <f>INDEX(list!$J$26:$J$52,MATCH(M$2,list!$G$26:$G$52,0))</f>
        <v>0.84006837754080255</v>
      </c>
      <c r="N152" s="191">
        <f>INDEX(list!$J$26:$J$52,MATCH(N$2,list!$G$26:$G$52,0))</f>
        <v>0.86473964788986613</v>
      </c>
      <c r="O152" s="191">
        <f>INDEX(list!$J$26:$J$52,MATCH(O$2,list!$G$26:$G$52,0))</f>
        <v>0.87931389382733727</v>
      </c>
      <c r="P152" s="191">
        <f>INDEX(list!$J$26:$J$52,MATCH(P$2,list!$G$26:$G$52,0))</f>
        <v>0.89299573558741929</v>
      </c>
      <c r="Q152" s="191">
        <f>INDEX(list!$J$26:$J$52,MATCH(Q$2,list!$G$26:$G$52,0))</f>
        <v>0.89938538749912111</v>
      </c>
      <c r="R152" s="191">
        <f>INDEX(list!$J$26:$J$52,MATCH(R$2,list!$G$26:$G$52,0))</f>
        <v>0.90536113867986234</v>
      </c>
      <c r="S152" s="191">
        <f>INDEX(list!$J$26:$J$52,MATCH(S$2,list!$G$26:$G$52,0))</f>
        <v>0.92218634589940585</v>
      </c>
      <c r="T152" s="191">
        <f>INDEX(list!$J$26:$J$52,MATCH(T$2,list!$G$26:$G$52,0))</f>
        <v>0.94293300128382052</v>
      </c>
      <c r="U152" s="191">
        <f>INDEX(list!$J$26:$J$52,MATCH(U$2,list!$G$26:$G$52,0))</f>
        <v>0.96243922119526415</v>
      </c>
      <c r="V152" s="191">
        <f>INDEX(list!$J$26:$J$52,MATCH(V$2,list!$G$26:$G$52,0))</f>
        <v>0.97761325901065366</v>
      </c>
      <c r="W152" s="191">
        <f>INDEX(list!$J$26:$J$52,MATCH(W$2,list!$G$26:$G$52,0))</f>
        <v>1</v>
      </c>
      <c r="X152" s="191">
        <f>INDEX(list!$J$26:$J$52,MATCH(X$2,list!$G$26:$G$52,0))</f>
        <v>1.060001640402285</v>
      </c>
      <c r="Y152" s="191">
        <f>INDEX(list!$J$26:$J$52,MATCH(Y$2,list!$G$26:$G$52,0))</f>
        <v>1.0861396140684445</v>
      </c>
      <c r="Z152" s="192">
        <f>INDEX(list!$J$26:$J$52,MATCH(Z$2,list!$G$26:$G$52,0))</f>
        <v>1.1085969430248384</v>
      </c>
    </row>
    <row r="153" spans="1:26" x14ac:dyDescent="0.2">
      <c r="A153" s="193">
        <v>524</v>
      </c>
      <c r="B153" s="194">
        <f>INDEX(list!$J$26:$J$52,MATCH(B$2,list!$G$26:$G$52,0))</f>
        <v>0.64333537486359005</v>
      </c>
      <c r="C153" s="194">
        <f>INDEX(list!$J$26:$J$52,MATCH(C$2,list!$G$26:$G$52,0))</f>
        <v>0.66528129732386421</v>
      </c>
      <c r="D153" s="194">
        <f>INDEX(list!$J$26:$J$52,MATCH(D$2,list!$G$26:$G$52,0))</f>
        <v>0.67706179249734466</v>
      </c>
      <c r="E153" s="194">
        <f>INDEX(list!$J$26:$J$52,MATCH(E$2,list!$G$26:$G$52,0))</f>
        <v>0.69197741945086422</v>
      </c>
      <c r="F153" s="194">
        <f>INDEX(list!$J$26:$J$52,MATCH(F$2,list!$G$26:$G$52,0))</f>
        <v>0.70724139437994382</v>
      </c>
      <c r="G153" s="194">
        <f>INDEX(list!$J$26:$J$52,MATCH(G$2,list!$G$26:$G$52,0))</f>
        <v>0.728490620889098</v>
      </c>
      <c r="H153" s="194">
        <f>INDEX(list!$J$26:$J$52,MATCH(H$2,list!$G$26:$G$52,0))</f>
        <v>0.75601011095833059</v>
      </c>
      <c r="I153" s="194">
        <f>INDEX(list!$J$26:$J$52,MATCH(I$2,list!$G$26:$G$52,0))</f>
        <v>0.7756582034998204</v>
      </c>
      <c r="J153" s="194">
        <f>INDEX(list!$J$26:$J$52,MATCH(J$2,list!$G$26:$G$52,0))</f>
        <v>0.8044330130009798</v>
      </c>
      <c r="K153" s="194">
        <f>INDEX(list!$J$26:$J$52,MATCH(K$2,list!$G$26:$G$52,0))</f>
        <v>0.81569890321056482</v>
      </c>
      <c r="L153" s="194">
        <f>INDEX(list!$J$26:$J$52,MATCH(L$2,list!$G$26:$G$52,0))</f>
        <v>0.82372769068726526</v>
      </c>
      <c r="M153" s="194">
        <f>INDEX(list!$J$26:$J$52,MATCH(M$2,list!$G$26:$G$52,0))</f>
        <v>0.84006837754080255</v>
      </c>
      <c r="N153" s="194">
        <f>INDEX(list!$J$26:$J$52,MATCH(N$2,list!$G$26:$G$52,0))</f>
        <v>0.86473964788986613</v>
      </c>
      <c r="O153" s="194">
        <f>INDEX(list!$J$26:$J$52,MATCH(O$2,list!$G$26:$G$52,0))</f>
        <v>0.87931389382733727</v>
      </c>
      <c r="P153" s="194">
        <f>INDEX(list!$J$26:$J$52,MATCH(P$2,list!$G$26:$G$52,0))</f>
        <v>0.89299573558741929</v>
      </c>
      <c r="Q153" s="194">
        <f>INDEX(list!$J$26:$J$52,MATCH(Q$2,list!$G$26:$G$52,0))</f>
        <v>0.89938538749912111</v>
      </c>
      <c r="R153" s="194">
        <f>INDEX(list!$J$26:$J$52,MATCH(R$2,list!$G$26:$G$52,0))</f>
        <v>0.90536113867986234</v>
      </c>
      <c r="S153" s="194">
        <f>INDEX(list!$J$26:$J$52,MATCH(S$2,list!$G$26:$G$52,0))</f>
        <v>0.92218634589940585</v>
      </c>
      <c r="T153" s="194">
        <f>INDEX(list!$J$26:$J$52,MATCH(T$2,list!$G$26:$G$52,0))</f>
        <v>0.94293300128382052</v>
      </c>
      <c r="U153" s="194">
        <f>INDEX(list!$J$26:$J$52,MATCH(U$2,list!$G$26:$G$52,0))</f>
        <v>0.96243922119526415</v>
      </c>
      <c r="V153" s="194">
        <f>INDEX(list!$J$26:$J$52,MATCH(V$2,list!$G$26:$G$52,0))</f>
        <v>0.97761325901065366</v>
      </c>
      <c r="W153" s="194">
        <f>INDEX(list!$J$26:$J$52,MATCH(W$2,list!$G$26:$G$52,0))</f>
        <v>1</v>
      </c>
      <c r="X153" s="194">
        <f>INDEX(list!$J$26:$J$52,MATCH(X$2,list!$G$26:$G$52,0))</f>
        <v>1.060001640402285</v>
      </c>
      <c r="Y153" s="194">
        <f>INDEX(list!$J$26:$J$52,MATCH(Y$2,list!$G$26:$G$52,0))</f>
        <v>1.0861396140684445</v>
      </c>
      <c r="Z153" s="189">
        <f>INDEX(list!$J$26:$J$52,MATCH(Z$2,list!$G$26:$G$52,0))</f>
        <v>1.1085969430248384</v>
      </c>
    </row>
    <row r="154" spans="1:26" x14ac:dyDescent="0.2">
      <c r="A154" s="190">
        <v>525</v>
      </c>
      <c r="B154" s="191">
        <f>INDEX(list!$J$26:$J$52,MATCH(B$2,list!$G$26:$G$52,0))</f>
        <v>0.64333537486359005</v>
      </c>
      <c r="C154" s="191">
        <f>INDEX(list!$J$26:$J$52,MATCH(C$2,list!$G$26:$G$52,0))</f>
        <v>0.66528129732386421</v>
      </c>
      <c r="D154" s="191">
        <f>INDEX(list!$J$26:$J$52,MATCH(D$2,list!$G$26:$G$52,0))</f>
        <v>0.67706179249734466</v>
      </c>
      <c r="E154" s="191">
        <f>INDEX(list!$J$26:$J$52,MATCH(E$2,list!$G$26:$G$52,0))</f>
        <v>0.69197741945086422</v>
      </c>
      <c r="F154" s="191">
        <f>INDEX(list!$J$26:$J$52,MATCH(F$2,list!$G$26:$G$52,0))</f>
        <v>0.70724139437994382</v>
      </c>
      <c r="G154" s="191">
        <f>INDEX(list!$J$26:$J$52,MATCH(G$2,list!$G$26:$G$52,0))</f>
        <v>0.728490620889098</v>
      </c>
      <c r="H154" s="191">
        <f>INDEX(list!$J$26:$J$52,MATCH(H$2,list!$G$26:$G$52,0))</f>
        <v>0.75601011095833059</v>
      </c>
      <c r="I154" s="191">
        <f>INDEX(list!$J$26:$J$52,MATCH(I$2,list!$G$26:$G$52,0))</f>
        <v>0.7756582034998204</v>
      </c>
      <c r="J154" s="191">
        <f>INDEX(list!$J$26:$J$52,MATCH(J$2,list!$G$26:$G$52,0))</f>
        <v>0.8044330130009798</v>
      </c>
      <c r="K154" s="191">
        <f>INDEX(list!$J$26:$J$52,MATCH(K$2,list!$G$26:$G$52,0))</f>
        <v>0.81569890321056482</v>
      </c>
      <c r="L154" s="191">
        <f>INDEX(list!$J$26:$J$52,MATCH(L$2,list!$G$26:$G$52,0))</f>
        <v>0.82372769068726526</v>
      </c>
      <c r="M154" s="191">
        <f>INDEX(list!$J$26:$J$52,MATCH(M$2,list!$G$26:$G$52,0))</f>
        <v>0.84006837754080255</v>
      </c>
      <c r="N154" s="191">
        <f>INDEX(list!$J$26:$J$52,MATCH(N$2,list!$G$26:$G$52,0))</f>
        <v>0.86473964788986613</v>
      </c>
      <c r="O154" s="191">
        <f>INDEX(list!$J$26:$J$52,MATCH(O$2,list!$G$26:$G$52,0))</f>
        <v>0.87931389382733727</v>
      </c>
      <c r="P154" s="191">
        <f>INDEX(list!$J$26:$J$52,MATCH(P$2,list!$G$26:$G$52,0))</f>
        <v>0.89299573558741929</v>
      </c>
      <c r="Q154" s="191">
        <f>INDEX(list!$J$26:$J$52,MATCH(Q$2,list!$G$26:$G$52,0))</f>
        <v>0.89938538749912111</v>
      </c>
      <c r="R154" s="191">
        <f>INDEX(list!$J$26:$J$52,MATCH(R$2,list!$G$26:$G$52,0))</f>
        <v>0.90536113867986234</v>
      </c>
      <c r="S154" s="191">
        <f>INDEX(list!$J$26:$J$52,MATCH(S$2,list!$G$26:$G$52,0))</f>
        <v>0.92218634589940585</v>
      </c>
      <c r="T154" s="191">
        <f>INDEX(list!$J$26:$J$52,MATCH(T$2,list!$G$26:$G$52,0))</f>
        <v>0.94293300128382052</v>
      </c>
      <c r="U154" s="191">
        <f>INDEX(list!$J$26:$J$52,MATCH(U$2,list!$G$26:$G$52,0))</f>
        <v>0.96243922119526415</v>
      </c>
      <c r="V154" s="191">
        <f>INDEX(list!$J$26:$J$52,MATCH(V$2,list!$G$26:$G$52,0))</f>
        <v>0.97761325901065366</v>
      </c>
      <c r="W154" s="191">
        <f>INDEX(list!$J$26:$J$52,MATCH(W$2,list!$G$26:$G$52,0))</f>
        <v>1</v>
      </c>
      <c r="X154" s="191">
        <f>INDEX(list!$J$26:$J$52,MATCH(X$2,list!$G$26:$G$52,0))</f>
        <v>1.060001640402285</v>
      </c>
      <c r="Y154" s="191">
        <f>INDEX(list!$J$26:$J$52,MATCH(Y$2,list!$G$26:$G$52,0))</f>
        <v>1.0861396140684445</v>
      </c>
      <c r="Z154" s="192">
        <f>INDEX(list!$J$26:$J$52,MATCH(Z$2,list!$G$26:$G$52,0))</f>
        <v>1.1085969430248384</v>
      </c>
    </row>
    <row r="155" spans="1:26" x14ac:dyDescent="0.2">
      <c r="A155" s="193">
        <v>526</v>
      </c>
      <c r="B155" s="194">
        <f>INDEX(list!$J$26:$J$52,MATCH(B$2,list!$G$26:$G$52,0))</f>
        <v>0.64333537486359005</v>
      </c>
      <c r="C155" s="194">
        <f>INDEX(list!$J$26:$J$52,MATCH(C$2,list!$G$26:$G$52,0))</f>
        <v>0.66528129732386421</v>
      </c>
      <c r="D155" s="194">
        <f>INDEX(list!$J$26:$J$52,MATCH(D$2,list!$G$26:$G$52,0))</f>
        <v>0.67706179249734466</v>
      </c>
      <c r="E155" s="194">
        <f>INDEX(list!$J$26:$J$52,MATCH(E$2,list!$G$26:$G$52,0))</f>
        <v>0.69197741945086422</v>
      </c>
      <c r="F155" s="194">
        <f>INDEX(list!$J$26:$J$52,MATCH(F$2,list!$G$26:$G$52,0))</f>
        <v>0.70724139437994382</v>
      </c>
      <c r="G155" s="194">
        <f>INDEX(list!$J$26:$J$52,MATCH(G$2,list!$G$26:$G$52,0))</f>
        <v>0.728490620889098</v>
      </c>
      <c r="H155" s="194">
        <f>INDEX(list!$J$26:$J$52,MATCH(H$2,list!$G$26:$G$52,0))</f>
        <v>0.75601011095833059</v>
      </c>
      <c r="I155" s="194">
        <f>INDEX(list!$J$26:$J$52,MATCH(I$2,list!$G$26:$G$52,0))</f>
        <v>0.7756582034998204</v>
      </c>
      <c r="J155" s="194">
        <f>INDEX(list!$J$26:$J$52,MATCH(J$2,list!$G$26:$G$52,0))</f>
        <v>0.8044330130009798</v>
      </c>
      <c r="K155" s="194">
        <f>INDEX(list!$J$26:$J$52,MATCH(K$2,list!$G$26:$G$52,0))</f>
        <v>0.81569890321056482</v>
      </c>
      <c r="L155" s="194">
        <f>INDEX(list!$J$26:$J$52,MATCH(L$2,list!$G$26:$G$52,0))</f>
        <v>0.82372769068726526</v>
      </c>
      <c r="M155" s="194">
        <f>INDEX(list!$J$26:$J$52,MATCH(M$2,list!$G$26:$G$52,0))</f>
        <v>0.84006837754080255</v>
      </c>
      <c r="N155" s="194">
        <f>INDEX(list!$J$26:$J$52,MATCH(N$2,list!$G$26:$G$52,0))</f>
        <v>0.86473964788986613</v>
      </c>
      <c r="O155" s="194">
        <f>INDEX(list!$J$26:$J$52,MATCH(O$2,list!$G$26:$G$52,0))</f>
        <v>0.87931389382733727</v>
      </c>
      <c r="P155" s="194">
        <f>INDEX(list!$J$26:$J$52,MATCH(P$2,list!$G$26:$G$52,0))</f>
        <v>0.89299573558741929</v>
      </c>
      <c r="Q155" s="194">
        <f>INDEX(list!$J$26:$J$52,MATCH(Q$2,list!$G$26:$G$52,0))</f>
        <v>0.89938538749912111</v>
      </c>
      <c r="R155" s="194">
        <f>INDEX(list!$J$26:$J$52,MATCH(R$2,list!$G$26:$G$52,0))</f>
        <v>0.90536113867986234</v>
      </c>
      <c r="S155" s="194">
        <f>INDEX(list!$J$26:$J$52,MATCH(S$2,list!$G$26:$G$52,0))</f>
        <v>0.92218634589940585</v>
      </c>
      <c r="T155" s="194">
        <f>INDEX(list!$J$26:$J$52,MATCH(T$2,list!$G$26:$G$52,0))</f>
        <v>0.94293300128382052</v>
      </c>
      <c r="U155" s="194">
        <f>INDEX(list!$J$26:$J$52,MATCH(U$2,list!$G$26:$G$52,0))</f>
        <v>0.96243922119526415</v>
      </c>
      <c r="V155" s="194">
        <f>INDEX(list!$J$26:$J$52,MATCH(V$2,list!$G$26:$G$52,0))</f>
        <v>0.97761325901065366</v>
      </c>
      <c r="W155" s="194">
        <f>INDEX(list!$J$26:$J$52,MATCH(W$2,list!$G$26:$G$52,0))</f>
        <v>1</v>
      </c>
      <c r="X155" s="194">
        <f>INDEX(list!$J$26:$J$52,MATCH(X$2,list!$G$26:$G$52,0))</f>
        <v>1.060001640402285</v>
      </c>
      <c r="Y155" s="194">
        <f>INDEX(list!$J$26:$J$52,MATCH(Y$2,list!$G$26:$G$52,0))</f>
        <v>1.0861396140684445</v>
      </c>
      <c r="Z155" s="189">
        <f>INDEX(list!$J$26:$J$52,MATCH(Z$2,list!$G$26:$G$52,0))</f>
        <v>1.1085969430248384</v>
      </c>
    </row>
    <row r="156" spans="1:26" x14ac:dyDescent="0.2">
      <c r="A156" s="190">
        <v>527</v>
      </c>
      <c r="B156" s="191">
        <f>INDEX(list!$J$26:$J$52,MATCH(B$2,list!$G$26:$G$52,0))</f>
        <v>0.64333537486359005</v>
      </c>
      <c r="C156" s="191">
        <f>INDEX(list!$J$26:$J$52,MATCH(C$2,list!$G$26:$G$52,0))</f>
        <v>0.66528129732386421</v>
      </c>
      <c r="D156" s="191">
        <f>INDEX(list!$J$26:$J$52,MATCH(D$2,list!$G$26:$G$52,0))</f>
        <v>0.67706179249734466</v>
      </c>
      <c r="E156" s="191">
        <f>INDEX(list!$J$26:$J$52,MATCH(E$2,list!$G$26:$G$52,0))</f>
        <v>0.69197741945086422</v>
      </c>
      <c r="F156" s="191">
        <f>INDEX(list!$J$26:$J$52,MATCH(F$2,list!$G$26:$G$52,0))</f>
        <v>0.70724139437994382</v>
      </c>
      <c r="G156" s="191">
        <f>INDEX(list!$J$26:$J$52,MATCH(G$2,list!$G$26:$G$52,0))</f>
        <v>0.728490620889098</v>
      </c>
      <c r="H156" s="191">
        <f>INDEX(list!$J$26:$J$52,MATCH(H$2,list!$G$26:$G$52,0))</f>
        <v>0.75601011095833059</v>
      </c>
      <c r="I156" s="191">
        <f>INDEX(list!$J$26:$J$52,MATCH(I$2,list!$G$26:$G$52,0))</f>
        <v>0.7756582034998204</v>
      </c>
      <c r="J156" s="191">
        <f>INDEX(list!$J$26:$J$52,MATCH(J$2,list!$G$26:$G$52,0))</f>
        <v>0.8044330130009798</v>
      </c>
      <c r="K156" s="191">
        <f>INDEX(list!$J$26:$J$52,MATCH(K$2,list!$G$26:$G$52,0))</f>
        <v>0.81569890321056482</v>
      </c>
      <c r="L156" s="191">
        <f>INDEX(list!$J$26:$J$52,MATCH(L$2,list!$G$26:$G$52,0))</f>
        <v>0.82372769068726526</v>
      </c>
      <c r="M156" s="191">
        <f>INDEX(list!$J$26:$J$52,MATCH(M$2,list!$G$26:$G$52,0))</f>
        <v>0.84006837754080255</v>
      </c>
      <c r="N156" s="191">
        <f>INDEX(list!$J$26:$J$52,MATCH(N$2,list!$G$26:$G$52,0))</f>
        <v>0.86473964788986613</v>
      </c>
      <c r="O156" s="191">
        <f>INDEX(list!$J$26:$J$52,MATCH(O$2,list!$G$26:$G$52,0))</f>
        <v>0.87931389382733727</v>
      </c>
      <c r="P156" s="191">
        <f>INDEX(list!$J$26:$J$52,MATCH(P$2,list!$G$26:$G$52,0))</f>
        <v>0.89299573558741929</v>
      </c>
      <c r="Q156" s="191">
        <f>INDEX(list!$J$26:$J$52,MATCH(Q$2,list!$G$26:$G$52,0))</f>
        <v>0.89938538749912111</v>
      </c>
      <c r="R156" s="191">
        <f>INDEX(list!$J$26:$J$52,MATCH(R$2,list!$G$26:$G$52,0))</f>
        <v>0.90536113867986234</v>
      </c>
      <c r="S156" s="191">
        <f>INDEX(list!$J$26:$J$52,MATCH(S$2,list!$G$26:$G$52,0))</f>
        <v>0.92218634589940585</v>
      </c>
      <c r="T156" s="191">
        <f>INDEX(list!$J$26:$J$52,MATCH(T$2,list!$G$26:$G$52,0))</f>
        <v>0.94293300128382052</v>
      </c>
      <c r="U156" s="191">
        <f>INDEX(list!$J$26:$J$52,MATCH(U$2,list!$G$26:$G$52,0))</f>
        <v>0.96243922119526415</v>
      </c>
      <c r="V156" s="191">
        <f>INDEX(list!$J$26:$J$52,MATCH(V$2,list!$G$26:$G$52,0))</f>
        <v>0.97761325901065366</v>
      </c>
      <c r="W156" s="191">
        <f>INDEX(list!$J$26:$J$52,MATCH(W$2,list!$G$26:$G$52,0))</f>
        <v>1</v>
      </c>
      <c r="X156" s="191">
        <f>INDEX(list!$J$26:$J$52,MATCH(X$2,list!$G$26:$G$52,0))</f>
        <v>1.060001640402285</v>
      </c>
      <c r="Y156" s="191">
        <f>INDEX(list!$J$26:$J$52,MATCH(Y$2,list!$G$26:$G$52,0))</f>
        <v>1.0861396140684445</v>
      </c>
      <c r="Z156" s="192">
        <f>INDEX(list!$J$26:$J$52,MATCH(Z$2,list!$G$26:$G$52,0))</f>
        <v>1.1085969430248384</v>
      </c>
    </row>
    <row r="157" spans="1:26" x14ac:dyDescent="0.2">
      <c r="A157" s="193">
        <v>528</v>
      </c>
      <c r="B157" s="194">
        <f>INDEX(list!$J$26:$J$52,MATCH(B$2,list!$G$26:$G$52,0))</f>
        <v>0.64333537486359005</v>
      </c>
      <c r="C157" s="194">
        <f>INDEX(list!$J$26:$J$52,MATCH(C$2,list!$G$26:$G$52,0))</f>
        <v>0.66528129732386421</v>
      </c>
      <c r="D157" s="194">
        <f>INDEX(list!$J$26:$J$52,MATCH(D$2,list!$G$26:$G$52,0))</f>
        <v>0.67706179249734466</v>
      </c>
      <c r="E157" s="194">
        <f>INDEX(list!$J$26:$J$52,MATCH(E$2,list!$G$26:$G$52,0))</f>
        <v>0.69197741945086422</v>
      </c>
      <c r="F157" s="194">
        <f>INDEX(list!$J$26:$J$52,MATCH(F$2,list!$G$26:$G$52,0))</f>
        <v>0.70724139437994382</v>
      </c>
      <c r="G157" s="194">
        <f>INDEX(list!$J$26:$J$52,MATCH(G$2,list!$G$26:$G$52,0))</f>
        <v>0.728490620889098</v>
      </c>
      <c r="H157" s="194">
        <f>INDEX(list!$J$26:$J$52,MATCH(H$2,list!$G$26:$G$52,0))</f>
        <v>0.75601011095833059</v>
      </c>
      <c r="I157" s="194">
        <f>INDEX(list!$J$26:$J$52,MATCH(I$2,list!$G$26:$G$52,0))</f>
        <v>0.7756582034998204</v>
      </c>
      <c r="J157" s="194">
        <f>INDEX(list!$J$26:$J$52,MATCH(J$2,list!$G$26:$G$52,0))</f>
        <v>0.8044330130009798</v>
      </c>
      <c r="K157" s="194">
        <f>INDEX(list!$J$26:$J$52,MATCH(K$2,list!$G$26:$G$52,0))</f>
        <v>0.81569890321056482</v>
      </c>
      <c r="L157" s="194">
        <f>INDEX(list!$J$26:$J$52,MATCH(L$2,list!$G$26:$G$52,0))</f>
        <v>0.82372769068726526</v>
      </c>
      <c r="M157" s="194">
        <f>INDEX(list!$J$26:$J$52,MATCH(M$2,list!$G$26:$G$52,0))</f>
        <v>0.84006837754080255</v>
      </c>
      <c r="N157" s="194">
        <f>INDEX(list!$J$26:$J$52,MATCH(N$2,list!$G$26:$G$52,0))</f>
        <v>0.86473964788986613</v>
      </c>
      <c r="O157" s="194">
        <f>INDEX(list!$J$26:$J$52,MATCH(O$2,list!$G$26:$G$52,0))</f>
        <v>0.87931389382733727</v>
      </c>
      <c r="P157" s="194">
        <f>INDEX(list!$J$26:$J$52,MATCH(P$2,list!$G$26:$G$52,0))</f>
        <v>0.89299573558741929</v>
      </c>
      <c r="Q157" s="194">
        <f>INDEX(list!$J$26:$J$52,MATCH(Q$2,list!$G$26:$G$52,0))</f>
        <v>0.89938538749912111</v>
      </c>
      <c r="R157" s="194">
        <f>INDEX(list!$J$26:$J$52,MATCH(R$2,list!$G$26:$G$52,0))</f>
        <v>0.90536113867986234</v>
      </c>
      <c r="S157" s="194">
        <f>INDEX(list!$J$26:$J$52,MATCH(S$2,list!$G$26:$G$52,0))</f>
        <v>0.92218634589940585</v>
      </c>
      <c r="T157" s="194">
        <f>INDEX(list!$J$26:$J$52,MATCH(T$2,list!$G$26:$G$52,0))</f>
        <v>0.94293300128382052</v>
      </c>
      <c r="U157" s="194">
        <f>INDEX(list!$J$26:$J$52,MATCH(U$2,list!$G$26:$G$52,0))</f>
        <v>0.96243922119526415</v>
      </c>
      <c r="V157" s="194">
        <f>INDEX(list!$J$26:$J$52,MATCH(V$2,list!$G$26:$G$52,0))</f>
        <v>0.97761325901065366</v>
      </c>
      <c r="W157" s="194">
        <f>INDEX(list!$J$26:$J$52,MATCH(W$2,list!$G$26:$G$52,0))</f>
        <v>1</v>
      </c>
      <c r="X157" s="194">
        <f>INDEX(list!$J$26:$J$52,MATCH(X$2,list!$G$26:$G$52,0))</f>
        <v>1.060001640402285</v>
      </c>
      <c r="Y157" s="194">
        <f>INDEX(list!$J$26:$J$52,MATCH(Y$2,list!$G$26:$G$52,0))</f>
        <v>1.0861396140684445</v>
      </c>
      <c r="Z157" s="189">
        <f>INDEX(list!$J$26:$J$52,MATCH(Z$2,list!$G$26:$G$52,0))</f>
        <v>1.1085969430248384</v>
      </c>
    </row>
    <row r="158" spans="1:26" x14ac:dyDescent="0.2">
      <c r="A158" s="190">
        <v>529</v>
      </c>
      <c r="B158" s="191">
        <f>INDEX(list!$J$26:$J$52,MATCH(B$2,list!$G$26:$G$52,0))</f>
        <v>0.64333537486359005</v>
      </c>
      <c r="C158" s="191">
        <f>INDEX(list!$J$26:$J$52,MATCH(C$2,list!$G$26:$G$52,0))</f>
        <v>0.66528129732386421</v>
      </c>
      <c r="D158" s="191">
        <f>INDEX(list!$J$26:$J$52,MATCH(D$2,list!$G$26:$G$52,0))</f>
        <v>0.67706179249734466</v>
      </c>
      <c r="E158" s="191">
        <f>INDEX(list!$J$26:$J$52,MATCH(E$2,list!$G$26:$G$52,0))</f>
        <v>0.69197741945086422</v>
      </c>
      <c r="F158" s="191">
        <f>INDEX(list!$J$26:$J$52,MATCH(F$2,list!$G$26:$G$52,0))</f>
        <v>0.70724139437994382</v>
      </c>
      <c r="G158" s="191">
        <f>INDEX(list!$J$26:$J$52,MATCH(G$2,list!$G$26:$G$52,0))</f>
        <v>0.728490620889098</v>
      </c>
      <c r="H158" s="191">
        <f>INDEX(list!$J$26:$J$52,MATCH(H$2,list!$G$26:$G$52,0))</f>
        <v>0.75601011095833059</v>
      </c>
      <c r="I158" s="191">
        <f>INDEX(list!$J$26:$J$52,MATCH(I$2,list!$G$26:$G$52,0))</f>
        <v>0.7756582034998204</v>
      </c>
      <c r="J158" s="191">
        <f>INDEX(list!$J$26:$J$52,MATCH(J$2,list!$G$26:$G$52,0))</f>
        <v>0.8044330130009798</v>
      </c>
      <c r="K158" s="191">
        <f>INDEX(list!$J$26:$J$52,MATCH(K$2,list!$G$26:$G$52,0))</f>
        <v>0.81569890321056482</v>
      </c>
      <c r="L158" s="191">
        <f>INDEX(list!$J$26:$J$52,MATCH(L$2,list!$G$26:$G$52,0))</f>
        <v>0.82372769068726526</v>
      </c>
      <c r="M158" s="191">
        <f>INDEX(list!$J$26:$J$52,MATCH(M$2,list!$G$26:$G$52,0))</f>
        <v>0.84006837754080255</v>
      </c>
      <c r="N158" s="191">
        <f>INDEX(list!$J$26:$J$52,MATCH(N$2,list!$G$26:$G$52,0))</f>
        <v>0.86473964788986613</v>
      </c>
      <c r="O158" s="191">
        <f>INDEX(list!$J$26:$J$52,MATCH(O$2,list!$G$26:$G$52,0))</f>
        <v>0.87931389382733727</v>
      </c>
      <c r="P158" s="191">
        <f>INDEX(list!$J$26:$J$52,MATCH(P$2,list!$G$26:$G$52,0))</f>
        <v>0.89299573558741929</v>
      </c>
      <c r="Q158" s="191">
        <f>INDEX(list!$J$26:$J$52,MATCH(Q$2,list!$G$26:$G$52,0))</f>
        <v>0.89938538749912111</v>
      </c>
      <c r="R158" s="191">
        <f>INDEX(list!$J$26:$J$52,MATCH(R$2,list!$G$26:$G$52,0))</f>
        <v>0.90536113867986234</v>
      </c>
      <c r="S158" s="191">
        <f>INDEX(list!$J$26:$J$52,MATCH(S$2,list!$G$26:$G$52,0))</f>
        <v>0.92218634589940585</v>
      </c>
      <c r="T158" s="191">
        <f>INDEX(list!$J$26:$J$52,MATCH(T$2,list!$G$26:$G$52,0))</f>
        <v>0.94293300128382052</v>
      </c>
      <c r="U158" s="191">
        <f>INDEX(list!$J$26:$J$52,MATCH(U$2,list!$G$26:$G$52,0))</f>
        <v>0.96243922119526415</v>
      </c>
      <c r="V158" s="191">
        <f>INDEX(list!$J$26:$J$52,MATCH(V$2,list!$G$26:$G$52,0))</f>
        <v>0.97761325901065366</v>
      </c>
      <c r="W158" s="191">
        <f>INDEX(list!$J$26:$J$52,MATCH(W$2,list!$G$26:$G$52,0))</f>
        <v>1</v>
      </c>
      <c r="X158" s="191">
        <f>INDEX(list!$J$26:$J$52,MATCH(X$2,list!$G$26:$G$52,0))</f>
        <v>1.060001640402285</v>
      </c>
      <c r="Y158" s="191">
        <f>INDEX(list!$J$26:$J$52,MATCH(Y$2,list!$G$26:$G$52,0))</f>
        <v>1.0861396140684445</v>
      </c>
      <c r="Z158" s="192">
        <f>INDEX(list!$J$26:$J$52,MATCH(Z$2,list!$G$26:$G$52,0))</f>
        <v>1.1085969430248384</v>
      </c>
    </row>
    <row r="159" spans="1:26" x14ac:dyDescent="0.2">
      <c r="A159" s="193">
        <v>531</v>
      </c>
      <c r="B159" s="194">
        <f>INDEX(list!$J$26:$J$52,MATCH(B$2,list!$G$26:$G$52,0))</f>
        <v>0.64333537486359005</v>
      </c>
      <c r="C159" s="194">
        <f>INDEX(list!$J$26:$J$52,MATCH(C$2,list!$G$26:$G$52,0))</f>
        <v>0.66528129732386421</v>
      </c>
      <c r="D159" s="194">
        <f>INDEX(list!$J$26:$J$52,MATCH(D$2,list!$G$26:$G$52,0))</f>
        <v>0.67706179249734466</v>
      </c>
      <c r="E159" s="194">
        <f>INDEX(list!$J$26:$J$52,MATCH(E$2,list!$G$26:$G$52,0))</f>
        <v>0.69197741945086422</v>
      </c>
      <c r="F159" s="194">
        <f>INDEX(list!$J$26:$J$52,MATCH(F$2,list!$G$26:$G$52,0))</f>
        <v>0.70724139437994382</v>
      </c>
      <c r="G159" s="194">
        <f>INDEX(list!$J$26:$J$52,MATCH(G$2,list!$G$26:$G$52,0))</f>
        <v>0.728490620889098</v>
      </c>
      <c r="H159" s="194">
        <f>INDEX(list!$J$26:$J$52,MATCH(H$2,list!$G$26:$G$52,0))</f>
        <v>0.75601011095833059</v>
      </c>
      <c r="I159" s="194">
        <f>INDEX(list!$J$26:$J$52,MATCH(I$2,list!$G$26:$G$52,0))</f>
        <v>0.7756582034998204</v>
      </c>
      <c r="J159" s="194">
        <f>INDEX(list!$J$26:$J$52,MATCH(J$2,list!$G$26:$G$52,0))</f>
        <v>0.8044330130009798</v>
      </c>
      <c r="K159" s="194">
        <f>INDEX(list!$J$26:$J$52,MATCH(K$2,list!$G$26:$G$52,0))</f>
        <v>0.81569890321056482</v>
      </c>
      <c r="L159" s="194">
        <f>INDEX(list!$J$26:$J$52,MATCH(L$2,list!$G$26:$G$52,0))</f>
        <v>0.82372769068726526</v>
      </c>
      <c r="M159" s="194">
        <f>INDEX(list!$J$26:$J$52,MATCH(M$2,list!$G$26:$G$52,0))</f>
        <v>0.84006837754080255</v>
      </c>
      <c r="N159" s="194">
        <f>INDEX(list!$J$26:$J$52,MATCH(N$2,list!$G$26:$G$52,0))</f>
        <v>0.86473964788986613</v>
      </c>
      <c r="O159" s="194">
        <f>INDEX(list!$J$26:$J$52,MATCH(O$2,list!$G$26:$G$52,0))</f>
        <v>0.87931389382733727</v>
      </c>
      <c r="P159" s="194">
        <f>INDEX(list!$J$26:$J$52,MATCH(P$2,list!$G$26:$G$52,0))</f>
        <v>0.89299573558741929</v>
      </c>
      <c r="Q159" s="194">
        <f>INDEX(list!$J$26:$J$52,MATCH(Q$2,list!$G$26:$G$52,0))</f>
        <v>0.89938538749912111</v>
      </c>
      <c r="R159" s="194">
        <f>INDEX(list!$J$26:$J$52,MATCH(R$2,list!$G$26:$G$52,0))</f>
        <v>0.90536113867986234</v>
      </c>
      <c r="S159" s="194">
        <f>INDEX(list!$J$26:$J$52,MATCH(S$2,list!$G$26:$G$52,0))</f>
        <v>0.92218634589940585</v>
      </c>
      <c r="T159" s="194">
        <f>INDEX(list!$J$26:$J$52,MATCH(T$2,list!$G$26:$G$52,0))</f>
        <v>0.94293300128382052</v>
      </c>
      <c r="U159" s="194">
        <f>INDEX(list!$J$26:$J$52,MATCH(U$2,list!$G$26:$G$52,0))</f>
        <v>0.96243922119526415</v>
      </c>
      <c r="V159" s="194">
        <f>INDEX(list!$J$26:$J$52,MATCH(V$2,list!$G$26:$G$52,0))</f>
        <v>0.97761325901065366</v>
      </c>
      <c r="W159" s="194">
        <f>INDEX(list!$J$26:$J$52,MATCH(W$2,list!$G$26:$G$52,0))</f>
        <v>1</v>
      </c>
      <c r="X159" s="194">
        <f>INDEX(list!$J$26:$J$52,MATCH(X$2,list!$G$26:$G$52,0))</f>
        <v>1.060001640402285</v>
      </c>
      <c r="Y159" s="194">
        <f>INDEX(list!$J$26:$J$52,MATCH(Y$2,list!$G$26:$G$52,0))</f>
        <v>1.0861396140684445</v>
      </c>
      <c r="Z159" s="189">
        <f>INDEX(list!$J$26:$J$52,MATCH(Z$2,list!$G$26:$G$52,0))</f>
        <v>1.1085969430248384</v>
      </c>
    </row>
    <row r="160" spans="1:26" x14ac:dyDescent="0.2">
      <c r="A160" s="190">
        <v>534</v>
      </c>
      <c r="B160" s="191">
        <f>INDEX(list!$J$26:$J$52,MATCH(B$2,list!$G$26:$G$52,0))</f>
        <v>0.64333537486359005</v>
      </c>
      <c r="C160" s="191">
        <f>INDEX(list!$J$26:$J$52,MATCH(C$2,list!$G$26:$G$52,0))</f>
        <v>0.66528129732386421</v>
      </c>
      <c r="D160" s="191">
        <f>INDEX(list!$J$26:$J$52,MATCH(D$2,list!$G$26:$G$52,0))</f>
        <v>0.67706179249734466</v>
      </c>
      <c r="E160" s="191">
        <f>INDEX(list!$J$26:$J$52,MATCH(E$2,list!$G$26:$G$52,0))</f>
        <v>0.69197741945086422</v>
      </c>
      <c r="F160" s="191">
        <f>INDEX(list!$J$26:$J$52,MATCH(F$2,list!$G$26:$G$52,0))</f>
        <v>0.70724139437994382</v>
      </c>
      <c r="G160" s="191">
        <f>INDEX(list!$J$26:$J$52,MATCH(G$2,list!$G$26:$G$52,0))</f>
        <v>0.728490620889098</v>
      </c>
      <c r="H160" s="191">
        <f>INDEX(list!$J$26:$J$52,MATCH(H$2,list!$G$26:$G$52,0))</f>
        <v>0.75601011095833059</v>
      </c>
      <c r="I160" s="191">
        <f>INDEX(list!$J$26:$J$52,MATCH(I$2,list!$G$26:$G$52,0))</f>
        <v>0.7756582034998204</v>
      </c>
      <c r="J160" s="191">
        <f>INDEX(list!$J$26:$J$52,MATCH(J$2,list!$G$26:$G$52,0))</f>
        <v>0.8044330130009798</v>
      </c>
      <c r="K160" s="191">
        <f>INDEX(list!$J$26:$J$52,MATCH(K$2,list!$G$26:$G$52,0))</f>
        <v>0.81569890321056482</v>
      </c>
      <c r="L160" s="191">
        <f>INDEX(list!$J$26:$J$52,MATCH(L$2,list!$G$26:$G$52,0))</f>
        <v>0.82372769068726526</v>
      </c>
      <c r="M160" s="191">
        <f>INDEX(list!$J$26:$J$52,MATCH(M$2,list!$G$26:$G$52,0))</f>
        <v>0.84006837754080255</v>
      </c>
      <c r="N160" s="191">
        <f>INDEX(list!$J$26:$J$52,MATCH(N$2,list!$G$26:$G$52,0))</f>
        <v>0.86473964788986613</v>
      </c>
      <c r="O160" s="191">
        <f>INDEX(list!$J$26:$J$52,MATCH(O$2,list!$G$26:$G$52,0))</f>
        <v>0.87931389382733727</v>
      </c>
      <c r="P160" s="191">
        <f>INDEX(list!$J$26:$J$52,MATCH(P$2,list!$G$26:$G$52,0))</f>
        <v>0.89299573558741929</v>
      </c>
      <c r="Q160" s="191">
        <f>INDEX(list!$J$26:$J$52,MATCH(Q$2,list!$G$26:$G$52,0))</f>
        <v>0.89938538749912111</v>
      </c>
      <c r="R160" s="191">
        <f>INDEX(list!$J$26:$J$52,MATCH(R$2,list!$G$26:$G$52,0))</f>
        <v>0.90536113867986234</v>
      </c>
      <c r="S160" s="191">
        <f>INDEX(list!$J$26:$J$52,MATCH(S$2,list!$G$26:$G$52,0))</f>
        <v>0.92218634589940585</v>
      </c>
      <c r="T160" s="191">
        <f>INDEX(list!$J$26:$J$52,MATCH(T$2,list!$G$26:$G$52,0))</f>
        <v>0.94293300128382052</v>
      </c>
      <c r="U160" s="191">
        <f>INDEX(list!$J$26:$J$52,MATCH(U$2,list!$G$26:$G$52,0))</f>
        <v>0.96243922119526415</v>
      </c>
      <c r="V160" s="191">
        <f>INDEX(list!$J$26:$J$52,MATCH(V$2,list!$G$26:$G$52,0))</f>
        <v>0.97761325901065366</v>
      </c>
      <c r="W160" s="191">
        <f>INDEX(list!$J$26:$J$52,MATCH(W$2,list!$G$26:$G$52,0))</f>
        <v>1</v>
      </c>
      <c r="X160" s="191">
        <f>INDEX(list!$J$26:$J$52,MATCH(X$2,list!$G$26:$G$52,0))</f>
        <v>1.060001640402285</v>
      </c>
      <c r="Y160" s="191">
        <f>INDEX(list!$J$26:$J$52,MATCH(Y$2,list!$G$26:$G$52,0))</f>
        <v>1.0861396140684445</v>
      </c>
      <c r="Z160" s="192">
        <f>INDEX(list!$J$26:$J$52,MATCH(Z$2,list!$G$26:$G$52,0))</f>
        <v>1.1085969430248384</v>
      </c>
    </row>
    <row r="161" spans="1:26" x14ac:dyDescent="0.2">
      <c r="A161" s="193">
        <v>535</v>
      </c>
      <c r="B161" s="194">
        <f>INDEX(list!$J$26:$J$52,MATCH(B$2,list!$G$26:$G$52,0))</f>
        <v>0.64333537486359005</v>
      </c>
      <c r="C161" s="194">
        <f>INDEX(list!$J$26:$J$52,MATCH(C$2,list!$G$26:$G$52,0))</f>
        <v>0.66528129732386421</v>
      </c>
      <c r="D161" s="194">
        <f>INDEX(list!$J$26:$J$52,MATCH(D$2,list!$G$26:$G$52,0))</f>
        <v>0.67706179249734466</v>
      </c>
      <c r="E161" s="194">
        <f>INDEX(list!$J$26:$J$52,MATCH(E$2,list!$G$26:$G$52,0))</f>
        <v>0.69197741945086422</v>
      </c>
      <c r="F161" s="194">
        <f>INDEX(list!$J$26:$J$52,MATCH(F$2,list!$G$26:$G$52,0))</f>
        <v>0.70724139437994382</v>
      </c>
      <c r="G161" s="194">
        <f>INDEX(list!$J$26:$J$52,MATCH(G$2,list!$G$26:$G$52,0))</f>
        <v>0.728490620889098</v>
      </c>
      <c r="H161" s="194">
        <f>INDEX(list!$J$26:$J$52,MATCH(H$2,list!$G$26:$G$52,0))</f>
        <v>0.75601011095833059</v>
      </c>
      <c r="I161" s="194">
        <f>INDEX(list!$J$26:$J$52,MATCH(I$2,list!$G$26:$G$52,0))</f>
        <v>0.7756582034998204</v>
      </c>
      <c r="J161" s="194">
        <f>INDEX(list!$J$26:$J$52,MATCH(J$2,list!$G$26:$G$52,0))</f>
        <v>0.8044330130009798</v>
      </c>
      <c r="K161" s="194">
        <f>INDEX(list!$J$26:$J$52,MATCH(K$2,list!$G$26:$G$52,0))</f>
        <v>0.81569890321056482</v>
      </c>
      <c r="L161" s="194">
        <f>INDEX(list!$J$26:$J$52,MATCH(L$2,list!$G$26:$G$52,0))</f>
        <v>0.82372769068726526</v>
      </c>
      <c r="M161" s="194">
        <f>INDEX(list!$J$26:$J$52,MATCH(M$2,list!$G$26:$G$52,0))</f>
        <v>0.84006837754080255</v>
      </c>
      <c r="N161" s="194">
        <f>INDEX(list!$J$26:$J$52,MATCH(N$2,list!$G$26:$G$52,0))</f>
        <v>0.86473964788986613</v>
      </c>
      <c r="O161" s="194">
        <f>INDEX(list!$J$26:$J$52,MATCH(O$2,list!$G$26:$G$52,0))</f>
        <v>0.87931389382733727</v>
      </c>
      <c r="P161" s="194">
        <f>INDEX(list!$J$26:$J$52,MATCH(P$2,list!$G$26:$G$52,0))</f>
        <v>0.89299573558741929</v>
      </c>
      <c r="Q161" s="194">
        <f>INDEX(list!$J$26:$J$52,MATCH(Q$2,list!$G$26:$G$52,0))</f>
        <v>0.89938538749912111</v>
      </c>
      <c r="R161" s="194">
        <f>INDEX(list!$J$26:$J$52,MATCH(R$2,list!$G$26:$G$52,0))</f>
        <v>0.90536113867986234</v>
      </c>
      <c r="S161" s="194">
        <f>INDEX(list!$J$26:$J$52,MATCH(S$2,list!$G$26:$G$52,0))</f>
        <v>0.92218634589940585</v>
      </c>
      <c r="T161" s="194">
        <f>INDEX(list!$J$26:$J$52,MATCH(T$2,list!$G$26:$G$52,0))</f>
        <v>0.94293300128382052</v>
      </c>
      <c r="U161" s="194">
        <f>INDEX(list!$J$26:$J$52,MATCH(U$2,list!$G$26:$G$52,0))</f>
        <v>0.96243922119526415</v>
      </c>
      <c r="V161" s="194">
        <f>INDEX(list!$J$26:$J$52,MATCH(V$2,list!$G$26:$G$52,0))</f>
        <v>0.97761325901065366</v>
      </c>
      <c r="W161" s="194">
        <f>INDEX(list!$J$26:$J$52,MATCH(W$2,list!$G$26:$G$52,0))</f>
        <v>1</v>
      </c>
      <c r="X161" s="194">
        <f>INDEX(list!$J$26:$J$52,MATCH(X$2,list!$G$26:$G$52,0))</f>
        <v>1.060001640402285</v>
      </c>
      <c r="Y161" s="194">
        <f>INDEX(list!$J$26:$J$52,MATCH(Y$2,list!$G$26:$G$52,0))</f>
        <v>1.0861396140684445</v>
      </c>
      <c r="Z161" s="189">
        <f>INDEX(list!$J$26:$J$52,MATCH(Z$2,list!$G$26:$G$52,0))</f>
        <v>1.1085969430248384</v>
      </c>
    </row>
    <row r="162" spans="1:26" x14ac:dyDescent="0.2">
      <c r="A162" s="190">
        <v>536</v>
      </c>
      <c r="B162" s="191">
        <f>INDEX(list!$J$26:$J$52,MATCH(B$2,list!$G$26:$G$52,0))</f>
        <v>0.64333537486359005</v>
      </c>
      <c r="C162" s="191">
        <f>INDEX(list!$J$26:$J$52,MATCH(C$2,list!$G$26:$G$52,0))</f>
        <v>0.66528129732386421</v>
      </c>
      <c r="D162" s="191">
        <f>INDEX(list!$J$26:$J$52,MATCH(D$2,list!$G$26:$G$52,0))</f>
        <v>0.67706179249734466</v>
      </c>
      <c r="E162" s="191">
        <f>INDEX(list!$J$26:$J$52,MATCH(E$2,list!$G$26:$G$52,0))</f>
        <v>0.69197741945086422</v>
      </c>
      <c r="F162" s="191">
        <f>INDEX(list!$J$26:$J$52,MATCH(F$2,list!$G$26:$G$52,0))</f>
        <v>0.70724139437994382</v>
      </c>
      <c r="G162" s="191">
        <f>INDEX(list!$J$26:$J$52,MATCH(G$2,list!$G$26:$G$52,0))</f>
        <v>0.728490620889098</v>
      </c>
      <c r="H162" s="191">
        <f>INDEX(list!$J$26:$J$52,MATCH(H$2,list!$G$26:$G$52,0))</f>
        <v>0.75601011095833059</v>
      </c>
      <c r="I162" s="191">
        <f>INDEX(list!$J$26:$J$52,MATCH(I$2,list!$G$26:$G$52,0))</f>
        <v>0.7756582034998204</v>
      </c>
      <c r="J162" s="191">
        <f>INDEX(list!$J$26:$J$52,MATCH(J$2,list!$G$26:$G$52,0))</f>
        <v>0.8044330130009798</v>
      </c>
      <c r="K162" s="191">
        <f>INDEX(list!$J$26:$J$52,MATCH(K$2,list!$G$26:$G$52,0))</f>
        <v>0.81569890321056482</v>
      </c>
      <c r="L162" s="191">
        <f>INDEX(list!$J$26:$J$52,MATCH(L$2,list!$G$26:$G$52,0))</f>
        <v>0.82372769068726526</v>
      </c>
      <c r="M162" s="191">
        <f>INDEX(list!$J$26:$J$52,MATCH(M$2,list!$G$26:$G$52,0))</f>
        <v>0.84006837754080255</v>
      </c>
      <c r="N162" s="191">
        <f>INDEX(list!$J$26:$J$52,MATCH(N$2,list!$G$26:$G$52,0))</f>
        <v>0.86473964788986613</v>
      </c>
      <c r="O162" s="191">
        <f>INDEX(list!$J$26:$J$52,MATCH(O$2,list!$G$26:$G$52,0))</f>
        <v>0.87931389382733727</v>
      </c>
      <c r="P162" s="191">
        <f>INDEX(list!$J$26:$J$52,MATCH(P$2,list!$G$26:$G$52,0))</f>
        <v>0.89299573558741929</v>
      </c>
      <c r="Q162" s="191">
        <f>INDEX(list!$J$26:$J$52,MATCH(Q$2,list!$G$26:$G$52,0))</f>
        <v>0.89938538749912111</v>
      </c>
      <c r="R162" s="191">
        <f>INDEX(list!$J$26:$J$52,MATCH(R$2,list!$G$26:$G$52,0))</f>
        <v>0.90536113867986234</v>
      </c>
      <c r="S162" s="191">
        <f>INDEX(list!$J$26:$J$52,MATCH(S$2,list!$G$26:$G$52,0))</f>
        <v>0.92218634589940585</v>
      </c>
      <c r="T162" s="191">
        <f>INDEX(list!$J$26:$J$52,MATCH(T$2,list!$G$26:$G$52,0))</f>
        <v>0.94293300128382052</v>
      </c>
      <c r="U162" s="191">
        <f>INDEX(list!$J$26:$J$52,MATCH(U$2,list!$G$26:$G$52,0))</f>
        <v>0.96243922119526415</v>
      </c>
      <c r="V162" s="191">
        <f>INDEX(list!$J$26:$J$52,MATCH(V$2,list!$G$26:$G$52,0))</f>
        <v>0.97761325901065366</v>
      </c>
      <c r="W162" s="191">
        <f>INDEX(list!$J$26:$J$52,MATCH(W$2,list!$G$26:$G$52,0))</f>
        <v>1</v>
      </c>
      <c r="X162" s="191">
        <f>INDEX(list!$J$26:$J$52,MATCH(X$2,list!$G$26:$G$52,0))</f>
        <v>1.060001640402285</v>
      </c>
      <c r="Y162" s="191">
        <f>INDEX(list!$J$26:$J$52,MATCH(Y$2,list!$G$26:$G$52,0))</f>
        <v>1.0861396140684445</v>
      </c>
      <c r="Z162" s="192">
        <f>INDEX(list!$J$26:$J$52,MATCH(Z$2,list!$G$26:$G$52,0))</f>
        <v>1.1085969430248384</v>
      </c>
    </row>
    <row r="163" spans="1:26" x14ac:dyDescent="0.2">
      <c r="A163" s="193">
        <v>537</v>
      </c>
      <c r="B163" s="194">
        <f>INDEX(list!$J$26:$J$52,MATCH(B$2,list!$G$26:$G$52,0))</f>
        <v>0.64333537486359005</v>
      </c>
      <c r="C163" s="194">
        <f>INDEX(list!$J$26:$J$52,MATCH(C$2,list!$G$26:$G$52,0))</f>
        <v>0.66528129732386421</v>
      </c>
      <c r="D163" s="194">
        <f>INDEX(list!$J$26:$J$52,MATCH(D$2,list!$G$26:$G$52,0))</f>
        <v>0.67706179249734466</v>
      </c>
      <c r="E163" s="194">
        <f>INDEX(list!$J$26:$J$52,MATCH(E$2,list!$G$26:$G$52,0))</f>
        <v>0.69197741945086422</v>
      </c>
      <c r="F163" s="194">
        <f>INDEX(list!$J$26:$J$52,MATCH(F$2,list!$G$26:$G$52,0))</f>
        <v>0.70724139437994382</v>
      </c>
      <c r="G163" s="194">
        <f>INDEX(list!$J$26:$J$52,MATCH(G$2,list!$G$26:$G$52,0))</f>
        <v>0.728490620889098</v>
      </c>
      <c r="H163" s="194">
        <f>INDEX(list!$J$26:$J$52,MATCH(H$2,list!$G$26:$G$52,0))</f>
        <v>0.75601011095833059</v>
      </c>
      <c r="I163" s="194">
        <f>INDEX(list!$J$26:$J$52,MATCH(I$2,list!$G$26:$G$52,0))</f>
        <v>0.7756582034998204</v>
      </c>
      <c r="J163" s="194">
        <f>INDEX(list!$J$26:$J$52,MATCH(J$2,list!$G$26:$G$52,0))</f>
        <v>0.8044330130009798</v>
      </c>
      <c r="K163" s="194">
        <f>INDEX(list!$J$26:$J$52,MATCH(K$2,list!$G$26:$G$52,0))</f>
        <v>0.81569890321056482</v>
      </c>
      <c r="L163" s="194">
        <f>INDEX(list!$J$26:$J$52,MATCH(L$2,list!$G$26:$G$52,0))</f>
        <v>0.82372769068726526</v>
      </c>
      <c r="M163" s="194">
        <f>INDEX(list!$J$26:$J$52,MATCH(M$2,list!$G$26:$G$52,0))</f>
        <v>0.84006837754080255</v>
      </c>
      <c r="N163" s="194">
        <f>INDEX(list!$J$26:$J$52,MATCH(N$2,list!$G$26:$G$52,0))</f>
        <v>0.86473964788986613</v>
      </c>
      <c r="O163" s="194">
        <f>INDEX(list!$J$26:$J$52,MATCH(O$2,list!$G$26:$G$52,0))</f>
        <v>0.87931389382733727</v>
      </c>
      <c r="P163" s="194">
        <f>INDEX(list!$J$26:$J$52,MATCH(P$2,list!$G$26:$G$52,0))</f>
        <v>0.89299573558741929</v>
      </c>
      <c r="Q163" s="194">
        <f>INDEX(list!$J$26:$J$52,MATCH(Q$2,list!$G$26:$G$52,0))</f>
        <v>0.89938538749912111</v>
      </c>
      <c r="R163" s="194">
        <f>INDEX(list!$J$26:$J$52,MATCH(R$2,list!$G$26:$G$52,0))</f>
        <v>0.90536113867986234</v>
      </c>
      <c r="S163" s="194">
        <f>INDEX(list!$J$26:$J$52,MATCH(S$2,list!$G$26:$G$52,0))</f>
        <v>0.92218634589940585</v>
      </c>
      <c r="T163" s="194">
        <f>INDEX(list!$J$26:$J$52,MATCH(T$2,list!$G$26:$G$52,0))</f>
        <v>0.94293300128382052</v>
      </c>
      <c r="U163" s="194">
        <f>INDEX(list!$J$26:$J$52,MATCH(U$2,list!$G$26:$G$52,0))</f>
        <v>0.96243922119526415</v>
      </c>
      <c r="V163" s="194">
        <f>INDEX(list!$J$26:$J$52,MATCH(V$2,list!$G$26:$G$52,0))</f>
        <v>0.97761325901065366</v>
      </c>
      <c r="W163" s="194">
        <f>INDEX(list!$J$26:$J$52,MATCH(W$2,list!$G$26:$G$52,0))</f>
        <v>1</v>
      </c>
      <c r="X163" s="194">
        <f>INDEX(list!$J$26:$J$52,MATCH(X$2,list!$G$26:$G$52,0))</f>
        <v>1.060001640402285</v>
      </c>
      <c r="Y163" s="194">
        <f>INDEX(list!$J$26:$J$52,MATCH(Y$2,list!$G$26:$G$52,0))</f>
        <v>1.0861396140684445</v>
      </c>
      <c r="Z163" s="189">
        <f>INDEX(list!$J$26:$J$52,MATCH(Z$2,list!$G$26:$G$52,0))</f>
        <v>1.1085969430248384</v>
      </c>
    </row>
    <row r="164" spans="1:26" x14ac:dyDescent="0.2">
      <c r="A164" s="190">
        <v>538</v>
      </c>
      <c r="B164" s="191">
        <f>INDEX(list!$J$26:$J$52,MATCH(B$2,list!$G$26:$G$52,0))</f>
        <v>0.64333537486359005</v>
      </c>
      <c r="C164" s="191">
        <f>INDEX(list!$J$26:$J$52,MATCH(C$2,list!$G$26:$G$52,0))</f>
        <v>0.66528129732386421</v>
      </c>
      <c r="D164" s="191">
        <f>INDEX(list!$J$26:$J$52,MATCH(D$2,list!$G$26:$G$52,0))</f>
        <v>0.67706179249734466</v>
      </c>
      <c r="E164" s="191">
        <f>INDEX(list!$J$26:$J$52,MATCH(E$2,list!$G$26:$G$52,0))</f>
        <v>0.69197741945086422</v>
      </c>
      <c r="F164" s="191">
        <f>INDEX(list!$J$26:$J$52,MATCH(F$2,list!$G$26:$G$52,0))</f>
        <v>0.70724139437994382</v>
      </c>
      <c r="G164" s="191">
        <f>INDEX(list!$J$26:$J$52,MATCH(G$2,list!$G$26:$G$52,0))</f>
        <v>0.728490620889098</v>
      </c>
      <c r="H164" s="191">
        <f>INDEX(list!$J$26:$J$52,MATCH(H$2,list!$G$26:$G$52,0))</f>
        <v>0.75601011095833059</v>
      </c>
      <c r="I164" s="191">
        <f>INDEX(list!$J$26:$J$52,MATCH(I$2,list!$G$26:$G$52,0))</f>
        <v>0.7756582034998204</v>
      </c>
      <c r="J164" s="191">
        <f>INDEX(list!$J$26:$J$52,MATCH(J$2,list!$G$26:$G$52,0))</f>
        <v>0.8044330130009798</v>
      </c>
      <c r="K164" s="191">
        <f>INDEX(list!$J$26:$J$52,MATCH(K$2,list!$G$26:$G$52,0))</f>
        <v>0.81569890321056482</v>
      </c>
      <c r="L164" s="191">
        <f>INDEX(list!$J$26:$J$52,MATCH(L$2,list!$G$26:$G$52,0))</f>
        <v>0.82372769068726526</v>
      </c>
      <c r="M164" s="191">
        <f>INDEX(list!$J$26:$J$52,MATCH(M$2,list!$G$26:$G$52,0))</f>
        <v>0.84006837754080255</v>
      </c>
      <c r="N164" s="191">
        <f>INDEX(list!$J$26:$J$52,MATCH(N$2,list!$G$26:$G$52,0))</f>
        <v>0.86473964788986613</v>
      </c>
      <c r="O164" s="191">
        <f>INDEX(list!$J$26:$J$52,MATCH(O$2,list!$G$26:$G$52,0))</f>
        <v>0.87931389382733727</v>
      </c>
      <c r="P164" s="191">
        <f>INDEX(list!$J$26:$J$52,MATCH(P$2,list!$G$26:$G$52,0))</f>
        <v>0.89299573558741929</v>
      </c>
      <c r="Q164" s="191">
        <f>INDEX(list!$J$26:$J$52,MATCH(Q$2,list!$G$26:$G$52,0))</f>
        <v>0.89938538749912111</v>
      </c>
      <c r="R164" s="191">
        <f>INDEX(list!$J$26:$J$52,MATCH(R$2,list!$G$26:$G$52,0))</f>
        <v>0.90536113867986234</v>
      </c>
      <c r="S164" s="191">
        <f>INDEX(list!$J$26:$J$52,MATCH(S$2,list!$G$26:$G$52,0))</f>
        <v>0.92218634589940585</v>
      </c>
      <c r="T164" s="191">
        <f>INDEX(list!$J$26:$J$52,MATCH(T$2,list!$G$26:$G$52,0))</f>
        <v>0.94293300128382052</v>
      </c>
      <c r="U164" s="191">
        <f>INDEX(list!$J$26:$J$52,MATCH(U$2,list!$G$26:$G$52,0))</f>
        <v>0.96243922119526415</v>
      </c>
      <c r="V164" s="191">
        <f>INDEX(list!$J$26:$J$52,MATCH(V$2,list!$G$26:$G$52,0))</f>
        <v>0.97761325901065366</v>
      </c>
      <c r="W164" s="191">
        <f>INDEX(list!$J$26:$J$52,MATCH(W$2,list!$G$26:$G$52,0))</f>
        <v>1</v>
      </c>
      <c r="X164" s="191">
        <f>INDEX(list!$J$26:$J$52,MATCH(X$2,list!$G$26:$G$52,0))</f>
        <v>1.060001640402285</v>
      </c>
      <c r="Y164" s="191">
        <f>INDEX(list!$J$26:$J$52,MATCH(Y$2,list!$G$26:$G$52,0))</f>
        <v>1.0861396140684445</v>
      </c>
      <c r="Z164" s="192">
        <f>INDEX(list!$J$26:$J$52,MATCH(Z$2,list!$G$26:$G$52,0))</f>
        <v>1.1085969430248384</v>
      </c>
    </row>
    <row r="165" spans="1:26" x14ac:dyDescent="0.2">
      <c r="A165" s="193">
        <v>539</v>
      </c>
      <c r="B165" s="194">
        <f>INDEX(list!$J$26:$J$52,MATCH(B$2,list!$G$26:$G$52,0))</f>
        <v>0.64333537486359005</v>
      </c>
      <c r="C165" s="194">
        <f>INDEX(list!$J$26:$J$52,MATCH(C$2,list!$G$26:$G$52,0))</f>
        <v>0.66528129732386421</v>
      </c>
      <c r="D165" s="194">
        <f>INDEX(list!$J$26:$J$52,MATCH(D$2,list!$G$26:$G$52,0))</f>
        <v>0.67706179249734466</v>
      </c>
      <c r="E165" s="194">
        <f>INDEX(list!$J$26:$J$52,MATCH(E$2,list!$G$26:$G$52,0))</f>
        <v>0.69197741945086422</v>
      </c>
      <c r="F165" s="194">
        <f>INDEX(list!$J$26:$J$52,MATCH(F$2,list!$G$26:$G$52,0))</f>
        <v>0.70724139437994382</v>
      </c>
      <c r="G165" s="194">
        <f>INDEX(list!$J$26:$J$52,MATCH(G$2,list!$G$26:$G$52,0))</f>
        <v>0.728490620889098</v>
      </c>
      <c r="H165" s="194">
        <f>INDEX(list!$J$26:$J$52,MATCH(H$2,list!$G$26:$G$52,0))</f>
        <v>0.75601011095833059</v>
      </c>
      <c r="I165" s="194">
        <f>INDEX(list!$J$26:$J$52,MATCH(I$2,list!$G$26:$G$52,0))</f>
        <v>0.7756582034998204</v>
      </c>
      <c r="J165" s="194">
        <f>INDEX(list!$J$26:$J$52,MATCH(J$2,list!$G$26:$G$52,0))</f>
        <v>0.8044330130009798</v>
      </c>
      <c r="K165" s="194">
        <f>INDEX(list!$J$26:$J$52,MATCH(K$2,list!$G$26:$G$52,0))</f>
        <v>0.81569890321056482</v>
      </c>
      <c r="L165" s="194">
        <f>INDEX(list!$J$26:$J$52,MATCH(L$2,list!$G$26:$G$52,0))</f>
        <v>0.82372769068726526</v>
      </c>
      <c r="M165" s="194">
        <f>INDEX(list!$J$26:$J$52,MATCH(M$2,list!$G$26:$G$52,0))</f>
        <v>0.84006837754080255</v>
      </c>
      <c r="N165" s="194">
        <f>INDEX(list!$J$26:$J$52,MATCH(N$2,list!$G$26:$G$52,0))</f>
        <v>0.86473964788986613</v>
      </c>
      <c r="O165" s="194">
        <f>INDEX(list!$J$26:$J$52,MATCH(O$2,list!$G$26:$G$52,0))</f>
        <v>0.87931389382733727</v>
      </c>
      <c r="P165" s="194">
        <f>INDEX(list!$J$26:$J$52,MATCH(P$2,list!$G$26:$G$52,0))</f>
        <v>0.89299573558741929</v>
      </c>
      <c r="Q165" s="194">
        <f>INDEX(list!$J$26:$J$52,MATCH(Q$2,list!$G$26:$G$52,0))</f>
        <v>0.89938538749912111</v>
      </c>
      <c r="R165" s="194">
        <f>INDEX(list!$J$26:$J$52,MATCH(R$2,list!$G$26:$G$52,0))</f>
        <v>0.90536113867986234</v>
      </c>
      <c r="S165" s="194">
        <f>INDEX(list!$J$26:$J$52,MATCH(S$2,list!$G$26:$G$52,0))</f>
        <v>0.92218634589940585</v>
      </c>
      <c r="T165" s="194">
        <f>INDEX(list!$J$26:$J$52,MATCH(T$2,list!$G$26:$G$52,0))</f>
        <v>0.94293300128382052</v>
      </c>
      <c r="U165" s="194">
        <f>INDEX(list!$J$26:$J$52,MATCH(U$2,list!$G$26:$G$52,0))</f>
        <v>0.96243922119526415</v>
      </c>
      <c r="V165" s="194">
        <f>INDEX(list!$J$26:$J$52,MATCH(V$2,list!$G$26:$G$52,0))</f>
        <v>0.97761325901065366</v>
      </c>
      <c r="W165" s="194">
        <f>INDEX(list!$J$26:$J$52,MATCH(W$2,list!$G$26:$G$52,0))</f>
        <v>1</v>
      </c>
      <c r="X165" s="194">
        <f>INDEX(list!$J$26:$J$52,MATCH(X$2,list!$G$26:$G$52,0))</f>
        <v>1.060001640402285</v>
      </c>
      <c r="Y165" s="194">
        <f>INDEX(list!$J$26:$J$52,MATCH(Y$2,list!$G$26:$G$52,0))</f>
        <v>1.0861396140684445</v>
      </c>
      <c r="Z165" s="189">
        <f>INDEX(list!$J$26:$J$52,MATCH(Z$2,list!$G$26:$G$52,0))</f>
        <v>1.1085969430248384</v>
      </c>
    </row>
    <row r="166" spans="1:26" x14ac:dyDescent="0.2">
      <c r="A166" s="190">
        <v>540</v>
      </c>
      <c r="B166" s="191">
        <f>INDEX(list!$J$26:$J$52,MATCH(B$2,list!$G$26:$G$52,0))</f>
        <v>0.64333537486359005</v>
      </c>
      <c r="C166" s="191">
        <f>INDEX(list!$J$26:$J$52,MATCH(C$2,list!$G$26:$G$52,0))</f>
        <v>0.66528129732386421</v>
      </c>
      <c r="D166" s="191">
        <f>INDEX(list!$J$26:$J$52,MATCH(D$2,list!$G$26:$G$52,0))</f>
        <v>0.67706179249734466</v>
      </c>
      <c r="E166" s="191">
        <f>INDEX(list!$J$26:$J$52,MATCH(E$2,list!$G$26:$G$52,0))</f>
        <v>0.69197741945086422</v>
      </c>
      <c r="F166" s="191">
        <f>INDEX(list!$J$26:$J$52,MATCH(F$2,list!$G$26:$G$52,0))</f>
        <v>0.70724139437994382</v>
      </c>
      <c r="G166" s="191">
        <f>INDEX(list!$J$26:$J$52,MATCH(G$2,list!$G$26:$G$52,0))</f>
        <v>0.728490620889098</v>
      </c>
      <c r="H166" s="191">
        <f>INDEX(list!$J$26:$J$52,MATCH(H$2,list!$G$26:$G$52,0))</f>
        <v>0.75601011095833059</v>
      </c>
      <c r="I166" s="191">
        <f>INDEX(list!$J$26:$J$52,MATCH(I$2,list!$G$26:$G$52,0))</f>
        <v>0.7756582034998204</v>
      </c>
      <c r="J166" s="191">
        <f>INDEX(list!$J$26:$J$52,MATCH(J$2,list!$G$26:$G$52,0))</f>
        <v>0.8044330130009798</v>
      </c>
      <c r="K166" s="191">
        <f>INDEX(list!$J$26:$J$52,MATCH(K$2,list!$G$26:$G$52,0))</f>
        <v>0.81569890321056482</v>
      </c>
      <c r="L166" s="191">
        <f>INDEX(list!$J$26:$J$52,MATCH(L$2,list!$G$26:$G$52,0))</f>
        <v>0.82372769068726526</v>
      </c>
      <c r="M166" s="191">
        <f>INDEX(list!$J$26:$J$52,MATCH(M$2,list!$G$26:$G$52,0))</f>
        <v>0.84006837754080255</v>
      </c>
      <c r="N166" s="191">
        <f>INDEX(list!$J$26:$J$52,MATCH(N$2,list!$G$26:$G$52,0))</f>
        <v>0.86473964788986613</v>
      </c>
      <c r="O166" s="191">
        <f>INDEX(list!$J$26:$J$52,MATCH(O$2,list!$G$26:$G$52,0))</f>
        <v>0.87931389382733727</v>
      </c>
      <c r="P166" s="191">
        <f>INDEX(list!$J$26:$J$52,MATCH(P$2,list!$G$26:$G$52,0))</f>
        <v>0.89299573558741929</v>
      </c>
      <c r="Q166" s="191">
        <f>INDEX(list!$J$26:$J$52,MATCH(Q$2,list!$G$26:$G$52,0))</f>
        <v>0.89938538749912111</v>
      </c>
      <c r="R166" s="191">
        <f>INDEX(list!$J$26:$J$52,MATCH(R$2,list!$G$26:$G$52,0))</f>
        <v>0.90536113867986234</v>
      </c>
      <c r="S166" s="191">
        <f>INDEX(list!$J$26:$J$52,MATCH(S$2,list!$G$26:$G$52,0))</f>
        <v>0.92218634589940585</v>
      </c>
      <c r="T166" s="191">
        <f>INDEX(list!$J$26:$J$52,MATCH(T$2,list!$G$26:$G$52,0))</f>
        <v>0.94293300128382052</v>
      </c>
      <c r="U166" s="191">
        <f>INDEX(list!$J$26:$J$52,MATCH(U$2,list!$G$26:$G$52,0))</f>
        <v>0.96243922119526415</v>
      </c>
      <c r="V166" s="191">
        <f>INDEX(list!$J$26:$J$52,MATCH(V$2,list!$G$26:$G$52,0))</f>
        <v>0.97761325901065366</v>
      </c>
      <c r="W166" s="191">
        <f>INDEX(list!$J$26:$J$52,MATCH(W$2,list!$G$26:$G$52,0))</f>
        <v>1</v>
      </c>
      <c r="X166" s="191">
        <f>INDEX(list!$J$26:$J$52,MATCH(X$2,list!$G$26:$G$52,0))</f>
        <v>1.060001640402285</v>
      </c>
      <c r="Y166" s="191">
        <f>INDEX(list!$J$26:$J$52,MATCH(Y$2,list!$G$26:$G$52,0))</f>
        <v>1.0861396140684445</v>
      </c>
      <c r="Z166" s="192">
        <f>INDEX(list!$J$26:$J$52,MATCH(Z$2,list!$G$26:$G$52,0))</f>
        <v>1.1085969430248384</v>
      </c>
    </row>
    <row r="167" spans="1:26" x14ac:dyDescent="0.2">
      <c r="A167" s="193">
        <v>541</v>
      </c>
      <c r="B167" s="194">
        <f>INDEX(list!$J$26:$J$52,MATCH(B$2,list!$G$26:$G$52,0))</f>
        <v>0.64333537486359005</v>
      </c>
      <c r="C167" s="194">
        <f>INDEX(list!$J$26:$J$52,MATCH(C$2,list!$G$26:$G$52,0))</f>
        <v>0.66528129732386421</v>
      </c>
      <c r="D167" s="194">
        <f>INDEX(list!$J$26:$J$52,MATCH(D$2,list!$G$26:$G$52,0))</f>
        <v>0.67706179249734466</v>
      </c>
      <c r="E167" s="194">
        <f>INDEX(list!$J$26:$J$52,MATCH(E$2,list!$G$26:$G$52,0))</f>
        <v>0.69197741945086422</v>
      </c>
      <c r="F167" s="194">
        <f>INDEX(list!$J$26:$J$52,MATCH(F$2,list!$G$26:$G$52,0))</f>
        <v>0.70724139437994382</v>
      </c>
      <c r="G167" s="194">
        <f>INDEX(list!$J$26:$J$52,MATCH(G$2,list!$G$26:$G$52,0))</f>
        <v>0.728490620889098</v>
      </c>
      <c r="H167" s="194">
        <f>INDEX(list!$J$26:$J$52,MATCH(H$2,list!$G$26:$G$52,0))</f>
        <v>0.75601011095833059</v>
      </c>
      <c r="I167" s="194">
        <f>INDEX(list!$J$26:$J$52,MATCH(I$2,list!$G$26:$G$52,0))</f>
        <v>0.7756582034998204</v>
      </c>
      <c r="J167" s="194">
        <f>INDEX(list!$J$26:$J$52,MATCH(J$2,list!$G$26:$G$52,0))</f>
        <v>0.8044330130009798</v>
      </c>
      <c r="K167" s="194">
        <f>INDEX(list!$J$26:$J$52,MATCH(K$2,list!$G$26:$G$52,0))</f>
        <v>0.81569890321056482</v>
      </c>
      <c r="L167" s="194">
        <f>INDEX(list!$J$26:$J$52,MATCH(L$2,list!$G$26:$G$52,0))</f>
        <v>0.82372769068726526</v>
      </c>
      <c r="M167" s="194">
        <f>INDEX(list!$J$26:$J$52,MATCH(M$2,list!$G$26:$G$52,0))</f>
        <v>0.84006837754080255</v>
      </c>
      <c r="N167" s="194">
        <f>INDEX(list!$J$26:$J$52,MATCH(N$2,list!$G$26:$G$52,0))</f>
        <v>0.86473964788986613</v>
      </c>
      <c r="O167" s="194">
        <f>INDEX(list!$J$26:$J$52,MATCH(O$2,list!$G$26:$G$52,0))</f>
        <v>0.87931389382733727</v>
      </c>
      <c r="P167" s="194">
        <f>INDEX(list!$J$26:$J$52,MATCH(P$2,list!$G$26:$G$52,0))</f>
        <v>0.89299573558741929</v>
      </c>
      <c r="Q167" s="194">
        <f>INDEX(list!$J$26:$J$52,MATCH(Q$2,list!$G$26:$G$52,0))</f>
        <v>0.89938538749912111</v>
      </c>
      <c r="R167" s="194">
        <f>INDEX(list!$J$26:$J$52,MATCH(R$2,list!$G$26:$G$52,0))</f>
        <v>0.90536113867986234</v>
      </c>
      <c r="S167" s="194">
        <f>INDEX(list!$J$26:$J$52,MATCH(S$2,list!$G$26:$G$52,0))</f>
        <v>0.92218634589940585</v>
      </c>
      <c r="T167" s="194">
        <f>INDEX(list!$J$26:$J$52,MATCH(T$2,list!$G$26:$G$52,0))</f>
        <v>0.94293300128382052</v>
      </c>
      <c r="U167" s="194">
        <f>INDEX(list!$J$26:$J$52,MATCH(U$2,list!$G$26:$G$52,0))</f>
        <v>0.96243922119526415</v>
      </c>
      <c r="V167" s="194">
        <f>INDEX(list!$J$26:$J$52,MATCH(V$2,list!$G$26:$G$52,0))</f>
        <v>0.97761325901065366</v>
      </c>
      <c r="W167" s="194">
        <f>INDEX(list!$J$26:$J$52,MATCH(W$2,list!$G$26:$G$52,0))</f>
        <v>1</v>
      </c>
      <c r="X167" s="194">
        <f>INDEX(list!$J$26:$J$52,MATCH(X$2,list!$G$26:$G$52,0))</f>
        <v>1.060001640402285</v>
      </c>
      <c r="Y167" s="194">
        <f>INDEX(list!$J$26:$J$52,MATCH(Y$2,list!$G$26:$G$52,0))</f>
        <v>1.0861396140684445</v>
      </c>
      <c r="Z167" s="189">
        <f>INDEX(list!$J$26:$J$52,MATCH(Z$2,list!$G$26:$G$52,0))</f>
        <v>1.1085969430248384</v>
      </c>
    </row>
    <row r="168" spans="1:26" x14ac:dyDescent="0.2">
      <c r="A168" s="190">
        <v>542</v>
      </c>
      <c r="B168" s="191">
        <f>INDEX(list!$J$26:$J$52,MATCH(B$2,list!$G$26:$G$52,0))</f>
        <v>0.64333537486359005</v>
      </c>
      <c r="C168" s="191">
        <f>INDEX(list!$J$26:$J$52,MATCH(C$2,list!$G$26:$G$52,0))</f>
        <v>0.66528129732386421</v>
      </c>
      <c r="D168" s="191">
        <f>INDEX(list!$J$26:$J$52,MATCH(D$2,list!$G$26:$G$52,0))</f>
        <v>0.67706179249734466</v>
      </c>
      <c r="E168" s="191">
        <f>INDEX(list!$J$26:$J$52,MATCH(E$2,list!$G$26:$G$52,0))</f>
        <v>0.69197741945086422</v>
      </c>
      <c r="F168" s="191">
        <f>INDEX(list!$J$26:$J$52,MATCH(F$2,list!$G$26:$G$52,0))</f>
        <v>0.70724139437994382</v>
      </c>
      <c r="G168" s="191">
        <f>INDEX(list!$J$26:$J$52,MATCH(G$2,list!$G$26:$G$52,0))</f>
        <v>0.728490620889098</v>
      </c>
      <c r="H168" s="191">
        <f>INDEX(list!$J$26:$J$52,MATCH(H$2,list!$G$26:$G$52,0))</f>
        <v>0.75601011095833059</v>
      </c>
      <c r="I168" s="191">
        <f>INDEX(list!$J$26:$J$52,MATCH(I$2,list!$G$26:$G$52,0))</f>
        <v>0.7756582034998204</v>
      </c>
      <c r="J168" s="191">
        <f>INDEX(list!$J$26:$J$52,MATCH(J$2,list!$G$26:$G$52,0))</f>
        <v>0.8044330130009798</v>
      </c>
      <c r="K168" s="191">
        <f>INDEX(list!$J$26:$J$52,MATCH(K$2,list!$G$26:$G$52,0))</f>
        <v>0.81569890321056482</v>
      </c>
      <c r="L168" s="191">
        <f>INDEX(list!$J$26:$J$52,MATCH(L$2,list!$G$26:$G$52,0))</f>
        <v>0.82372769068726526</v>
      </c>
      <c r="M168" s="191">
        <f>INDEX(list!$J$26:$J$52,MATCH(M$2,list!$G$26:$G$52,0))</f>
        <v>0.84006837754080255</v>
      </c>
      <c r="N168" s="191">
        <f>INDEX(list!$J$26:$J$52,MATCH(N$2,list!$G$26:$G$52,0))</f>
        <v>0.86473964788986613</v>
      </c>
      <c r="O168" s="191">
        <f>INDEX(list!$J$26:$J$52,MATCH(O$2,list!$G$26:$G$52,0))</f>
        <v>0.87931389382733727</v>
      </c>
      <c r="P168" s="191">
        <f>INDEX(list!$J$26:$J$52,MATCH(P$2,list!$G$26:$G$52,0))</f>
        <v>0.89299573558741929</v>
      </c>
      <c r="Q168" s="191">
        <f>INDEX(list!$J$26:$J$52,MATCH(Q$2,list!$G$26:$G$52,0))</f>
        <v>0.89938538749912111</v>
      </c>
      <c r="R168" s="191">
        <f>INDEX(list!$J$26:$J$52,MATCH(R$2,list!$G$26:$G$52,0))</f>
        <v>0.90536113867986234</v>
      </c>
      <c r="S168" s="191">
        <f>INDEX(list!$J$26:$J$52,MATCH(S$2,list!$G$26:$G$52,0))</f>
        <v>0.92218634589940585</v>
      </c>
      <c r="T168" s="191">
        <f>INDEX(list!$J$26:$J$52,MATCH(T$2,list!$G$26:$G$52,0))</f>
        <v>0.94293300128382052</v>
      </c>
      <c r="U168" s="191">
        <f>INDEX(list!$J$26:$J$52,MATCH(U$2,list!$G$26:$G$52,0))</f>
        <v>0.96243922119526415</v>
      </c>
      <c r="V168" s="191">
        <f>INDEX(list!$J$26:$J$52,MATCH(V$2,list!$G$26:$G$52,0))</f>
        <v>0.97761325901065366</v>
      </c>
      <c r="W168" s="191">
        <f>INDEX(list!$J$26:$J$52,MATCH(W$2,list!$G$26:$G$52,0))</f>
        <v>1</v>
      </c>
      <c r="X168" s="191">
        <f>INDEX(list!$J$26:$J$52,MATCH(X$2,list!$G$26:$G$52,0))</f>
        <v>1.060001640402285</v>
      </c>
      <c r="Y168" s="191">
        <f>INDEX(list!$J$26:$J$52,MATCH(Y$2,list!$G$26:$G$52,0))</f>
        <v>1.0861396140684445</v>
      </c>
      <c r="Z168" s="192">
        <f>INDEX(list!$J$26:$J$52,MATCH(Z$2,list!$G$26:$G$52,0))</f>
        <v>1.1085969430248384</v>
      </c>
    </row>
    <row r="169" spans="1:26" x14ac:dyDescent="0.2">
      <c r="A169" s="193">
        <v>543</v>
      </c>
      <c r="B169" s="194">
        <f>INDEX(list!$J$26:$J$52,MATCH(B$2,list!$G$26:$G$52,0))</f>
        <v>0.64333537486359005</v>
      </c>
      <c r="C169" s="194">
        <f>INDEX(list!$J$26:$J$52,MATCH(C$2,list!$G$26:$G$52,0))</f>
        <v>0.66528129732386421</v>
      </c>
      <c r="D169" s="194">
        <f>INDEX(list!$J$26:$J$52,MATCH(D$2,list!$G$26:$G$52,0))</f>
        <v>0.67706179249734466</v>
      </c>
      <c r="E169" s="194">
        <f>INDEX(list!$J$26:$J$52,MATCH(E$2,list!$G$26:$G$52,0))</f>
        <v>0.69197741945086422</v>
      </c>
      <c r="F169" s="194">
        <f>INDEX(list!$J$26:$J$52,MATCH(F$2,list!$G$26:$G$52,0))</f>
        <v>0.70724139437994382</v>
      </c>
      <c r="G169" s="194">
        <f>INDEX(list!$J$26:$J$52,MATCH(G$2,list!$G$26:$G$52,0))</f>
        <v>0.728490620889098</v>
      </c>
      <c r="H169" s="194">
        <f>INDEX(list!$J$26:$J$52,MATCH(H$2,list!$G$26:$G$52,0))</f>
        <v>0.75601011095833059</v>
      </c>
      <c r="I169" s="194">
        <f>INDEX(list!$J$26:$J$52,MATCH(I$2,list!$G$26:$G$52,0))</f>
        <v>0.7756582034998204</v>
      </c>
      <c r="J169" s="194">
        <f>INDEX(list!$J$26:$J$52,MATCH(J$2,list!$G$26:$G$52,0))</f>
        <v>0.8044330130009798</v>
      </c>
      <c r="K169" s="194">
        <f>INDEX(list!$J$26:$J$52,MATCH(K$2,list!$G$26:$G$52,0))</f>
        <v>0.81569890321056482</v>
      </c>
      <c r="L169" s="194">
        <f>INDEX(list!$J$26:$J$52,MATCH(L$2,list!$G$26:$G$52,0))</f>
        <v>0.82372769068726526</v>
      </c>
      <c r="M169" s="194">
        <f>INDEX(list!$J$26:$J$52,MATCH(M$2,list!$G$26:$G$52,0))</f>
        <v>0.84006837754080255</v>
      </c>
      <c r="N169" s="194">
        <f>INDEX(list!$J$26:$J$52,MATCH(N$2,list!$G$26:$G$52,0))</f>
        <v>0.86473964788986613</v>
      </c>
      <c r="O169" s="194">
        <f>INDEX(list!$J$26:$J$52,MATCH(O$2,list!$G$26:$G$52,0))</f>
        <v>0.87931389382733727</v>
      </c>
      <c r="P169" s="194">
        <f>INDEX(list!$J$26:$J$52,MATCH(P$2,list!$G$26:$G$52,0))</f>
        <v>0.89299573558741929</v>
      </c>
      <c r="Q169" s="194">
        <f>INDEX(list!$J$26:$J$52,MATCH(Q$2,list!$G$26:$G$52,0))</f>
        <v>0.89938538749912111</v>
      </c>
      <c r="R169" s="194">
        <f>INDEX(list!$J$26:$J$52,MATCH(R$2,list!$G$26:$G$52,0))</f>
        <v>0.90536113867986234</v>
      </c>
      <c r="S169" s="194">
        <f>INDEX(list!$J$26:$J$52,MATCH(S$2,list!$G$26:$G$52,0))</f>
        <v>0.92218634589940585</v>
      </c>
      <c r="T169" s="194">
        <f>INDEX(list!$J$26:$J$52,MATCH(T$2,list!$G$26:$G$52,0))</f>
        <v>0.94293300128382052</v>
      </c>
      <c r="U169" s="194">
        <f>INDEX(list!$J$26:$J$52,MATCH(U$2,list!$G$26:$G$52,0))</f>
        <v>0.96243922119526415</v>
      </c>
      <c r="V169" s="194">
        <f>INDEX(list!$J$26:$J$52,MATCH(V$2,list!$G$26:$G$52,0))</f>
        <v>0.97761325901065366</v>
      </c>
      <c r="W169" s="194">
        <f>INDEX(list!$J$26:$J$52,MATCH(W$2,list!$G$26:$G$52,0))</f>
        <v>1</v>
      </c>
      <c r="X169" s="194">
        <f>INDEX(list!$J$26:$J$52,MATCH(X$2,list!$G$26:$G$52,0))</f>
        <v>1.060001640402285</v>
      </c>
      <c r="Y169" s="194">
        <f>INDEX(list!$J$26:$J$52,MATCH(Y$2,list!$G$26:$G$52,0))</f>
        <v>1.0861396140684445</v>
      </c>
      <c r="Z169" s="189">
        <f>INDEX(list!$J$26:$J$52,MATCH(Z$2,list!$G$26:$G$52,0))</f>
        <v>1.1085969430248384</v>
      </c>
    </row>
    <row r="170" spans="1:26" x14ac:dyDescent="0.2">
      <c r="A170" s="190">
        <v>544</v>
      </c>
      <c r="B170" s="191">
        <f>INDEX(list!$J$26:$J$52,MATCH(B$2,list!$G$26:$G$52,0))</f>
        <v>0.64333537486359005</v>
      </c>
      <c r="C170" s="191">
        <f>INDEX(list!$J$26:$J$52,MATCH(C$2,list!$G$26:$G$52,0))</f>
        <v>0.66528129732386421</v>
      </c>
      <c r="D170" s="191">
        <f>INDEX(list!$J$26:$J$52,MATCH(D$2,list!$G$26:$G$52,0))</f>
        <v>0.67706179249734466</v>
      </c>
      <c r="E170" s="191">
        <f>INDEX(list!$J$26:$J$52,MATCH(E$2,list!$G$26:$G$52,0))</f>
        <v>0.69197741945086422</v>
      </c>
      <c r="F170" s="191">
        <f>INDEX(list!$J$26:$J$52,MATCH(F$2,list!$G$26:$G$52,0))</f>
        <v>0.70724139437994382</v>
      </c>
      <c r="G170" s="191">
        <f>INDEX(list!$J$26:$J$52,MATCH(G$2,list!$G$26:$G$52,0))</f>
        <v>0.728490620889098</v>
      </c>
      <c r="H170" s="191">
        <f>INDEX(list!$J$26:$J$52,MATCH(H$2,list!$G$26:$G$52,0))</f>
        <v>0.75601011095833059</v>
      </c>
      <c r="I170" s="191">
        <f>INDEX(list!$J$26:$J$52,MATCH(I$2,list!$G$26:$G$52,0))</f>
        <v>0.7756582034998204</v>
      </c>
      <c r="J170" s="191">
        <f>INDEX(list!$J$26:$J$52,MATCH(J$2,list!$G$26:$G$52,0))</f>
        <v>0.8044330130009798</v>
      </c>
      <c r="K170" s="191">
        <f>INDEX(list!$J$26:$J$52,MATCH(K$2,list!$G$26:$G$52,0))</f>
        <v>0.81569890321056482</v>
      </c>
      <c r="L170" s="191">
        <f>INDEX(list!$J$26:$J$52,MATCH(L$2,list!$G$26:$G$52,0))</f>
        <v>0.82372769068726526</v>
      </c>
      <c r="M170" s="191">
        <f>INDEX(list!$J$26:$J$52,MATCH(M$2,list!$G$26:$G$52,0))</f>
        <v>0.84006837754080255</v>
      </c>
      <c r="N170" s="191">
        <f>INDEX(list!$J$26:$J$52,MATCH(N$2,list!$G$26:$G$52,0))</f>
        <v>0.86473964788986613</v>
      </c>
      <c r="O170" s="191">
        <f>INDEX(list!$J$26:$J$52,MATCH(O$2,list!$G$26:$G$52,0))</f>
        <v>0.87931389382733727</v>
      </c>
      <c r="P170" s="191">
        <f>INDEX(list!$J$26:$J$52,MATCH(P$2,list!$G$26:$G$52,0))</f>
        <v>0.89299573558741929</v>
      </c>
      <c r="Q170" s="191">
        <f>INDEX(list!$J$26:$J$52,MATCH(Q$2,list!$G$26:$G$52,0))</f>
        <v>0.89938538749912111</v>
      </c>
      <c r="R170" s="191">
        <f>INDEX(list!$J$26:$J$52,MATCH(R$2,list!$G$26:$G$52,0))</f>
        <v>0.90536113867986234</v>
      </c>
      <c r="S170" s="191">
        <f>INDEX(list!$J$26:$J$52,MATCH(S$2,list!$G$26:$G$52,0))</f>
        <v>0.92218634589940585</v>
      </c>
      <c r="T170" s="191">
        <f>INDEX(list!$J$26:$J$52,MATCH(T$2,list!$G$26:$G$52,0))</f>
        <v>0.94293300128382052</v>
      </c>
      <c r="U170" s="191">
        <f>INDEX(list!$J$26:$J$52,MATCH(U$2,list!$G$26:$G$52,0))</f>
        <v>0.96243922119526415</v>
      </c>
      <c r="V170" s="191">
        <f>INDEX(list!$J$26:$J$52,MATCH(V$2,list!$G$26:$G$52,0))</f>
        <v>0.97761325901065366</v>
      </c>
      <c r="W170" s="191">
        <f>INDEX(list!$J$26:$J$52,MATCH(W$2,list!$G$26:$G$52,0))</f>
        <v>1</v>
      </c>
      <c r="X170" s="191">
        <f>INDEX(list!$J$26:$J$52,MATCH(X$2,list!$G$26:$G$52,0))</f>
        <v>1.060001640402285</v>
      </c>
      <c r="Y170" s="191">
        <f>INDEX(list!$J$26:$J$52,MATCH(Y$2,list!$G$26:$G$52,0))</f>
        <v>1.0861396140684445</v>
      </c>
      <c r="Z170" s="192">
        <f>INDEX(list!$J$26:$J$52,MATCH(Z$2,list!$G$26:$G$52,0))</f>
        <v>1.1085969430248384</v>
      </c>
    </row>
    <row r="171" spans="1:26" x14ac:dyDescent="0.2">
      <c r="A171" s="193">
        <v>545</v>
      </c>
      <c r="B171" s="194">
        <f>INDEX(list!$J$26:$J$52,MATCH(B$2,list!$G$26:$G$52,0))</f>
        <v>0.64333537486359005</v>
      </c>
      <c r="C171" s="194">
        <f>INDEX(list!$J$26:$J$52,MATCH(C$2,list!$G$26:$G$52,0))</f>
        <v>0.66528129732386421</v>
      </c>
      <c r="D171" s="194">
        <f>INDEX(list!$J$26:$J$52,MATCH(D$2,list!$G$26:$G$52,0))</f>
        <v>0.67706179249734466</v>
      </c>
      <c r="E171" s="194">
        <f>INDEX(list!$J$26:$J$52,MATCH(E$2,list!$G$26:$G$52,0))</f>
        <v>0.69197741945086422</v>
      </c>
      <c r="F171" s="194">
        <f>INDEX(list!$J$26:$J$52,MATCH(F$2,list!$G$26:$G$52,0))</f>
        <v>0.70724139437994382</v>
      </c>
      <c r="G171" s="194">
        <f>INDEX(list!$J$26:$J$52,MATCH(G$2,list!$G$26:$G$52,0))</f>
        <v>0.728490620889098</v>
      </c>
      <c r="H171" s="194">
        <f>INDEX(list!$J$26:$J$52,MATCH(H$2,list!$G$26:$G$52,0))</f>
        <v>0.75601011095833059</v>
      </c>
      <c r="I171" s="194">
        <f>INDEX(list!$J$26:$J$52,MATCH(I$2,list!$G$26:$G$52,0))</f>
        <v>0.7756582034998204</v>
      </c>
      <c r="J171" s="194">
        <f>INDEX(list!$J$26:$J$52,MATCH(J$2,list!$G$26:$G$52,0))</f>
        <v>0.8044330130009798</v>
      </c>
      <c r="K171" s="194">
        <f>INDEX(list!$J$26:$J$52,MATCH(K$2,list!$G$26:$G$52,0))</f>
        <v>0.81569890321056482</v>
      </c>
      <c r="L171" s="194">
        <f>INDEX(list!$J$26:$J$52,MATCH(L$2,list!$G$26:$G$52,0))</f>
        <v>0.82372769068726526</v>
      </c>
      <c r="M171" s="194">
        <f>INDEX(list!$J$26:$J$52,MATCH(M$2,list!$G$26:$G$52,0))</f>
        <v>0.84006837754080255</v>
      </c>
      <c r="N171" s="194">
        <f>INDEX(list!$J$26:$J$52,MATCH(N$2,list!$G$26:$G$52,0))</f>
        <v>0.86473964788986613</v>
      </c>
      <c r="O171" s="194">
        <f>INDEX(list!$J$26:$J$52,MATCH(O$2,list!$G$26:$G$52,0))</f>
        <v>0.87931389382733727</v>
      </c>
      <c r="P171" s="194">
        <f>INDEX(list!$J$26:$J$52,MATCH(P$2,list!$G$26:$G$52,0))</f>
        <v>0.89299573558741929</v>
      </c>
      <c r="Q171" s="194">
        <f>INDEX(list!$J$26:$J$52,MATCH(Q$2,list!$G$26:$G$52,0))</f>
        <v>0.89938538749912111</v>
      </c>
      <c r="R171" s="194">
        <f>INDEX(list!$J$26:$J$52,MATCH(R$2,list!$G$26:$G$52,0))</f>
        <v>0.90536113867986234</v>
      </c>
      <c r="S171" s="194">
        <f>INDEX(list!$J$26:$J$52,MATCH(S$2,list!$G$26:$G$52,0))</f>
        <v>0.92218634589940585</v>
      </c>
      <c r="T171" s="194">
        <f>INDEX(list!$J$26:$J$52,MATCH(T$2,list!$G$26:$G$52,0))</f>
        <v>0.94293300128382052</v>
      </c>
      <c r="U171" s="194">
        <f>INDEX(list!$J$26:$J$52,MATCH(U$2,list!$G$26:$G$52,0))</f>
        <v>0.96243922119526415</v>
      </c>
      <c r="V171" s="194">
        <f>INDEX(list!$J$26:$J$52,MATCH(V$2,list!$G$26:$G$52,0))</f>
        <v>0.97761325901065366</v>
      </c>
      <c r="W171" s="194">
        <f>INDEX(list!$J$26:$J$52,MATCH(W$2,list!$G$26:$G$52,0))</f>
        <v>1</v>
      </c>
      <c r="X171" s="194">
        <f>INDEX(list!$J$26:$J$52,MATCH(X$2,list!$G$26:$G$52,0))</f>
        <v>1.060001640402285</v>
      </c>
      <c r="Y171" s="194">
        <f>INDEX(list!$J$26:$J$52,MATCH(Y$2,list!$G$26:$G$52,0))</f>
        <v>1.0861396140684445</v>
      </c>
      <c r="Z171" s="189">
        <f>INDEX(list!$J$26:$J$52,MATCH(Z$2,list!$G$26:$G$52,0))</f>
        <v>1.1085969430248384</v>
      </c>
    </row>
    <row r="172" spans="1:26" x14ac:dyDescent="0.2">
      <c r="A172" s="190">
        <v>546</v>
      </c>
      <c r="B172" s="191">
        <f>INDEX(list!$J$26:$J$52,MATCH(B$2,list!$G$26:$G$52,0))</f>
        <v>0.64333537486359005</v>
      </c>
      <c r="C172" s="191">
        <f>INDEX(list!$J$26:$J$52,MATCH(C$2,list!$G$26:$G$52,0))</f>
        <v>0.66528129732386421</v>
      </c>
      <c r="D172" s="191">
        <f>INDEX(list!$J$26:$J$52,MATCH(D$2,list!$G$26:$G$52,0))</f>
        <v>0.67706179249734466</v>
      </c>
      <c r="E172" s="191">
        <f>INDEX(list!$J$26:$J$52,MATCH(E$2,list!$G$26:$G$52,0))</f>
        <v>0.69197741945086422</v>
      </c>
      <c r="F172" s="191">
        <f>INDEX(list!$J$26:$J$52,MATCH(F$2,list!$G$26:$G$52,0))</f>
        <v>0.70724139437994382</v>
      </c>
      <c r="G172" s="191">
        <f>INDEX(list!$J$26:$J$52,MATCH(G$2,list!$G$26:$G$52,0))</f>
        <v>0.728490620889098</v>
      </c>
      <c r="H172" s="191">
        <f>INDEX(list!$J$26:$J$52,MATCH(H$2,list!$G$26:$G$52,0))</f>
        <v>0.75601011095833059</v>
      </c>
      <c r="I172" s="191">
        <f>INDEX(list!$J$26:$J$52,MATCH(I$2,list!$G$26:$G$52,0))</f>
        <v>0.7756582034998204</v>
      </c>
      <c r="J172" s="191">
        <f>INDEX(list!$J$26:$J$52,MATCH(J$2,list!$G$26:$G$52,0))</f>
        <v>0.8044330130009798</v>
      </c>
      <c r="K172" s="191">
        <f>INDEX(list!$J$26:$J$52,MATCH(K$2,list!$G$26:$G$52,0))</f>
        <v>0.81569890321056482</v>
      </c>
      <c r="L172" s="191">
        <f>INDEX(list!$J$26:$J$52,MATCH(L$2,list!$G$26:$G$52,0))</f>
        <v>0.82372769068726526</v>
      </c>
      <c r="M172" s="191">
        <f>INDEX(list!$J$26:$J$52,MATCH(M$2,list!$G$26:$G$52,0))</f>
        <v>0.84006837754080255</v>
      </c>
      <c r="N172" s="191">
        <f>INDEX(list!$J$26:$J$52,MATCH(N$2,list!$G$26:$G$52,0))</f>
        <v>0.86473964788986613</v>
      </c>
      <c r="O172" s="191">
        <f>INDEX(list!$J$26:$J$52,MATCH(O$2,list!$G$26:$G$52,0))</f>
        <v>0.87931389382733727</v>
      </c>
      <c r="P172" s="191">
        <f>INDEX(list!$J$26:$J$52,MATCH(P$2,list!$G$26:$G$52,0))</f>
        <v>0.89299573558741929</v>
      </c>
      <c r="Q172" s="191">
        <f>INDEX(list!$J$26:$J$52,MATCH(Q$2,list!$G$26:$G$52,0))</f>
        <v>0.89938538749912111</v>
      </c>
      <c r="R172" s="191">
        <f>INDEX(list!$J$26:$J$52,MATCH(R$2,list!$G$26:$G$52,0))</f>
        <v>0.90536113867986234</v>
      </c>
      <c r="S172" s="191">
        <f>INDEX(list!$J$26:$J$52,MATCH(S$2,list!$G$26:$G$52,0))</f>
        <v>0.92218634589940585</v>
      </c>
      <c r="T172" s="191">
        <f>INDEX(list!$J$26:$J$52,MATCH(T$2,list!$G$26:$G$52,0))</f>
        <v>0.94293300128382052</v>
      </c>
      <c r="U172" s="191">
        <f>INDEX(list!$J$26:$J$52,MATCH(U$2,list!$G$26:$G$52,0))</f>
        <v>0.96243922119526415</v>
      </c>
      <c r="V172" s="191">
        <f>INDEX(list!$J$26:$J$52,MATCH(V$2,list!$G$26:$G$52,0))</f>
        <v>0.97761325901065366</v>
      </c>
      <c r="W172" s="191">
        <f>INDEX(list!$J$26:$J$52,MATCH(W$2,list!$G$26:$G$52,0))</f>
        <v>1</v>
      </c>
      <c r="X172" s="191">
        <f>INDEX(list!$J$26:$J$52,MATCH(X$2,list!$G$26:$G$52,0))</f>
        <v>1.060001640402285</v>
      </c>
      <c r="Y172" s="191">
        <f>INDEX(list!$J$26:$J$52,MATCH(Y$2,list!$G$26:$G$52,0))</f>
        <v>1.0861396140684445</v>
      </c>
      <c r="Z172" s="192">
        <f>INDEX(list!$J$26:$J$52,MATCH(Z$2,list!$G$26:$G$52,0))</f>
        <v>1.1085969430248384</v>
      </c>
    </row>
    <row r="173" spans="1:26" x14ac:dyDescent="0.2">
      <c r="A173" s="193">
        <v>547</v>
      </c>
      <c r="B173" s="194">
        <f>INDEX(list!$J$26:$J$52,MATCH(B$2,list!$G$26:$G$52,0))</f>
        <v>0.64333537486359005</v>
      </c>
      <c r="C173" s="194">
        <f>INDEX(list!$J$26:$J$52,MATCH(C$2,list!$G$26:$G$52,0))</f>
        <v>0.66528129732386421</v>
      </c>
      <c r="D173" s="194">
        <f>INDEX(list!$J$26:$J$52,MATCH(D$2,list!$G$26:$G$52,0))</f>
        <v>0.67706179249734466</v>
      </c>
      <c r="E173" s="194">
        <f>INDEX(list!$J$26:$J$52,MATCH(E$2,list!$G$26:$G$52,0))</f>
        <v>0.69197741945086422</v>
      </c>
      <c r="F173" s="194">
        <f>INDEX(list!$J$26:$J$52,MATCH(F$2,list!$G$26:$G$52,0))</f>
        <v>0.70724139437994382</v>
      </c>
      <c r="G173" s="194">
        <f>INDEX(list!$J$26:$J$52,MATCH(G$2,list!$G$26:$G$52,0))</f>
        <v>0.728490620889098</v>
      </c>
      <c r="H173" s="194">
        <f>INDEX(list!$J$26:$J$52,MATCH(H$2,list!$G$26:$G$52,0))</f>
        <v>0.75601011095833059</v>
      </c>
      <c r="I173" s="194">
        <f>INDEX(list!$J$26:$J$52,MATCH(I$2,list!$G$26:$G$52,0))</f>
        <v>0.7756582034998204</v>
      </c>
      <c r="J173" s="194">
        <f>INDEX(list!$J$26:$J$52,MATCH(J$2,list!$G$26:$G$52,0))</f>
        <v>0.8044330130009798</v>
      </c>
      <c r="K173" s="194">
        <f>INDEX(list!$J$26:$J$52,MATCH(K$2,list!$G$26:$G$52,0))</f>
        <v>0.81569890321056482</v>
      </c>
      <c r="L173" s="194">
        <f>INDEX(list!$J$26:$J$52,MATCH(L$2,list!$G$26:$G$52,0))</f>
        <v>0.82372769068726526</v>
      </c>
      <c r="M173" s="194">
        <f>INDEX(list!$J$26:$J$52,MATCH(M$2,list!$G$26:$G$52,0))</f>
        <v>0.84006837754080255</v>
      </c>
      <c r="N173" s="194">
        <f>INDEX(list!$J$26:$J$52,MATCH(N$2,list!$G$26:$G$52,0))</f>
        <v>0.86473964788986613</v>
      </c>
      <c r="O173" s="194">
        <f>INDEX(list!$J$26:$J$52,MATCH(O$2,list!$G$26:$G$52,0))</f>
        <v>0.87931389382733727</v>
      </c>
      <c r="P173" s="194">
        <f>INDEX(list!$J$26:$J$52,MATCH(P$2,list!$G$26:$G$52,0))</f>
        <v>0.89299573558741929</v>
      </c>
      <c r="Q173" s="194">
        <f>INDEX(list!$J$26:$J$52,MATCH(Q$2,list!$G$26:$G$52,0))</f>
        <v>0.89938538749912111</v>
      </c>
      <c r="R173" s="194">
        <f>INDEX(list!$J$26:$J$52,MATCH(R$2,list!$G$26:$G$52,0))</f>
        <v>0.90536113867986234</v>
      </c>
      <c r="S173" s="194">
        <f>INDEX(list!$J$26:$J$52,MATCH(S$2,list!$G$26:$G$52,0))</f>
        <v>0.92218634589940585</v>
      </c>
      <c r="T173" s="194">
        <f>INDEX(list!$J$26:$J$52,MATCH(T$2,list!$G$26:$G$52,0))</f>
        <v>0.94293300128382052</v>
      </c>
      <c r="U173" s="194">
        <f>INDEX(list!$J$26:$J$52,MATCH(U$2,list!$G$26:$G$52,0))</f>
        <v>0.96243922119526415</v>
      </c>
      <c r="V173" s="194">
        <f>INDEX(list!$J$26:$J$52,MATCH(V$2,list!$G$26:$G$52,0))</f>
        <v>0.97761325901065366</v>
      </c>
      <c r="W173" s="194">
        <f>INDEX(list!$J$26:$J$52,MATCH(W$2,list!$G$26:$G$52,0))</f>
        <v>1</v>
      </c>
      <c r="X173" s="194">
        <f>INDEX(list!$J$26:$J$52,MATCH(X$2,list!$G$26:$G$52,0))</f>
        <v>1.060001640402285</v>
      </c>
      <c r="Y173" s="194">
        <f>INDEX(list!$J$26:$J$52,MATCH(Y$2,list!$G$26:$G$52,0))</f>
        <v>1.0861396140684445</v>
      </c>
      <c r="Z173" s="189">
        <f>INDEX(list!$J$26:$J$52,MATCH(Z$2,list!$G$26:$G$52,0))</f>
        <v>1.1085969430248384</v>
      </c>
    </row>
    <row r="174" spans="1:26" x14ac:dyDescent="0.2">
      <c r="A174" s="190">
        <v>548</v>
      </c>
      <c r="B174" s="191">
        <f>INDEX(list!$J$26:$J$52,MATCH(B$2,list!$G$26:$G$52,0))</f>
        <v>0.64333537486359005</v>
      </c>
      <c r="C174" s="191">
        <f>INDEX(list!$J$26:$J$52,MATCH(C$2,list!$G$26:$G$52,0))</f>
        <v>0.66528129732386421</v>
      </c>
      <c r="D174" s="191">
        <f>INDEX(list!$J$26:$J$52,MATCH(D$2,list!$G$26:$G$52,0))</f>
        <v>0.67706179249734466</v>
      </c>
      <c r="E174" s="191">
        <f>INDEX(list!$J$26:$J$52,MATCH(E$2,list!$G$26:$G$52,0))</f>
        <v>0.69197741945086422</v>
      </c>
      <c r="F174" s="191">
        <f>INDEX(list!$J$26:$J$52,MATCH(F$2,list!$G$26:$G$52,0))</f>
        <v>0.70724139437994382</v>
      </c>
      <c r="G174" s="191">
        <f>INDEX(list!$J$26:$J$52,MATCH(G$2,list!$G$26:$G$52,0))</f>
        <v>0.728490620889098</v>
      </c>
      <c r="H174" s="191">
        <f>INDEX(list!$J$26:$J$52,MATCH(H$2,list!$G$26:$G$52,0))</f>
        <v>0.75601011095833059</v>
      </c>
      <c r="I174" s="191">
        <f>INDEX(list!$J$26:$J$52,MATCH(I$2,list!$G$26:$G$52,0))</f>
        <v>0.7756582034998204</v>
      </c>
      <c r="J174" s="191">
        <f>INDEX(list!$J$26:$J$52,MATCH(J$2,list!$G$26:$G$52,0))</f>
        <v>0.8044330130009798</v>
      </c>
      <c r="K174" s="191">
        <f>INDEX(list!$J$26:$J$52,MATCH(K$2,list!$G$26:$G$52,0))</f>
        <v>0.81569890321056482</v>
      </c>
      <c r="L174" s="191">
        <f>INDEX(list!$J$26:$J$52,MATCH(L$2,list!$G$26:$G$52,0))</f>
        <v>0.82372769068726526</v>
      </c>
      <c r="M174" s="191">
        <f>INDEX(list!$J$26:$J$52,MATCH(M$2,list!$G$26:$G$52,0))</f>
        <v>0.84006837754080255</v>
      </c>
      <c r="N174" s="191">
        <f>INDEX(list!$J$26:$J$52,MATCH(N$2,list!$G$26:$G$52,0))</f>
        <v>0.86473964788986613</v>
      </c>
      <c r="O174" s="191">
        <f>INDEX(list!$J$26:$J$52,MATCH(O$2,list!$G$26:$G$52,0))</f>
        <v>0.87931389382733727</v>
      </c>
      <c r="P174" s="191">
        <f>INDEX(list!$J$26:$J$52,MATCH(P$2,list!$G$26:$G$52,0))</f>
        <v>0.89299573558741929</v>
      </c>
      <c r="Q174" s="191">
        <f>INDEX(list!$J$26:$J$52,MATCH(Q$2,list!$G$26:$G$52,0))</f>
        <v>0.89938538749912111</v>
      </c>
      <c r="R174" s="191">
        <f>INDEX(list!$J$26:$J$52,MATCH(R$2,list!$G$26:$G$52,0))</f>
        <v>0.90536113867986234</v>
      </c>
      <c r="S174" s="191">
        <f>INDEX(list!$J$26:$J$52,MATCH(S$2,list!$G$26:$G$52,0))</f>
        <v>0.92218634589940585</v>
      </c>
      <c r="T174" s="191">
        <f>INDEX(list!$J$26:$J$52,MATCH(T$2,list!$G$26:$G$52,0))</f>
        <v>0.94293300128382052</v>
      </c>
      <c r="U174" s="191">
        <f>INDEX(list!$J$26:$J$52,MATCH(U$2,list!$G$26:$G$52,0))</f>
        <v>0.96243922119526415</v>
      </c>
      <c r="V174" s="191">
        <f>INDEX(list!$J$26:$J$52,MATCH(V$2,list!$G$26:$G$52,0))</f>
        <v>0.97761325901065366</v>
      </c>
      <c r="W174" s="191">
        <f>INDEX(list!$J$26:$J$52,MATCH(W$2,list!$G$26:$G$52,0))</f>
        <v>1</v>
      </c>
      <c r="X174" s="191">
        <f>INDEX(list!$J$26:$J$52,MATCH(X$2,list!$G$26:$G$52,0))</f>
        <v>1.060001640402285</v>
      </c>
      <c r="Y174" s="191">
        <f>INDEX(list!$J$26:$J$52,MATCH(Y$2,list!$G$26:$G$52,0))</f>
        <v>1.0861396140684445</v>
      </c>
      <c r="Z174" s="192">
        <f>INDEX(list!$J$26:$J$52,MATCH(Z$2,list!$G$26:$G$52,0))</f>
        <v>1.1085969430248384</v>
      </c>
    </row>
    <row r="175" spans="1:26" x14ac:dyDescent="0.2">
      <c r="A175" s="193">
        <v>549</v>
      </c>
      <c r="B175" s="194">
        <f>INDEX(list!$J$26:$J$52,MATCH(B$2,list!$G$26:$G$52,0))</f>
        <v>0.64333537486359005</v>
      </c>
      <c r="C175" s="194">
        <f>INDEX(list!$J$26:$J$52,MATCH(C$2,list!$G$26:$G$52,0))</f>
        <v>0.66528129732386421</v>
      </c>
      <c r="D175" s="194">
        <f>INDEX(list!$J$26:$J$52,MATCH(D$2,list!$G$26:$G$52,0))</f>
        <v>0.67706179249734466</v>
      </c>
      <c r="E175" s="194">
        <f>INDEX(list!$J$26:$J$52,MATCH(E$2,list!$G$26:$G$52,0))</f>
        <v>0.69197741945086422</v>
      </c>
      <c r="F175" s="194">
        <f>INDEX(list!$J$26:$J$52,MATCH(F$2,list!$G$26:$G$52,0))</f>
        <v>0.70724139437994382</v>
      </c>
      <c r="G175" s="194">
        <f>INDEX(list!$J$26:$J$52,MATCH(G$2,list!$G$26:$G$52,0))</f>
        <v>0.728490620889098</v>
      </c>
      <c r="H175" s="194">
        <f>INDEX(list!$J$26:$J$52,MATCH(H$2,list!$G$26:$G$52,0))</f>
        <v>0.75601011095833059</v>
      </c>
      <c r="I175" s="194">
        <f>INDEX(list!$J$26:$J$52,MATCH(I$2,list!$G$26:$G$52,0))</f>
        <v>0.7756582034998204</v>
      </c>
      <c r="J175" s="194">
        <f>INDEX(list!$J$26:$J$52,MATCH(J$2,list!$G$26:$G$52,0))</f>
        <v>0.8044330130009798</v>
      </c>
      <c r="K175" s="194">
        <f>INDEX(list!$J$26:$J$52,MATCH(K$2,list!$G$26:$G$52,0))</f>
        <v>0.81569890321056482</v>
      </c>
      <c r="L175" s="194">
        <f>INDEX(list!$J$26:$J$52,MATCH(L$2,list!$G$26:$G$52,0))</f>
        <v>0.82372769068726526</v>
      </c>
      <c r="M175" s="194">
        <f>INDEX(list!$J$26:$J$52,MATCH(M$2,list!$G$26:$G$52,0))</f>
        <v>0.84006837754080255</v>
      </c>
      <c r="N175" s="194">
        <f>INDEX(list!$J$26:$J$52,MATCH(N$2,list!$G$26:$G$52,0))</f>
        <v>0.86473964788986613</v>
      </c>
      <c r="O175" s="194">
        <f>INDEX(list!$J$26:$J$52,MATCH(O$2,list!$G$26:$G$52,0))</f>
        <v>0.87931389382733727</v>
      </c>
      <c r="P175" s="194">
        <f>INDEX(list!$J$26:$J$52,MATCH(P$2,list!$G$26:$G$52,0))</f>
        <v>0.89299573558741929</v>
      </c>
      <c r="Q175" s="194">
        <f>INDEX(list!$J$26:$J$52,MATCH(Q$2,list!$G$26:$G$52,0))</f>
        <v>0.89938538749912111</v>
      </c>
      <c r="R175" s="194">
        <f>INDEX(list!$J$26:$J$52,MATCH(R$2,list!$G$26:$G$52,0))</f>
        <v>0.90536113867986234</v>
      </c>
      <c r="S175" s="194">
        <f>INDEX(list!$J$26:$J$52,MATCH(S$2,list!$G$26:$G$52,0))</f>
        <v>0.92218634589940585</v>
      </c>
      <c r="T175" s="194">
        <f>INDEX(list!$J$26:$J$52,MATCH(T$2,list!$G$26:$G$52,0))</f>
        <v>0.94293300128382052</v>
      </c>
      <c r="U175" s="194">
        <f>INDEX(list!$J$26:$J$52,MATCH(U$2,list!$G$26:$G$52,0))</f>
        <v>0.96243922119526415</v>
      </c>
      <c r="V175" s="194">
        <f>INDEX(list!$J$26:$J$52,MATCH(V$2,list!$G$26:$G$52,0))</f>
        <v>0.97761325901065366</v>
      </c>
      <c r="W175" s="194">
        <f>INDEX(list!$J$26:$J$52,MATCH(W$2,list!$G$26:$G$52,0))</f>
        <v>1</v>
      </c>
      <c r="X175" s="194">
        <f>INDEX(list!$J$26:$J$52,MATCH(X$2,list!$G$26:$G$52,0))</f>
        <v>1.060001640402285</v>
      </c>
      <c r="Y175" s="194">
        <f>INDEX(list!$J$26:$J$52,MATCH(Y$2,list!$G$26:$G$52,0))</f>
        <v>1.0861396140684445</v>
      </c>
      <c r="Z175" s="189">
        <f>INDEX(list!$J$26:$J$52,MATCH(Z$2,list!$G$26:$G$52,0))</f>
        <v>1.1085969430248384</v>
      </c>
    </row>
    <row r="176" spans="1:26" x14ac:dyDescent="0.2">
      <c r="A176" s="190">
        <v>562</v>
      </c>
      <c r="B176" s="191">
        <f>INDEX(list!$J$26:$J$52,MATCH(B$2,list!$G$26:$G$52,0))</f>
        <v>0.64333537486359005</v>
      </c>
      <c r="C176" s="191">
        <f>INDEX(list!$J$26:$J$52,MATCH(C$2,list!$G$26:$G$52,0))</f>
        <v>0.66528129732386421</v>
      </c>
      <c r="D176" s="191">
        <f>INDEX(list!$J$26:$J$52,MATCH(D$2,list!$G$26:$G$52,0))</f>
        <v>0.67706179249734466</v>
      </c>
      <c r="E176" s="191">
        <f>INDEX(list!$J$26:$J$52,MATCH(E$2,list!$G$26:$G$52,0))</f>
        <v>0.69197741945086422</v>
      </c>
      <c r="F176" s="191">
        <f>INDEX(list!$J$26:$J$52,MATCH(F$2,list!$G$26:$G$52,0))</f>
        <v>0.70724139437994382</v>
      </c>
      <c r="G176" s="191">
        <f>INDEX(list!$J$26:$J$52,MATCH(G$2,list!$G$26:$G$52,0))</f>
        <v>0.728490620889098</v>
      </c>
      <c r="H176" s="191">
        <f>INDEX(list!$J$26:$J$52,MATCH(H$2,list!$G$26:$G$52,0))</f>
        <v>0.75601011095833059</v>
      </c>
      <c r="I176" s="191">
        <f>INDEX(list!$J$26:$J$52,MATCH(I$2,list!$G$26:$G$52,0))</f>
        <v>0.7756582034998204</v>
      </c>
      <c r="J176" s="191">
        <f>INDEX(list!$J$26:$J$52,MATCH(J$2,list!$G$26:$G$52,0))</f>
        <v>0.8044330130009798</v>
      </c>
      <c r="K176" s="191">
        <f>INDEX(list!$J$26:$J$52,MATCH(K$2,list!$G$26:$G$52,0))</f>
        <v>0.81569890321056482</v>
      </c>
      <c r="L176" s="191">
        <f>INDEX(list!$J$26:$J$52,MATCH(L$2,list!$G$26:$G$52,0))</f>
        <v>0.82372769068726526</v>
      </c>
      <c r="M176" s="191">
        <f>INDEX(list!$J$26:$J$52,MATCH(M$2,list!$G$26:$G$52,0))</f>
        <v>0.84006837754080255</v>
      </c>
      <c r="N176" s="191">
        <f>INDEX(list!$J$26:$J$52,MATCH(N$2,list!$G$26:$G$52,0))</f>
        <v>0.86473964788986613</v>
      </c>
      <c r="O176" s="191">
        <f>INDEX(list!$J$26:$J$52,MATCH(O$2,list!$G$26:$G$52,0))</f>
        <v>0.87931389382733727</v>
      </c>
      <c r="P176" s="191">
        <f>INDEX(list!$J$26:$J$52,MATCH(P$2,list!$G$26:$G$52,0))</f>
        <v>0.89299573558741929</v>
      </c>
      <c r="Q176" s="191">
        <f>INDEX(list!$J$26:$J$52,MATCH(Q$2,list!$G$26:$G$52,0))</f>
        <v>0.89938538749912111</v>
      </c>
      <c r="R176" s="191">
        <f>INDEX(list!$J$26:$J$52,MATCH(R$2,list!$G$26:$G$52,0))</f>
        <v>0.90536113867986234</v>
      </c>
      <c r="S176" s="191">
        <f>INDEX(list!$J$26:$J$52,MATCH(S$2,list!$G$26:$G$52,0))</f>
        <v>0.92218634589940585</v>
      </c>
      <c r="T176" s="191">
        <f>INDEX(list!$J$26:$J$52,MATCH(T$2,list!$G$26:$G$52,0))</f>
        <v>0.94293300128382052</v>
      </c>
      <c r="U176" s="191">
        <f>INDEX(list!$J$26:$J$52,MATCH(U$2,list!$G$26:$G$52,0))</f>
        <v>0.96243922119526415</v>
      </c>
      <c r="V176" s="191">
        <f>INDEX(list!$J$26:$J$52,MATCH(V$2,list!$G$26:$G$52,0))</f>
        <v>0.97761325901065366</v>
      </c>
      <c r="W176" s="191">
        <f>INDEX(list!$J$26:$J$52,MATCH(W$2,list!$G$26:$G$52,0))</f>
        <v>1</v>
      </c>
      <c r="X176" s="191">
        <f>INDEX(list!$J$26:$J$52,MATCH(X$2,list!$G$26:$G$52,0))</f>
        <v>1.060001640402285</v>
      </c>
      <c r="Y176" s="191">
        <f>INDEX(list!$J$26:$J$52,MATCH(Y$2,list!$G$26:$G$52,0))</f>
        <v>1.0861396140684445</v>
      </c>
      <c r="Z176" s="192">
        <f>INDEX(list!$J$26:$J$52,MATCH(Z$2,list!$G$26:$G$52,0))</f>
        <v>1.1085969430248384</v>
      </c>
    </row>
    <row r="177" spans="1:26" x14ac:dyDescent="0.2">
      <c r="A177" s="193">
        <v>563</v>
      </c>
      <c r="B177" s="194">
        <f>INDEX(list!$J$26:$J$52,MATCH(B$2,list!$G$26:$G$52,0))</f>
        <v>0.64333537486359005</v>
      </c>
      <c r="C177" s="194">
        <f>INDEX(list!$J$26:$J$52,MATCH(C$2,list!$G$26:$G$52,0))</f>
        <v>0.66528129732386421</v>
      </c>
      <c r="D177" s="194">
        <f>INDEX(list!$J$26:$J$52,MATCH(D$2,list!$G$26:$G$52,0))</f>
        <v>0.67706179249734466</v>
      </c>
      <c r="E177" s="194">
        <f>INDEX(list!$J$26:$J$52,MATCH(E$2,list!$G$26:$G$52,0))</f>
        <v>0.69197741945086422</v>
      </c>
      <c r="F177" s="194">
        <f>INDEX(list!$J$26:$J$52,MATCH(F$2,list!$G$26:$G$52,0))</f>
        <v>0.70724139437994382</v>
      </c>
      <c r="G177" s="194">
        <f>INDEX(list!$J$26:$J$52,MATCH(G$2,list!$G$26:$G$52,0))</f>
        <v>0.728490620889098</v>
      </c>
      <c r="H177" s="194">
        <f>INDEX(list!$J$26:$J$52,MATCH(H$2,list!$G$26:$G$52,0))</f>
        <v>0.75601011095833059</v>
      </c>
      <c r="I177" s="194">
        <f>INDEX(list!$J$26:$J$52,MATCH(I$2,list!$G$26:$G$52,0))</f>
        <v>0.7756582034998204</v>
      </c>
      <c r="J177" s="194">
        <f>INDEX(list!$J$26:$J$52,MATCH(J$2,list!$G$26:$G$52,0))</f>
        <v>0.8044330130009798</v>
      </c>
      <c r="K177" s="194">
        <f>INDEX(list!$J$26:$J$52,MATCH(K$2,list!$G$26:$G$52,0))</f>
        <v>0.81569890321056482</v>
      </c>
      <c r="L177" s="194">
        <f>INDEX(list!$J$26:$J$52,MATCH(L$2,list!$G$26:$G$52,0))</f>
        <v>0.82372769068726526</v>
      </c>
      <c r="M177" s="194">
        <f>INDEX(list!$J$26:$J$52,MATCH(M$2,list!$G$26:$G$52,0))</f>
        <v>0.84006837754080255</v>
      </c>
      <c r="N177" s="194">
        <f>INDEX(list!$J$26:$J$52,MATCH(N$2,list!$G$26:$G$52,0))</f>
        <v>0.86473964788986613</v>
      </c>
      <c r="O177" s="194">
        <f>INDEX(list!$J$26:$J$52,MATCH(O$2,list!$G$26:$G$52,0))</f>
        <v>0.87931389382733727</v>
      </c>
      <c r="P177" s="194">
        <f>INDEX(list!$J$26:$J$52,MATCH(P$2,list!$G$26:$G$52,0))</f>
        <v>0.89299573558741929</v>
      </c>
      <c r="Q177" s="194">
        <f>INDEX(list!$J$26:$J$52,MATCH(Q$2,list!$G$26:$G$52,0))</f>
        <v>0.89938538749912111</v>
      </c>
      <c r="R177" s="194">
        <f>INDEX(list!$J$26:$J$52,MATCH(R$2,list!$G$26:$G$52,0))</f>
        <v>0.90536113867986234</v>
      </c>
      <c r="S177" s="194">
        <f>INDEX(list!$J$26:$J$52,MATCH(S$2,list!$G$26:$G$52,0))</f>
        <v>0.92218634589940585</v>
      </c>
      <c r="T177" s="194">
        <f>INDEX(list!$J$26:$J$52,MATCH(T$2,list!$G$26:$G$52,0))</f>
        <v>0.94293300128382052</v>
      </c>
      <c r="U177" s="194">
        <f>INDEX(list!$J$26:$J$52,MATCH(U$2,list!$G$26:$G$52,0))</f>
        <v>0.96243922119526415</v>
      </c>
      <c r="V177" s="194">
        <f>INDEX(list!$J$26:$J$52,MATCH(V$2,list!$G$26:$G$52,0))</f>
        <v>0.97761325901065366</v>
      </c>
      <c r="W177" s="194">
        <f>INDEX(list!$J$26:$J$52,MATCH(W$2,list!$G$26:$G$52,0))</f>
        <v>1</v>
      </c>
      <c r="X177" s="194">
        <f>INDEX(list!$J$26:$J$52,MATCH(X$2,list!$G$26:$G$52,0))</f>
        <v>1.060001640402285</v>
      </c>
      <c r="Y177" s="194">
        <f>INDEX(list!$J$26:$J$52,MATCH(Y$2,list!$G$26:$G$52,0))</f>
        <v>1.0861396140684445</v>
      </c>
      <c r="Z177" s="189">
        <f>INDEX(list!$J$26:$J$52,MATCH(Z$2,list!$G$26:$G$52,0))</f>
        <v>1.1085969430248384</v>
      </c>
    </row>
    <row r="178" spans="1:26" x14ac:dyDescent="0.2">
      <c r="A178" s="190">
        <v>564</v>
      </c>
      <c r="B178" s="191">
        <f>INDEX(list!$J$26:$J$52,MATCH(B$2,list!$G$26:$G$52,0))</f>
        <v>0.64333537486359005</v>
      </c>
      <c r="C178" s="191">
        <f>INDEX(list!$J$26:$J$52,MATCH(C$2,list!$G$26:$G$52,0))</f>
        <v>0.66528129732386421</v>
      </c>
      <c r="D178" s="191">
        <f>INDEX(list!$J$26:$J$52,MATCH(D$2,list!$G$26:$G$52,0))</f>
        <v>0.67706179249734466</v>
      </c>
      <c r="E178" s="191">
        <f>INDEX(list!$J$26:$J$52,MATCH(E$2,list!$G$26:$G$52,0))</f>
        <v>0.69197741945086422</v>
      </c>
      <c r="F178" s="191">
        <f>INDEX(list!$J$26:$J$52,MATCH(F$2,list!$G$26:$G$52,0))</f>
        <v>0.70724139437994382</v>
      </c>
      <c r="G178" s="191">
        <f>INDEX(list!$J$26:$J$52,MATCH(G$2,list!$G$26:$G$52,0))</f>
        <v>0.728490620889098</v>
      </c>
      <c r="H178" s="191">
        <f>INDEX(list!$J$26:$J$52,MATCH(H$2,list!$G$26:$G$52,0))</f>
        <v>0.75601011095833059</v>
      </c>
      <c r="I178" s="191">
        <f>INDEX(list!$J$26:$J$52,MATCH(I$2,list!$G$26:$G$52,0))</f>
        <v>0.7756582034998204</v>
      </c>
      <c r="J178" s="191">
        <f>INDEX(list!$J$26:$J$52,MATCH(J$2,list!$G$26:$G$52,0))</f>
        <v>0.8044330130009798</v>
      </c>
      <c r="K178" s="191">
        <f>INDEX(list!$J$26:$J$52,MATCH(K$2,list!$G$26:$G$52,0))</f>
        <v>0.81569890321056482</v>
      </c>
      <c r="L178" s="191">
        <f>INDEX(list!$J$26:$J$52,MATCH(L$2,list!$G$26:$G$52,0))</f>
        <v>0.82372769068726526</v>
      </c>
      <c r="M178" s="191">
        <f>INDEX(list!$J$26:$J$52,MATCH(M$2,list!$G$26:$G$52,0))</f>
        <v>0.84006837754080255</v>
      </c>
      <c r="N178" s="191">
        <f>INDEX(list!$J$26:$J$52,MATCH(N$2,list!$G$26:$G$52,0))</f>
        <v>0.86473964788986613</v>
      </c>
      <c r="O178" s="191">
        <f>INDEX(list!$J$26:$J$52,MATCH(O$2,list!$G$26:$G$52,0))</f>
        <v>0.87931389382733727</v>
      </c>
      <c r="P178" s="191">
        <f>INDEX(list!$J$26:$J$52,MATCH(P$2,list!$G$26:$G$52,0))</f>
        <v>0.89299573558741929</v>
      </c>
      <c r="Q178" s="191">
        <f>INDEX(list!$J$26:$J$52,MATCH(Q$2,list!$G$26:$G$52,0))</f>
        <v>0.89938538749912111</v>
      </c>
      <c r="R178" s="191">
        <f>INDEX(list!$J$26:$J$52,MATCH(R$2,list!$G$26:$G$52,0))</f>
        <v>0.90536113867986234</v>
      </c>
      <c r="S178" s="191">
        <f>INDEX(list!$J$26:$J$52,MATCH(S$2,list!$G$26:$G$52,0))</f>
        <v>0.92218634589940585</v>
      </c>
      <c r="T178" s="191">
        <f>INDEX(list!$J$26:$J$52,MATCH(T$2,list!$G$26:$G$52,0))</f>
        <v>0.94293300128382052</v>
      </c>
      <c r="U178" s="191">
        <f>INDEX(list!$J$26:$J$52,MATCH(U$2,list!$G$26:$G$52,0))</f>
        <v>0.96243922119526415</v>
      </c>
      <c r="V178" s="191">
        <f>INDEX(list!$J$26:$J$52,MATCH(V$2,list!$G$26:$G$52,0))</f>
        <v>0.97761325901065366</v>
      </c>
      <c r="W178" s="191">
        <f>INDEX(list!$J$26:$J$52,MATCH(W$2,list!$G$26:$G$52,0))</f>
        <v>1</v>
      </c>
      <c r="X178" s="191">
        <f>INDEX(list!$J$26:$J$52,MATCH(X$2,list!$G$26:$G$52,0))</f>
        <v>1.060001640402285</v>
      </c>
      <c r="Y178" s="191">
        <f>INDEX(list!$J$26:$J$52,MATCH(Y$2,list!$G$26:$G$52,0))</f>
        <v>1.0861396140684445</v>
      </c>
      <c r="Z178" s="192">
        <f>INDEX(list!$J$26:$J$52,MATCH(Z$2,list!$G$26:$G$52,0))</f>
        <v>1.1085969430248384</v>
      </c>
    </row>
    <row r="179" spans="1:26" x14ac:dyDescent="0.2">
      <c r="A179" s="193">
        <v>566</v>
      </c>
      <c r="B179" s="194">
        <f>INDEX(list!$J$26:$J$52,MATCH(B$2,list!$G$26:$G$52,0))</f>
        <v>0.64333537486359005</v>
      </c>
      <c r="C179" s="194">
        <f>INDEX(list!$J$26:$J$52,MATCH(C$2,list!$G$26:$G$52,0))</f>
        <v>0.66528129732386421</v>
      </c>
      <c r="D179" s="194">
        <f>INDEX(list!$J$26:$J$52,MATCH(D$2,list!$G$26:$G$52,0))</f>
        <v>0.67706179249734466</v>
      </c>
      <c r="E179" s="194">
        <f>INDEX(list!$J$26:$J$52,MATCH(E$2,list!$G$26:$G$52,0))</f>
        <v>0.69197741945086422</v>
      </c>
      <c r="F179" s="194">
        <f>INDEX(list!$J$26:$J$52,MATCH(F$2,list!$G$26:$G$52,0))</f>
        <v>0.70724139437994382</v>
      </c>
      <c r="G179" s="194">
        <f>INDEX(list!$J$26:$J$52,MATCH(G$2,list!$G$26:$G$52,0))</f>
        <v>0.728490620889098</v>
      </c>
      <c r="H179" s="194">
        <f>INDEX(list!$J$26:$J$52,MATCH(H$2,list!$G$26:$G$52,0))</f>
        <v>0.75601011095833059</v>
      </c>
      <c r="I179" s="194">
        <f>INDEX(list!$J$26:$J$52,MATCH(I$2,list!$G$26:$G$52,0))</f>
        <v>0.7756582034998204</v>
      </c>
      <c r="J179" s="194">
        <f>INDEX(list!$J$26:$J$52,MATCH(J$2,list!$G$26:$G$52,0))</f>
        <v>0.8044330130009798</v>
      </c>
      <c r="K179" s="194">
        <f>INDEX(list!$J$26:$J$52,MATCH(K$2,list!$G$26:$G$52,0))</f>
        <v>0.81569890321056482</v>
      </c>
      <c r="L179" s="194">
        <f>INDEX(list!$J$26:$J$52,MATCH(L$2,list!$G$26:$G$52,0))</f>
        <v>0.82372769068726526</v>
      </c>
      <c r="M179" s="194">
        <f>INDEX(list!$J$26:$J$52,MATCH(M$2,list!$G$26:$G$52,0))</f>
        <v>0.84006837754080255</v>
      </c>
      <c r="N179" s="194">
        <f>INDEX(list!$J$26:$J$52,MATCH(N$2,list!$G$26:$G$52,0))</f>
        <v>0.86473964788986613</v>
      </c>
      <c r="O179" s="194">
        <f>INDEX(list!$J$26:$J$52,MATCH(O$2,list!$G$26:$G$52,0))</f>
        <v>0.87931389382733727</v>
      </c>
      <c r="P179" s="194">
        <f>INDEX(list!$J$26:$J$52,MATCH(P$2,list!$G$26:$G$52,0))</f>
        <v>0.89299573558741929</v>
      </c>
      <c r="Q179" s="194">
        <f>INDEX(list!$J$26:$J$52,MATCH(Q$2,list!$G$26:$G$52,0))</f>
        <v>0.89938538749912111</v>
      </c>
      <c r="R179" s="194">
        <f>INDEX(list!$J$26:$J$52,MATCH(R$2,list!$G$26:$G$52,0))</f>
        <v>0.90536113867986234</v>
      </c>
      <c r="S179" s="194">
        <f>INDEX(list!$J$26:$J$52,MATCH(S$2,list!$G$26:$G$52,0))</f>
        <v>0.92218634589940585</v>
      </c>
      <c r="T179" s="194">
        <f>INDEX(list!$J$26:$J$52,MATCH(T$2,list!$G$26:$G$52,0))</f>
        <v>0.94293300128382052</v>
      </c>
      <c r="U179" s="194">
        <f>INDEX(list!$J$26:$J$52,MATCH(U$2,list!$G$26:$G$52,0))</f>
        <v>0.96243922119526415</v>
      </c>
      <c r="V179" s="194">
        <f>INDEX(list!$J$26:$J$52,MATCH(V$2,list!$G$26:$G$52,0))</f>
        <v>0.97761325901065366</v>
      </c>
      <c r="W179" s="194">
        <f>INDEX(list!$J$26:$J$52,MATCH(W$2,list!$G$26:$G$52,0))</f>
        <v>1</v>
      </c>
      <c r="X179" s="194">
        <f>INDEX(list!$J$26:$J$52,MATCH(X$2,list!$G$26:$G$52,0))</f>
        <v>1.060001640402285</v>
      </c>
      <c r="Y179" s="194">
        <f>INDEX(list!$J$26:$J$52,MATCH(Y$2,list!$G$26:$G$52,0))</f>
        <v>1.0861396140684445</v>
      </c>
      <c r="Z179" s="189">
        <f>INDEX(list!$J$26:$J$52,MATCH(Z$2,list!$G$26:$G$52,0))</f>
        <v>1.1085969430248384</v>
      </c>
    </row>
    <row r="180" spans="1:26" x14ac:dyDescent="0.2">
      <c r="A180" s="190">
        <v>577</v>
      </c>
      <c r="B180" s="191">
        <f>INDEX(list!$J$26:$J$52,MATCH(B$2,list!$G$26:$G$52,0))</f>
        <v>0.64333537486359005</v>
      </c>
      <c r="C180" s="191">
        <f>INDEX(list!$J$26:$J$52,MATCH(C$2,list!$G$26:$G$52,0))</f>
        <v>0.66528129732386421</v>
      </c>
      <c r="D180" s="191">
        <f>INDEX(list!$J$26:$J$52,MATCH(D$2,list!$G$26:$G$52,0))</f>
        <v>0.67706179249734466</v>
      </c>
      <c r="E180" s="191">
        <f>INDEX(list!$J$26:$J$52,MATCH(E$2,list!$G$26:$G$52,0))</f>
        <v>0.69197741945086422</v>
      </c>
      <c r="F180" s="191">
        <f>INDEX(list!$J$26:$J$52,MATCH(F$2,list!$G$26:$G$52,0))</f>
        <v>0.70724139437994382</v>
      </c>
      <c r="G180" s="191">
        <f>INDEX(list!$J$26:$J$52,MATCH(G$2,list!$G$26:$G$52,0))</f>
        <v>0.728490620889098</v>
      </c>
      <c r="H180" s="191">
        <f>INDEX(list!$J$26:$J$52,MATCH(H$2,list!$G$26:$G$52,0))</f>
        <v>0.75601011095833059</v>
      </c>
      <c r="I180" s="191">
        <f>INDEX(list!$J$26:$J$52,MATCH(I$2,list!$G$26:$G$52,0))</f>
        <v>0.7756582034998204</v>
      </c>
      <c r="J180" s="191">
        <f>INDEX(list!$J$26:$J$52,MATCH(J$2,list!$G$26:$G$52,0))</f>
        <v>0.8044330130009798</v>
      </c>
      <c r="K180" s="191">
        <f>INDEX(list!$J$26:$J$52,MATCH(K$2,list!$G$26:$G$52,0))</f>
        <v>0.81569890321056482</v>
      </c>
      <c r="L180" s="191">
        <f>INDEX(list!$J$26:$J$52,MATCH(L$2,list!$G$26:$G$52,0))</f>
        <v>0.82372769068726526</v>
      </c>
      <c r="M180" s="191">
        <f>INDEX(list!$J$26:$J$52,MATCH(M$2,list!$G$26:$G$52,0))</f>
        <v>0.84006837754080255</v>
      </c>
      <c r="N180" s="191">
        <f>INDEX(list!$J$26:$J$52,MATCH(N$2,list!$G$26:$G$52,0))</f>
        <v>0.86473964788986613</v>
      </c>
      <c r="O180" s="191">
        <f>INDEX(list!$J$26:$J$52,MATCH(O$2,list!$G$26:$G$52,0))</f>
        <v>0.87931389382733727</v>
      </c>
      <c r="P180" s="191">
        <f>INDEX(list!$J$26:$J$52,MATCH(P$2,list!$G$26:$G$52,0))</f>
        <v>0.89299573558741929</v>
      </c>
      <c r="Q180" s="191">
        <f>INDEX(list!$J$26:$J$52,MATCH(Q$2,list!$G$26:$G$52,0))</f>
        <v>0.89938538749912111</v>
      </c>
      <c r="R180" s="191">
        <f>INDEX(list!$J$26:$J$52,MATCH(R$2,list!$G$26:$G$52,0))</f>
        <v>0.90536113867986234</v>
      </c>
      <c r="S180" s="191">
        <f>INDEX(list!$J$26:$J$52,MATCH(S$2,list!$G$26:$G$52,0))</f>
        <v>0.92218634589940585</v>
      </c>
      <c r="T180" s="191">
        <f>INDEX(list!$J$26:$J$52,MATCH(T$2,list!$G$26:$G$52,0))</f>
        <v>0.94293300128382052</v>
      </c>
      <c r="U180" s="191">
        <f>INDEX(list!$J$26:$J$52,MATCH(U$2,list!$G$26:$G$52,0))</f>
        <v>0.96243922119526415</v>
      </c>
      <c r="V180" s="191">
        <f>INDEX(list!$J$26:$J$52,MATCH(V$2,list!$G$26:$G$52,0))</f>
        <v>0.97761325901065366</v>
      </c>
      <c r="W180" s="191">
        <f>INDEX(list!$J$26:$J$52,MATCH(W$2,list!$G$26:$G$52,0))</f>
        <v>1</v>
      </c>
      <c r="X180" s="191">
        <f>INDEX(list!$J$26:$J$52,MATCH(X$2,list!$G$26:$G$52,0))</f>
        <v>1.060001640402285</v>
      </c>
      <c r="Y180" s="191">
        <f>INDEX(list!$J$26:$J$52,MATCH(Y$2,list!$G$26:$G$52,0))</f>
        <v>1.0861396140684445</v>
      </c>
      <c r="Z180" s="192">
        <f>INDEX(list!$J$26:$J$52,MATCH(Z$2,list!$G$26:$G$52,0))</f>
        <v>1.1085969430248384</v>
      </c>
    </row>
    <row r="181" spans="1:26" x14ac:dyDescent="0.2">
      <c r="A181" s="193">
        <v>582</v>
      </c>
      <c r="B181" s="194">
        <f>INDEX(list!$J$26:$J$52,MATCH(B$2,list!$G$26:$G$52,0))</f>
        <v>0.64333537486359005</v>
      </c>
      <c r="C181" s="194">
        <f>INDEX(list!$J$26:$J$52,MATCH(C$2,list!$G$26:$G$52,0))</f>
        <v>0.66528129732386421</v>
      </c>
      <c r="D181" s="194">
        <f>INDEX(list!$J$26:$J$52,MATCH(D$2,list!$G$26:$G$52,0))</f>
        <v>0.67706179249734466</v>
      </c>
      <c r="E181" s="194">
        <f>INDEX(list!$J$26:$J$52,MATCH(E$2,list!$G$26:$G$52,0))</f>
        <v>0.69197741945086422</v>
      </c>
      <c r="F181" s="194">
        <f>INDEX(list!$J$26:$J$52,MATCH(F$2,list!$G$26:$G$52,0))</f>
        <v>0.70724139437994382</v>
      </c>
      <c r="G181" s="194">
        <f>INDEX(list!$J$26:$J$52,MATCH(G$2,list!$G$26:$G$52,0))</f>
        <v>0.728490620889098</v>
      </c>
      <c r="H181" s="194">
        <f>INDEX(list!$J$26:$J$52,MATCH(H$2,list!$G$26:$G$52,0))</f>
        <v>0.75601011095833059</v>
      </c>
      <c r="I181" s="194">
        <f>INDEX(list!$J$26:$J$52,MATCH(I$2,list!$G$26:$G$52,0))</f>
        <v>0.7756582034998204</v>
      </c>
      <c r="J181" s="194">
        <f>INDEX(list!$J$26:$J$52,MATCH(J$2,list!$G$26:$G$52,0))</f>
        <v>0.8044330130009798</v>
      </c>
      <c r="K181" s="194">
        <f>INDEX(list!$J$26:$J$52,MATCH(K$2,list!$G$26:$G$52,0))</f>
        <v>0.81569890321056482</v>
      </c>
      <c r="L181" s="194">
        <f>INDEX(list!$J$26:$J$52,MATCH(L$2,list!$G$26:$G$52,0))</f>
        <v>0.82372769068726526</v>
      </c>
      <c r="M181" s="194">
        <f>INDEX(list!$J$26:$J$52,MATCH(M$2,list!$G$26:$G$52,0))</f>
        <v>0.84006837754080255</v>
      </c>
      <c r="N181" s="194">
        <f>INDEX(list!$J$26:$J$52,MATCH(N$2,list!$G$26:$G$52,0))</f>
        <v>0.86473964788986613</v>
      </c>
      <c r="O181" s="194">
        <f>INDEX(list!$J$26:$J$52,MATCH(O$2,list!$G$26:$G$52,0))</f>
        <v>0.87931389382733727</v>
      </c>
      <c r="P181" s="194">
        <f>INDEX(list!$J$26:$J$52,MATCH(P$2,list!$G$26:$G$52,0))</f>
        <v>0.89299573558741929</v>
      </c>
      <c r="Q181" s="194">
        <f>INDEX(list!$J$26:$J$52,MATCH(Q$2,list!$G$26:$G$52,0))</f>
        <v>0.89938538749912111</v>
      </c>
      <c r="R181" s="194">
        <f>INDEX(list!$J$26:$J$52,MATCH(R$2,list!$G$26:$G$52,0))</f>
        <v>0.90536113867986234</v>
      </c>
      <c r="S181" s="194">
        <f>INDEX(list!$J$26:$J$52,MATCH(S$2,list!$G$26:$G$52,0))</f>
        <v>0.92218634589940585</v>
      </c>
      <c r="T181" s="194">
        <f>INDEX(list!$J$26:$J$52,MATCH(T$2,list!$G$26:$G$52,0))</f>
        <v>0.94293300128382052</v>
      </c>
      <c r="U181" s="194">
        <f>INDEX(list!$J$26:$J$52,MATCH(U$2,list!$G$26:$G$52,0))</f>
        <v>0.96243922119526415</v>
      </c>
      <c r="V181" s="194">
        <f>INDEX(list!$J$26:$J$52,MATCH(V$2,list!$G$26:$G$52,0))</f>
        <v>0.97761325901065366</v>
      </c>
      <c r="W181" s="194">
        <f>INDEX(list!$J$26:$J$52,MATCH(W$2,list!$G$26:$G$52,0))</f>
        <v>1</v>
      </c>
      <c r="X181" s="194">
        <f>INDEX(list!$J$26:$J$52,MATCH(X$2,list!$G$26:$G$52,0))</f>
        <v>1.060001640402285</v>
      </c>
      <c r="Y181" s="194">
        <f>INDEX(list!$J$26:$J$52,MATCH(Y$2,list!$G$26:$G$52,0))</f>
        <v>1.0861396140684445</v>
      </c>
      <c r="Z181" s="189">
        <f>INDEX(list!$J$26:$J$52,MATCH(Z$2,list!$G$26:$G$52,0))</f>
        <v>1.1085969430248384</v>
      </c>
    </row>
    <row r="182" spans="1:26" x14ac:dyDescent="0.2">
      <c r="A182" s="190">
        <v>583</v>
      </c>
      <c r="B182" s="191">
        <f>INDEX(list!$J$26:$J$52,MATCH(B$2,list!$G$26:$G$52,0))</f>
        <v>0.64333537486359005</v>
      </c>
      <c r="C182" s="191">
        <f>INDEX(list!$J$26:$J$52,MATCH(C$2,list!$G$26:$G$52,0))</f>
        <v>0.66528129732386421</v>
      </c>
      <c r="D182" s="191">
        <f>INDEX(list!$J$26:$J$52,MATCH(D$2,list!$G$26:$G$52,0))</f>
        <v>0.67706179249734466</v>
      </c>
      <c r="E182" s="191">
        <f>INDEX(list!$J$26:$J$52,MATCH(E$2,list!$G$26:$G$52,0))</f>
        <v>0.69197741945086422</v>
      </c>
      <c r="F182" s="191">
        <f>INDEX(list!$J$26:$J$52,MATCH(F$2,list!$G$26:$G$52,0))</f>
        <v>0.70724139437994382</v>
      </c>
      <c r="G182" s="191">
        <f>INDEX(list!$J$26:$J$52,MATCH(G$2,list!$G$26:$G$52,0))</f>
        <v>0.728490620889098</v>
      </c>
      <c r="H182" s="191">
        <f>INDEX(list!$J$26:$J$52,MATCH(H$2,list!$G$26:$G$52,0))</f>
        <v>0.75601011095833059</v>
      </c>
      <c r="I182" s="191">
        <f>INDEX(list!$J$26:$J$52,MATCH(I$2,list!$G$26:$G$52,0))</f>
        <v>0.7756582034998204</v>
      </c>
      <c r="J182" s="191">
        <f>INDEX(list!$J$26:$J$52,MATCH(J$2,list!$G$26:$G$52,0))</f>
        <v>0.8044330130009798</v>
      </c>
      <c r="K182" s="191">
        <f>INDEX(list!$J$26:$J$52,MATCH(K$2,list!$G$26:$G$52,0))</f>
        <v>0.81569890321056482</v>
      </c>
      <c r="L182" s="191">
        <f>INDEX(list!$J$26:$J$52,MATCH(L$2,list!$G$26:$G$52,0))</f>
        <v>0.82372769068726526</v>
      </c>
      <c r="M182" s="191">
        <f>INDEX(list!$J$26:$J$52,MATCH(M$2,list!$G$26:$G$52,0))</f>
        <v>0.84006837754080255</v>
      </c>
      <c r="N182" s="191">
        <f>INDEX(list!$J$26:$J$52,MATCH(N$2,list!$G$26:$G$52,0))</f>
        <v>0.86473964788986613</v>
      </c>
      <c r="O182" s="191">
        <f>INDEX(list!$J$26:$J$52,MATCH(O$2,list!$G$26:$G$52,0))</f>
        <v>0.87931389382733727</v>
      </c>
      <c r="P182" s="191">
        <f>INDEX(list!$J$26:$J$52,MATCH(P$2,list!$G$26:$G$52,0))</f>
        <v>0.89299573558741929</v>
      </c>
      <c r="Q182" s="191">
        <f>INDEX(list!$J$26:$J$52,MATCH(Q$2,list!$G$26:$G$52,0))</f>
        <v>0.89938538749912111</v>
      </c>
      <c r="R182" s="191">
        <f>INDEX(list!$J$26:$J$52,MATCH(R$2,list!$G$26:$G$52,0))</f>
        <v>0.90536113867986234</v>
      </c>
      <c r="S182" s="191">
        <f>INDEX(list!$J$26:$J$52,MATCH(S$2,list!$G$26:$G$52,0))</f>
        <v>0.92218634589940585</v>
      </c>
      <c r="T182" s="191">
        <f>INDEX(list!$J$26:$J$52,MATCH(T$2,list!$G$26:$G$52,0))</f>
        <v>0.94293300128382052</v>
      </c>
      <c r="U182" s="191">
        <f>INDEX(list!$J$26:$J$52,MATCH(U$2,list!$G$26:$G$52,0))</f>
        <v>0.96243922119526415</v>
      </c>
      <c r="V182" s="191">
        <f>INDEX(list!$J$26:$J$52,MATCH(V$2,list!$G$26:$G$52,0))</f>
        <v>0.97761325901065366</v>
      </c>
      <c r="W182" s="191">
        <f>INDEX(list!$J$26:$J$52,MATCH(W$2,list!$G$26:$G$52,0))</f>
        <v>1</v>
      </c>
      <c r="X182" s="191">
        <f>INDEX(list!$J$26:$J$52,MATCH(X$2,list!$G$26:$G$52,0))</f>
        <v>1.060001640402285</v>
      </c>
      <c r="Y182" s="191">
        <f>INDEX(list!$J$26:$J$52,MATCH(Y$2,list!$G$26:$G$52,0))</f>
        <v>1.0861396140684445</v>
      </c>
      <c r="Z182" s="192">
        <f>INDEX(list!$J$26:$J$52,MATCH(Z$2,list!$G$26:$G$52,0))</f>
        <v>1.1085969430248384</v>
      </c>
    </row>
    <row r="183" spans="1:26" x14ac:dyDescent="0.2">
      <c r="A183" s="193">
        <v>584</v>
      </c>
      <c r="B183" s="194">
        <f>INDEX(list!$J$26:$J$52,MATCH(B$2,list!$G$26:$G$52,0))</f>
        <v>0.64333537486359005</v>
      </c>
      <c r="C183" s="194">
        <f>INDEX(list!$J$26:$J$52,MATCH(C$2,list!$G$26:$G$52,0))</f>
        <v>0.66528129732386421</v>
      </c>
      <c r="D183" s="194">
        <f>INDEX(list!$J$26:$J$52,MATCH(D$2,list!$G$26:$G$52,0))</f>
        <v>0.67706179249734466</v>
      </c>
      <c r="E183" s="194">
        <f>INDEX(list!$J$26:$J$52,MATCH(E$2,list!$G$26:$G$52,0))</f>
        <v>0.69197741945086422</v>
      </c>
      <c r="F183" s="194">
        <f>INDEX(list!$J$26:$J$52,MATCH(F$2,list!$G$26:$G$52,0))</f>
        <v>0.70724139437994382</v>
      </c>
      <c r="G183" s="194">
        <f>INDEX(list!$J$26:$J$52,MATCH(G$2,list!$G$26:$G$52,0))</f>
        <v>0.728490620889098</v>
      </c>
      <c r="H183" s="194">
        <f>INDEX(list!$J$26:$J$52,MATCH(H$2,list!$G$26:$G$52,0))</f>
        <v>0.75601011095833059</v>
      </c>
      <c r="I183" s="194">
        <f>INDEX(list!$J$26:$J$52,MATCH(I$2,list!$G$26:$G$52,0))</f>
        <v>0.7756582034998204</v>
      </c>
      <c r="J183" s="194">
        <f>INDEX(list!$J$26:$J$52,MATCH(J$2,list!$G$26:$G$52,0))</f>
        <v>0.8044330130009798</v>
      </c>
      <c r="K183" s="194">
        <f>INDEX(list!$J$26:$J$52,MATCH(K$2,list!$G$26:$G$52,0))</f>
        <v>0.81569890321056482</v>
      </c>
      <c r="L183" s="194">
        <f>INDEX(list!$J$26:$J$52,MATCH(L$2,list!$G$26:$G$52,0))</f>
        <v>0.82372769068726526</v>
      </c>
      <c r="M183" s="194">
        <f>INDEX(list!$J$26:$J$52,MATCH(M$2,list!$G$26:$G$52,0))</f>
        <v>0.84006837754080255</v>
      </c>
      <c r="N183" s="194">
        <f>INDEX(list!$J$26:$J$52,MATCH(N$2,list!$G$26:$G$52,0))</f>
        <v>0.86473964788986613</v>
      </c>
      <c r="O183" s="194">
        <f>INDEX(list!$J$26:$J$52,MATCH(O$2,list!$G$26:$G$52,0))</f>
        <v>0.87931389382733727</v>
      </c>
      <c r="P183" s="194">
        <f>INDEX(list!$J$26:$J$52,MATCH(P$2,list!$G$26:$G$52,0))</f>
        <v>0.89299573558741929</v>
      </c>
      <c r="Q183" s="194">
        <f>INDEX(list!$J$26:$J$52,MATCH(Q$2,list!$G$26:$G$52,0))</f>
        <v>0.89938538749912111</v>
      </c>
      <c r="R183" s="194">
        <f>INDEX(list!$J$26:$J$52,MATCH(R$2,list!$G$26:$G$52,0))</f>
        <v>0.90536113867986234</v>
      </c>
      <c r="S183" s="194">
        <f>INDEX(list!$J$26:$J$52,MATCH(S$2,list!$G$26:$G$52,0))</f>
        <v>0.92218634589940585</v>
      </c>
      <c r="T183" s="194">
        <f>INDEX(list!$J$26:$J$52,MATCH(T$2,list!$G$26:$G$52,0))</f>
        <v>0.94293300128382052</v>
      </c>
      <c r="U183" s="194">
        <f>INDEX(list!$J$26:$J$52,MATCH(U$2,list!$G$26:$G$52,0))</f>
        <v>0.96243922119526415</v>
      </c>
      <c r="V183" s="194">
        <f>INDEX(list!$J$26:$J$52,MATCH(V$2,list!$G$26:$G$52,0))</f>
        <v>0.97761325901065366</v>
      </c>
      <c r="W183" s="194">
        <f>INDEX(list!$J$26:$J$52,MATCH(W$2,list!$G$26:$G$52,0))</f>
        <v>1</v>
      </c>
      <c r="X183" s="194">
        <f>INDEX(list!$J$26:$J$52,MATCH(X$2,list!$G$26:$G$52,0))</f>
        <v>1.060001640402285</v>
      </c>
      <c r="Y183" s="194">
        <f>INDEX(list!$J$26:$J$52,MATCH(Y$2,list!$G$26:$G$52,0))</f>
        <v>1.0861396140684445</v>
      </c>
      <c r="Z183" s="189">
        <f>INDEX(list!$J$26:$J$52,MATCH(Z$2,list!$G$26:$G$52,0))</f>
        <v>1.1085969430248384</v>
      </c>
    </row>
    <row r="184" spans="1:26" x14ac:dyDescent="0.2">
      <c r="A184" s="190">
        <v>586</v>
      </c>
      <c r="B184" s="191">
        <f>INDEX(list!$J$26:$J$52,MATCH(B$2,list!$G$26:$G$52,0))</f>
        <v>0.64333537486359005</v>
      </c>
      <c r="C184" s="191">
        <f>INDEX(list!$J$26:$J$52,MATCH(C$2,list!$G$26:$G$52,0))</f>
        <v>0.66528129732386421</v>
      </c>
      <c r="D184" s="191">
        <f>INDEX(list!$J$26:$J$52,MATCH(D$2,list!$G$26:$G$52,0))</f>
        <v>0.67706179249734466</v>
      </c>
      <c r="E184" s="191">
        <f>INDEX(list!$J$26:$J$52,MATCH(E$2,list!$G$26:$G$52,0))</f>
        <v>0.69197741945086422</v>
      </c>
      <c r="F184" s="191">
        <f>INDEX(list!$J$26:$J$52,MATCH(F$2,list!$G$26:$G$52,0))</f>
        <v>0.70724139437994382</v>
      </c>
      <c r="G184" s="191">
        <f>INDEX(list!$J$26:$J$52,MATCH(G$2,list!$G$26:$G$52,0))</f>
        <v>0.728490620889098</v>
      </c>
      <c r="H184" s="191">
        <f>INDEX(list!$J$26:$J$52,MATCH(H$2,list!$G$26:$G$52,0))</f>
        <v>0.75601011095833059</v>
      </c>
      <c r="I184" s="191">
        <f>INDEX(list!$J$26:$J$52,MATCH(I$2,list!$G$26:$G$52,0))</f>
        <v>0.7756582034998204</v>
      </c>
      <c r="J184" s="191">
        <f>INDEX(list!$J$26:$J$52,MATCH(J$2,list!$G$26:$G$52,0))</f>
        <v>0.8044330130009798</v>
      </c>
      <c r="K184" s="191">
        <f>INDEX(list!$J$26:$J$52,MATCH(K$2,list!$G$26:$G$52,0))</f>
        <v>0.81569890321056482</v>
      </c>
      <c r="L184" s="191">
        <f>INDEX(list!$J$26:$J$52,MATCH(L$2,list!$G$26:$G$52,0))</f>
        <v>0.82372769068726526</v>
      </c>
      <c r="M184" s="191">
        <f>INDEX(list!$J$26:$J$52,MATCH(M$2,list!$G$26:$G$52,0))</f>
        <v>0.84006837754080255</v>
      </c>
      <c r="N184" s="191">
        <f>INDEX(list!$J$26:$J$52,MATCH(N$2,list!$G$26:$G$52,0))</f>
        <v>0.86473964788986613</v>
      </c>
      <c r="O184" s="191">
        <f>INDEX(list!$J$26:$J$52,MATCH(O$2,list!$G$26:$G$52,0))</f>
        <v>0.87931389382733727</v>
      </c>
      <c r="P184" s="191">
        <f>INDEX(list!$J$26:$J$52,MATCH(P$2,list!$G$26:$G$52,0))</f>
        <v>0.89299573558741929</v>
      </c>
      <c r="Q184" s="191">
        <f>INDEX(list!$J$26:$J$52,MATCH(Q$2,list!$G$26:$G$52,0))</f>
        <v>0.89938538749912111</v>
      </c>
      <c r="R184" s="191">
        <f>INDEX(list!$J$26:$J$52,MATCH(R$2,list!$G$26:$G$52,0))</f>
        <v>0.90536113867986234</v>
      </c>
      <c r="S184" s="191">
        <f>INDEX(list!$J$26:$J$52,MATCH(S$2,list!$G$26:$G$52,0))</f>
        <v>0.92218634589940585</v>
      </c>
      <c r="T184" s="191">
        <f>INDEX(list!$J$26:$J$52,MATCH(T$2,list!$G$26:$G$52,0))</f>
        <v>0.94293300128382052</v>
      </c>
      <c r="U184" s="191">
        <f>INDEX(list!$J$26:$J$52,MATCH(U$2,list!$G$26:$G$52,0))</f>
        <v>0.96243922119526415</v>
      </c>
      <c r="V184" s="191">
        <f>INDEX(list!$J$26:$J$52,MATCH(V$2,list!$G$26:$G$52,0))</f>
        <v>0.97761325901065366</v>
      </c>
      <c r="W184" s="191">
        <f>INDEX(list!$J$26:$J$52,MATCH(W$2,list!$G$26:$G$52,0))</f>
        <v>1</v>
      </c>
      <c r="X184" s="191">
        <f>INDEX(list!$J$26:$J$52,MATCH(X$2,list!$G$26:$G$52,0))</f>
        <v>1.060001640402285</v>
      </c>
      <c r="Y184" s="191">
        <f>INDEX(list!$J$26:$J$52,MATCH(Y$2,list!$G$26:$G$52,0))</f>
        <v>1.0861396140684445</v>
      </c>
      <c r="Z184" s="192">
        <f>INDEX(list!$J$26:$J$52,MATCH(Z$2,list!$G$26:$G$52,0))</f>
        <v>1.1085969430248384</v>
      </c>
    </row>
    <row r="185" spans="1:26" x14ac:dyDescent="0.2">
      <c r="A185" s="193">
        <v>596</v>
      </c>
      <c r="B185" s="194">
        <f>INDEX(list!$J$26:$J$52,MATCH(B$2,list!$G$26:$G$52,0))</f>
        <v>0.64333537486359005</v>
      </c>
      <c r="C185" s="194">
        <f>INDEX(list!$J$26:$J$52,MATCH(C$2,list!$G$26:$G$52,0))</f>
        <v>0.66528129732386421</v>
      </c>
      <c r="D185" s="194">
        <f>INDEX(list!$J$26:$J$52,MATCH(D$2,list!$G$26:$G$52,0))</f>
        <v>0.67706179249734466</v>
      </c>
      <c r="E185" s="194">
        <f>INDEX(list!$J$26:$J$52,MATCH(E$2,list!$G$26:$G$52,0))</f>
        <v>0.69197741945086422</v>
      </c>
      <c r="F185" s="194">
        <f>INDEX(list!$J$26:$J$52,MATCH(F$2,list!$G$26:$G$52,0))</f>
        <v>0.70724139437994382</v>
      </c>
      <c r="G185" s="194">
        <f>INDEX(list!$J$26:$J$52,MATCH(G$2,list!$G$26:$G$52,0))</f>
        <v>0.728490620889098</v>
      </c>
      <c r="H185" s="194">
        <f>INDEX(list!$J$26:$J$52,MATCH(H$2,list!$G$26:$G$52,0))</f>
        <v>0.75601011095833059</v>
      </c>
      <c r="I185" s="194">
        <f>INDEX(list!$J$26:$J$52,MATCH(I$2,list!$G$26:$G$52,0))</f>
        <v>0.7756582034998204</v>
      </c>
      <c r="J185" s="194">
        <f>INDEX(list!$J$26:$J$52,MATCH(J$2,list!$G$26:$G$52,0))</f>
        <v>0.8044330130009798</v>
      </c>
      <c r="K185" s="194">
        <f>INDEX(list!$J$26:$J$52,MATCH(K$2,list!$G$26:$G$52,0))</f>
        <v>0.81569890321056482</v>
      </c>
      <c r="L185" s="194">
        <f>INDEX(list!$J$26:$J$52,MATCH(L$2,list!$G$26:$G$52,0))</f>
        <v>0.82372769068726526</v>
      </c>
      <c r="M185" s="194">
        <f>INDEX(list!$J$26:$J$52,MATCH(M$2,list!$G$26:$G$52,0))</f>
        <v>0.84006837754080255</v>
      </c>
      <c r="N185" s="194">
        <f>INDEX(list!$J$26:$J$52,MATCH(N$2,list!$G$26:$G$52,0))</f>
        <v>0.86473964788986613</v>
      </c>
      <c r="O185" s="194">
        <f>INDEX(list!$J$26:$J$52,MATCH(O$2,list!$G$26:$G$52,0))</f>
        <v>0.87931389382733727</v>
      </c>
      <c r="P185" s="194">
        <f>INDEX(list!$J$26:$J$52,MATCH(P$2,list!$G$26:$G$52,0))</f>
        <v>0.89299573558741929</v>
      </c>
      <c r="Q185" s="194">
        <f>INDEX(list!$J$26:$J$52,MATCH(Q$2,list!$G$26:$G$52,0))</f>
        <v>0.89938538749912111</v>
      </c>
      <c r="R185" s="194">
        <f>INDEX(list!$J$26:$J$52,MATCH(R$2,list!$G$26:$G$52,0))</f>
        <v>0.90536113867986234</v>
      </c>
      <c r="S185" s="194">
        <f>INDEX(list!$J$26:$J$52,MATCH(S$2,list!$G$26:$G$52,0))</f>
        <v>0.92218634589940585</v>
      </c>
      <c r="T185" s="194">
        <f>INDEX(list!$J$26:$J$52,MATCH(T$2,list!$G$26:$G$52,0))</f>
        <v>0.94293300128382052</v>
      </c>
      <c r="U185" s="194">
        <f>INDEX(list!$J$26:$J$52,MATCH(U$2,list!$G$26:$G$52,0))</f>
        <v>0.96243922119526415</v>
      </c>
      <c r="V185" s="194">
        <f>INDEX(list!$J$26:$J$52,MATCH(V$2,list!$G$26:$G$52,0))</f>
        <v>0.97761325901065366</v>
      </c>
      <c r="W185" s="194">
        <f>INDEX(list!$J$26:$J$52,MATCH(W$2,list!$G$26:$G$52,0))</f>
        <v>1</v>
      </c>
      <c r="X185" s="194">
        <f>INDEX(list!$J$26:$J$52,MATCH(X$2,list!$G$26:$G$52,0))</f>
        <v>1.060001640402285</v>
      </c>
      <c r="Y185" s="194">
        <f>INDEX(list!$J$26:$J$52,MATCH(Y$2,list!$G$26:$G$52,0))</f>
        <v>1.0861396140684445</v>
      </c>
      <c r="Z185" s="189">
        <f>INDEX(list!$J$26:$J$52,MATCH(Z$2,list!$G$26:$G$52,0))</f>
        <v>1.1085969430248384</v>
      </c>
    </row>
    <row r="186" spans="1:26" x14ac:dyDescent="0.2">
      <c r="A186" s="190">
        <v>605</v>
      </c>
      <c r="B186" s="191">
        <f>INDEX(list!$J$26:$J$52,MATCH(B$2,list!$G$26:$G$52,0))</f>
        <v>0.64333537486359005</v>
      </c>
      <c r="C186" s="191">
        <f>INDEX(list!$J$26:$J$52,MATCH(C$2,list!$G$26:$G$52,0))</f>
        <v>0.66528129732386421</v>
      </c>
      <c r="D186" s="191">
        <f>INDEX(list!$J$26:$J$52,MATCH(D$2,list!$G$26:$G$52,0))</f>
        <v>0.67706179249734466</v>
      </c>
      <c r="E186" s="191">
        <f>INDEX(list!$J$26:$J$52,MATCH(E$2,list!$G$26:$G$52,0))</f>
        <v>0.69197741945086422</v>
      </c>
      <c r="F186" s="191">
        <f>INDEX(list!$J$26:$J$52,MATCH(F$2,list!$G$26:$G$52,0))</f>
        <v>0.70724139437994382</v>
      </c>
      <c r="G186" s="191">
        <f>INDEX(list!$J$26:$J$52,MATCH(G$2,list!$G$26:$G$52,0))</f>
        <v>0.728490620889098</v>
      </c>
      <c r="H186" s="191">
        <f>INDEX(list!$J$26:$J$52,MATCH(H$2,list!$G$26:$G$52,0))</f>
        <v>0.75601011095833059</v>
      </c>
      <c r="I186" s="191">
        <f>INDEX(list!$J$26:$J$52,MATCH(I$2,list!$G$26:$G$52,0))</f>
        <v>0.7756582034998204</v>
      </c>
      <c r="J186" s="191">
        <f>INDEX(list!$J$26:$J$52,MATCH(J$2,list!$G$26:$G$52,0))</f>
        <v>0.8044330130009798</v>
      </c>
      <c r="K186" s="191">
        <f>INDEX(list!$J$26:$J$52,MATCH(K$2,list!$G$26:$G$52,0))</f>
        <v>0.81569890321056482</v>
      </c>
      <c r="L186" s="191">
        <f>INDEX(list!$J$26:$J$52,MATCH(L$2,list!$G$26:$G$52,0))</f>
        <v>0.82372769068726526</v>
      </c>
      <c r="M186" s="191">
        <f>INDEX(list!$J$26:$J$52,MATCH(M$2,list!$G$26:$G$52,0))</f>
        <v>0.84006837754080255</v>
      </c>
      <c r="N186" s="191">
        <f>INDEX(list!$J$26:$J$52,MATCH(N$2,list!$G$26:$G$52,0))</f>
        <v>0.86473964788986613</v>
      </c>
      <c r="O186" s="191">
        <f>INDEX(list!$J$26:$J$52,MATCH(O$2,list!$G$26:$G$52,0))</f>
        <v>0.87931389382733727</v>
      </c>
      <c r="P186" s="191">
        <f>INDEX(list!$J$26:$J$52,MATCH(P$2,list!$G$26:$G$52,0))</f>
        <v>0.89299573558741929</v>
      </c>
      <c r="Q186" s="191">
        <f>INDEX(list!$J$26:$J$52,MATCH(Q$2,list!$G$26:$G$52,0))</f>
        <v>0.89938538749912111</v>
      </c>
      <c r="R186" s="191">
        <f>INDEX(list!$J$26:$J$52,MATCH(R$2,list!$G$26:$G$52,0))</f>
        <v>0.90536113867986234</v>
      </c>
      <c r="S186" s="191">
        <f>INDEX(list!$J$26:$J$52,MATCH(S$2,list!$G$26:$G$52,0))</f>
        <v>0.92218634589940585</v>
      </c>
      <c r="T186" s="191">
        <f>INDEX(list!$J$26:$J$52,MATCH(T$2,list!$G$26:$G$52,0))</f>
        <v>0.94293300128382052</v>
      </c>
      <c r="U186" s="191">
        <f>INDEX(list!$J$26:$J$52,MATCH(U$2,list!$G$26:$G$52,0))</f>
        <v>0.96243922119526415</v>
      </c>
      <c r="V186" s="191">
        <f>INDEX(list!$J$26:$J$52,MATCH(V$2,list!$G$26:$G$52,0))</f>
        <v>0.97761325901065366</v>
      </c>
      <c r="W186" s="191">
        <f>INDEX(list!$J$26:$J$52,MATCH(W$2,list!$G$26:$G$52,0))</f>
        <v>1</v>
      </c>
      <c r="X186" s="191">
        <f>INDEX(list!$J$26:$J$52,MATCH(X$2,list!$G$26:$G$52,0))</f>
        <v>1.060001640402285</v>
      </c>
      <c r="Y186" s="191">
        <f>INDEX(list!$J$26:$J$52,MATCH(Y$2,list!$G$26:$G$52,0))</f>
        <v>1.0861396140684445</v>
      </c>
      <c r="Z186" s="192">
        <f>INDEX(list!$J$26:$J$52,MATCH(Z$2,list!$G$26:$G$52,0))</f>
        <v>1.1085969430248384</v>
      </c>
    </row>
    <row r="187" spans="1:26" x14ac:dyDescent="0.2">
      <c r="A187" s="193">
        <v>661</v>
      </c>
      <c r="B187" s="194">
        <f>INDEX(list!$J$26:$J$52,MATCH(B$2,list!$G$26:$G$52,0))</f>
        <v>0.64333537486359005</v>
      </c>
      <c r="C187" s="194">
        <f>INDEX(list!$J$26:$J$52,MATCH(C$2,list!$G$26:$G$52,0))</f>
        <v>0.66528129732386421</v>
      </c>
      <c r="D187" s="194">
        <f>INDEX(list!$J$26:$J$52,MATCH(D$2,list!$G$26:$G$52,0))</f>
        <v>0.67706179249734466</v>
      </c>
      <c r="E187" s="194">
        <f>INDEX(list!$J$26:$J$52,MATCH(E$2,list!$G$26:$G$52,0))</f>
        <v>0.69197741945086422</v>
      </c>
      <c r="F187" s="194">
        <f>INDEX(list!$J$26:$J$52,MATCH(F$2,list!$G$26:$G$52,0))</f>
        <v>0.70724139437994382</v>
      </c>
      <c r="G187" s="194">
        <f>INDEX(list!$J$26:$J$52,MATCH(G$2,list!$G$26:$G$52,0))</f>
        <v>0.728490620889098</v>
      </c>
      <c r="H187" s="194">
        <f>INDEX(list!$J$26:$J$52,MATCH(H$2,list!$G$26:$G$52,0))</f>
        <v>0.75601011095833059</v>
      </c>
      <c r="I187" s="194">
        <f>INDEX(list!$J$26:$J$52,MATCH(I$2,list!$G$26:$G$52,0))</f>
        <v>0.7756582034998204</v>
      </c>
      <c r="J187" s="194">
        <f>INDEX(list!$J$26:$J$52,MATCH(J$2,list!$G$26:$G$52,0))</f>
        <v>0.8044330130009798</v>
      </c>
      <c r="K187" s="194">
        <f>INDEX(list!$J$26:$J$52,MATCH(K$2,list!$G$26:$G$52,0))</f>
        <v>0.81569890321056482</v>
      </c>
      <c r="L187" s="194">
        <f>INDEX(list!$J$26:$J$52,MATCH(L$2,list!$G$26:$G$52,0))</f>
        <v>0.82372769068726526</v>
      </c>
      <c r="M187" s="194">
        <f>INDEX(list!$J$26:$J$52,MATCH(M$2,list!$G$26:$G$52,0))</f>
        <v>0.84006837754080255</v>
      </c>
      <c r="N187" s="194">
        <f>INDEX(list!$J$26:$J$52,MATCH(N$2,list!$G$26:$G$52,0))</f>
        <v>0.86473964788986613</v>
      </c>
      <c r="O187" s="194">
        <f>INDEX(list!$J$26:$J$52,MATCH(O$2,list!$G$26:$G$52,0))</f>
        <v>0.87931389382733727</v>
      </c>
      <c r="P187" s="194">
        <f>INDEX(list!$J$26:$J$52,MATCH(P$2,list!$G$26:$G$52,0))</f>
        <v>0.89299573558741929</v>
      </c>
      <c r="Q187" s="194">
        <f>INDEX(list!$J$26:$J$52,MATCH(Q$2,list!$G$26:$G$52,0))</f>
        <v>0.89938538749912111</v>
      </c>
      <c r="R187" s="194">
        <f>INDEX(list!$J$26:$J$52,MATCH(R$2,list!$G$26:$G$52,0))</f>
        <v>0.90536113867986234</v>
      </c>
      <c r="S187" s="194">
        <f>INDEX(list!$J$26:$J$52,MATCH(S$2,list!$G$26:$G$52,0))</f>
        <v>0.92218634589940585</v>
      </c>
      <c r="T187" s="194">
        <f>INDEX(list!$J$26:$J$52,MATCH(T$2,list!$G$26:$G$52,0))</f>
        <v>0.94293300128382052</v>
      </c>
      <c r="U187" s="194">
        <f>INDEX(list!$J$26:$J$52,MATCH(U$2,list!$G$26:$G$52,0))</f>
        <v>0.96243922119526415</v>
      </c>
      <c r="V187" s="194">
        <f>INDEX(list!$J$26:$J$52,MATCH(V$2,list!$G$26:$G$52,0))</f>
        <v>0.97761325901065366</v>
      </c>
      <c r="W187" s="194">
        <f>INDEX(list!$J$26:$J$52,MATCH(W$2,list!$G$26:$G$52,0))</f>
        <v>1</v>
      </c>
      <c r="X187" s="194">
        <f>INDEX(list!$J$26:$J$52,MATCH(X$2,list!$G$26:$G$52,0))</f>
        <v>1.060001640402285</v>
      </c>
      <c r="Y187" s="194">
        <f>INDEX(list!$J$26:$J$52,MATCH(Y$2,list!$G$26:$G$52,0))</f>
        <v>1.0861396140684445</v>
      </c>
      <c r="Z187" s="189">
        <f>INDEX(list!$J$26:$J$52,MATCH(Z$2,list!$G$26:$G$52,0))</f>
        <v>1.1085969430248384</v>
      </c>
    </row>
    <row r="188" spans="1:26" x14ac:dyDescent="0.2">
      <c r="A188" s="190">
        <v>662</v>
      </c>
      <c r="B188" s="191">
        <f>INDEX(list!$J$26:$J$52,MATCH(B$2,list!$G$26:$G$52,0))</f>
        <v>0.64333537486359005</v>
      </c>
      <c r="C188" s="191">
        <f>INDEX(list!$J$26:$J$52,MATCH(C$2,list!$G$26:$G$52,0))</f>
        <v>0.66528129732386421</v>
      </c>
      <c r="D188" s="191">
        <f>INDEX(list!$J$26:$J$52,MATCH(D$2,list!$G$26:$G$52,0))</f>
        <v>0.67706179249734466</v>
      </c>
      <c r="E188" s="191">
        <f>INDEX(list!$J$26:$J$52,MATCH(E$2,list!$G$26:$G$52,0))</f>
        <v>0.69197741945086422</v>
      </c>
      <c r="F188" s="191">
        <f>INDEX(list!$J$26:$J$52,MATCH(F$2,list!$G$26:$G$52,0))</f>
        <v>0.70724139437994382</v>
      </c>
      <c r="G188" s="191">
        <f>INDEX(list!$J$26:$J$52,MATCH(G$2,list!$G$26:$G$52,0))</f>
        <v>0.728490620889098</v>
      </c>
      <c r="H188" s="191">
        <f>INDEX(list!$J$26:$J$52,MATCH(H$2,list!$G$26:$G$52,0))</f>
        <v>0.75601011095833059</v>
      </c>
      <c r="I188" s="191">
        <f>INDEX(list!$J$26:$J$52,MATCH(I$2,list!$G$26:$G$52,0))</f>
        <v>0.7756582034998204</v>
      </c>
      <c r="J188" s="191">
        <f>INDEX(list!$J$26:$J$52,MATCH(J$2,list!$G$26:$G$52,0))</f>
        <v>0.8044330130009798</v>
      </c>
      <c r="K188" s="191">
        <f>INDEX(list!$J$26:$J$52,MATCH(K$2,list!$G$26:$G$52,0))</f>
        <v>0.81569890321056482</v>
      </c>
      <c r="L188" s="191">
        <f>INDEX(list!$J$26:$J$52,MATCH(L$2,list!$G$26:$G$52,0))</f>
        <v>0.82372769068726526</v>
      </c>
      <c r="M188" s="191">
        <f>INDEX(list!$J$26:$J$52,MATCH(M$2,list!$G$26:$G$52,0))</f>
        <v>0.84006837754080255</v>
      </c>
      <c r="N188" s="191">
        <f>INDEX(list!$J$26:$J$52,MATCH(N$2,list!$G$26:$G$52,0))</f>
        <v>0.86473964788986613</v>
      </c>
      <c r="O188" s="191">
        <f>INDEX(list!$J$26:$J$52,MATCH(O$2,list!$G$26:$G$52,0))</f>
        <v>0.87931389382733727</v>
      </c>
      <c r="P188" s="191">
        <f>INDEX(list!$J$26:$J$52,MATCH(P$2,list!$G$26:$G$52,0))</f>
        <v>0.89299573558741929</v>
      </c>
      <c r="Q188" s="191">
        <f>INDEX(list!$J$26:$J$52,MATCH(Q$2,list!$G$26:$G$52,0))</f>
        <v>0.89938538749912111</v>
      </c>
      <c r="R188" s="191">
        <f>INDEX(list!$J$26:$J$52,MATCH(R$2,list!$G$26:$G$52,0))</f>
        <v>0.90536113867986234</v>
      </c>
      <c r="S188" s="191">
        <f>INDEX(list!$J$26:$J$52,MATCH(S$2,list!$G$26:$G$52,0))</f>
        <v>0.92218634589940585</v>
      </c>
      <c r="T188" s="191">
        <f>INDEX(list!$J$26:$J$52,MATCH(T$2,list!$G$26:$G$52,0))</f>
        <v>0.94293300128382052</v>
      </c>
      <c r="U188" s="191">
        <f>INDEX(list!$J$26:$J$52,MATCH(U$2,list!$G$26:$G$52,0))</f>
        <v>0.96243922119526415</v>
      </c>
      <c r="V188" s="191">
        <f>INDEX(list!$J$26:$J$52,MATCH(V$2,list!$G$26:$G$52,0))</f>
        <v>0.97761325901065366</v>
      </c>
      <c r="W188" s="191">
        <f>INDEX(list!$J$26:$J$52,MATCH(W$2,list!$G$26:$G$52,0))</f>
        <v>1</v>
      </c>
      <c r="X188" s="191">
        <f>INDEX(list!$J$26:$J$52,MATCH(X$2,list!$G$26:$G$52,0))</f>
        <v>1.060001640402285</v>
      </c>
      <c r="Y188" s="191">
        <f>INDEX(list!$J$26:$J$52,MATCH(Y$2,list!$G$26:$G$52,0))</f>
        <v>1.0861396140684445</v>
      </c>
      <c r="Z188" s="192">
        <f>INDEX(list!$J$26:$J$52,MATCH(Z$2,list!$G$26:$G$52,0))</f>
        <v>1.1085969430248384</v>
      </c>
    </row>
    <row r="189" spans="1:26" x14ac:dyDescent="0.2">
      <c r="A189" s="193">
        <v>663</v>
      </c>
      <c r="B189" s="194">
        <f>INDEX(list!$J$26:$J$52,MATCH(B$2,list!$G$26:$G$52,0))</f>
        <v>0.64333537486359005</v>
      </c>
      <c r="C189" s="194">
        <f>INDEX(list!$J$26:$J$52,MATCH(C$2,list!$G$26:$G$52,0))</f>
        <v>0.66528129732386421</v>
      </c>
      <c r="D189" s="194">
        <f>INDEX(list!$J$26:$J$52,MATCH(D$2,list!$G$26:$G$52,0))</f>
        <v>0.67706179249734466</v>
      </c>
      <c r="E189" s="194">
        <f>INDEX(list!$J$26:$J$52,MATCH(E$2,list!$G$26:$G$52,0))</f>
        <v>0.69197741945086422</v>
      </c>
      <c r="F189" s="194">
        <f>INDEX(list!$J$26:$J$52,MATCH(F$2,list!$G$26:$G$52,0))</f>
        <v>0.70724139437994382</v>
      </c>
      <c r="G189" s="194">
        <f>INDEX(list!$J$26:$J$52,MATCH(G$2,list!$G$26:$G$52,0))</f>
        <v>0.728490620889098</v>
      </c>
      <c r="H189" s="194">
        <f>INDEX(list!$J$26:$J$52,MATCH(H$2,list!$G$26:$G$52,0))</f>
        <v>0.75601011095833059</v>
      </c>
      <c r="I189" s="194">
        <f>INDEX(list!$J$26:$J$52,MATCH(I$2,list!$G$26:$G$52,0))</f>
        <v>0.7756582034998204</v>
      </c>
      <c r="J189" s="194">
        <f>INDEX(list!$J$26:$J$52,MATCH(J$2,list!$G$26:$G$52,0))</f>
        <v>0.8044330130009798</v>
      </c>
      <c r="K189" s="194">
        <f>INDEX(list!$J$26:$J$52,MATCH(K$2,list!$G$26:$G$52,0))</f>
        <v>0.81569890321056482</v>
      </c>
      <c r="L189" s="194">
        <f>INDEX(list!$J$26:$J$52,MATCH(L$2,list!$G$26:$G$52,0))</f>
        <v>0.82372769068726526</v>
      </c>
      <c r="M189" s="194">
        <f>INDEX(list!$J$26:$J$52,MATCH(M$2,list!$G$26:$G$52,0))</f>
        <v>0.84006837754080255</v>
      </c>
      <c r="N189" s="194">
        <f>INDEX(list!$J$26:$J$52,MATCH(N$2,list!$G$26:$G$52,0))</f>
        <v>0.86473964788986613</v>
      </c>
      <c r="O189" s="194">
        <f>INDEX(list!$J$26:$J$52,MATCH(O$2,list!$G$26:$G$52,0))</f>
        <v>0.87931389382733727</v>
      </c>
      <c r="P189" s="194">
        <f>INDEX(list!$J$26:$J$52,MATCH(P$2,list!$G$26:$G$52,0))</f>
        <v>0.89299573558741929</v>
      </c>
      <c r="Q189" s="194">
        <f>INDEX(list!$J$26:$J$52,MATCH(Q$2,list!$G$26:$G$52,0))</f>
        <v>0.89938538749912111</v>
      </c>
      <c r="R189" s="194">
        <f>INDEX(list!$J$26:$J$52,MATCH(R$2,list!$G$26:$G$52,0))</f>
        <v>0.90536113867986234</v>
      </c>
      <c r="S189" s="194">
        <f>INDEX(list!$J$26:$J$52,MATCH(S$2,list!$G$26:$G$52,0))</f>
        <v>0.92218634589940585</v>
      </c>
      <c r="T189" s="194">
        <f>INDEX(list!$J$26:$J$52,MATCH(T$2,list!$G$26:$G$52,0))</f>
        <v>0.94293300128382052</v>
      </c>
      <c r="U189" s="194">
        <f>INDEX(list!$J$26:$J$52,MATCH(U$2,list!$G$26:$G$52,0))</f>
        <v>0.96243922119526415</v>
      </c>
      <c r="V189" s="194">
        <f>INDEX(list!$J$26:$J$52,MATCH(V$2,list!$G$26:$G$52,0))</f>
        <v>0.97761325901065366</v>
      </c>
      <c r="W189" s="194">
        <f>INDEX(list!$J$26:$J$52,MATCH(W$2,list!$G$26:$G$52,0))</f>
        <v>1</v>
      </c>
      <c r="X189" s="194">
        <f>INDEX(list!$J$26:$J$52,MATCH(X$2,list!$G$26:$G$52,0))</f>
        <v>1.060001640402285</v>
      </c>
      <c r="Y189" s="194">
        <f>INDEX(list!$J$26:$J$52,MATCH(Y$2,list!$G$26:$G$52,0))</f>
        <v>1.0861396140684445</v>
      </c>
      <c r="Z189" s="189">
        <f>INDEX(list!$J$26:$J$52,MATCH(Z$2,list!$G$26:$G$52,0))</f>
        <v>1.1085969430248384</v>
      </c>
    </row>
    <row r="190" spans="1:26" x14ac:dyDescent="0.2">
      <c r="A190" s="190">
        <v>664</v>
      </c>
      <c r="B190" s="191">
        <f>INDEX(list!$J$26:$J$52,MATCH(B$2,list!$G$26:$G$52,0))</f>
        <v>0.64333537486359005</v>
      </c>
      <c r="C190" s="191">
        <f>INDEX(list!$J$26:$J$52,MATCH(C$2,list!$G$26:$G$52,0))</f>
        <v>0.66528129732386421</v>
      </c>
      <c r="D190" s="191">
        <f>INDEX(list!$J$26:$J$52,MATCH(D$2,list!$G$26:$G$52,0))</f>
        <v>0.67706179249734466</v>
      </c>
      <c r="E190" s="191">
        <f>INDEX(list!$J$26:$J$52,MATCH(E$2,list!$G$26:$G$52,0))</f>
        <v>0.69197741945086422</v>
      </c>
      <c r="F190" s="191">
        <f>INDEX(list!$J$26:$J$52,MATCH(F$2,list!$G$26:$G$52,0))</f>
        <v>0.70724139437994382</v>
      </c>
      <c r="G190" s="191">
        <f>INDEX(list!$J$26:$J$52,MATCH(G$2,list!$G$26:$G$52,0))</f>
        <v>0.728490620889098</v>
      </c>
      <c r="H190" s="191">
        <f>INDEX(list!$J$26:$J$52,MATCH(H$2,list!$G$26:$G$52,0))</f>
        <v>0.75601011095833059</v>
      </c>
      <c r="I190" s="191">
        <f>INDEX(list!$J$26:$J$52,MATCH(I$2,list!$G$26:$G$52,0))</f>
        <v>0.7756582034998204</v>
      </c>
      <c r="J190" s="191">
        <f>INDEX(list!$J$26:$J$52,MATCH(J$2,list!$G$26:$G$52,0))</f>
        <v>0.8044330130009798</v>
      </c>
      <c r="K190" s="191">
        <f>INDEX(list!$J$26:$J$52,MATCH(K$2,list!$G$26:$G$52,0))</f>
        <v>0.81569890321056482</v>
      </c>
      <c r="L190" s="191">
        <f>INDEX(list!$J$26:$J$52,MATCH(L$2,list!$G$26:$G$52,0))</f>
        <v>0.82372769068726526</v>
      </c>
      <c r="M190" s="191">
        <f>INDEX(list!$J$26:$J$52,MATCH(M$2,list!$G$26:$G$52,0))</f>
        <v>0.84006837754080255</v>
      </c>
      <c r="N190" s="191">
        <f>INDEX(list!$J$26:$J$52,MATCH(N$2,list!$G$26:$G$52,0))</f>
        <v>0.86473964788986613</v>
      </c>
      <c r="O190" s="191">
        <f>INDEX(list!$J$26:$J$52,MATCH(O$2,list!$G$26:$G$52,0))</f>
        <v>0.87931389382733727</v>
      </c>
      <c r="P190" s="191">
        <f>INDEX(list!$J$26:$J$52,MATCH(P$2,list!$G$26:$G$52,0))</f>
        <v>0.89299573558741929</v>
      </c>
      <c r="Q190" s="191">
        <f>INDEX(list!$J$26:$J$52,MATCH(Q$2,list!$G$26:$G$52,0))</f>
        <v>0.89938538749912111</v>
      </c>
      <c r="R190" s="191">
        <f>INDEX(list!$J$26:$J$52,MATCH(R$2,list!$G$26:$G$52,0))</f>
        <v>0.90536113867986234</v>
      </c>
      <c r="S190" s="191">
        <f>INDEX(list!$J$26:$J$52,MATCH(S$2,list!$G$26:$G$52,0))</f>
        <v>0.92218634589940585</v>
      </c>
      <c r="T190" s="191">
        <f>INDEX(list!$J$26:$J$52,MATCH(T$2,list!$G$26:$G$52,0))</f>
        <v>0.94293300128382052</v>
      </c>
      <c r="U190" s="191">
        <f>INDEX(list!$J$26:$J$52,MATCH(U$2,list!$G$26:$G$52,0))</f>
        <v>0.96243922119526415</v>
      </c>
      <c r="V190" s="191">
        <f>INDEX(list!$J$26:$J$52,MATCH(V$2,list!$G$26:$G$52,0))</f>
        <v>0.97761325901065366</v>
      </c>
      <c r="W190" s="191">
        <f>INDEX(list!$J$26:$J$52,MATCH(W$2,list!$G$26:$G$52,0))</f>
        <v>1</v>
      </c>
      <c r="X190" s="191">
        <f>INDEX(list!$J$26:$J$52,MATCH(X$2,list!$G$26:$G$52,0))</f>
        <v>1.060001640402285</v>
      </c>
      <c r="Y190" s="191">
        <f>INDEX(list!$J$26:$J$52,MATCH(Y$2,list!$G$26:$G$52,0))</f>
        <v>1.0861396140684445</v>
      </c>
      <c r="Z190" s="192">
        <f>INDEX(list!$J$26:$J$52,MATCH(Z$2,list!$G$26:$G$52,0))</f>
        <v>1.1085969430248384</v>
      </c>
    </row>
    <row r="191" spans="1:26" x14ac:dyDescent="0.2">
      <c r="A191" s="193">
        <v>665</v>
      </c>
      <c r="B191" s="194">
        <f>INDEX(list!$J$26:$J$52,MATCH(B$2,list!$G$26:$G$52,0))</f>
        <v>0.64333537486359005</v>
      </c>
      <c r="C191" s="194">
        <f>INDEX(list!$J$26:$J$52,MATCH(C$2,list!$G$26:$G$52,0))</f>
        <v>0.66528129732386421</v>
      </c>
      <c r="D191" s="194">
        <f>INDEX(list!$J$26:$J$52,MATCH(D$2,list!$G$26:$G$52,0))</f>
        <v>0.67706179249734466</v>
      </c>
      <c r="E191" s="194">
        <f>INDEX(list!$J$26:$J$52,MATCH(E$2,list!$G$26:$G$52,0))</f>
        <v>0.69197741945086422</v>
      </c>
      <c r="F191" s="194">
        <f>INDEX(list!$J$26:$J$52,MATCH(F$2,list!$G$26:$G$52,0))</f>
        <v>0.70724139437994382</v>
      </c>
      <c r="G191" s="194">
        <f>INDEX(list!$J$26:$J$52,MATCH(G$2,list!$G$26:$G$52,0))</f>
        <v>0.728490620889098</v>
      </c>
      <c r="H191" s="194">
        <f>INDEX(list!$J$26:$J$52,MATCH(H$2,list!$G$26:$G$52,0))</f>
        <v>0.75601011095833059</v>
      </c>
      <c r="I191" s="194">
        <f>INDEX(list!$J$26:$J$52,MATCH(I$2,list!$G$26:$G$52,0))</f>
        <v>0.7756582034998204</v>
      </c>
      <c r="J191" s="194">
        <f>INDEX(list!$J$26:$J$52,MATCH(J$2,list!$G$26:$G$52,0))</f>
        <v>0.8044330130009798</v>
      </c>
      <c r="K191" s="194">
        <f>INDEX(list!$J$26:$J$52,MATCH(K$2,list!$G$26:$G$52,0))</f>
        <v>0.81569890321056482</v>
      </c>
      <c r="L191" s="194">
        <f>INDEX(list!$J$26:$J$52,MATCH(L$2,list!$G$26:$G$52,0))</f>
        <v>0.82372769068726526</v>
      </c>
      <c r="M191" s="194">
        <f>INDEX(list!$J$26:$J$52,MATCH(M$2,list!$G$26:$G$52,0))</f>
        <v>0.84006837754080255</v>
      </c>
      <c r="N191" s="194">
        <f>INDEX(list!$J$26:$J$52,MATCH(N$2,list!$G$26:$G$52,0))</f>
        <v>0.86473964788986613</v>
      </c>
      <c r="O191" s="194">
        <f>INDEX(list!$J$26:$J$52,MATCH(O$2,list!$G$26:$G$52,0))</f>
        <v>0.87931389382733727</v>
      </c>
      <c r="P191" s="194">
        <f>INDEX(list!$J$26:$J$52,MATCH(P$2,list!$G$26:$G$52,0))</f>
        <v>0.89299573558741929</v>
      </c>
      <c r="Q191" s="194">
        <f>INDEX(list!$J$26:$J$52,MATCH(Q$2,list!$G$26:$G$52,0))</f>
        <v>0.89938538749912111</v>
      </c>
      <c r="R191" s="194">
        <f>INDEX(list!$J$26:$J$52,MATCH(R$2,list!$G$26:$G$52,0))</f>
        <v>0.90536113867986234</v>
      </c>
      <c r="S191" s="194">
        <f>INDEX(list!$J$26:$J$52,MATCH(S$2,list!$G$26:$G$52,0))</f>
        <v>0.92218634589940585</v>
      </c>
      <c r="T191" s="194">
        <f>INDEX(list!$J$26:$J$52,MATCH(T$2,list!$G$26:$G$52,0))</f>
        <v>0.94293300128382052</v>
      </c>
      <c r="U191" s="194">
        <f>INDEX(list!$J$26:$J$52,MATCH(U$2,list!$G$26:$G$52,0))</f>
        <v>0.96243922119526415</v>
      </c>
      <c r="V191" s="194">
        <f>INDEX(list!$J$26:$J$52,MATCH(V$2,list!$G$26:$G$52,0))</f>
        <v>0.97761325901065366</v>
      </c>
      <c r="W191" s="194">
        <f>INDEX(list!$J$26:$J$52,MATCH(W$2,list!$G$26:$G$52,0))</f>
        <v>1</v>
      </c>
      <c r="X191" s="194">
        <f>INDEX(list!$J$26:$J$52,MATCH(X$2,list!$G$26:$G$52,0))</f>
        <v>1.060001640402285</v>
      </c>
      <c r="Y191" s="194">
        <f>INDEX(list!$J$26:$J$52,MATCH(Y$2,list!$G$26:$G$52,0))</f>
        <v>1.0861396140684445</v>
      </c>
      <c r="Z191" s="189">
        <f>INDEX(list!$J$26:$J$52,MATCH(Z$2,list!$G$26:$G$52,0))</f>
        <v>1.1085969430248384</v>
      </c>
    </row>
    <row r="192" spans="1:26" x14ac:dyDescent="0.2">
      <c r="A192" s="190">
        <v>666</v>
      </c>
      <c r="B192" s="191">
        <f>INDEX(list!$J$26:$J$52,MATCH(B$2,list!$G$26:$G$52,0))</f>
        <v>0.64333537486359005</v>
      </c>
      <c r="C192" s="191">
        <f>INDEX(list!$J$26:$J$52,MATCH(C$2,list!$G$26:$G$52,0))</f>
        <v>0.66528129732386421</v>
      </c>
      <c r="D192" s="191">
        <f>INDEX(list!$J$26:$J$52,MATCH(D$2,list!$G$26:$G$52,0))</f>
        <v>0.67706179249734466</v>
      </c>
      <c r="E192" s="191">
        <f>INDEX(list!$J$26:$J$52,MATCH(E$2,list!$G$26:$G$52,0))</f>
        <v>0.69197741945086422</v>
      </c>
      <c r="F192" s="191">
        <f>INDEX(list!$J$26:$J$52,MATCH(F$2,list!$G$26:$G$52,0))</f>
        <v>0.70724139437994382</v>
      </c>
      <c r="G192" s="191">
        <f>INDEX(list!$J$26:$J$52,MATCH(G$2,list!$G$26:$G$52,0))</f>
        <v>0.728490620889098</v>
      </c>
      <c r="H192" s="191">
        <f>INDEX(list!$J$26:$J$52,MATCH(H$2,list!$G$26:$G$52,0))</f>
        <v>0.75601011095833059</v>
      </c>
      <c r="I192" s="191">
        <f>INDEX(list!$J$26:$J$52,MATCH(I$2,list!$G$26:$G$52,0))</f>
        <v>0.7756582034998204</v>
      </c>
      <c r="J192" s="191">
        <f>INDEX(list!$J$26:$J$52,MATCH(J$2,list!$G$26:$G$52,0))</f>
        <v>0.8044330130009798</v>
      </c>
      <c r="K192" s="191">
        <f>INDEX(list!$J$26:$J$52,MATCH(K$2,list!$G$26:$G$52,0))</f>
        <v>0.81569890321056482</v>
      </c>
      <c r="L192" s="191">
        <f>INDEX(list!$J$26:$J$52,MATCH(L$2,list!$G$26:$G$52,0))</f>
        <v>0.82372769068726526</v>
      </c>
      <c r="M192" s="191">
        <f>INDEX(list!$J$26:$J$52,MATCH(M$2,list!$G$26:$G$52,0))</f>
        <v>0.84006837754080255</v>
      </c>
      <c r="N192" s="191">
        <f>INDEX(list!$J$26:$J$52,MATCH(N$2,list!$G$26:$G$52,0))</f>
        <v>0.86473964788986613</v>
      </c>
      <c r="O192" s="191">
        <f>INDEX(list!$J$26:$J$52,MATCH(O$2,list!$G$26:$G$52,0))</f>
        <v>0.87931389382733727</v>
      </c>
      <c r="P192" s="191">
        <f>INDEX(list!$J$26:$J$52,MATCH(P$2,list!$G$26:$G$52,0))</f>
        <v>0.89299573558741929</v>
      </c>
      <c r="Q192" s="191">
        <f>INDEX(list!$J$26:$J$52,MATCH(Q$2,list!$G$26:$G$52,0))</f>
        <v>0.89938538749912111</v>
      </c>
      <c r="R192" s="191">
        <f>INDEX(list!$J$26:$J$52,MATCH(R$2,list!$G$26:$G$52,0))</f>
        <v>0.90536113867986234</v>
      </c>
      <c r="S192" s="191">
        <f>INDEX(list!$J$26:$J$52,MATCH(S$2,list!$G$26:$G$52,0))</f>
        <v>0.92218634589940585</v>
      </c>
      <c r="T192" s="191">
        <f>INDEX(list!$J$26:$J$52,MATCH(T$2,list!$G$26:$G$52,0))</f>
        <v>0.94293300128382052</v>
      </c>
      <c r="U192" s="191">
        <f>INDEX(list!$J$26:$J$52,MATCH(U$2,list!$G$26:$G$52,0))</f>
        <v>0.96243922119526415</v>
      </c>
      <c r="V192" s="191">
        <f>INDEX(list!$J$26:$J$52,MATCH(V$2,list!$G$26:$G$52,0))</f>
        <v>0.97761325901065366</v>
      </c>
      <c r="W192" s="191">
        <f>INDEX(list!$J$26:$J$52,MATCH(W$2,list!$G$26:$G$52,0))</f>
        <v>1</v>
      </c>
      <c r="X192" s="191">
        <f>INDEX(list!$J$26:$J$52,MATCH(X$2,list!$G$26:$G$52,0))</f>
        <v>1.060001640402285</v>
      </c>
      <c r="Y192" s="191">
        <f>INDEX(list!$J$26:$J$52,MATCH(Y$2,list!$G$26:$G$52,0))</f>
        <v>1.0861396140684445</v>
      </c>
      <c r="Z192" s="192">
        <f>INDEX(list!$J$26:$J$52,MATCH(Z$2,list!$G$26:$G$52,0))</f>
        <v>1.1085969430248384</v>
      </c>
    </row>
    <row r="193" spans="1:26" x14ac:dyDescent="0.2">
      <c r="A193" s="193">
        <v>900</v>
      </c>
      <c r="B193" s="194">
        <f>INDEX(list!$J$26:$J$52,MATCH(B$2,list!$G$26:$G$52,0))</f>
        <v>0.64333537486359005</v>
      </c>
      <c r="C193" s="194">
        <f>INDEX(list!$J$26:$J$52,MATCH(C$2,list!$G$26:$G$52,0))</f>
        <v>0.66528129732386421</v>
      </c>
      <c r="D193" s="194">
        <f>INDEX(list!$J$26:$J$52,MATCH(D$2,list!$G$26:$G$52,0))</f>
        <v>0.67706179249734466</v>
      </c>
      <c r="E193" s="194">
        <f>INDEX(list!$J$26:$J$52,MATCH(E$2,list!$G$26:$G$52,0))</f>
        <v>0.69197741945086422</v>
      </c>
      <c r="F193" s="194">
        <f>INDEX(list!$J$26:$J$52,MATCH(F$2,list!$G$26:$G$52,0))</f>
        <v>0.70724139437994382</v>
      </c>
      <c r="G193" s="194">
        <f>INDEX(list!$J$26:$J$52,MATCH(G$2,list!$G$26:$G$52,0))</f>
        <v>0.728490620889098</v>
      </c>
      <c r="H193" s="194">
        <f>INDEX(list!$J$26:$J$52,MATCH(H$2,list!$G$26:$G$52,0))</f>
        <v>0.75601011095833059</v>
      </c>
      <c r="I193" s="194">
        <f>INDEX(list!$J$26:$J$52,MATCH(I$2,list!$G$26:$G$52,0))</f>
        <v>0.7756582034998204</v>
      </c>
      <c r="J193" s="194">
        <f>INDEX(list!$J$26:$J$52,MATCH(J$2,list!$G$26:$G$52,0))</f>
        <v>0.8044330130009798</v>
      </c>
      <c r="K193" s="194">
        <f>INDEX(list!$J$26:$J$52,MATCH(K$2,list!$G$26:$G$52,0))</f>
        <v>0.81569890321056482</v>
      </c>
      <c r="L193" s="194">
        <f>INDEX(list!$J$26:$J$52,MATCH(L$2,list!$G$26:$G$52,0))</f>
        <v>0.82372769068726526</v>
      </c>
      <c r="M193" s="194">
        <f>INDEX(list!$J$26:$J$52,MATCH(M$2,list!$G$26:$G$52,0))</f>
        <v>0.84006837754080255</v>
      </c>
      <c r="N193" s="194">
        <f>INDEX(list!$J$26:$J$52,MATCH(N$2,list!$G$26:$G$52,0))</f>
        <v>0.86473964788986613</v>
      </c>
      <c r="O193" s="194">
        <f>INDEX(list!$J$26:$J$52,MATCH(O$2,list!$G$26:$G$52,0))</f>
        <v>0.87931389382733727</v>
      </c>
      <c r="P193" s="194">
        <f>INDEX(list!$J$26:$J$52,MATCH(P$2,list!$G$26:$G$52,0))</f>
        <v>0.89299573558741929</v>
      </c>
      <c r="Q193" s="194">
        <f>INDEX(list!$J$26:$J$52,MATCH(Q$2,list!$G$26:$G$52,0))</f>
        <v>0.89938538749912111</v>
      </c>
      <c r="R193" s="194">
        <f>INDEX(list!$J$26:$J$52,MATCH(R$2,list!$G$26:$G$52,0))</f>
        <v>0.90536113867986234</v>
      </c>
      <c r="S193" s="194">
        <f>INDEX(list!$J$26:$J$52,MATCH(S$2,list!$G$26:$G$52,0))</f>
        <v>0.92218634589940585</v>
      </c>
      <c r="T193" s="194">
        <f>INDEX(list!$J$26:$J$52,MATCH(T$2,list!$G$26:$G$52,0))</f>
        <v>0.94293300128382052</v>
      </c>
      <c r="U193" s="194">
        <f>INDEX(list!$J$26:$J$52,MATCH(U$2,list!$G$26:$G$52,0))</f>
        <v>0.96243922119526415</v>
      </c>
      <c r="V193" s="194">
        <f>INDEX(list!$J$26:$J$52,MATCH(V$2,list!$G$26:$G$52,0))</f>
        <v>0.97761325901065366</v>
      </c>
      <c r="W193" s="194">
        <f>INDEX(list!$J$26:$J$52,MATCH(W$2,list!$G$26:$G$52,0))</f>
        <v>1</v>
      </c>
      <c r="X193" s="194">
        <f>INDEX(list!$J$26:$J$52,MATCH(X$2,list!$G$26:$G$52,0))</f>
        <v>1.060001640402285</v>
      </c>
      <c r="Y193" s="194">
        <f>INDEX(list!$J$26:$J$52,MATCH(Y$2,list!$G$26:$G$52,0))</f>
        <v>1.0861396140684445</v>
      </c>
      <c r="Z193" s="189">
        <f>INDEX(list!$J$26:$J$52,MATCH(Z$2,list!$G$26:$G$52,0))</f>
        <v>1.1085969430248384</v>
      </c>
    </row>
    <row r="194" spans="1:26" x14ac:dyDescent="0.2">
      <c r="A194" s="190">
        <v>901</v>
      </c>
      <c r="B194" s="191">
        <f>INDEX(list!$J$26:$J$52,MATCH(B$2,list!$G$26:$G$52,0))</f>
        <v>0.64333537486359005</v>
      </c>
      <c r="C194" s="191">
        <f>INDEX(list!$J$26:$J$52,MATCH(C$2,list!$G$26:$G$52,0))</f>
        <v>0.66528129732386421</v>
      </c>
      <c r="D194" s="191">
        <f>INDEX(list!$J$26:$J$52,MATCH(D$2,list!$G$26:$G$52,0))</f>
        <v>0.67706179249734466</v>
      </c>
      <c r="E194" s="191">
        <f>INDEX(list!$J$26:$J$52,MATCH(E$2,list!$G$26:$G$52,0))</f>
        <v>0.69197741945086422</v>
      </c>
      <c r="F194" s="191">
        <f>INDEX(list!$J$26:$J$52,MATCH(F$2,list!$G$26:$G$52,0))</f>
        <v>0.70724139437994382</v>
      </c>
      <c r="G194" s="191">
        <f>INDEX(list!$J$26:$J$52,MATCH(G$2,list!$G$26:$G$52,0))</f>
        <v>0.728490620889098</v>
      </c>
      <c r="H194" s="191">
        <f>INDEX(list!$J$26:$J$52,MATCH(H$2,list!$G$26:$G$52,0))</f>
        <v>0.75601011095833059</v>
      </c>
      <c r="I194" s="191">
        <f>INDEX(list!$J$26:$J$52,MATCH(I$2,list!$G$26:$G$52,0))</f>
        <v>0.7756582034998204</v>
      </c>
      <c r="J194" s="191">
        <f>INDEX(list!$J$26:$J$52,MATCH(J$2,list!$G$26:$G$52,0))</f>
        <v>0.8044330130009798</v>
      </c>
      <c r="K194" s="191">
        <f>INDEX(list!$J$26:$J$52,MATCH(K$2,list!$G$26:$G$52,0))</f>
        <v>0.81569890321056482</v>
      </c>
      <c r="L194" s="191">
        <f>INDEX(list!$J$26:$J$52,MATCH(L$2,list!$G$26:$G$52,0))</f>
        <v>0.82372769068726526</v>
      </c>
      <c r="M194" s="191">
        <f>INDEX(list!$J$26:$J$52,MATCH(M$2,list!$G$26:$G$52,0))</f>
        <v>0.84006837754080255</v>
      </c>
      <c r="N194" s="191">
        <f>INDEX(list!$J$26:$J$52,MATCH(N$2,list!$G$26:$G$52,0))</f>
        <v>0.86473964788986613</v>
      </c>
      <c r="O194" s="191">
        <f>INDEX(list!$J$26:$J$52,MATCH(O$2,list!$G$26:$G$52,0))</f>
        <v>0.87931389382733727</v>
      </c>
      <c r="P194" s="191">
        <f>INDEX(list!$J$26:$J$52,MATCH(P$2,list!$G$26:$G$52,0))</f>
        <v>0.89299573558741929</v>
      </c>
      <c r="Q194" s="191">
        <f>INDEX(list!$J$26:$J$52,MATCH(Q$2,list!$G$26:$G$52,0))</f>
        <v>0.89938538749912111</v>
      </c>
      <c r="R194" s="191">
        <f>INDEX(list!$J$26:$J$52,MATCH(R$2,list!$G$26:$G$52,0))</f>
        <v>0.90536113867986234</v>
      </c>
      <c r="S194" s="191">
        <f>INDEX(list!$J$26:$J$52,MATCH(S$2,list!$G$26:$G$52,0))</f>
        <v>0.92218634589940585</v>
      </c>
      <c r="T194" s="191">
        <f>INDEX(list!$J$26:$J$52,MATCH(T$2,list!$G$26:$G$52,0))</f>
        <v>0.94293300128382052</v>
      </c>
      <c r="U194" s="191">
        <f>INDEX(list!$J$26:$J$52,MATCH(U$2,list!$G$26:$G$52,0))</f>
        <v>0.96243922119526415</v>
      </c>
      <c r="V194" s="191">
        <f>INDEX(list!$J$26:$J$52,MATCH(V$2,list!$G$26:$G$52,0))</f>
        <v>0.97761325901065366</v>
      </c>
      <c r="W194" s="191">
        <f>INDEX(list!$J$26:$J$52,MATCH(W$2,list!$G$26:$G$52,0))</f>
        <v>1</v>
      </c>
      <c r="X194" s="191">
        <f>INDEX(list!$J$26:$J$52,MATCH(X$2,list!$G$26:$G$52,0))</f>
        <v>1.060001640402285</v>
      </c>
      <c r="Y194" s="191">
        <f>INDEX(list!$J$26:$J$52,MATCH(Y$2,list!$G$26:$G$52,0))</f>
        <v>1.0861396140684445</v>
      </c>
      <c r="Z194" s="192">
        <f>INDEX(list!$J$26:$J$52,MATCH(Z$2,list!$G$26:$G$52,0))</f>
        <v>1.1085969430248384</v>
      </c>
    </row>
    <row r="195" spans="1:26" x14ac:dyDescent="0.2">
      <c r="A195" s="193">
        <v>902</v>
      </c>
      <c r="B195" s="194">
        <f>INDEX(list!$J$26:$J$52,MATCH(B$2,list!$G$26:$G$52,0))</f>
        <v>0.64333537486359005</v>
      </c>
      <c r="C195" s="194">
        <f>INDEX(list!$J$26:$J$52,MATCH(C$2,list!$G$26:$G$52,0))</f>
        <v>0.66528129732386421</v>
      </c>
      <c r="D195" s="194">
        <f>INDEX(list!$J$26:$J$52,MATCH(D$2,list!$G$26:$G$52,0))</f>
        <v>0.67706179249734466</v>
      </c>
      <c r="E195" s="194">
        <f>INDEX(list!$J$26:$J$52,MATCH(E$2,list!$G$26:$G$52,0))</f>
        <v>0.69197741945086422</v>
      </c>
      <c r="F195" s="194">
        <f>INDEX(list!$J$26:$J$52,MATCH(F$2,list!$G$26:$G$52,0))</f>
        <v>0.70724139437994382</v>
      </c>
      <c r="G195" s="194">
        <f>INDEX(list!$J$26:$J$52,MATCH(G$2,list!$G$26:$G$52,0))</f>
        <v>0.728490620889098</v>
      </c>
      <c r="H195" s="194">
        <f>INDEX(list!$J$26:$J$52,MATCH(H$2,list!$G$26:$G$52,0))</f>
        <v>0.75601011095833059</v>
      </c>
      <c r="I195" s="194">
        <f>INDEX(list!$J$26:$J$52,MATCH(I$2,list!$G$26:$G$52,0))</f>
        <v>0.7756582034998204</v>
      </c>
      <c r="J195" s="194">
        <f>INDEX(list!$J$26:$J$52,MATCH(J$2,list!$G$26:$G$52,0))</f>
        <v>0.8044330130009798</v>
      </c>
      <c r="K195" s="194">
        <f>INDEX(list!$J$26:$J$52,MATCH(K$2,list!$G$26:$G$52,0))</f>
        <v>0.81569890321056482</v>
      </c>
      <c r="L195" s="194">
        <f>INDEX(list!$J$26:$J$52,MATCH(L$2,list!$G$26:$G$52,0))</f>
        <v>0.82372769068726526</v>
      </c>
      <c r="M195" s="194">
        <f>INDEX(list!$J$26:$J$52,MATCH(M$2,list!$G$26:$G$52,0))</f>
        <v>0.84006837754080255</v>
      </c>
      <c r="N195" s="194">
        <f>INDEX(list!$J$26:$J$52,MATCH(N$2,list!$G$26:$G$52,0))</f>
        <v>0.86473964788986613</v>
      </c>
      <c r="O195" s="194">
        <f>INDEX(list!$J$26:$J$52,MATCH(O$2,list!$G$26:$G$52,0))</f>
        <v>0.87931389382733727</v>
      </c>
      <c r="P195" s="194">
        <f>INDEX(list!$J$26:$J$52,MATCH(P$2,list!$G$26:$G$52,0))</f>
        <v>0.89299573558741929</v>
      </c>
      <c r="Q195" s="194">
        <f>INDEX(list!$J$26:$J$52,MATCH(Q$2,list!$G$26:$G$52,0))</f>
        <v>0.89938538749912111</v>
      </c>
      <c r="R195" s="194">
        <f>INDEX(list!$J$26:$J$52,MATCH(R$2,list!$G$26:$G$52,0))</f>
        <v>0.90536113867986234</v>
      </c>
      <c r="S195" s="194">
        <f>INDEX(list!$J$26:$J$52,MATCH(S$2,list!$G$26:$G$52,0))</f>
        <v>0.92218634589940585</v>
      </c>
      <c r="T195" s="194">
        <f>INDEX(list!$J$26:$J$52,MATCH(T$2,list!$G$26:$G$52,0))</f>
        <v>0.94293300128382052</v>
      </c>
      <c r="U195" s="194">
        <f>INDEX(list!$J$26:$J$52,MATCH(U$2,list!$G$26:$G$52,0))</f>
        <v>0.96243922119526415</v>
      </c>
      <c r="V195" s="194">
        <f>INDEX(list!$J$26:$J$52,MATCH(V$2,list!$G$26:$G$52,0))</f>
        <v>0.97761325901065366</v>
      </c>
      <c r="W195" s="194">
        <f>INDEX(list!$J$26:$J$52,MATCH(W$2,list!$G$26:$G$52,0))</f>
        <v>1</v>
      </c>
      <c r="X195" s="194">
        <f>INDEX(list!$J$26:$J$52,MATCH(X$2,list!$G$26:$G$52,0))</f>
        <v>1.060001640402285</v>
      </c>
      <c r="Y195" s="194">
        <f>INDEX(list!$J$26:$J$52,MATCH(Y$2,list!$G$26:$G$52,0))</f>
        <v>1.0861396140684445</v>
      </c>
      <c r="Z195" s="189">
        <f>INDEX(list!$J$26:$J$52,MATCH(Z$2,list!$G$26:$G$52,0))</f>
        <v>1.1085969430248384</v>
      </c>
    </row>
    <row r="196" spans="1:26" x14ac:dyDescent="0.2">
      <c r="A196" s="190">
        <v>903</v>
      </c>
      <c r="B196" s="191">
        <f>INDEX(list!$J$26:$J$52,MATCH(B$2,list!$G$26:$G$52,0))</f>
        <v>0.64333537486359005</v>
      </c>
      <c r="C196" s="191">
        <f>INDEX(list!$J$26:$J$52,MATCH(C$2,list!$G$26:$G$52,0))</f>
        <v>0.66528129732386421</v>
      </c>
      <c r="D196" s="191">
        <f>INDEX(list!$J$26:$J$52,MATCH(D$2,list!$G$26:$G$52,0))</f>
        <v>0.67706179249734466</v>
      </c>
      <c r="E196" s="191">
        <f>INDEX(list!$J$26:$J$52,MATCH(E$2,list!$G$26:$G$52,0))</f>
        <v>0.69197741945086422</v>
      </c>
      <c r="F196" s="191">
        <f>INDEX(list!$J$26:$J$52,MATCH(F$2,list!$G$26:$G$52,0))</f>
        <v>0.70724139437994382</v>
      </c>
      <c r="G196" s="191">
        <f>INDEX(list!$J$26:$J$52,MATCH(G$2,list!$G$26:$G$52,0))</f>
        <v>0.728490620889098</v>
      </c>
      <c r="H196" s="191">
        <f>INDEX(list!$J$26:$J$52,MATCH(H$2,list!$G$26:$G$52,0))</f>
        <v>0.75601011095833059</v>
      </c>
      <c r="I196" s="191">
        <f>INDEX(list!$J$26:$J$52,MATCH(I$2,list!$G$26:$G$52,0))</f>
        <v>0.7756582034998204</v>
      </c>
      <c r="J196" s="191">
        <f>INDEX(list!$J$26:$J$52,MATCH(J$2,list!$G$26:$G$52,0))</f>
        <v>0.8044330130009798</v>
      </c>
      <c r="K196" s="191">
        <f>INDEX(list!$J$26:$J$52,MATCH(K$2,list!$G$26:$G$52,0))</f>
        <v>0.81569890321056482</v>
      </c>
      <c r="L196" s="191">
        <f>INDEX(list!$J$26:$J$52,MATCH(L$2,list!$G$26:$G$52,0))</f>
        <v>0.82372769068726526</v>
      </c>
      <c r="M196" s="191">
        <f>INDEX(list!$J$26:$J$52,MATCH(M$2,list!$G$26:$G$52,0))</f>
        <v>0.84006837754080255</v>
      </c>
      <c r="N196" s="191">
        <f>INDEX(list!$J$26:$J$52,MATCH(N$2,list!$G$26:$G$52,0))</f>
        <v>0.86473964788986613</v>
      </c>
      <c r="O196" s="191">
        <f>INDEX(list!$J$26:$J$52,MATCH(O$2,list!$G$26:$G$52,0))</f>
        <v>0.87931389382733727</v>
      </c>
      <c r="P196" s="191">
        <f>INDEX(list!$J$26:$J$52,MATCH(P$2,list!$G$26:$G$52,0))</f>
        <v>0.89299573558741929</v>
      </c>
      <c r="Q196" s="191">
        <f>INDEX(list!$J$26:$J$52,MATCH(Q$2,list!$G$26:$G$52,0))</f>
        <v>0.89938538749912111</v>
      </c>
      <c r="R196" s="191">
        <f>INDEX(list!$J$26:$J$52,MATCH(R$2,list!$G$26:$G$52,0))</f>
        <v>0.90536113867986234</v>
      </c>
      <c r="S196" s="191">
        <f>INDEX(list!$J$26:$J$52,MATCH(S$2,list!$G$26:$G$52,0))</f>
        <v>0.92218634589940585</v>
      </c>
      <c r="T196" s="191">
        <f>INDEX(list!$J$26:$J$52,MATCH(T$2,list!$G$26:$G$52,0))</f>
        <v>0.94293300128382052</v>
      </c>
      <c r="U196" s="191">
        <f>INDEX(list!$J$26:$J$52,MATCH(U$2,list!$G$26:$G$52,0))</f>
        <v>0.96243922119526415</v>
      </c>
      <c r="V196" s="191">
        <f>INDEX(list!$J$26:$J$52,MATCH(V$2,list!$G$26:$G$52,0))</f>
        <v>0.97761325901065366</v>
      </c>
      <c r="W196" s="191">
        <f>INDEX(list!$J$26:$J$52,MATCH(W$2,list!$G$26:$G$52,0))</f>
        <v>1</v>
      </c>
      <c r="X196" s="191">
        <f>INDEX(list!$J$26:$J$52,MATCH(X$2,list!$G$26:$G$52,0))</f>
        <v>1.060001640402285</v>
      </c>
      <c r="Y196" s="191">
        <f>INDEX(list!$J$26:$J$52,MATCH(Y$2,list!$G$26:$G$52,0))</f>
        <v>1.0861396140684445</v>
      </c>
      <c r="Z196" s="192">
        <f>INDEX(list!$J$26:$J$52,MATCH(Z$2,list!$G$26:$G$52,0))</f>
        <v>1.1085969430248384</v>
      </c>
    </row>
    <row r="197" spans="1:26" x14ac:dyDescent="0.2">
      <c r="A197" s="193">
        <v>905</v>
      </c>
      <c r="B197" s="194">
        <f>INDEX(list!$J$26:$J$52,MATCH(B$2,list!$G$26:$G$52,0))</f>
        <v>0.64333537486359005</v>
      </c>
      <c r="C197" s="194">
        <f>INDEX(list!$J$26:$J$52,MATCH(C$2,list!$G$26:$G$52,0))</f>
        <v>0.66528129732386421</v>
      </c>
      <c r="D197" s="194">
        <f>INDEX(list!$J$26:$J$52,MATCH(D$2,list!$G$26:$G$52,0))</f>
        <v>0.67706179249734466</v>
      </c>
      <c r="E197" s="194">
        <f>INDEX(list!$J$26:$J$52,MATCH(E$2,list!$G$26:$G$52,0))</f>
        <v>0.69197741945086422</v>
      </c>
      <c r="F197" s="194">
        <f>INDEX(list!$J$26:$J$52,MATCH(F$2,list!$G$26:$G$52,0))</f>
        <v>0.70724139437994382</v>
      </c>
      <c r="G197" s="194">
        <f>INDEX(list!$J$26:$J$52,MATCH(G$2,list!$G$26:$G$52,0))</f>
        <v>0.728490620889098</v>
      </c>
      <c r="H197" s="194">
        <f>INDEX(list!$J$26:$J$52,MATCH(H$2,list!$G$26:$G$52,0))</f>
        <v>0.75601011095833059</v>
      </c>
      <c r="I197" s="194">
        <f>INDEX(list!$J$26:$J$52,MATCH(I$2,list!$G$26:$G$52,0))</f>
        <v>0.7756582034998204</v>
      </c>
      <c r="J197" s="194">
        <f>INDEX(list!$J$26:$J$52,MATCH(J$2,list!$G$26:$G$52,0))</f>
        <v>0.8044330130009798</v>
      </c>
      <c r="K197" s="194">
        <f>INDEX(list!$J$26:$J$52,MATCH(K$2,list!$G$26:$G$52,0))</f>
        <v>0.81569890321056482</v>
      </c>
      <c r="L197" s="194">
        <f>INDEX(list!$J$26:$J$52,MATCH(L$2,list!$G$26:$G$52,0))</f>
        <v>0.82372769068726526</v>
      </c>
      <c r="M197" s="194">
        <f>INDEX(list!$J$26:$J$52,MATCH(M$2,list!$G$26:$G$52,0))</f>
        <v>0.84006837754080255</v>
      </c>
      <c r="N197" s="194">
        <f>INDEX(list!$J$26:$J$52,MATCH(N$2,list!$G$26:$G$52,0))</f>
        <v>0.86473964788986613</v>
      </c>
      <c r="O197" s="194">
        <f>INDEX(list!$J$26:$J$52,MATCH(O$2,list!$G$26:$G$52,0))</f>
        <v>0.87931389382733727</v>
      </c>
      <c r="P197" s="194">
        <f>INDEX(list!$J$26:$J$52,MATCH(P$2,list!$G$26:$G$52,0))</f>
        <v>0.89299573558741929</v>
      </c>
      <c r="Q197" s="194">
        <f>INDEX(list!$J$26:$J$52,MATCH(Q$2,list!$G$26:$G$52,0))</f>
        <v>0.89938538749912111</v>
      </c>
      <c r="R197" s="194">
        <f>INDEX(list!$J$26:$J$52,MATCH(R$2,list!$G$26:$G$52,0))</f>
        <v>0.90536113867986234</v>
      </c>
      <c r="S197" s="194">
        <f>INDEX(list!$J$26:$J$52,MATCH(S$2,list!$G$26:$G$52,0))</f>
        <v>0.92218634589940585</v>
      </c>
      <c r="T197" s="194">
        <f>INDEX(list!$J$26:$J$52,MATCH(T$2,list!$G$26:$G$52,0))</f>
        <v>0.94293300128382052</v>
      </c>
      <c r="U197" s="194">
        <f>INDEX(list!$J$26:$J$52,MATCH(U$2,list!$G$26:$G$52,0))</f>
        <v>0.96243922119526415</v>
      </c>
      <c r="V197" s="194">
        <f>INDEX(list!$J$26:$J$52,MATCH(V$2,list!$G$26:$G$52,0))</f>
        <v>0.97761325901065366</v>
      </c>
      <c r="W197" s="194">
        <f>INDEX(list!$J$26:$J$52,MATCH(W$2,list!$G$26:$G$52,0))</f>
        <v>1</v>
      </c>
      <c r="X197" s="194">
        <f>INDEX(list!$J$26:$J$52,MATCH(X$2,list!$G$26:$G$52,0))</f>
        <v>1.060001640402285</v>
      </c>
      <c r="Y197" s="194">
        <f>INDEX(list!$J$26:$J$52,MATCH(Y$2,list!$G$26:$G$52,0))</f>
        <v>1.0861396140684445</v>
      </c>
      <c r="Z197" s="189">
        <f>INDEX(list!$J$26:$J$52,MATCH(Z$2,list!$G$26:$G$52,0))</f>
        <v>1.1085969430248384</v>
      </c>
    </row>
    <row r="198" spans="1:26" x14ac:dyDescent="0.2">
      <c r="A198" s="190">
        <v>907</v>
      </c>
      <c r="B198" s="191">
        <f>INDEX(list!$J$26:$J$52,MATCH(B$2,list!$G$26:$G$52,0))</f>
        <v>0.64333537486359005</v>
      </c>
      <c r="C198" s="191">
        <f>INDEX(list!$J$26:$J$52,MATCH(C$2,list!$G$26:$G$52,0))</f>
        <v>0.66528129732386421</v>
      </c>
      <c r="D198" s="191">
        <f>INDEX(list!$J$26:$J$52,MATCH(D$2,list!$G$26:$G$52,0))</f>
        <v>0.67706179249734466</v>
      </c>
      <c r="E198" s="191">
        <f>INDEX(list!$J$26:$J$52,MATCH(E$2,list!$G$26:$G$52,0))</f>
        <v>0.69197741945086422</v>
      </c>
      <c r="F198" s="191">
        <f>INDEX(list!$J$26:$J$52,MATCH(F$2,list!$G$26:$G$52,0))</f>
        <v>0.70724139437994382</v>
      </c>
      <c r="G198" s="191">
        <f>INDEX(list!$J$26:$J$52,MATCH(G$2,list!$G$26:$G$52,0))</f>
        <v>0.728490620889098</v>
      </c>
      <c r="H198" s="191">
        <f>INDEX(list!$J$26:$J$52,MATCH(H$2,list!$G$26:$G$52,0))</f>
        <v>0.75601011095833059</v>
      </c>
      <c r="I198" s="191">
        <f>INDEX(list!$J$26:$J$52,MATCH(I$2,list!$G$26:$G$52,0))</f>
        <v>0.7756582034998204</v>
      </c>
      <c r="J198" s="191">
        <f>INDEX(list!$J$26:$J$52,MATCH(J$2,list!$G$26:$G$52,0))</f>
        <v>0.8044330130009798</v>
      </c>
      <c r="K198" s="191">
        <f>INDEX(list!$J$26:$J$52,MATCH(K$2,list!$G$26:$G$52,0))</f>
        <v>0.81569890321056482</v>
      </c>
      <c r="L198" s="191">
        <f>INDEX(list!$J$26:$J$52,MATCH(L$2,list!$G$26:$G$52,0))</f>
        <v>0.82372769068726526</v>
      </c>
      <c r="M198" s="191">
        <f>INDEX(list!$J$26:$J$52,MATCH(M$2,list!$G$26:$G$52,0))</f>
        <v>0.84006837754080255</v>
      </c>
      <c r="N198" s="191">
        <f>INDEX(list!$J$26:$J$52,MATCH(N$2,list!$G$26:$G$52,0))</f>
        <v>0.86473964788986613</v>
      </c>
      <c r="O198" s="191">
        <f>INDEX(list!$J$26:$J$52,MATCH(O$2,list!$G$26:$G$52,0))</f>
        <v>0.87931389382733727</v>
      </c>
      <c r="P198" s="191">
        <f>INDEX(list!$J$26:$J$52,MATCH(P$2,list!$G$26:$G$52,0))</f>
        <v>0.89299573558741929</v>
      </c>
      <c r="Q198" s="191">
        <f>INDEX(list!$J$26:$J$52,MATCH(Q$2,list!$G$26:$G$52,0))</f>
        <v>0.89938538749912111</v>
      </c>
      <c r="R198" s="191">
        <f>INDEX(list!$J$26:$J$52,MATCH(R$2,list!$G$26:$G$52,0))</f>
        <v>0.90536113867986234</v>
      </c>
      <c r="S198" s="191">
        <f>INDEX(list!$J$26:$J$52,MATCH(S$2,list!$G$26:$G$52,0))</f>
        <v>0.92218634589940585</v>
      </c>
      <c r="T198" s="191">
        <f>INDEX(list!$J$26:$J$52,MATCH(T$2,list!$G$26:$G$52,0))</f>
        <v>0.94293300128382052</v>
      </c>
      <c r="U198" s="191">
        <f>INDEX(list!$J$26:$J$52,MATCH(U$2,list!$G$26:$G$52,0))</f>
        <v>0.96243922119526415</v>
      </c>
      <c r="V198" s="191">
        <f>INDEX(list!$J$26:$J$52,MATCH(V$2,list!$G$26:$G$52,0))</f>
        <v>0.97761325901065366</v>
      </c>
      <c r="W198" s="191">
        <f>INDEX(list!$J$26:$J$52,MATCH(W$2,list!$G$26:$G$52,0))</f>
        <v>1</v>
      </c>
      <c r="X198" s="191">
        <f>INDEX(list!$J$26:$J$52,MATCH(X$2,list!$G$26:$G$52,0))</f>
        <v>1.060001640402285</v>
      </c>
      <c r="Y198" s="191">
        <f>INDEX(list!$J$26:$J$52,MATCH(Y$2,list!$G$26:$G$52,0))</f>
        <v>1.0861396140684445</v>
      </c>
      <c r="Z198" s="192">
        <f>INDEX(list!$J$26:$J$52,MATCH(Z$2,list!$G$26:$G$52,0))</f>
        <v>1.1085969430248384</v>
      </c>
    </row>
    <row r="199" spans="1:26" x14ac:dyDescent="0.2">
      <c r="A199" s="193">
        <v>908</v>
      </c>
      <c r="B199" s="194">
        <f>INDEX(list!$J$26:$J$52,MATCH(B$2,list!$G$26:$G$52,0))</f>
        <v>0.64333537486359005</v>
      </c>
      <c r="C199" s="194">
        <f>INDEX(list!$J$26:$J$52,MATCH(C$2,list!$G$26:$G$52,0))</f>
        <v>0.66528129732386421</v>
      </c>
      <c r="D199" s="194">
        <f>INDEX(list!$J$26:$J$52,MATCH(D$2,list!$G$26:$G$52,0))</f>
        <v>0.67706179249734466</v>
      </c>
      <c r="E199" s="194">
        <f>INDEX(list!$J$26:$J$52,MATCH(E$2,list!$G$26:$G$52,0))</f>
        <v>0.69197741945086422</v>
      </c>
      <c r="F199" s="194">
        <f>INDEX(list!$J$26:$J$52,MATCH(F$2,list!$G$26:$G$52,0))</f>
        <v>0.70724139437994382</v>
      </c>
      <c r="G199" s="194">
        <f>INDEX(list!$J$26:$J$52,MATCH(G$2,list!$G$26:$G$52,0))</f>
        <v>0.728490620889098</v>
      </c>
      <c r="H199" s="194">
        <f>INDEX(list!$J$26:$J$52,MATCH(H$2,list!$G$26:$G$52,0))</f>
        <v>0.75601011095833059</v>
      </c>
      <c r="I199" s="194">
        <f>INDEX(list!$J$26:$J$52,MATCH(I$2,list!$G$26:$G$52,0))</f>
        <v>0.7756582034998204</v>
      </c>
      <c r="J199" s="194">
        <f>INDEX(list!$J$26:$J$52,MATCH(J$2,list!$G$26:$G$52,0))</f>
        <v>0.8044330130009798</v>
      </c>
      <c r="K199" s="194">
        <f>INDEX(list!$J$26:$J$52,MATCH(K$2,list!$G$26:$G$52,0))</f>
        <v>0.81569890321056482</v>
      </c>
      <c r="L199" s="194">
        <f>INDEX(list!$J$26:$J$52,MATCH(L$2,list!$G$26:$G$52,0))</f>
        <v>0.82372769068726526</v>
      </c>
      <c r="M199" s="194">
        <f>INDEX(list!$J$26:$J$52,MATCH(M$2,list!$G$26:$G$52,0))</f>
        <v>0.84006837754080255</v>
      </c>
      <c r="N199" s="194">
        <f>INDEX(list!$J$26:$J$52,MATCH(N$2,list!$G$26:$G$52,0))</f>
        <v>0.86473964788986613</v>
      </c>
      <c r="O199" s="194">
        <f>INDEX(list!$J$26:$J$52,MATCH(O$2,list!$G$26:$G$52,0))</f>
        <v>0.87931389382733727</v>
      </c>
      <c r="P199" s="194">
        <f>INDEX(list!$J$26:$J$52,MATCH(P$2,list!$G$26:$G$52,0))</f>
        <v>0.89299573558741929</v>
      </c>
      <c r="Q199" s="194">
        <f>INDEX(list!$J$26:$J$52,MATCH(Q$2,list!$G$26:$G$52,0))</f>
        <v>0.89938538749912111</v>
      </c>
      <c r="R199" s="194">
        <f>INDEX(list!$J$26:$J$52,MATCH(R$2,list!$G$26:$G$52,0))</f>
        <v>0.90536113867986234</v>
      </c>
      <c r="S199" s="194">
        <f>INDEX(list!$J$26:$J$52,MATCH(S$2,list!$G$26:$G$52,0))</f>
        <v>0.92218634589940585</v>
      </c>
      <c r="T199" s="194">
        <f>INDEX(list!$J$26:$J$52,MATCH(T$2,list!$G$26:$G$52,0))</f>
        <v>0.94293300128382052</v>
      </c>
      <c r="U199" s="194">
        <f>INDEX(list!$J$26:$J$52,MATCH(U$2,list!$G$26:$G$52,0))</f>
        <v>0.96243922119526415</v>
      </c>
      <c r="V199" s="194">
        <f>INDEX(list!$J$26:$J$52,MATCH(V$2,list!$G$26:$G$52,0))</f>
        <v>0.97761325901065366</v>
      </c>
      <c r="W199" s="194">
        <f>INDEX(list!$J$26:$J$52,MATCH(W$2,list!$G$26:$G$52,0))</f>
        <v>1</v>
      </c>
      <c r="X199" s="194">
        <f>INDEX(list!$J$26:$J$52,MATCH(X$2,list!$G$26:$G$52,0))</f>
        <v>1.060001640402285</v>
      </c>
      <c r="Y199" s="194">
        <f>INDEX(list!$J$26:$J$52,MATCH(Y$2,list!$G$26:$G$52,0))</f>
        <v>1.0861396140684445</v>
      </c>
      <c r="Z199" s="189">
        <f>INDEX(list!$J$26:$J$52,MATCH(Z$2,list!$G$26:$G$52,0))</f>
        <v>1.1085969430248384</v>
      </c>
    </row>
    <row r="200" spans="1:26" x14ac:dyDescent="0.2">
      <c r="A200" s="190">
        <v>911</v>
      </c>
      <c r="B200" s="191">
        <f>INDEX(list!$J$26:$J$52,MATCH(B$2,list!$G$26:$G$52,0))</f>
        <v>0.64333537486359005</v>
      </c>
      <c r="C200" s="191">
        <f>INDEX(list!$J$26:$J$52,MATCH(C$2,list!$G$26:$G$52,0))</f>
        <v>0.66528129732386421</v>
      </c>
      <c r="D200" s="191">
        <f>INDEX(list!$J$26:$J$52,MATCH(D$2,list!$G$26:$G$52,0))</f>
        <v>0.67706179249734466</v>
      </c>
      <c r="E200" s="191">
        <f>INDEX(list!$J$26:$J$52,MATCH(E$2,list!$G$26:$G$52,0))</f>
        <v>0.69197741945086422</v>
      </c>
      <c r="F200" s="191">
        <f>INDEX(list!$J$26:$J$52,MATCH(F$2,list!$G$26:$G$52,0))</f>
        <v>0.70724139437994382</v>
      </c>
      <c r="G200" s="191">
        <f>INDEX(list!$J$26:$J$52,MATCH(G$2,list!$G$26:$G$52,0))</f>
        <v>0.728490620889098</v>
      </c>
      <c r="H200" s="191">
        <f>INDEX(list!$J$26:$J$52,MATCH(H$2,list!$G$26:$G$52,0))</f>
        <v>0.75601011095833059</v>
      </c>
      <c r="I200" s="191">
        <f>INDEX(list!$J$26:$J$52,MATCH(I$2,list!$G$26:$G$52,0))</f>
        <v>0.7756582034998204</v>
      </c>
      <c r="J200" s="191">
        <f>INDEX(list!$J$26:$J$52,MATCH(J$2,list!$G$26:$G$52,0))</f>
        <v>0.8044330130009798</v>
      </c>
      <c r="K200" s="191">
        <f>INDEX(list!$J$26:$J$52,MATCH(K$2,list!$G$26:$G$52,0))</f>
        <v>0.81569890321056482</v>
      </c>
      <c r="L200" s="191">
        <f>INDEX(list!$J$26:$J$52,MATCH(L$2,list!$G$26:$G$52,0))</f>
        <v>0.82372769068726526</v>
      </c>
      <c r="M200" s="191">
        <f>INDEX(list!$J$26:$J$52,MATCH(M$2,list!$G$26:$G$52,0))</f>
        <v>0.84006837754080255</v>
      </c>
      <c r="N200" s="191">
        <f>INDEX(list!$J$26:$J$52,MATCH(N$2,list!$G$26:$G$52,0))</f>
        <v>0.86473964788986613</v>
      </c>
      <c r="O200" s="191">
        <f>INDEX(list!$J$26:$J$52,MATCH(O$2,list!$G$26:$G$52,0))</f>
        <v>0.87931389382733727</v>
      </c>
      <c r="P200" s="191">
        <f>INDEX(list!$J$26:$J$52,MATCH(P$2,list!$G$26:$G$52,0))</f>
        <v>0.89299573558741929</v>
      </c>
      <c r="Q200" s="191">
        <f>INDEX(list!$J$26:$J$52,MATCH(Q$2,list!$G$26:$G$52,0))</f>
        <v>0.89938538749912111</v>
      </c>
      <c r="R200" s="191">
        <f>INDEX(list!$J$26:$J$52,MATCH(R$2,list!$G$26:$G$52,0))</f>
        <v>0.90536113867986234</v>
      </c>
      <c r="S200" s="191">
        <f>INDEX(list!$J$26:$J$52,MATCH(S$2,list!$G$26:$G$52,0))</f>
        <v>0.92218634589940585</v>
      </c>
      <c r="T200" s="191">
        <f>INDEX(list!$J$26:$J$52,MATCH(T$2,list!$G$26:$G$52,0))</f>
        <v>0.94293300128382052</v>
      </c>
      <c r="U200" s="191">
        <f>INDEX(list!$J$26:$J$52,MATCH(U$2,list!$G$26:$G$52,0))</f>
        <v>0.96243922119526415</v>
      </c>
      <c r="V200" s="191">
        <f>INDEX(list!$J$26:$J$52,MATCH(V$2,list!$G$26:$G$52,0))</f>
        <v>0.97761325901065366</v>
      </c>
      <c r="W200" s="191">
        <f>INDEX(list!$J$26:$J$52,MATCH(W$2,list!$G$26:$G$52,0))</f>
        <v>1</v>
      </c>
      <c r="X200" s="191">
        <f>INDEX(list!$J$26:$J$52,MATCH(X$2,list!$G$26:$G$52,0))</f>
        <v>1.060001640402285</v>
      </c>
      <c r="Y200" s="191">
        <f>INDEX(list!$J$26:$J$52,MATCH(Y$2,list!$G$26:$G$52,0))</f>
        <v>1.0861396140684445</v>
      </c>
      <c r="Z200" s="192">
        <f>INDEX(list!$J$26:$J$52,MATCH(Z$2,list!$G$26:$G$52,0))</f>
        <v>1.1085969430248384</v>
      </c>
    </row>
    <row r="201" spans="1:26" x14ac:dyDescent="0.2">
      <c r="A201" s="193">
        <v>918</v>
      </c>
      <c r="B201" s="194">
        <f>INDEX(list!$J$26:$J$52,MATCH(B$2,list!$G$26:$G$52,0))</f>
        <v>0.64333537486359005</v>
      </c>
      <c r="C201" s="194">
        <f>INDEX(list!$J$26:$J$52,MATCH(C$2,list!$G$26:$G$52,0))</f>
        <v>0.66528129732386421</v>
      </c>
      <c r="D201" s="194">
        <f>INDEX(list!$J$26:$J$52,MATCH(D$2,list!$G$26:$G$52,0))</f>
        <v>0.67706179249734466</v>
      </c>
      <c r="E201" s="194">
        <f>INDEX(list!$J$26:$J$52,MATCH(E$2,list!$G$26:$G$52,0))</f>
        <v>0.69197741945086422</v>
      </c>
      <c r="F201" s="194">
        <f>INDEX(list!$J$26:$J$52,MATCH(F$2,list!$G$26:$G$52,0))</f>
        <v>0.70724139437994382</v>
      </c>
      <c r="G201" s="194">
        <f>INDEX(list!$J$26:$J$52,MATCH(G$2,list!$G$26:$G$52,0))</f>
        <v>0.728490620889098</v>
      </c>
      <c r="H201" s="194">
        <f>INDEX(list!$J$26:$J$52,MATCH(H$2,list!$G$26:$G$52,0))</f>
        <v>0.75601011095833059</v>
      </c>
      <c r="I201" s="194">
        <f>INDEX(list!$J$26:$J$52,MATCH(I$2,list!$G$26:$G$52,0))</f>
        <v>0.7756582034998204</v>
      </c>
      <c r="J201" s="194">
        <f>INDEX(list!$J$26:$J$52,MATCH(J$2,list!$G$26:$G$52,0))</f>
        <v>0.8044330130009798</v>
      </c>
      <c r="K201" s="194">
        <f>INDEX(list!$J$26:$J$52,MATCH(K$2,list!$G$26:$G$52,0))</f>
        <v>0.81569890321056482</v>
      </c>
      <c r="L201" s="194">
        <f>INDEX(list!$J$26:$J$52,MATCH(L$2,list!$G$26:$G$52,0))</f>
        <v>0.82372769068726526</v>
      </c>
      <c r="M201" s="194">
        <f>INDEX(list!$J$26:$J$52,MATCH(M$2,list!$G$26:$G$52,0))</f>
        <v>0.84006837754080255</v>
      </c>
      <c r="N201" s="194">
        <f>INDEX(list!$J$26:$J$52,MATCH(N$2,list!$G$26:$G$52,0))</f>
        <v>0.86473964788986613</v>
      </c>
      <c r="O201" s="194">
        <f>INDEX(list!$J$26:$J$52,MATCH(O$2,list!$G$26:$G$52,0))</f>
        <v>0.87931389382733727</v>
      </c>
      <c r="P201" s="194">
        <f>INDEX(list!$J$26:$J$52,MATCH(P$2,list!$G$26:$G$52,0))</f>
        <v>0.89299573558741929</v>
      </c>
      <c r="Q201" s="194">
        <f>INDEX(list!$J$26:$J$52,MATCH(Q$2,list!$G$26:$G$52,0))</f>
        <v>0.89938538749912111</v>
      </c>
      <c r="R201" s="194">
        <f>INDEX(list!$J$26:$J$52,MATCH(R$2,list!$G$26:$G$52,0))</f>
        <v>0.90536113867986234</v>
      </c>
      <c r="S201" s="194">
        <f>INDEX(list!$J$26:$J$52,MATCH(S$2,list!$G$26:$G$52,0))</f>
        <v>0.92218634589940585</v>
      </c>
      <c r="T201" s="194">
        <f>INDEX(list!$J$26:$J$52,MATCH(T$2,list!$G$26:$G$52,0))</f>
        <v>0.94293300128382052</v>
      </c>
      <c r="U201" s="194">
        <f>INDEX(list!$J$26:$J$52,MATCH(U$2,list!$G$26:$G$52,0))</f>
        <v>0.96243922119526415</v>
      </c>
      <c r="V201" s="194">
        <f>INDEX(list!$J$26:$J$52,MATCH(V$2,list!$G$26:$G$52,0))</f>
        <v>0.97761325901065366</v>
      </c>
      <c r="W201" s="194">
        <f>INDEX(list!$J$26:$J$52,MATCH(W$2,list!$G$26:$G$52,0))</f>
        <v>1</v>
      </c>
      <c r="X201" s="194">
        <f>INDEX(list!$J$26:$J$52,MATCH(X$2,list!$G$26:$G$52,0))</f>
        <v>1.060001640402285</v>
      </c>
      <c r="Y201" s="194">
        <f>INDEX(list!$J$26:$J$52,MATCH(Y$2,list!$G$26:$G$52,0))</f>
        <v>1.0861396140684445</v>
      </c>
      <c r="Z201" s="189">
        <f>INDEX(list!$J$26:$J$52,MATCH(Z$2,list!$G$26:$G$52,0))</f>
        <v>1.1085969430248384</v>
      </c>
    </row>
    <row r="202" spans="1:26" x14ac:dyDescent="0.2">
      <c r="A202" s="190">
        <v>919</v>
      </c>
      <c r="B202" s="191">
        <f>INDEX(list!$J$26:$J$52,MATCH(B$2,list!$G$26:$G$52,0))</f>
        <v>0.64333537486359005</v>
      </c>
      <c r="C202" s="191">
        <f>INDEX(list!$J$26:$J$52,MATCH(C$2,list!$G$26:$G$52,0))</f>
        <v>0.66528129732386421</v>
      </c>
      <c r="D202" s="191">
        <f>INDEX(list!$J$26:$J$52,MATCH(D$2,list!$G$26:$G$52,0))</f>
        <v>0.67706179249734466</v>
      </c>
      <c r="E202" s="191">
        <f>INDEX(list!$J$26:$J$52,MATCH(E$2,list!$G$26:$G$52,0))</f>
        <v>0.69197741945086422</v>
      </c>
      <c r="F202" s="191">
        <f>INDEX(list!$J$26:$J$52,MATCH(F$2,list!$G$26:$G$52,0))</f>
        <v>0.70724139437994382</v>
      </c>
      <c r="G202" s="191">
        <f>INDEX(list!$J$26:$J$52,MATCH(G$2,list!$G$26:$G$52,0))</f>
        <v>0.728490620889098</v>
      </c>
      <c r="H202" s="191">
        <f>INDEX(list!$J$26:$J$52,MATCH(H$2,list!$G$26:$G$52,0))</f>
        <v>0.75601011095833059</v>
      </c>
      <c r="I202" s="191">
        <f>INDEX(list!$J$26:$J$52,MATCH(I$2,list!$G$26:$G$52,0))</f>
        <v>0.7756582034998204</v>
      </c>
      <c r="J202" s="191">
        <f>INDEX(list!$J$26:$J$52,MATCH(J$2,list!$G$26:$G$52,0))</f>
        <v>0.8044330130009798</v>
      </c>
      <c r="K202" s="191">
        <f>INDEX(list!$J$26:$J$52,MATCH(K$2,list!$G$26:$G$52,0))</f>
        <v>0.81569890321056482</v>
      </c>
      <c r="L202" s="191">
        <f>INDEX(list!$J$26:$J$52,MATCH(L$2,list!$G$26:$G$52,0))</f>
        <v>0.82372769068726526</v>
      </c>
      <c r="M202" s="191">
        <f>INDEX(list!$J$26:$J$52,MATCH(M$2,list!$G$26:$G$52,0))</f>
        <v>0.84006837754080255</v>
      </c>
      <c r="N202" s="191">
        <f>INDEX(list!$J$26:$J$52,MATCH(N$2,list!$G$26:$G$52,0))</f>
        <v>0.86473964788986613</v>
      </c>
      <c r="O202" s="191">
        <f>INDEX(list!$J$26:$J$52,MATCH(O$2,list!$G$26:$G$52,0))</f>
        <v>0.87931389382733727</v>
      </c>
      <c r="P202" s="191">
        <f>INDEX(list!$J$26:$J$52,MATCH(P$2,list!$G$26:$G$52,0))</f>
        <v>0.89299573558741929</v>
      </c>
      <c r="Q202" s="191">
        <f>INDEX(list!$J$26:$J$52,MATCH(Q$2,list!$G$26:$G$52,0))</f>
        <v>0.89938538749912111</v>
      </c>
      <c r="R202" s="191">
        <f>INDEX(list!$J$26:$J$52,MATCH(R$2,list!$G$26:$G$52,0))</f>
        <v>0.90536113867986234</v>
      </c>
      <c r="S202" s="191">
        <f>INDEX(list!$J$26:$J$52,MATCH(S$2,list!$G$26:$G$52,0))</f>
        <v>0.92218634589940585</v>
      </c>
      <c r="T202" s="191">
        <f>INDEX(list!$J$26:$J$52,MATCH(T$2,list!$G$26:$G$52,0))</f>
        <v>0.94293300128382052</v>
      </c>
      <c r="U202" s="191">
        <f>INDEX(list!$J$26:$J$52,MATCH(U$2,list!$G$26:$G$52,0))</f>
        <v>0.96243922119526415</v>
      </c>
      <c r="V202" s="191">
        <f>INDEX(list!$J$26:$J$52,MATCH(V$2,list!$G$26:$G$52,0))</f>
        <v>0.97761325901065366</v>
      </c>
      <c r="W202" s="191">
        <f>INDEX(list!$J$26:$J$52,MATCH(W$2,list!$G$26:$G$52,0))</f>
        <v>1</v>
      </c>
      <c r="X202" s="191">
        <f>INDEX(list!$J$26:$J$52,MATCH(X$2,list!$G$26:$G$52,0))</f>
        <v>1.060001640402285</v>
      </c>
      <c r="Y202" s="191">
        <f>INDEX(list!$J$26:$J$52,MATCH(Y$2,list!$G$26:$G$52,0))</f>
        <v>1.0861396140684445</v>
      </c>
      <c r="Z202" s="192">
        <f>INDEX(list!$J$26:$J$52,MATCH(Z$2,list!$G$26:$G$52,0))</f>
        <v>1.1085969430248384</v>
      </c>
    </row>
    <row r="203" spans="1:26" x14ac:dyDescent="0.2">
      <c r="A203" s="193">
        <v>920</v>
      </c>
      <c r="B203" s="194">
        <f>INDEX(list!$J$26:$J$52,MATCH(B$2,list!$G$26:$G$52,0))</f>
        <v>0.64333537486359005</v>
      </c>
      <c r="C203" s="194">
        <f>INDEX(list!$J$26:$J$52,MATCH(C$2,list!$G$26:$G$52,0))</f>
        <v>0.66528129732386421</v>
      </c>
      <c r="D203" s="194">
        <f>INDEX(list!$J$26:$J$52,MATCH(D$2,list!$G$26:$G$52,0))</f>
        <v>0.67706179249734466</v>
      </c>
      <c r="E203" s="194">
        <f>INDEX(list!$J$26:$J$52,MATCH(E$2,list!$G$26:$G$52,0))</f>
        <v>0.69197741945086422</v>
      </c>
      <c r="F203" s="194">
        <f>INDEX(list!$J$26:$J$52,MATCH(F$2,list!$G$26:$G$52,0))</f>
        <v>0.70724139437994382</v>
      </c>
      <c r="G203" s="194">
        <f>INDEX(list!$J$26:$J$52,MATCH(G$2,list!$G$26:$G$52,0))</f>
        <v>0.728490620889098</v>
      </c>
      <c r="H203" s="194">
        <f>INDEX(list!$J$26:$J$52,MATCH(H$2,list!$G$26:$G$52,0))</f>
        <v>0.75601011095833059</v>
      </c>
      <c r="I203" s="194">
        <f>INDEX(list!$J$26:$J$52,MATCH(I$2,list!$G$26:$G$52,0))</f>
        <v>0.7756582034998204</v>
      </c>
      <c r="J203" s="194">
        <f>INDEX(list!$J$26:$J$52,MATCH(J$2,list!$G$26:$G$52,0))</f>
        <v>0.8044330130009798</v>
      </c>
      <c r="K203" s="194">
        <f>INDEX(list!$J$26:$J$52,MATCH(K$2,list!$G$26:$G$52,0))</f>
        <v>0.81569890321056482</v>
      </c>
      <c r="L203" s="194">
        <f>INDEX(list!$J$26:$J$52,MATCH(L$2,list!$G$26:$G$52,0))</f>
        <v>0.82372769068726526</v>
      </c>
      <c r="M203" s="194">
        <f>INDEX(list!$J$26:$J$52,MATCH(M$2,list!$G$26:$G$52,0))</f>
        <v>0.84006837754080255</v>
      </c>
      <c r="N203" s="194">
        <f>INDEX(list!$J$26:$J$52,MATCH(N$2,list!$G$26:$G$52,0))</f>
        <v>0.86473964788986613</v>
      </c>
      <c r="O203" s="194">
        <f>INDEX(list!$J$26:$J$52,MATCH(O$2,list!$G$26:$G$52,0))</f>
        <v>0.87931389382733727</v>
      </c>
      <c r="P203" s="194">
        <f>INDEX(list!$J$26:$J$52,MATCH(P$2,list!$G$26:$G$52,0))</f>
        <v>0.89299573558741929</v>
      </c>
      <c r="Q203" s="194">
        <f>INDEX(list!$J$26:$J$52,MATCH(Q$2,list!$G$26:$G$52,0))</f>
        <v>0.89938538749912111</v>
      </c>
      <c r="R203" s="194">
        <f>INDEX(list!$J$26:$J$52,MATCH(R$2,list!$G$26:$G$52,0))</f>
        <v>0.90536113867986234</v>
      </c>
      <c r="S203" s="194">
        <f>INDEX(list!$J$26:$J$52,MATCH(S$2,list!$G$26:$G$52,0))</f>
        <v>0.92218634589940585</v>
      </c>
      <c r="T203" s="194">
        <f>INDEX(list!$J$26:$J$52,MATCH(T$2,list!$G$26:$G$52,0))</f>
        <v>0.94293300128382052</v>
      </c>
      <c r="U203" s="194">
        <f>INDEX(list!$J$26:$J$52,MATCH(U$2,list!$G$26:$G$52,0))</f>
        <v>0.96243922119526415</v>
      </c>
      <c r="V203" s="194">
        <f>INDEX(list!$J$26:$J$52,MATCH(V$2,list!$G$26:$G$52,0))</f>
        <v>0.97761325901065366</v>
      </c>
      <c r="W203" s="194">
        <f>INDEX(list!$J$26:$J$52,MATCH(W$2,list!$G$26:$G$52,0))</f>
        <v>1</v>
      </c>
      <c r="X203" s="194">
        <f>INDEX(list!$J$26:$J$52,MATCH(X$2,list!$G$26:$G$52,0))</f>
        <v>1.060001640402285</v>
      </c>
      <c r="Y203" s="194">
        <f>INDEX(list!$J$26:$J$52,MATCH(Y$2,list!$G$26:$G$52,0))</f>
        <v>1.0861396140684445</v>
      </c>
      <c r="Z203" s="189">
        <f>INDEX(list!$J$26:$J$52,MATCH(Z$2,list!$G$26:$G$52,0))</f>
        <v>1.1085969430248384</v>
      </c>
    </row>
    <row r="204" spans="1:26" x14ac:dyDescent="0.2">
      <c r="A204" s="190">
        <v>921</v>
      </c>
      <c r="B204" s="191">
        <f>INDEX(list!$J$26:$J$52,MATCH(B$2,list!$G$26:$G$52,0))</f>
        <v>0.64333537486359005</v>
      </c>
      <c r="C204" s="191">
        <f>INDEX(list!$J$26:$J$52,MATCH(C$2,list!$G$26:$G$52,0))</f>
        <v>0.66528129732386421</v>
      </c>
      <c r="D204" s="191">
        <f>INDEX(list!$J$26:$J$52,MATCH(D$2,list!$G$26:$G$52,0))</f>
        <v>0.67706179249734466</v>
      </c>
      <c r="E204" s="191">
        <f>INDEX(list!$J$26:$J$52,MATCH(E$2,list!$G$26:$G$52,0))</f>
        <v>0.69197741945086422</v>
      </c>
      <c r="F204" s="191">
        <f>INDEX(list!$J$26:$J$52,MATCH(F$2,list!$G$26:$G$52,0))</f>
        <v>0.70724139437994382</v>
      </c>
      <c r="G204" s="191">
        <f>INDEX(list!$J$26:$J$52,MATCH(G$2,list!$G$26:$G$52,0))</f>
        <v>0.728490620889098</v>
      </c>
      <c r="H204" s="191">
        <f>INDEX(list!$J$26:$J$52,MATCH(H$2,list!$G$26:$G$52,0))</f>
        <v>0.75601011095833059</v>
      </c>
      <c r="I204" s="191">
        <f>INDEX(list!$J$26:$J$52,MATCH(I$2,list!$G$26:$G$52,0))</f>
        <v>0.7756582034998204</v>
      </c>
      <c r="J204" s="191">
        <f>INDEX(list!$J$26:$J$52,MATCH(J$2,list!$G$26:$G$52,0))</f>
        <v>0.8044330130009798</v>
      </c>
      <c r="K204" s="191">
        <f>INDEX(list!$J$26:$J$52,MATCH(K$2,list!$G$26:$G$52,0))</f>
        <v>0.81569890321056482</v>
      </c>
      <c r="L204" s="191">
        <f>INDEX(list!$J$26:$J$52,MATCH(L$2,list!$G$26:$G$52,0))</f>
        <v>0.82372769068726526</v>
      </c>
      <c r="M204" s="191">
        <f>INDEX(list!$J$26:$J$52,MATCH(M$2,list!$G$26:$G$52,0))</f>
        <v>0.84006837754080255</v>
      </c>
      <c r="N204" s="191">
        <f>INDEX(list!$J$26:$J$52,MATCH(N$2,list!$G$26:$G$52,0))</f>
        <v>0.86473964788986613</v>
      </c>
      <c r="O204" s="191">
        <f>INDEX(list!$J$26:$J$52,MATCH(O$2,list!$G$26:$G$52,0))</f>
        <v>0.87931389382733727</v>
      </c>
      <c r="P204" s="191">
        <f>INDEX(list!$J$26:$J$52,MATCH(P$2,list!$G$26:$G$52,0))</f>
        <v>0.89299573558741929</v>
      </c>
      <c r="Q204" s="191">
        <f>INDEX(list!$J$26:$J$52,MATCH(Q$2,list!$G$26:$G$52,0))</f>
        <v>0.89938538749912111</v>
      </c>
      <c r="R204" s="191">
        <f>INDEX(list!$J$26:$J$52,MATCH(R$2,list!$G$26:$G$52,0))</f>
        <v>0.90536113867986234</v>
      </c>
      <c r="S204" s="191">
        <f>INDEX(list!$J$26:$J$52,MATCH(S$2,list!$G$26:$G$52,0))</f>
        <v>0.92218634589940585</v>
      </c>
      <c r="T204" s="191">
        <f>INDEX(list!$J$26:$J$52,MATCH(T$2,list!$G$26:$G$52,0))</f>
        <v>0.94293300128382052</v>
      </c>
      <c r="U204" s="191">
        <f>INDEX(list!$J$26:$J$52,MATCH(U$2,list!$G$26:$G$52,0))</f>
        <v>0.96243922119526415</v>
      </c>
      <c r="V204" s="191">
        <f>INDEX(list!$J$26:$J$52,MATCH(V$2,list!$G$26:$G$52,0))</f>
        <v>0.97761325901065366</v>
      </c>
      <c r="W204" s="191">
        <f>INDEX(list!$J$26:$J$52,MATCH(W$2,list!$G$26:$G$52,0))</f>
        <v>1</v>
      </c>
      <c r="X204" s="191">
        <f>INDEX(list!$J$26:$J$52,MATCH(X$2,list!$G$26:$G$52,0))</f>
        <v>1.060001640402285</v>
      </c>
      <c r="Y204" s="191">
        <f>INDEX(list!$J$26:$J$52,MATCH(Y$2,list!$G$26:$G$52,0))</f>
        <v>1.0861396140684445</v>
      </c>
      <c r="Z204" s="192">
        <f>INDEX(list!$J$26:$J$52,MATCH(Z$2,list!$G$26:$G$52,0))</f>
        <v>1.1085969430248384</v>
      </c>
    </row>
    <row r="205" spans="1:26" x14ac:dyDescent="0.2">
      <c r="A205" s="193">
        <v>923</v>
      </c>
      <c r="B205" s="194">
        <f>INDEX(list!$J$26:$J$52,MATCH(B$2,list!$G$26:$G$52,0))</f>
        <v>0.64333537486359005</v>
      </c>
      <c r="C205" s="194">
        <f>INDEX(list!$J$26:$J$52,MATCH(C$2,list!$G$26:$G$52,0))</f>
        <v>0.66528129732386421</v>
      </c>
      <c r="D205" s="194">
        <f>INDEX(list!$J$26:$J$52,MATCH(D$2,list!$G$26:$G$52,0))</f>
        <v>0.67706179249734466</v>
      </c>
      <c r="E205" s="194">
        <f>INDEX(list!$J$26:$J$52,MATCH(E$2,list!$G$26:$G$52,0))</f>
        <v>0.69197741945086422</v>
      </c>
      <c r="F205" s="194">
        <f>INDEX(list!$J$26:$J$52,MATCH(F$2,list!$G$26:$G$52,0))</f>
        <v>0.70724139437994382</v>
      </c>
      <c r="G205" s="194">
        <f>INDEX(list!$J$26:$J$52,MATCH(G$2,list!$G$26:$G$52,0))</f>
        <v>0.728490620889098</v>
      </c>
      <c r="H205" s="194">
        <f>INDEX(list!$J$26:$J$52,MATCH(H$2,list!$G$26:$G$52,0))</f>
        <v>0.75601011095833059</v>
      </c>
      <c r="I205" s="194">
        <f>INDEX(list!$J$26:$J$52,MATCH(I$2,list!$G$26:$G$52,0))</f>
        <v>0.7756582034998204</v>
      </c>
      <c r="J205" s="194">
        <f>INDEX(list!$J$26:$J$52,MATCH(J$2,list!$G$26:$G$52,0))</f>
        <v>0.8044330130009798</v>
      </c>
      <c r="K205" s="194">
        <f>INDEX(list!$J$26:$J$52,MATCH(K$2,list!$G$26:$G$52,0))</f>
        <v>0.81569890321056482</v>
      </c>
      <c r="L205" s="194">
        <f>INDEX(list!$J$26:$J$52,MATCH(L$2,list!$G$26:$G$52,0))</f>
        <v>0.82372769068726526</v>
      </c>
      <c r="M205" s="194">
        <f>INDEX(list!$J$26:$J$52,MATCH(M$2,list!$G$26:$G$52,0))</f>
        <v>0.84006837754080255</v>
      </c>
      <c r="N205" s="194">
        <f>INDEX(list!$J$26:$J$52,MATCH(N$2,list!$G$26:$G$52,0))</f>
        <v>0.86473964788986613</v>
      </c>
      <c r="O205" s="194">
        <f>INDEX(list!$J$26:$J$52,MATCH(O$2,list!$G$26:$G$52,0))</f>
        <v>0.87931389382733727</v>
      </c>
      <c r="P205" s="194">
        <f>INDEX(list!$J$26:$J$52,MATCH(P$2,list!$G$26:$G$52,0))</f>
        <v>0.89299573558741929</v>
      </c>
      <c r="Q205" s="194">
        <f>INDEX(list!$J$26:$J$52,MATCH(Q$2,list!$G$26:$G$52,0))</f>
        <v>0.89938538749912111</v>
      </c>
      <c r="R205" s="194">
        <f>INDEX(list!$J$26:$J$52,MATCH(R$2,list!$G$26:$G$52,0))</f>
        <v>0.90536113867986234</v>
      </c>
      <c r="S205" s="194">
        <f>INDEX(list!$J$26:$J$52,MATCH(S$2,list!$G$26:$G$52,0))</f>
        <v>0.92218634589940585</v>
      </c>
      <c r="T205" s="194">
        <f>INDEX(list!$J$26:$J$52,MATCH(T$2,list!$G$26:$G$52,0))</f>
        <v>0.94293300128382052</v>
      </c>
      <c r="U205" s="194">
        <f>INDEX(list!$J$26:$J$52,MATCH(U$2,list!$G$26:$G$52,0))</f>
        <v>0.96243922119526415</v>
      </c>
      <c r="V205" s="194">
        <f>INDEX(list!$J$26:$J$52,MATCH(V$2,list!$G$26:$G$52,0))</f>
        <v>0.97761325901065366</v>
      </c>
      <c r="W205" s="194">
        <f>INDEX(list!$J$26:$J$52,MATCH(W$2,list!$G$26:$G$52,0))</f>
        <v>1</v>
      </c>
      <c r="X205" s="194">
        <f>INDEX(list!$J$26:$J$52,MATCH(X$2,list!$G$26:$G$52,0))</f>
        <v>1.060001640402285</v>
      </c>
      <c r="Y205" s="194">
        <f>INDEX(list!$J$26:$J$52,MATCH(Y$2,list!$G$26:$G$52,0))</f>
        <v>1.0861396140684445</v>
      </c>
      <c r="Z205" s="189">
        <f>INDEX(list!$J$26:$J$52,MATCH(Z$2,list!$G$26:$G$52,0))</f>
        <v>1.1085969430248384</v>
      </c>
    </row>
    <row r="206" spans="1:26" x14ac:dyDescent="0.2">
      <c r="A206" s="190">
        <v>924</v>
      </c>
      <c r="B206" s="191">
        <f>INDEX(list!$J$26:$J$52,MATCH(B$2,list!$G$26:$G$52,0))</f>
        <v>0.64333537486359005</v>
      </c>
      <c r="C206" s="191">
        <f>INDEX(list!$J$26:$J$52,MATCH(C$2,list!$G$26:$G$52,0))</f>
        <v>0.66528129732386421</v>
      </c>
      <c r="D206" s="191">
        <f>INDEX(list!$J$26:$J$52,MATCH(D$2,list!$G$26:$G$52,0))</f>
        <v>0.67706179249734466</v>
      </c>
      <c r="E206" s="191">
        <f>INDEX(list!$J$26:$J$52,MATCH(E$2,list!$G$26:$G$52,0))</f>
        <v>0.69197741945086422</v>
      </c>
      <c r="F206" s="191">
        <f>INDEX(list!$J$26:$J$52,MATCH(F$2,list!$G$26:$G$52,0))</f>
        <v>0.70724139437994382</v>
      </c>
      <c r="G206" s="191">
        <f>INDEX(list!$J$26:$J$52,MATCH(G$2,list!$G$26:$G$52,0))</f>
        <v>0.728490620889098</v>
      </c>
      <c r="H206" s="191">
        <f>INDEX(list!$J$26:$J$52,MATCH(H$2,list!$G$26:$G$52,0))</f>
        <v>0.75601011095833059</v>
      </c>
      <c r="I206" s="191">
        <f>INDEX(list!$J$26:$J$52,MATCH(I$2,list!$G$26:$G$52,0))</f>
        <v>0.7756582034998204</v>
      </c>
      <c r="J206" s="191">
        <f>INDEX(list!$J$26:$J$52,MATCH(J$2,list!$G$26:$G$52,0))</f>
        <v>0.8044330130009798</v>
      </c>
      <c r="K206" s="191">
        <f>INDEX(list!$J$26:$J$52,MATCH(K$2,list!$G$26:$G$52,0))</f>
        <v>0.81569890321056482</v>
      </c>
      <c r="L206" s="191">
        <f>INDEX(list!$J$26:$J$52,MATCH(L$2,list!$G$26:$G$52,0))</f>
        <v>0.82372769068726526</v>
      </c>
      <c r="M206" s="191">
        <f>INDEX(list!$J$26:$J$52,MATCH(M$2,list!$G$26:$G$52,0))</f>
        <v>0.84006837754080255</v>
      </c>
      <c r="N206" s="191">
        <f>INDEX(list!$J$26:$J$52,MATCH(N$2,list!$G$26:$G$52,0))</f>
        <v>0.86473964788986613</v>
      </c>
      <c r="O206" s="191">
        <f>INDEX(list!$J$26:$J$52,MATCH(O$2,list!$G$26:$G$52,0))</f>
        <v>0.87931389382733727</v>
      </c>
      <c r="P206" s="191">
        <f>INDEX(list!$J$26:$J$52,MATCH(P$2,list!$G$26:$G$52,0))</f>
        <v>0.89299573558741929</v>
      </c>
      <c r="Q206" s="191">
        <f>INDEX(list!$J$26:$J$52,MATCH(Q$2,list!$G$26:$G$52,0))</f>
        <v>0.89938538749912111</v>
      </c>
      <c r="R206" s="191">
        <f>INDEX(list!$J$26:$J$52,MATCH(R$2,list!$G$26:$G$52,0))</f>
        <v>0.90536113867986234</v>
      </c>
      <c r="S206" s="191">
        <f>INDEX(list!$J$26:$J$52,MATCH(S$2,list!$G$26:$G$52,0))</f>
        <v>0.92218634589940585</v>
      </c>
      <c r="T206" s="191">
        <f>INDEX(list!$J$26:$J$52,MATCH(T$2,list!$G$26:$G$52,0))</f>
        <v>0.94293300128382052</v>
      </c>
      <c r="U206" s="191">
        <f>INDEX(list!$J$26:$J$52,MATCH(U$2,list!$G$26:$G$52,0))</f>
        <v>0.96243922119526415</v>
      </c>
      <c r="V206" s="191">
        <f>INDEX(list!$J$26:$J$52,MATCH(V$2,list!$G$26:$G$52,0))</f>
        <v>0.97761325901065366</v>
      </c>
      <c r="W206" s="191">
        <f>INDEX(list!$J$26:$J$52,MATCH(W$2,list!$G$26:$G$52,0))</f>
        <v>1</v>
      </c>
      <c r="X206" s="191">
        <f>INDEX(list!$J$26:$J$52,MATCH(X$2,list!$G$26:$G$52,0))</f>
        <v>1.060001640402285</v>
      </c>
      <c r="Y206" s="191">
        <f>INDEX(list!$J$26:$J$52,MATCH(Y$2,list!$G$26:$G$52,0))</f>
        <v>1.0861396140684445</v>
      </c>
      <c r="Z206" s="192">
        <f>INDEX(list!$J$26:$J$52,MATCH(Z$2,list!$G$26:$G$52,0))</f>
        <v>1.1085969430248384</v>
      </c>
    </row>
    <row r="207" spans="1:26" x14ac:dyDescent="0.2">
      <c r="A207" s="193">
        <v>925</v>
      </c>
      <c r="B207" s="194">
        <f>INDEX(list!$J$26:$J$52,MATCH(B$2,list!$G$26:$G$52,0))</f>
        <v>0.64333537486359005</v>
      </c>
      <c r="C207" s="194">
        <f>INDEX(list!$J$26:$J$52,MATCH(C$2,list!$G$26:$G$52,0))</f>
        <v>0.66528129732386421</v>
      </c>
      <c r="D207" s="194">
        <f>INDEX(list!$J$26:$J$52,MATCH(D$2,list!$G$26:$G$52,0))</f>
        <v>0.67706179249734466</v>
      </c>
      <c r="E207" s="194">
        <f>INDEX(list!$J$26:$J$52,MATCH(E$2,list!$G$26:$G$52,0))</f>
        <v>0.69197741945086422</v>
      </c>
      <c r="F207" s="194">
        <f>INDEX(list!$J$26:$J$52,MATCH(F$2,list!$G$26:$G$52,0))</f>
        <v>0.70724139437994382</v>
      </c>
      <c r="G207" s="194">
        <f>INDEX(list!$J$26:$J$52,MATCH(G$2,list!$G$26:$G$52,0))</f>
        <v>0.728490620889098</v>
      </c>
      <c r="H207" s="194">
        <f>INDEX(list!$J$26:$J$52,MATCH(H$2,list!$G$26:$G$52,0))</f>
        <v>0.75601011095833059</v>
      </c>
      <c r="I207" s="194">
        <f>INDEX(list!$J$26:$J$52,MATCH(I$2,list!$G$26:$G$52,0))</f>
        <v>0.7756582034998204</v>
      </c>
      <c r="J207" s="194">
        <f>INDEX(list!$J$26:$J$52,MATCH(J$2,list!$G$26:$G$52,0))</f>
        <v>0.8044330130009798</v>
      </c>
      <c r="K207" s="194">
        <f>INDEX(list!$J$26:$J$52,MATCH(K$2,list!$G$26:$G$52,0))</f>
        <v>0.81569890321056482</v>
      </c>
      <c r="L207" s="194">
        <f>INDEX(list!$J$26:$J$52,MATCH(L$2,list!$G$26:$G$52,0))</f>
        <v>0.82372769068726526</v>
      </c>
      <c r="M207" s="194">
        <f>INDEX(list!$J$26:$J$52,MATCH(M$2,list!$G$26:$G$52,0))</f>
        <v>0.84006837754080255</v>
      </c>
      <c r="N207" s="194">
        <f>INDEX(list!$J$26:$J$52,MATCH(N$2,list!$G$26:$G$52,0))</f>
        <v>0.86473964788986613</v>
      </c>
      <c r="O207" s="194">
        <f>INDEX(list!$J$26:$J$52,MATCH(O$2,list!$G$26:$G$52,0))</f>
        <v>0.87931389382733727</v>
      </c>
      <c r="P207" s="194">
        <f>INDEX(list!$J$26:$J$52,MATCH(P$2,list!$G$26:$G$52,0))</f>
        <v>0.89299573558741929</v>
      </c>
      <c r="Q207" s="194">
        <f>INDEX(list!$J$26:$J$52,MATCH(Q$2,list!$G$26:$G$52,0))</f>
        <v>0.89938538749912111</v>
      </c>
      <c r="R207" s="194">
        <f>INDEX(list!$J$26:$J$52,MATCH(R$2,list!$G$26:$G$52,0))</f>
        <v>0.90536113867986234</v>
      </c>
      <c r="S207" s="194">
        <f>INDEX(list!$J$26:$J$52,MATCH(S$2,list!$G$26:$G$52,0))</f>
        <v>0.92218634589940585</v>
      </c>
      <c r="T207" s="194">
        <f>INDEX(list!$J$26:$J$52,MATCH(T$2,list!$G$26:$G$52,0))</f>
        <v>0.94293300128382052</v>
      </c>
      <c r="U207" s="194">
        <f>INDEX(list!$J$26:$J$52,MATCH(U$2,list!$G$26:$G$52,0))</f>
        <v>0.96243922119526415</v>
      </c>
      <c r="V207" s="194">
        <f>INDEX(list!$J$26:$J$52,MATCH(V$2,list!$G$26:$G$52,0))</f>
        <v>0.97761325901065366</v>
      </c>
      <c r="W207" s="194">
        <f>INDEX(list!$J$26:$J$52,MATCH(W$2,list!$G$26:$G$52,0))</f>
        <v>1</v>
      </c>
      <c r="X207" s="194">
        <f>INDEX(list!$J$26:$J$52,MATCH(X$2,list!$G$26:$G$52,0))</f>
        <v>1.060001640402285</v>
      </c>
      <c r="Y207" s="194">
        <f>INDEX(list!$J$26:$J$52,MATCH(Y$2,list!$G$26:$G$52,0))</f>
        <v>1.0861396140684445</v>
      </c>
      <c r="Z207" s="189">
        <f>INDEX(list!$J$26:$J$52,MATCH(Z$2,list!$G$26:$G$52,0))</f>
        <v>1.1085969430248384</v>
      </c>
    </row>
    <row r="208" spans="1:26" x14ac:dyDescent="0.2">
      <c r="A208" s="190">
        <v>930</v>
      </c>
      <c r="B208" s="191">
        <f>INDEX(list!$J$26:$J$52,MATCH(B$2,list!$G$26:$G$52,0))</f>
        <v>0.64333537486359005</v>
      </c>
      <c r="C208" s="191">
        <f>INDEX(list!$J$26:$J$52,MATCH(C$2,list!$G$26:$G$52,0))</f>
        <v>0.66528129732386421</v>
      </c>
      <c r="D208" s="191">
        <f>INDEX(list!$J$26:$J$52,MATCH(D$2,list!$G$26:$G$52,0))</f>
        <v>0.67706179249734466</v>
      </c>
      <c r="E208" s="191">
        <f>INDEX(list!$J$26:$J$52,MATCH(E$2,list!$G$26:$G$52,0))</f>
        <v>0.69197741945086422</v>
      </c>
      <c r="F208" s="191">
        <f>INDEX(list!$J$26:$J$52,MATCH(F$2,list!$G$26:$G$52,0))</f>
        <v>0.70724139437994382</v>
      </c>
      <c r="G208" s="191">
        <f>INDEX(list!$J$26:$J$52,MATCH(G$2,list!$G$26:$G$52,0))</f>
        <v>0.728490620889098</v>
      </c>
      <c r="H208" s="191">
        <f>INDEX(list!$J$26:$J$52,MATCH(H$2,list!$G$26:$G$52,0))</f>
        <v>0.75601011095833059</v>
      </c>
      <c r="I208" s="191">
        <f>INDEX(list!$J$26:$J$52,MATCH(I$2,list!$G$26:$G$52,0))</f>
        <v>0.7756582034998204</v>
      </c>
      <c r="J208" s="191">
        <f>INDEX(list!$J$26:$J$52,MATCH(J$2,list!$G$26:$G$52,0))</f>
        <v>0.8044330130009798</v>
      </c>
      <c r="K208" s="191">
        <f>INDEX(list!$J$26:$J$52,MATCH(K$2,list!$G$26:$G$52,0))</f>
        <v>0.81569890321056482</v>
      </c>
      <c r="L208" s="191">
        <f>INDEX(list!$J$26:$J$52,MATCH(L$2,list!$G$26:$G$52,0))</f>
        <v>0.82372769068726526</v>
      </c>
      <c r="M208" s="191">
        <f>INDEX(list!$J$26:$J$52,MATCH(M$2,list!$G$26:$G$52,0))</f>
        <v>0.84006837754080255</v>
      </c>
      <c r="N208" s="191">
        <f>INDEX(list!$J$26:$J$52,MATCH(N$2,list!$G$26:$G$52,0))</f>
        <v>0.86473964788986613</v>
      </c>
      <c r="O208" s="191">
        <f>INDEX(list!$J$26:$J$52,MATCH(O$2,list!$G$26:$G$52,0))</f>
        <v>0.87931389382733727</v>
      </c>
      <c r="P208" s="191">
        <f>INDEX(list!$J$26:$J$52,MATCH(P$2,list!$G$26:$G$52,0))</f>
        <v>0.89299573558741929</v>
      </c>
      <c r="Q208" s="191">
        <f>INDEX(list!$J$26:$J$52,MATCH(Q$2,list!$G$26:$G$52,0))</f>
        <v>0.89938538749912111</v>
      </c>
      <c r="R208" s="191">
        <f>INDEX(list!$J$26:$J$52,MATCH(R$2,list!$G$26:$G$52,0))</f>
        <v>0.90536113867986234</v>
      </c>
      <c r="S208" s="191">
        <f>INDEX(list!$J$26:$J$52,MATCH(S$2,list!$G$26:$G$52,0))</f>
        <v>0.92218634589940585</v>
      </c>
      <c r="T208" s="191">
        <f>INDEX(list!$J$26:$J$52,MATCH(T$2,list!$G$26:$G$52,0))</f>
        <v>0.94293300128382052</v>
      </c>
      <c r="U208" s="191">
        <f>INDEX(list!$J$26:$J$52,MATCH(U$2,list!$G$26:$G$52,0))</f>
        <v>0.96243922119526415</v>
      </c>
      <c r="V208" s="191">
        <f>INDEX(list!$J$26:$J$52,MATCH(V$2,list!$G$26:$G$52,0))</f>
        <v>0.97761325901065366</v>
      </c>
      <c r="W208" s="191">
        <f>INDEX(list!$J$26:$J$52,MATCH(W$2,list!$G$26:$G$52,0))</f>
        <v>1</v>
      </c>
      <c r="X208" s="191">
        <f>INDEX(list!$J$26:$J$52,MATCH(X$2,list!$G$26:$G$52,0))</f>
        <v>1.060001640402285</v>
      </c>
      <c r="Y208" s="191">
        <f>INDEX(list!$J$26:$J$52,MATCH(Y$2,list!$G$26:$G$52,0))</f>
        <v>1.0861396140684445</v>
      </c>
      <c r="Z208" s="192">
        <f>INDEX(list!$J$26:$J$52,MATCH(Z$2,list!$G$26:$G$52,0))</f>
        <v>1.1085969430248384</v>
      </c>
    </row>
    <row r="209" spans="1:26" x14ac:dyDescent="0.2">
      <c r="A209" s="193">
        <v>931</v>
      </c>
      <c r="B209" s="194">
        <f>INDEX(list!$J$26:$J$52,MATCH(B$2,list!$G$26:$G$52,0))</f>
        <v>0.64333537486359005</v>
      </c>
      <c r="C209" s="194">
        <f>INDEX(list!$J$26:$J$52,MATCH(C$2,list!$G$26:$G$52,0))</f>
        <v>0.66528129732386421</v>
      </c>
      <c r="D209" s="194">
        <f>INDEX(list!$J$26:$J$52,MATCH(D$2,list!$G$26:$G$52,0))</f>
        <v>0.67706179249734466</v>
      </c>
      <c r="E209" s="194">
        <f>INDEX(list!$J$26:$J$52,MATCH(E$2,list!$G$26:$G$52,0))</f>
        <v>0.69197741945086422</v>
      </c>
      <c r="F209" s="194">
        <f>INDEX(list!$J$26:$J$52,MATCH(F$2,list!$G$26:$G$52,0))</f>
        <v>0.70724139437994382</v>
      </c>
      <c r="G209" s="194">
        <f>INDEX(list!$J$26:$J$52,MATCH(G$2,list!$G$26:$G$52,0))</f>
        <v>0.728490620889098</v>
      </c>
      <c r="H209" s="194">
        <f>INDEX(list!$J$26:$J$52,MATCH(H$2,list!$G$26:$G$52,0))</f>
        <v>0.75601011095833059</v>
      </c>
      <c r="I209" s="194">
        <f>INDEX(list!$J$26:$J$52,MATCH(I$2,list!$G$26:$G$52,0))</f>
        <v>0.7756582034998204</v>
      </c>
      <c r="J209" s="194">
        <f>INDEX(list!$J$26:$J$52,MATCH(J$2,list!$G$26:$G$52,0))</f>
        <v>0.8044330130009798</v>
      </c>
      <c r="K209" s="194">
        <f>INDEX(list!$J$26:$J$52,MATCH(K$2,list!$G$26:$G$52,0))</f>
        <v>0.81569890321056482</v>
      </c>
      <c r="L209" s="194">
        <f>INDEX(list!$J$26:$J$52,MATCH(L$2,list!$G$26:$G$52,0))</f>
        <v>0.82372769068726526</v>
      </c>
      <c r="M209" s="194">
        <f>INDEX(list!$J$26:$J$52,MATCH(M$2,list!$G$26:$G$52,0))</f>
        <v>0.84006837754080255</v>
      </c>
      <c r="N209" s="194">
        <f>INDEX(list!$J$26:$J$52,MATCH(N$2,list!$G$26:$G$52,0))</f>
        <v>0.86473964788986613</v>
      </c>
      <c r="O209" s="194">
        <f>INDEX(list!$J$26:$J$52,MATCH(O$2,list!$G$26:$G$52,0))</f>
        <v>0.87931389382733727</v>
      </c>
      <c r="P209" s="194">
        <f>INDEX(list!$J$26:$J$52,MATCH(P$2,list!$G$26:$G$52,0))</f>
        <v>0.89299573558741929</v>
      </c>
      <c r="Q209" s="194">
        <f>INDEX(list!$J$26:$J$52,MATCH(Q$2,list!$G$26:$G$52,0))</f>
        <v>0.89938538749912111</v>
      </c>
      <c r="R209" s="194">
        <f>INDEX(list!$J$26:$J$52,MATCH(R$2,list!$G$26:$G$52,0))</f>
        <v>0.90536113867986234</v>
      </c>
      <c r="S209" s="194">
        <f>INDEX(list!$J$26:$J$52,MATCH(S$2,list!$G$26:$G$52,0))</f>
        <v>0.92218634589940585</v>
      </c>
      <c r="T209" s="194">
        <f>INDEX(list!$J$26:$J$52,MATCH(T$2,list!$G$26:$G$52,0))</f>
        <v>0.94293300128382052</v>
      </c>
      <c r="U209" s="194">
        <f>INDEX(list!$J$26:$J$52,MATCH(U$2,list!$G$26:$G$52,0))</f>
        <v>0.96243922119526415</v>
      </c>
      <c r="V209" s="194">
        <f>INDEX(list!$J$26:$J$52,MATCH(V$2,list!$G$26:$G$52,0))</f>
        <v>0.97761325901065366</v>
      </c>
      <c r="W209" s="194">
        <f>INDEX(list!$J$26:$J$52,MATCH(W$2,list!$G$26:$G$52,0))</f>
        <v>1</v>
      </c>
      <c r="X209" s="194">
        <f>INDEX(list!$J$26:$J$52,MATCH(X$2,list!$G$26:$G$52,0))</f>
        <v>1.060001640402285</v>
      </c>
      <c r="Y209" s="194">
        <f>INDEX(list!$J$26:$J$52,MATCH(Y$2,list!$G$26:$G$52,0))</f>
        <v>1.0861396140684445</v>
      </c>
      <c r="Z209" s="189">
        <f>INDEX(list!$J$26:$J$52,MATCH(Z$2,list!$G$26:$G$52,0))</f>
        <v>1.1085969430248384</v>
      </c>
    </row>
    <row r="210" spans="1:26" x14ac:dyDescent="0.2">
      <c r="A210" s="190">
        <v>932</v>
      </c>
      <c r="B210" s="191">
        <f>INDEX(list!$J$26:$J$52,MATCH(B$2,list!$G$26:$G$52,0))</f>
        <v>0.64333537486359005</v>
      </c>
      <c r="C210" s="191">
        <f>INDEX(list!$J$26:$J$52,MATCH(C$2,list!$G$26:$G$52,0))</f>
        <v>0.66528129732386421</v>
      </c>
      <c r="D210" s="191">
        <f>INDEX(list!$J$26:$J$52,MATCH(D$2,list!$G$26:$G$52,0))</f>
        <v>0.67706179249734466</v>
      </c>
      <c r="E210" s="191">
        <f>INDEX(list!$J$26:$J$52,MATCH(E$2,list!$G$26:$G$52,0))</f>
        <v>0.69197741945086422</v>
      </c>
      <c r="F210" s="191">
        <f>INDEX(list!$J$26:$J$52,MATCH(F$2,list!$G$26:$G$52,0))</f>
        <v>0.70724139437994382</v>
      </c>
      <c r="G210" s="191">
        <f>INDEX(list!$J$26:$J$52,MATCH(G$2,list!$G$26:$G$52,0))</f>
        <v>0.728490620889098</v>
      </c>
      <c r="H210" s="191">
        <f>INDEX(list!$J$26:$J$52,MATCH(H$2,list!$G$26:$G$52,0))</f>
        <v>0.75601011095833059</v>
      </c>
      <c r="I210" s="191">
        <f>INDEX(list!$J$26:$J$52,MATCH(I$2,list!$G$26:$G$52,0))</f>
        <v>0.7756582034998204</v>
      </c>
      <c r="J210" s="191">
        <f>INDEX(list!$J$26:$J$52,MATCH(J$2,list!$G$26:$G$52,0))</f>
        <v>0.8044330130009798</v>
      </c>
      <c r="K210" s="191">
        <f>INDEX(list!$J$26:$J$52,MATCH(K$2,list!$G$26:$G$52,0))</f>
        <v>0.81569890321056482</v>
      </c>
      <c r="L210" s="191">
        <f>INDEX(list!$J$26:$J$52,MATCH(L$2,list!$G$26:$G$52,0))</f>
        <v>0.82372769068726526</v>
      </c>
      <c r="M210" s="191">
        <f>INDEX(list!$J$26:$J$52,MATCH(M$2,list!$G$26:$G$52,0))</f>
        <v>0.84006837754080255</v>
      </c>
      <c r="N210" s="191">
        <f>INDEX(list!$J$26:$J$52,MATCH(N$2,list!$G$26:$G$52,0))</f>
        <v>0.86473964788986613</v>
      </c>
      <c r="O210" s="191">
        <f>INDEX(list!$J$26:$J$52,MATCH(O$2,list!$G$26:$G$52,0))</f>
        <v>0.87931389382733727</v>
      </c>
      <c r="P210" s="191">
        <f>INDEX(list!$J$26:$J$52,MATCH(P$2,list!$G$26:$G$52,0))</f>
        <v>0.89299573558741929</v>
      </c>
      <c r="Q210" s="191">
        <f>INDEX(list!$J$26:$J$52,MATCH(Q$2,list!$G$26:$G$52,0))</f>
        <v>0.89938538749912111</v>
      </c>
      <c r="R210" s="191">
        <f>INDEX(list!$J$26:$J$52,MATCH(R$2,list!$G$26:$G$52,0))</f>
        <v>0.90536113867986234</v>
      </c>
      <c r="S210" s="191">
        <f>INDEX(list!$J$26:$J$52,MATCH(S$2,list!$G$26:$G$52,0))</f>
        <v>0.92218634589940585</v>
      </c>
      <c r="T210" s="191">
        <f>INDEX(list!$J$26:$J$52,MATCH(T$2,list!$G$26:$G$52,0))</f>
        <v>0.94293300128382052</v>
      </c>
      <c r="U210" s="191">
        <f>INDEX(list!$J$26:$J$52,MATCH(U$2,list!$G$26:$G$52,0))</f>
        <v>0.96243922119526415</v>
      </c>
      <c r="V210" s="191">
        <f>INDEX(list!$J$26:$J$52,MATCH(V$2,list!$G$26:$G$52,0))</f>
        <v>0.97761325901065366</v>
      </c>
      <c r="W210" s="191">
        <f>INDEX(list!$J$26:$J$52,MATCH(W$2,list!$G$26:$G$52,0))</f>
        <v>1</v>
      </c>
      <c r="X210" s="191">
        <f>INDEX(list!$J$26:$J$52,MATCH(X$2,list!$G$26:$G$52,0))</f>
        <v>1.060001640402285</v>
      </c>
      <c r="Y210" s="191">
        <f>INDEX(list!$J$26:$J$52,MATCH(Y$2,list!$G$26:$G$52,0))</f>
        <v>1.0861396140684445</v>
      </c>
      <c r="Z210" s="192">
        <f>INDEX(list!$J$26:$J$52,MATCH(Z$2,list!$G$26:$G$52,0))</f>
        <v>1.1085969430248384</v>
      </c>
    </row>
    <row r="211" spans="1:26" x14ac:dyDescent="0.2">
      <c r="A211" s="193">
        <v>933</v>
      </c>
      <c r="B211" s="194">
        <f>INDEX(list!$J$26:$J$52,MATCH(B$2,list!$G$26:$G$52,0))</f>
        <v>0.64333537486359005</v>
      </c>
      <c r="C211" s="194">
        <f>INDEX(list!$J$26:$J$52,MATCH(C$2,list!$G$26:$G$52,0))</f>
        <v>0.66528129732386421</v>
      </c>
      <c r="D211" s="194">
        <f>INDEX(list!$J$26:$J$52,MATCH(D$2,list!$G$26:$G$52,0))</f>
        <v>0.67706179249734466</v>
      </c>
      <c r="E211" s="194">
        <f>INDEX(list!$J$26:$J$52,MATCH(E$2,list!$G$26:$G$52,0))</f>
        <v>0.69197741945086422</v>
      </c>
      <c r="F211" s="194">
        <f>INDEX(list!$J$26:$J$52,MATCH(F$2,list!$G$26:$G$52,0))</f>
        <v>0.70724139437994382</v>
      </c>
      <c r="G211" s="194">
        <f>INDEX(list!$J$26:$J$52,MATCH(G$2,list!$G$26:$G$52,0))</f>
        <v>0.728490620889098</v>
      </c>
      <c r="H211" s="194">
        <f>INDEX(list!$J$26:$J$52,MATCH(H$2,list!$G$26:$G$52,0))</f>
        <v>0.75601011095833059</v>
      </c>
      <c r="I211" s="194">
        <f>INDEX(list!$J$26:$J$52,MATCH(I$2,list!$G$26:$G$52,0))</f>
        <v>0.7756582034998204</v>
      </c>
      <c r="J211" s="194">
        <f>INDEX(list!$J$26:$J$52,MATCH(J$2,list!$G$26:$G$52,0))</f>
        <v>0.8044330130009798</v>
      </c>
      <c r="K211" s="194">
        <f>INDEX(list!$J$26:$J$52,MATCH(K$2,list!$G$26:$G$52,0))</f>
        <v>0.81569890321056482</v>
      </c>
      <c r="L211" s="194">
        <f>INDEX(list!$J$26:$J$52,MATCH(L$2,list!$G$26:$G$52,0))</f>
        <v>0.82372769068726526</v>
      </c>
      <c r="M211" s="194">
        <f>INDEX(list!$J$26:$J$52,MATCH(M$2,list!$G$26:$G$52,0))</f>
        <v>0.84006837754080255</v>
      </c>
      <c r="N211" s="194">
        <f>INDEX(list!$J$26:$J$52,MATCH(N$2,list!$G$26:$G$52,0))</f>
        <v>0.86473964788986613</v>
      </c>
      <c r="O211" s="194">
        <f>INDEX(list!$J$26:$J$52,MATCH(O$2,list!$G$26:$G$52,0))</f>
        <v>0.87931389382733727</v>
      </c>
      <c r="P211" s="194">
        <f>INDEX(list!$J$26:$J$52,MATCH(P$2,list!$G$26:$G$52,0))</f>
        <v>0.89299573558741929</v>
      </c>
      <c r="Q211" s="194">
        <f>INDEX(list!$J$26:$J$52,MATCH(Q$2,list!$G$26:$G$52,0))</f>
        <v>0.89938538749912111</v>
      </c>
      <c r="R211" s="194">
        <f>INDEX(list!$J$26:$J$52,MATCH(R$2,list!$G$26:$G$52,0))</f>
        <v>0.90536113867986234</v>
      </c>
      <c r="S211" s="194">
        <f>INDEX(list!$J$26:$J$52,MATCH(S$2,list!$G$26:$G$52,0))</f>
        <v>0.92218634589940585</v>
      </c>
      <c r="T211" s="194">
        <f>INDEX(list!$J$26:$J$52,MATCH(T$2,list!$G$26:$G$52,0))</f>
        <v>0.94293300128382052</v>
      </c>
      <c r="U211" s="194">
        <f>INDEX(list!$J$26:$J$52,MATCH(U$2,list!$G$26:$G$52,0))</f>
        <v>0.96243922119526415</v>
      </c>
      <c r="V211" s="194">
        <f>INDEX(list!$J$26:$J$52,MATCH(V$2,list!$G$26:$G$52,0))</f>
        <v>0.97761325901065366</v>
      </c>
      <c r="W211" s="194">
        <f>INDEX(list!$J$26:$J$52,MATCH(W$2,list!$G$26:$G$52,0))</f>
        <v>1</v>
      </c>
      <c r="X211" s="194">
        <f>INDEX(list!$J$26:$J$52,MATCH(X$2,list!$G$26:$G$52,0))</f>
        <v>1.060001640402285</v>
      </c>
      <c r="Y211" s="194">
        <f>INDEX(list!$J$26:$J$52,MATCH(Y$2,list!$G$26:$G$52,0))</f>
        <v>1.0861396140684445</v>
      </c>
      <c r="Z211" s="189">
        <f>INDEX(list!$J$26:$J$52,MATCH(Z$2,list!$G$26:$G$52,0))</f>
        <v>1.1085969430248384</v>
      </c>
    </row>
    <row r="212" spans="1:26" x14ac:dyDescent="0.2">
      <c r="A212" s="190">
        <v>934</v>
      </c>
      <c r="B212" s="191">
        <f>INDEX(list!$J$26:$J$52,MATCH(B$2,list!$G$26:$G$52,0))</f>
        <v>0.64333537486359005</v>
      </c>
      <c r="C212" s="191">
        <f>INDEX(list!$J$26:$J$52,MATCH(C$2,list!$G$26:$G$52,0))</f>
        <v>0.66528129732386421</v>
      </c>
      <c r="D212" s="191">
        <f>INDEX(list!$J$26:$J$52,MATCH(D$2,list!$G$26:$G$52,0))</f>
        <v>0.67706179249734466</v>
      </c>
      <c r="E212" s="191">
        <f>INDEX(list!$J$26:$J$52,MATCH(E$2,list!$G$26:$G$52,0))</f>
        <v>0.69197741945086422</v>
      </c>
      <c r="F212" s="191">
        <f>INDEX(list!$J$26:$J$52,MATCH(F$2,list!$G$26:$G$52,0))</f>
        <v>0.70724139437994382</v>
      </c>
      <c r="G212" s="191">
        <f>INDEX(list!$J$26:$J$52,MATCH(G$2,list!$G$26:$G$52,0))</f>
        <v>0.728490620889098</v>
      </c>
      <c r="H212" s="191">
        <f>INDEX(list!$J$26:$J$52,MATCH(H$2,list!$G$26:$G$52,0))</f>
        <v>0.75601011095833059</v>
      </c>
      <c r="I212" s="191">
        <f>INDEX(list!$J$26:$J$52,MATCH(I$2,list!$G$26:$G$52,0))</f>
        <v>0.7756582034998204</v>
      </c>
      <c r="J212" s="191">
        <f>INDEX(list!$J$26:$J$52,MATCH(J$2,list!$G$26:$G$52,0))</f>
        <v>0.8044330130009798</v>
      </c>
      <c r="K212" s="191">
        <f>INDEX(list!$J$26:$J$52,MATCH(K$2,list!$G$26:$G$52,0))</f>
        <v>0.81569890321056482</v>
      </c>
      <c r="L212" s="191">
        <f>INDEX(list!$J$26:$J$52,MATCH(L$2,list!$G$26:$G$52,0))</f>
        <v>0.82372769068726526</v>
      </c>
      <c r="M212" s="191">
        <f>INDEX(list!$J$26:$J$52,MATCH(M$2,list!$G$26:$G$52,0))</f>
        <v>0.84006837754080255</v>
      </c>
      <c r="N212" s="191">
        <f>INDEX(list!$J$26:$J$52,MATCH(N$2,list!$G$26:$G$52,0))</f>
        <v>0.86473964788986613</v>
      </c>
      <c r="O212" s="191">
        <f>INDEX(list!$J$26:$J$52,MATCH(O$2,list!$G$26:$G$52,0))</f>
        <v>0.87931389382733727</v>
      </c>
      <c r="P212" s="191">
        <f>INDEX(list!$J$26:$J$52,MATCH(P$2,list!$G$26:$G$52,0))</f>
        <v>0.89299573558741929</v>
      </c>
      <c r="Q212" s="191">
        <f>INDEX(list!$J$26:$J$52,MATCH(Q$2,list!$G$26:$G$52,0))</f>
        <v>0.89938538749912111</v>
      </c>
      <c r="R212" s="191">
        <f>INDEX(list!$J$26:$J$52,MATCH(R$2,list!$G$26:$G$52,0))</f>
        <v>0.90536113867986234</v>
      </c>
      <c r="S212" s="191">
        <f>INDEX(list!$J$26:$J$52,MATCH(S$2,list!$G$26:$G$52,0))</f>
        <v>0.92218634589940585</v>
      </c>
      <c r="T212" s="191">
        <f>INDEX(list!$J$26:$J$52,MATCH(T$2,list!$G$26:$G$52,0))</f>
        <v>0.94293300128382052</v>
      </c>
      <c r="U212" s="191">
        <f>INDEX(list!$J$26:$J$52,MATCH(U$2,list!$G$26:$G$52,0))</f>
        <v>0.96243922119526415</v>
      </c>
      <c r="V212" s="191">
        <f>INDEX(list!$J$26:$J$52,MATCH(V$2,list!$G$26:$G$52,0))</f>
        <v>0.97761325901065366</v>
      </c>
      <c r="W212" s="191">
        <f>INDEX(list!$J$26:$J$52,MATCH(W$2,list!$G$26:$G$52,0))</f>
        <v>1</v>
      </c>
      <c r="X212" s="191">
        <f>INDEX(list!$J$26:$J$52,MATCH(X$2,list!$G$26:$G$52,0))</f>
        <v>1.060001640402285</v>
      </c>
      <c r="Y212" s="191">
        <f>INDEX(list!$J$26:$J$52,MATCH(Y$2,list!$G$26:$G$52,0))</f>
        <v>1.0861396140684445</v>
      </c>
      <c r="Z212" s="192">
        <f>INDEX(list!$J$26:$J$52,MATCH(Z$2,list!$G$26:$G$52,0))</f>
        <v>1.1085969430248384</v>
      </c>
    </row>
    <row r="213" spans="1:26" x14ac:dyDescent="0.2">
      <c r="A213" s="193">
        <v>935</v>
      </c>
      <c r="B213" s="194">
        <f>INDEX(list!$J$26:$J$52,MATCH(B$2,list!$G$26:$G$52,0))</f>
        <v>0.64333537486359005</v>
      </c>
      <c r="C213" s="194">
        <f>INDEX(list!$J$26:$J$52,MATCH(C$2,list!$G$26:$G$52,0))</f>
        <v>0.66528129732386421</v>
      </c>
      <c r="D213" s="194">
        <f>INDEX(list!$J$26:$J$52,MATCH(D$2,list!$G$26:$G$52,0))</f>
        <v>0.67706179249734466</v>
      </c>
      <c r="E213" s="194">
        <f>INDEX(list!$J$26:$J$52,MATCH(E$2,list!$G$26:$G$52,0))</f>
        <v>0.69197741945086422</v>
      </c>
      <c r="F213" s="194">
        <f>INDEX(list!$J$26:$J$52,MATCH(F$2,list!$G$26:$G$52,0))</f>
        <v>0.70724139437994382</v>
      </c>
      <c r="G213" s="194">
        <f>INDEX(list!$J$26:$J$52,MATCH(G$2,list!$G$26:$G$52,0))</f>
        <v>0.728490620889098</v>
      </c>
      <c r="H213" s="194">
        <f>INDEX(list!$J$26:$J$52,MATCH(H$2,list!$G$26:$G$52,0))</f>
        <v>0.75601011095833059</v>
      </c>
      <c r="I213" s="194">
        <f>INDEX(list!$J$26:$J$52,MATCH(I$2,list!$G$26:$G$52,0))</f>
        <v>0.7756582034998204</v>
      </c>
      <c r="J213" s="194">
        <f>INDEX(list!$J$26:$J$52,MATCH(J$2,list!$G$26:$G$52,0))</f>
        <v>0.8044330130009798</v>
      </c>
      <c r="K213" s="194">
        <f>INDEX(list!$J$26:$J$52,MATCH(K$2,list!$G$26:$G$52,0))</f>
        <v>0.81569890321056482</v>
      </c>
      <c r="L213" s="194">
        <f>INDEX(list!$J$26:$J$52,MATCH(L$2,list!$G$26:$G$52,0))</f>
        <v>0.82372769068726526</v>
      </c>
      <c r="M213" s="194">
        <f>INDEX(list!$J$26:$J$52,MATCH(M$2,list!$G$26:$G$52,0))</f>
        <v>0.84006837754080255</v>
      </c>
      <c r="N213" s="194">
        <f>INDEX(list!$J$26:$J$52,MATCH(N$2,list!$G$26:$G$52,0))</f>
        <v>0.86473964788986613</v>
      </c>
      <c r="O213" s="194">
        <f>INDEX(list!$J$26:$J$52,MATCH(O$2,list!$G$26:$G$52,0))</f>
        <v>0.87931389382733727</v>
      </c>
      <c r="P213" s="194">
        <f>INDEX(list!$J$26:$J$52,MATCH(P$2,list!$G$26:$G$52,0))</f>
        <v>0.89299573558741929</v>
      </c>
      <c r="Q213" s="194">
        <f>INDEX(list!$J$26:$J$52,MATCH(Q$2,list!$G$26:$G$52,0))</f>
        <v>0.89938538749912111</v>
      </c>
      <c r="R213" s="194">
        <f>INDEX(list!$J$26:$J$52,MATCH(R$2,list!$G$26:$G$52,0))</f>
        <v>0.90536113867986234</v>
      </c>
      <c r="S213" s="194">
        <f>INDEX(list!$J$26:$J$52,MATCH(S$2,list!$G$26:$G$52,0))</f>
        <v>0.92218634589940585</v>
      </c>
      <c r="T213" s="194">
        <f>INDEX(list!$J$26:$J$52,MATCH(T$2,list!$G$26:$G$52,0))</f>
        <v>0.94293300128382052</v>
      </c>
      <c r="U213" s="194">
        <f>INDEX(list!$J$26:$J$52,MATCH(U$2,list!$G$26:$G$52,0))</f>
        <v>0.96243922119526415</v>
      </c>
      <c r="V213" s="194">
        <f>INDEX(list!$J$26:$J$52,MATCH(V$2,list!$G$26:$G$52,0))</f>
        <v>0.97761325901065366</v>
      </c>
      <c r="W213" s="194">
        <f>INDEX(list!$J$26:$J$52,MATCH(W$2,list!$G$26:$G$52,0))</f>
        <v>1</v>
      </c>
      <c r="X213" s="194">
        <f>INDEX(list!$J$26:$J$52,MATCH(X$2,list!$G$26:$G$52,0))</f>
        <v>1.060001640402285</v>
      </c>
      <c r="Y213" s="194">
        <f>INDEX(list!$J$26:$J$52,MATCH(Y$2,list!$G$26:$G$52,0))</f>
        <v>1.0861396140684445</v>
      </c>
      <c r="Z213" s="189">
        <f>INDEX(list!$J$26:$J$52,MATCH(Z$2,list!$G$26:$G$52,0))</f>
        <v>1.1085969430248384</v>
      </c>
    </row>
    <row r="214" spans="1:26" x14ac:dyDescent="0.2">
      <c r="A214" s="190">
        <v>936</v>
      </c>
      <c r="B214" s="191">
        <f>INDEX(list!$J$26:$J$52,MATCH(B$2,list!$G$26:$G$52,0))</f>
        <v>0.64333537486359005</v>
      </c>
      <c r="C214" s="191">
        <f>INDEX(list!$J$26:$J$52,MATCH(C$2,list!$G$26:$G$52,0))</f>
        <v>0.66528129732386421</v>
      </c>
      <c r="D214" s="191">
        <f>INDEX(list!$J$26:$J$52,MATCH(D$2,list!$G$26:$G$52,0))</f>
        <v>0.67706179249734466</v>
      </c>
      <c r="E214" s="191">
        <f>INDEX(list!$J$26:$J$52,MATCH(E$2,list!$G$26:$G$52,0))</f>
        <v>0.69197741945086422</v>
      </c>
      <c r="F214" s="191">
        <f>INDEX(list!$J$26:$J$52,MATCH(F$2,list!$G$26:$G$52,0))</f>
        <v>0.70724139437994382</v>
      </c>
      <c r="G214" s="191">
        <f>INDEX(list!$J$26:$J$52,MATCH(G$2,list!$G$26:$G$52,0))</f>
        <v>0.728490620889098</v>
      </c>
      <c r="H214" s="191">
        <f>INDEX(list!$J$26:$J$52,MATCH(H$2,list!$G$26:$G$52,0))</f>
        <v>0.75601011095833059</v>
      </c>
      <c r="I214" s="191">
        <f>INDEX(list!$J$26:$J$52,MATCH(I$2,list!$G$26:$G$52,0))</f>
        <v>0.7756582034998204</v>
      </c>
      <c r="J214" s="191">
        <f>INDEX(list!$J$26:$J$52,MATCH(J$2,list!$G$26:$G$52,0))</f>
        <v>0.8044330130009798</v>
      </c>
      <c r="K214" s="191">
        <f>INDEX(list!$J$26:$J$52,MATCH(K$2,list!$G$26:$G$52,0))</f>
        <v>0.81569890321056482</v>
      </c>
      <c r="L214" s="191">
        <f>INDEX(list!$J$26:$J$52,MATCH(L$2,list!$G$26:$G$52,0))</f>
        <v>0.82372769068726526</v>
      </c>
      <c r="M214" s="191">
        <f>INDEX(list!$J$26:$J$52,MATCH(M$2,list!$G$26:$G$52,0))</f>
        <v>0.84006837754080255</v>
      </c>
      <c r="N214" s="191">
        <f>INDEX(list!$J$26:$J$52,MATCH(N$2,list!$G$26:$G$52,0))</f>
        <v>0.86473964788986613</v>
      </c>
      <c r="O214" s="191">
        <f>INDEX(list!$J$26:$J$52,MATCH(O$2,list!$G$26:$G$52,0))</f>
        <v>0.87931389382733727</v>
      </c>
      <c r="P214" s="191">
        <f>INDEX(list!$J$26:$J$52,MATCH(P$2,list!$G$26:$G$52,0))</f>
        <v>0.89299573558741929</v>
      </c>
      <c r="Q214" s="191">
        <f>INDEX(list!$J$26:$J$52,MATCH(Q$2,list!$G$26:$G$52,0))</f>
        <v>0.89938538749912111</v>
      </c>
      <c r="R214" s="191">
        <f>INDEX(list!$J$26:$J$52,MATCH(R$2,list!$G$26:$G$52,0))</f>
        <v>0.90536113867986234</v>
      </c>
      <c r="S214" s="191">
        <f>INDEX(list!$J$26:$J$52,MATCH(S$2,list!$G$26:$G$52,0))</f>
        <v>0.92218634589940585</v>
      </c>
      <c r="T214" s="191">
        <f>INDEX(list!$J$26:$J$52,MATCH(T$2,list!$G$26:$G$52,0))</f>
        <v>0.94293300128382052</v>
      </c>
      <c r="U214" s="191">
        <f>INDEX(list!$J$26:$J$52,MATCH(U$2,list!$G$26:$G$52,0))</f>
        <v>0.96243922119526415</v>
      </c>
      <c r="V214" s="191">
        <f>INDEX(list!$J$26:$J$52,MATCH(V$2,list!$G$26:$G$52,0))</f>
        <v>0.97761325901065366</v>
      </c>
      <c r="W214" s="191">
        <f>INDEX(list!$J$26:$J$52,MATCH(W$2,list!$G$26:$G$52,0))</f>
        <v>1</v>
      </c>
      <c r="X214" s="191">
        <f>INDEX(list!$J$26:$J$52,MATCH(X$2,list!$G$26:$G$52,0))</f>
        <v>1.060001640402285</v>
      </c>
      <c r="Y214" s="191">
        <f>INDEX(list!$J$26:$J$52,MATCH(Y$2,list!$G$26:$G$52,0))</f>
        <v>1.0861396140684445</v>
      </c>
      <c r="Z214" s="192">
        <f>INDEX(list!$J$26:$J$52,MATCH(Z$2,list!$G$26:$G$52,0))</f>
        <v>1.1085969430248384</v>
      </c>
    </row>
    <row r="215" spans="1:26" x14ac:dyDescent="0.2">
      <c r="A215" s="193">
        <v>937</v>
      </c>
      <c r="B215" s="194">
        <f>INDEX(list!$J$26:$J$52,MATCH(B$2,list!$G$26:$G$52,0))</f>
        <v>0.64333537486359005</v>
      </c>
      <c r="C215" s="194">
        <f>INDEX(list!$J$26:$J$52,MATCH(C$2,list!$G$26:$G$52,0))</f>
        <v>0.66528129732386421</v>
      </c>
      <c r="D215" s="194">
        <f>INDEX(list!$J$26:$J$52,MATCH(D$2,list!$G$26:$G$52,0))</f>
        <v>0.67706179249734466</v>
      </c>
      <c r="E215" s="194">
        <f>INDEX(list!$J$26:$J$52,MATCH(E$2,list!$G$26:$G$52,0))</f>
        <v>0.69197741945086422</v>
      </c>
      <c r="F215" s="194">
        <f>INDEX(list!$J$26:$J$52,MATCH(F$2,list!$G$26:$G$52,0))</f>
        <v>0.70724139437994382</v>
      </c>
      <c r="G215" s="194">
        <f>INDEX(list!$J$26:$J$52,MATCH(G$2,list!$G$26:$G$52,0))</f>
        <v>0.728490620889098</v>
      </c>
      <c r="H215" s="194">
        <f>INDEX(list!$J$26:$J$52,MATCH(H$2,list!$G$26:$G$52,0))</f>
        <v>0.75601011095833059</v>
      </c>
      <c r="I215" s="194">
        <f>INDEX(list!$J$26:$J$52,MATCH(I$2,list!$G$26:$G$52,0))</f>
        <v>0.7756582034998204</v>
      </c>
      <c r="J215" s="194">
        <f>INDEX(list!$J$26:$J$52,MATCH(J$2,list!$G$26:$G$52,0))</f>
        <v>0.8044330130009798</v>
      </c>
      <c r="K215" s="194">
        <f>INDEX(list!$J$26:$J$52,MATCH(K$2,list!$G$26:$G$52,0))</f>
        <v>0.81569890321056482</v>
      </c>
      <c r="L215" s="194">
        <f>INDEX(list!$J$26:$J$52,MATCH(L$2,list!$G$26:$G$52,0))</f>
        <v>0.82372769068726526</v>
      </c>
      <c r="M215" s="194">
        <f>INDEX(list!$J$26:$J$52,MATCH(M$2,list!$G$26:$G$52,0))</f>
        <v>0.84006837754080255</v>
      </c>
      <c r="N215" s="194">
        <f>INDEX(list!$J$26:$J$52,MATCH(N$2,list!$G$26:$G$52,0))</f>
        <v>0.86473964788986613</v>
      </c>
      <c r="O215" s="194">
        <f>INDEX(list!$J$26:$J$52,MATCH(O$2,list!$G$26:$G$52,0))</f>
        <v>0.87931389382733727</v>
      </c>
      <c r="P215" s="194">
        <f>INDEX(list!$J$26:$J$52,MATCH(P$2,list!$G$26:$G$52,0))</f>
        <v>0.89299573558741929</v>
      </c>
      <c r="Q215" s="194">
        <f>INDEX(list!$J$26:$J$52,MATCH(Q$2,list!$G$26:$G$52,0))</f>
        <v>0.89938538749912111</v>
      </c>
      <c r="R215" s="194">
        <f>INDEX(list!$J$26:$J$52,MATCH(R$2,list!$G$26:$G$52,0))</f>
        <v>0.90536113867986234</v>
      </c>
      <c r="S215" s="194">
        <f>INDEX(list!$J$26:$J$52,MATCH(S$2,list!$G$26:$G$52,0))</f>
        <v>0.92218634589940585</v>
      </c>
      <c r="T215" s="194">
        <f>INDEX(list!$J$26:$J$52,MATCH(T$2,list!$G$26:$G$52,0))</f>
        <v>0.94293300128382052</v>
      </c>
      <c r="U215" s="194">
        <f>INDEX(list!$J$26:$J$52,MATCH(U$2,list!$G$26:$G$52,0))</f>
        <v>0.96243922119526415</v>
      </c>
      <c r="V215" s="194">
        <f>INDEX(list!$J$26:$J$52,MATCH(V$2,list!$G$26:$G$52,0))</f>
        <v>0.97761325901065366</v>
      </c>
      <c r="W215" s="194">
        <f>INDEX(list!$J$26:$J$52,MATCH(W$2,list!$G$26:$G$52,0))</f>
        <v>1</v>
      </c>
      <c r="X215" s="194">
        <f>INDEX(list!$J$26:$J$52,MATCH(X$2,list!$G$26:$G$52,0))</f>
        <v>1.060001640402285</v>
      </c>
      <c r="Y215" s="194">
        <f>INDEX(list!$J$26:$J$52,MATCH(Y$2,list!$G$26:$G$52,0))</f>
        <v>1.0861396140684445</v>
      </c>
      <c r="Z215" s="189">
        <f>INDEX(list!$J$26:$J$52,MATCH(Z$2,list!$G$26:$G$52,0))</f>
        <v>1.1085969430248384</v>
      </c>
    </row>
    <row r="216" spans="1:26" x14ac:dyDescent="0.2">
      <c r="A216" s="190">
        <v>938</v>
      </c>
      <c r="B216" s="191">
        <f>INDEX(list!$J$26:$J$52,MATCH(B$2,list!$G$26:$G$52,0))</f>
        <v>0.64333537486359005</v>
      </c>
      <c r="C216" s="191">
        <f>INDEX(list!$J$26:$J$52,MATCH(C$2,list!$G$26:$G$52,0))</f>
        <v>0.66528129732386421</v>
      </c>
      <c r="D216" s="191">
        <f>INDEX(list!$J$26:$J$52,MATCH(D$2,list!$G$26:$G$52,0))</f>
        <v>0.67706179249734466</v>
      </c>
      <c r="E216" s="191">
        <f>INDEX(list!$J$26:$J$52,MATCH(E$2,list!$G$26:$G$52,0))</f>
        <v>0.69197741945086422</v>
      </c>
      <c r="F216" s="191">
        <f>INDEX(list!$J$26:$J$52,MATCH(F$2,list!$G$26:$G$52,0))</f>
        <v>0.70724139437994382</v>
      </c>
      <c r="G216" s="191">
        <f>INDEX(list!$J$26:$J$52,MATCH(G$2,list!$G$26:$G$52,0))</f>
        <v>0.728490620889098</v>
      </c>
      <c r="H216" s="191">
        <f>INDEX(list!$J$26:$J$52,MATCH(H$2,list!$G$26:$G$52,0))</f>
        <v>0.75601011095833059</v>
      </c>
      <c r="I216" s="191">
        <f>INDEX(list!$J$26:$J$52,MATCH(I$2,list!$G$26:$G$52,0))</f>
        <v>0.7756582034998204</v>
      </c>
      <c r="J216" s="191">
        <f>INDEX(list!$J$26:$J$52,MATCH(J$2,list!$G$26:$G$52,0))</f>
        <v>0.8044330130009798</v>
      </c>
      <c r="K216" s="191">
        <f>INDEX(list!$J$26:$J$52,MATCH(K$2,list!$G$26:$G$52,0))</f>
        <v>0.81569890321056482</v>
      </c>
      <c r="L216" s="191">
        <f>INDEX(list!$J$26:$J$52,MATCH(L$2,list!$G$26:$G$52,0))</f>
        <v>0.82372769068726526</v>
      </c>
      <c r="M216" s="191">
        <f>INDEX(list!$J$26:$J$52,MATCH(M$2,list!$G$26:$G$52,0))</f>
        <v>0.84006837754080255</v>
      </c>
      <c r="N216" s="191">
        <f>INDEX(list!$J$26:$J$52,MATCH(N$2,list!$G$26:$G$52,0))</f>
        <v>0.86473964788986613</v>
      </c>
      <c r="O216" s="191">
        <f>INDEX(list!$J$26:$J$52,MATCH(O$2,list!$G$26:$G$52,0))</f>
        <v>0.87931389382733727</v>
      </c>
      <c r="P216" s="191">
        <f>INDEX(list!$J$26:$J$52,MATCH(P$2,list!$G$26:$G$52,0))</f>
        <v>0.89299573558741929</v>
      </c>
      <c r="Q216" s="191">
        <f>INDEX(list!$J$26:$J$52,MATCH(Q$2,list!$G$26:$G$52,0))</f>
        <v>0.89938538749912111</v>
      </c>
      <c r="R216" s="191">
        <f>INDEX(list!$J$26:$J$52,MATCH(R$2,list!$G$26:$G$52,0))</f>
        <v>0.90536113867986234</v>
      </c>
      <c r="S216" s="191">
        <f>INDEX(list!$J$26:$J$52,MATCH(S$2,list!$G$26:$G$52,0))</f>
        <v>0.92218634589940585</v>
      </c>
      <c r="T216" s="191">
        <f>INDEX(list!$J$26:$J$52,MATCH(T$2,list!$G$26:$G$52,0))</f>
        <v>0.94293300128382052</v>
      </c>
      <c r="U216" s="191">
        <f>INDEX(list!$J$26:$J$52,MATCH(U$2,list!$G$26:$G$52,0))</f>
        <v>0.96243922119526415</v>
      </c>
      <c r="V216" s="191">
        <f>INDEX(list!$J$26:$J$52,MATCH(V$2,list!$G$26:$G$52,0))</f>
        <v>0.97761325901065366</v>
      </c>
      <c r="W216" s="191">
        <f>INDEX(list!$J$26:$J$52,MATCH(W$2,list!$G$26:$G$52,0))</f>
        <v>1</v>
      </c>
      <c r="X216" s="191">
        <f>INDEX(list!$J$26:$J$52,MATCH(X$2,list!$G$26:$G$52,0))</f>
        <v>1.060001640402285</v>
      </c>
      <c r="Y216" s="191">
        <f>INDEX(list!$J$26:$J$52,MATCH(Y$2,list!$G$26:$G$52,0))</f>
        <v>1.0861396140684445</v>
      </c>
      <c r="Z216" s="192">
        <f>INDEX(list!$J$26:$J$52,MATCH(Z$2,list!$G$26:$G$52,0))</f>
        <v>1.1085969430248384</v>
      </c>
    </row>
    <row r="217" spans="1:26" x14ac:dyDescent="0.2">
      <c r="A217" s="193">
        <v>939</v>
      </c>
      <c r="B217" s="194">
        <f>INDEX(list!$J$26:$J$52,MATCH(B$2,list!$G$26:$G$52,0))</f>
        <v>0.64333537486359005</v>
      </c>
      <c r="C217" s="194">
        <f>INDEX(list!$J$26:$J$52,MATCH(C$2,list!$G$26:$G$52,0))</f>
        <v>0.66528129732386421</v>
      </c>
      <c r="D217" s="194">
        <f>INDEX(list!$J$26:$J$52,MATCH(D$2,list!$G$26:$G$52,0))</f>
        <v>0.67706179249734466</v>
      </c>
      <c r="E217" s="194">
        <f>INDEX(list!$J$26:$J$52,MATCH(E$2,list!$G$26:$G$52,0))</f>
        <v>0.69197741945086422</v>
      </c>
      <c r="F217" s="194">
        <f>INDEX(list!$J$26:$J$52,MATCH(F$2,list!$G$26:$G$52,0))</f>
        <v>0.70724139437994382</v>
      </c>
      <c r="G217" s="194">
        <f>INDEX(list!$J$26:$J$52,MATCH(G$2,list!$G$26:$G$52,0))</f>
        <v>0.728490620889098</v>
      </c>
      <c r="H217" s="194">
        <f>INDEX(list!$J$26:$J$52,MATCH(H$2,list!$G$26:$G$52,0))</f>
        <v>0.75601011095833059</v>
      </c>
      <c r="I217" s="194">
        <f>INDEX(list!$J$26:$J$52,MATCH(I$2,list!$G$26:$G$52,0))</f>
        <v>0.7756582034998204</v>
      </c>
      <c r="J217" s="194">
        <f>INDEX(list!$J$26:$J$52,MATCH(J$2,list!$G$26:$G$52,0))</f>
        <v>0.8044330130009798</v>
      </c>
      <c r="K217" s="194">
        <f>INDEX(list!$J$26:$J$52,MATCH(K$2,list!$G$26:$G$52,0))</f>
        <v>0.81569890321056482</v>
      </c>
      <c r="L217" s="194">
        <f>INDEX(list!$J$26:$J$52,MATCH(L$2,list!$G$26:$G$52,0))</f>
        <v>0.82372769068726526</v>
      </c>
      <c r="M217" s="194">
        <f>INDEX(list!$J$26:$J$52,MATCH(M$2,list!$G$26:$G$52,0))</f>
        <v>0.84006837754080255</v>
      </c>
      <c r="N217" s="194">
        <f>INDEX(list!$J$26:$J$52,MATCH(N$2,list!$G$26:$G$52,0))</f>
        <v>0.86473964788986613</v>
      </c>
      <c r="O217" s="194">
        <f>INDEX(list!$J$26:$J$52,MATCH(O$2,list!$G$26:$G$52,0))</f>
        <v>0.87931389382733727</v>
      </c>
      <c r="P217" s="194">
        <f>INDEX(list!$J$26:$J$52,MATCH(P$2,list!$G$26:$G$52,0))</f>
        <v>0.89299573558741929</v>
      </c>
      <c r="Q217" s="194">
        <f>INDEX(list!$J$26:$J$52,MATCH(Q$2,list!$G$26:$G$52,0))</f>
        <v>0.89938538749912111</v>
      </c>
      <c r="R217" s="194">
        <f>INDEX(list!$J$26:$J$52,MATCH(R$2,list!$G$26:$G$52,0))</f>
        <v>0.90536113867986234</v>
      </c>
      <c r="S217" s="194">
        <f>INDEX(list!$J$26:$J$52,MATCH(S$2,list!$G$26:$G$52,0))</f>
        <v>0.92218634589940585</v>
      </c>
      <c r="T217" s="194">
        <f>INDEX(list!$J$26:$J$52,MATCH(T$2,list!$G$26:$G$52,0))</f>
        <v>0.94293300128382052</v>
      </c>
      <c r="U217" s="194">
        <f>INDEX(list!$J$26:$J$52,MATCH(U$2,list!$G$26:$G$52,0))</f>
        <v>0.96243922119526415</v>
      </c>
      <c r="V217" s="194">
        <f>INDEX(list!$J$26:$J$52,MATCH(V$2,list!$G$26:$G$52,0))</f>
        <v>0.97761325901065366</v>
      </c>
      <c r="W217" s="194">
        <f>INDEX(list!$J$26:$J$52,MATCH(W$2,list!$G$26:$G$52,0))</f>
        <v>1</v>
      </c>
      <c r="X217" s="194">
        <f>INDEX(list!$J$26:$J$52,MATCH(X$2,list!$G$26:$G$52,0))</f>
        <v>1.060001640402285</v>
      </c>
      <c r="Y217" s="194">
        <f>INDEX(list!$J$26:$J$52,MATCH(Y$2,list!$G$26:$G$52,0))</f>
        <v>1.0861396140684445</v>
      </c>
      <c r="Z217" s="189">
        <f>INDEX(list!$J$26:$J$52,MATCH(Z$2,list!$G$26:$G$52,0))</f>
        <v>1.1085969430248384</v>
      </c>
    </row>
    <row r="218" spans="1:26" x14ac:dyDescent="0.2">
      <c r="A218" s="190">
        <v>945</v>
      </c>
      <c r="B218" s="191">
        <f>INDEX(list!$J$26:$J$52,MATCH(B$2,list!$G$26:$G$52,0))</f>
        <v>0.64333537486359005</v>
      </c>
      <c r="C218" s="191">
        <f>INDEX(list!$J$26:$J$52,MATCH(C$2,list!$G$26:$G$52,0))</f>
        <v>0.66528129732386421</v>
      </c>
      <c r="D218" s="191">
        <f>INDEX(list!$J$26:$J$52,MATCH(D$2,list!$G$26:$G$52,0))</f>
        <v>0.67706179249734466</v>
      </c>
      <c r="E218" s="191">
        <f>INDEX(list!$J$26:$J$52,MATCH(E$2,list!$G$26:$G$52,0))</f>
        <v>0.69197741945086422</v>
      </c>
      <c r="F218" s="191">
        <f>INDEX(list!$J$26:$J$52,MATCH(F$2,list!$G$26:$G$52,0))</f>
        <v>0.70724139437994382</v>
      </c>
      <c r="G218" s="191">
        <f>INDEX(list!$J$26:$J$52,MATCH(G$2,list!$G$26:$G$52,0))</f>
        <v>0.728490620889098</v>
      </c>
      <c r="H218" s="191">
        <f>INDEX(list!$J$26:$J$52,MATCH(H$2,list!$G$26:$G$52,0))</f>
        <v>0.75601011095833059</v>
      </c>
      <c r="I218" s="191">
        <f>INDEX(list!$J$26:$J$52,MATCH(I$2,list!$G$26:$G$52,0))</f>
        <v>0.7756582034998204</v>
      </c>
      <c r="J218" s="191">
        <f>INDEX(list!$J$26:$J$52,MATCH(J$2,list!$G$26:$G$52,0))</f>
        <v>0.8044330130009798</v>
      </c>
      <c r="K218" s="191">
        <f>INDEX(list!$J$26:$J$52,MATCH(K$2,list!$G$26:$G$52,0))</f>
        <v>0.81569890321056482</v>
      </c>
      <c r="L218" s="191">
        <f>INDEX(list!$J$26:$J$52,MATCH(L$2,list!$G$26:$G$52,0))</f>
        <v>0.82372769068726526</v>
      </c>
      <c r="M218" s="191">
        <f>INDEX(list!$J$26:$J$52,MATCH(M$2,list!$G$26:$G$52,0))</f>
        <v>0.84006837754080255</v>
      </c>
      <c r="N218" s="191">
        <f>INDEX(list!$J$26:$J$52,MATCH(N$2,list!$G$26:$G$52,0))</f>
        <v>0.86473964788986613</v>
      </c>
      <c r="O218" s="191">
        <f>INDEX(list!$J$26:$J$52,MATCH(O$2,list!$G$26:$G$52,0))</f>
        <v>0.87931389382733727</v>
      </c>
      <c r="P218" s="191">
        <f>INDEX(list!$J$26:$J$52,MATCH(P$2,list!$G$26:$G$52,0))</f>
        <v>0.89299573558741929</v>
      </c>
      <c r="Q218" s="191">
        <f>INDEX(list!$J$26:$J$52,MATCH(Q$2,list!$G$26:$G$52,0))</f>
        <v>0.89938538749912111</v>
      </c>
      <c r="R218" s="191">
        <f>INDEX(list!$J$26:$J$52,MATCH(R$2,list!$G$26:$G$52,0))</f>
        <v>0.90536113867986234</v>
      </c>
      <c r="S218" s="191">
        <f>INDEX(list!$J$26:$J$52,MATCH(S$2,list!$G$26:$G$52,0))</f>
        <v>0.92218634589940585</v>
      </c>
      <c r="T218" s="191">
        <f>INDEX(list!$J$26:$J$52,MATCH(T$2,list!$G$26:$G$52,0))</f>
        <v>0.94293300128382052</v>
      </c>
      <c r="U218" s="191">
        <f>INDEX(list!$J$26:$J$52,MATCH(U$2,list!$G$26:$G$52,0))</f>
        <v>0.96243922119526415</v>
      </c>
      <c r="V218" s="191">
        <f>INDEX(list!$J$26:$J$52,MATCH(V$2,list!$G$26:$G$52,0))</f>
        <v>0.97761325901065366</v>
      </c>
      <c r="W218" s="191">
        <f>INDEX(list!$J$26:$J$52,MATCH(W$2,list!$G$26:$G$52,0))</f>
        <v>1</v>
      </c>
      <c r="X218" s="191">
        <f>INDEX(list!$J$26:$J$52,MATCH(X$2,list!$G$26:$G$52,0))</f>
        <v>1.060001640402285</v>
      </c>
      <c r="Y218" s="191">
        <f>INDEX(list!$J$26:$J$52,MATCH(Y$2,list!$G$26:$G$52,0))</f>
        <v>1.0861396140684445</v>
      </c>
      <c r="Z218" s="192">
        <f>INDEX(list!$J$26:$J$52,MATCH(Z$2,list!$G$26:$G$52,0))</f>
        <v>1.1085969430248384</v>
      </c>
    </row>
    <row r="219" spans="1:26" x14ac:dyDescent="0.2">
      <c r="A219" s="193">
        <v>960</v>
      </c>
      <c r="B219" s="194">
        <f>INDEX(list!$J$26:$J$52,MATCH(B$2,list!$G$26:$G$52,0))</f>
        <v>0.64333537486359005</v>
      </c>
      <c r="C219" s="194">
        <f>INDEX(list!$J$26:$J$52,MATCH(C$2,list!$G$26:$G$52,0))</f>
        <v>0.66528129732386421</v>
      </c>
      <c r="D219" s="194">
        <f>INDEX(list!$J$26:$J$52,MATCH(D$2,list!$G$26:$G$52,0))</f>
        <v>0.67706179249734466</v>
      </c>
      <c r="E219" s="194">
        <f>INDEX(list!$J$26:$J$52,MATCH(E$2,list!$G$26:$G$52,0))</f>
        <v>0.69197741945086422</v>
      </c>
      <c r="F219" s="194">
        <f>INDEX(list!$J$26:$J$52,MATCH(F$2,list!$G$26:$G$52,0))</f>
        <v>0.70724139437994382</v>
      </c>
      <c r="G219" s="194">
        <f>INDEX(list!$J$26:$J$52,MATCH(G$2,list!$G$26:$G$52,0))</f>
        <v>0.728490620889098</v>
      </c>
      <c r="H219" s="194">
        <f>INDEX(list!$J$26:$J$52,MATCH(H$2,list!$G$26:$G$52,0))</f>
        <v>0.75601011095833059</v>
      </c>
      <c r="I219" s="194">
        <f>INDEX(list!$J$26:$J$52,MATCH(I$2,list!$G$26:$G$52,0))</f>
        <v>0.7756582034998204</v>
      </c>
      <c r="J219" s="194">
        <f>INDEX(list!$J$26:$J$52,MATCH(J$2,list!$G$26:$G$52,0))</f>
        <v>0.8044330130009798</v>
      </c>
      <c r="K219" s="194">
        <f>INDEX(list!$J$26:$J$52,MATCH(K$2,list!$G$26:$G$52,0))</f>
        <v>0.81569890321056482</v>
      </c>
      <c r="L219" s="194">
        <f>INDEX(list!$J$26:$J$52,MATCH(L$2,list!$G$26:$G$52,0))</f>
        <v>0.82372769068726526</v>
      </c>
      <c r="M219" s="194">
        <f>INDEX(list!$J$26:$J$52,MATCH(M$2,list!$G$26:$G$52,0))</f>
        <v>0.84006837754080255</v>
      </c>
      <c r="N219" s="194">
        <f>INDEX(list!$J$26:$J$52,MATCH(N$2,list!$G$26:$G$52,0))</f>
        <v>0.86473964788986613</v>
      </c>
      <c r="O219" s="194">
        <f>INDEX(list!$J$26:$J$52,MATCH(O$2,list!$G$26:$G$52,0))</f>
        <v>0.87931389382733727</v>
      </c>
      <c r="P219" s="194">
        <f>INDEX(list!$J$26:$J$52,MATCH(P$2,list!$G$26:$G$52,0))</f>
        <v>0.89299573558741929</v>
      </c>
      <c r="Q219" s="194">
        <f>INDEX(list!$J$26:$J$52,MATCH(Q$2,list!$G$26:$G$52,0))</f>
        <v>0.89938538749912111</v>
      </c>
      <c r="R219" s="194">
        <f>INDEX(list!$J$26:$J$52,MATCH(R$2,list!$G$26:$G$52,0))</f>
        <v>0.90536113867986234</v>
      </c>
      <c r="S219" s="194">
        <f>INDEX(list!$J$26:$J$52,MATCH(S$2,list!$G$26:$G$52,0))</f>
        <v>0.92218634589940585</v>
      </c>
      <c r="T219" s="194">
        <f>INDEX(list!$J$26:$J$52,MATCH(T$2,list!$G$26:$G$52,0))</f>
        <v>0.94293300128382052</v>
      </c>
      <c r="U219" s="194">
        <f>INDEX(list!$J$26:$J$52,MATCH(U$2,list!$G$26:$G$52,0))</f>
        <v>0.96243922119526415</v>
      </c>
      <c r="V219" s="194">
        <f>INDEX(list!$J$26:$J$52,MATCH(V$2,list!$G$26:$G$52,0))</f>
        <v>0.97761325901065366</v>
      </c>
      <c r="W219" s="194">
        <f>INDEX(list!$J$26:$J$52,MATCH(W$2,list!$G$26:$G$52,0))</f>
        <v>1</v>
      </c>
      <c r="X219" s="194">
        <f>INDEX(list!$J$26:$J$52,MATCH(X$2,list!$G$26:$G$52,0))</f>
        <v>1.060001640402285</v>
      </c>
      <c r="Y219" s="194">
        <f>INDEX(list!$J$26:$J$52,MATCH(Y$2,list!$G$26:$G$52,0))</f>
        <v>1.0861396140684445</v>
      </c>
      <c r="Z219" s="189">
        <f>INDEX(list!$J$26:$J$52,MATCH(Z$2,list!$G$26:$G$52,0))</f>
        <v>1.1085969430248384</v>
      </c>
    </row>
    <row r="220" spans="1:26" x14ac:dyDescent="0.2">
      <c r="A220" s="190">
        <v>961</v>
      </c>
      <c r="B220" s="191">
        <f>INDEX(list!$J$26:$J$52,MATCH(B$2,list!$G$26:$G$52,0))</f>
        <v>0.64333537486359005</v>
      </c>
      <c r="C220" s="191">
        <f>INDEX(list!$J$26:$J$52,MATCH(C$2,list!$G$26:$G$52,0))</f>
        <v>0.66528129732386421</v>
      </c>
      <c r="D220" s="191">
        <f>INDEX(list!$J$26:$J$52,MATCH(D$2,list!$G$26:$G$52,0))</f>
        <v>0.67706179249734466</v>
      </c>
      <c r="E220" s="191">
        <f>INDEX(list!$J$26:$J$52,MATCH(E$2,list!$G$26:$G$52,0))</f>
        <v>0.69197741945086422</v>
      </c>
      <c r="F220" s="191">
        <f>INDEX(list!$J$26:$J$52,MATCH(F$2,list!$G$26:$G$52,0))</f>
        <v>0.70724139437994382</v>
      </c>
      <c r="G220" s="191">
        <f>INDEX(list!$J$26:$J$52,MATCH(G$2,list!$G$26:$G$52,0))</f>
        <v>0.728490620889098</v>
      </c>
      <c r="H220" s="191">
        <f>INDEX(list!$J$26:$J$52,MATCH(H$2,list!$G$26:$G$52,0))</f>
        <v>0.75601011095833059</v>
      </c>
      <c r="I220" s="191">
        <f>INDEX(list!$J$26:$J$52,MATCH(I$2,list!$G$26:$G$52,0))</f>
        <v>0.7756582034998204</v>
      </c>
      <c r="J220" s="191">
        <f>INDEX(list!$J$26:$J$52,MATCH(J$2,list!$G$26:$G$52,0))</f>
        <v>0.8044330130009798</v>
      </c>
      <c r="K220" s="191">
        <f>INDEX(list!$J$26:$J$52,MATCH(K$2,list!$G$26:$G$52,0))</f>
        <v>0.81569890321056482</v>
      </c>
      <c r="L220" s="191">
        <f>INDEX(list!$J$26:$J$52,MATCH(L$2,list!$G$26:$G$52,0))</f>
        <v>0.82372769068726526</v>
      </c>
      <c r="M220" s="191">
        <f>INDEX(list!$J$26:$J$52,MATCH(M$2,list!$G$26:$G$52,0))</f>
        <v>0.84006837754080255</v>
      </c>
      <c r="N220" s="191">
        <f>INDEX(list!$J$26:$J$52,MATCH(N$2,list!$G$26:$G$52,0))</f>
        <v>0.86473964788986613</v>
      </c>
      <c r="O220" s="191">
        <f>INDEX(list!$J$26:$J$52,MATCH(O$2,list!$G$26:$G$52,0))</f>
        <v>0.87931389382733727</v>
      </c>
      <c r="P220" s="191">
        <f>INDEX(list!$J$26:$J$52,MATCH(P$2,list!$G$26:$G$52,0))</f>
        <v>0.89299573558741929</v>
      </c>
      <c r="Q220" s="191">
        <f>INDEX(list!$J$26:$J$52,MATCH(Q$2,list!$G$26:$G$52,0))</f>
        <v>0.89938538749912111</v>
      </c>
      <c r="R220" s="191">
        <f>INDEX(list!$J$26:$J$52,MATCH(R$2,list!$G$26:$G$52,0))</f>
        <v>0.90536113867986234</v>
      </c>
      <c r="S220" s="191">
        <f>INDEX(list!$J$26:$J$52,MATCH(S$2,list!$G$26:$G$52,0))</f>
        <v>0.92218634589940585</v>
      </c>
      <c r="T220" s="191">
        <f>INDEX(list!$J$26:$J$52,MATCH(T$2,list!$G$26:$G$52,0))</f>
        <v>0.94293300128382052</v>
      </c>
      <c r="U220" s="191">
        <f>INDEX(list!$J$26:$J$52,MATCH(U$2,list!$G$26:$G$52,0))</f>
        <v>0.96243922119526415</v>
      </c>
      <c r="V220" s="191">
        <f>INDEX(list!$J$26:$J$52,MATCH(V$2,list!$G$26:$G$52,0))</f>
        <v>0.97761325901065366</v>
      </c>
      <c r="W220" s="191">
        <f>INDEX(list!$J$26:$J$52,MATCH(W$2,list!$G$26:$G$52,0))</f>
        <v>1</v>
      </c>
      <c r="X220" s="191">
        <f>INDEX(list!$J$26:$J$52,MATCH(X$2,list!$G$26:$G$52,0))</f>
        <v>1.060001640402285</v>
      </c>
      <c r="Y220" s="191">
        <f>INDEX(list!$J$26:$J$52,MATCH(Y$2,list!$G$26:$G$52,0))</f>
        <v>1.0861396140684445</v>
      </c>
      <c r="Z220" s="192">
        <f>INDEX(list!$J$26:$J$52,MATCH(Z$2,list!$G$26:$G$52,0))</f>
        <v>1.1085969430248384</v>
      </c>
    </row>
    <row r="221" spans="1:26" x14ac:dyDescent="0.2">
      <c r="A221" s="193">
        <v>963</v>
      </c>
      <c r="B221" s="194">
        <f>INDEX(list!$J$26:$J$52,MATCH(B$2,list!$G$26:$G$52,0))</f>
        <v>0.64333537486359005</v>
      </c>
      <c r="C221" s="194">
        <f>INDEX(list!$J$26:$J$52,MATCH(C$2,list!$G$26:$G$52,0))</f>
        <v>0.66528129732386421</v>
      </c>
      <c r="D221" s="194">
        <f>INDEX(list!$J$26:$J$52,MATCH(D$2,list!$G$26:$G$52,0))</f>
        <v>0.67706179249734466</v>
      </c>
      <c r="E221" s="194">
        <f>INDEX(list!$J$26:$J$52,MATCH(E$2,list!$G$26:$G$52,0))</f>
        <v>0.69197741945086422</v>
      </c>
      <c r="F221" s="194">
        <f>INDEX(list!$J$26:$J$52,MATCH(F$2,list!$G$26:$G$52,0))</f>
        <v>0.70724139437994382</v>
      </c>
      <c r="G221" s="194">
        <f>INDEX(list!$J$26:$J$52,MATCH(G$2,list!$G$26:$G$52,0))</f>
        <v>0.728490620889098</v>
      </c>
      <c r="H221" s="194">
        <f>INDEX(list!$J$26:$J$52,MATCH(H$2,list!$G$26:$G$52,0))</f>
        <v>0.75601011095833059</v>
      </c>
      <c r="I221" s="194">
        <f>INDEX(list!$J$26:$J$52,MATCH(I$2,list!$G$26:$G$52,0))</f>
        <v>0.7756582034998204</v>
      </c>
      <c r="J221" s="194">
        <f>INDEX(list!$J$26:$J$52,MATCH(J$2,list!$G$26:$G$52,0))</f>
        <v>0.8044330130009798</v>
      </c>
      <c r="K221" s="194">
        <f>INDEX(list!$J$26:$J$52,MATCH(K$2,list!$G$26:$G$52,0))</f>
        <v>0.81569890321056482</v>
      </c>
      <c r="L221" s="194">
        <f>INDEX(list!$J$26:$J$52,MATCH(L$2,list!$G$26:$G$52,0))</f>
        <v>0.82372769068726526</v>
      </c>
      <c r="M221" s="194">
        <f>INDEX(list!$J$26:$J$52,MATCH(M$2,list!$G$26:$G$52,0))</f>
        <v>0.84006837754080255</v>
      </c>
      <c r="N221" s="194">
        <f>INDEX(list!$J$26:$J$52,MATCH(N$2,list!$G$26:$G$52,0))</f>
        <v>0.86473964788986613</v>
      </c>
      <c r="O221" s="194">
        <f>INDEX(list!$J$26:$J$52,MATCH(O$2,list!$G$26:$G$52,0))</f>
        <v>0.87931389382733727</v>
      </c>
      <c r="P221" s="194">
        <f>INDEX(list!$J$26:$J$52,MATCH(P$2,list!$G$26:$G$52,0))</f>
        <v>0.89299573558741929</v>
      </c>
      <c r="Q221" s="194">
        <f>INDEX(list!$J$26:$J$52,MATCH(Q$2,list!$G$26:$G$52,0))</f>
        <v>0.89938538749912111</v>
      </c>
      <c r="R221" s="194">
        <f>INDEX(list!$J$26:$J$52,MATCH(R$2,list!$G$26:$G$52,0))</f>
        <v>0.90536113867986234</v>
      </c>
      <c r="S221" s="194">
        <f>INDEX(list!$J$26:$J$52,MATCH(S$2,list!$G$26:$G$52,0))</f>
        <v>0.92218634589940585</v>
      </c>
      <c r="T221" s="194">
        <f>INDEX(list!$J$26:$J$52,MATCH(T$2,list!$G$26:$G$52,0))</f>
        <v>0.94293300128382052</v>
      </c>
      <c r="U221" s="194">
        <f>INDEX(list!$J$26:$J$52,MATCH(U$2,list!$G$26:$G$52,0))</f>
        <v>0.96243922119526415</v>
      </c>
      <c r="V221" s="194">
        <f>INDEX(list!$J$26:$J$52,MATCH(V$2,list!$G$26:$G$52,0))</f>
        <v>0.97761325901065366</v>
      </c>
      <c r="W221" s="194">
        <f>INDEX(list!$J$26:$J$52,MATCH(W$2,list!$G$26:$G$52,0))</f>
        <v>1</v>
      </c>
      <c r="X221" s="194">
        <f>INDEX(list!$J$26:$J$52,MATCH(X$2,list!$G$26:$G$52,0))</f>
        <v>1.060001640402285</v>
      </c>
      <c r="Y221" s="194">
        <f>INDEX(list!$J$26:$J$52,MATCH(Y$2,list!$G$26:$G$52,0))</f>
        <v>1.0861396140684445</v>
      </c>
      <c r="Z221" s="189">
        <f>INDEX(list!$J$26:$J$52,MATCH(Z$2,list!$G$26:$G$52,0))</f>
        <v>1.1085969430248384</v>
      </c>
    </row>
    <row r="222" spans="1:26" x14ac:dyDescent="0.2">
      <c r="A222" s="190">
        <v>964</v>
      </c>
      <c r="B222" s="191">
        <f>INDEX(list!$J$26:$J$52,MATCH(B$2,list!$G$26:$G$52,0))</f>
        <v>0.64333537486359005</v>
      </c>
      <c r="C222" s="191">
        <f>INDEX(list!$J$26:$J$52,MATCH(C$2,list!$G$26:$G$52,0))</f>
        <v>0.66528129732386421</v>
      </c>
      <c r="D222" s="191">
        <f>INDEX(list!$J$26:$J$52,MATCH(D$2,list!$G$26:$G$52,0))</f>
        <v>0.67706179249734466</v>
      </c>
      <c r="E222" s="191">
        <f>INDEX(list!$J$26:$J$52,MATCH(E$2,list!$G$26:$G$52,0))</f>
        <v>0.69197741945086422</v>
      </c>
      <c r="F222" s="191">
        <f>INDEX(list!$J$26:$J$52,MATCH(F$2,list!$G$26:$G$52,0))</f>
        <v>0.70724139437994382</v>
      </c>
      <c r="G222" s="191">
        <f>INDEX(list!$J$26:$J$52,MATCH(G$2,list!$G$26:$G$52,0))</f>
        <v>0.728490620889098</v>
      </c>
      <c r="H222" s="191">
        <f>INDEX(list!$J$26:$J$52,MATCH(H$2,list!$G$26:$G$52,0))</f>
        <v>0.75601011095833059</v>
      </c>
      <c r="I222" s="191">
        <f>INDEX(list!$J$26:$J$52,MATCH(I$2,list!$G$26:$G$52,0))</f>
        <v>0.7756582034998204</v>
      </c>
      <c r="J222" s="191">
        <f>INDEX(list!$J$26:$J$52,MATCH(J$2,list!$G$26:$G$52,0))</f>
        <v>0.8044330130009798</v>
      </c>
      <c r="K222" s="191">
        <f>INDEX(list!$J$26:$J$52,MATCH(K$2,list!$G$26:$G$52,0))</f>
        <v>0.81569890321056482</v>
      </c>
      <c r="L222" s="191">
        <f>INDEX(list!$J$26:$J$52,MATCH(L$2,list!$G$26:$G$52,0))</f>
        <v>0.82372769068726526</v>
      </c>
      <c r="M222" s="191">
        <f>INDEX(list!$J$26:$J$52,MATCH(M$2,list!$G$26:$G$52,0))</f>
        <v>0.84006837754080255</v>
      </c>
      <c r="N222" s="191">
        <f>INDEX(list!$J$26:$J$52,MATCH(N$2,list!$G$26:$G$52,0))</f>
        <v>0.86473964788986613</v>
      </c>
      <c r="O222" s="191">
        <f>INDEX(list!$J$26:$J$52,MATCH(O$2,list!$G$26:$G$52,0))</f>
        <v>0.87931389382733727</v>
      </c>
      <c r="P222" s="191">
        <f>INDEX(list!$J$26:$J$52,MATCH(P$2,list!$G$26:$G$52,0))</f>
        <v>0.89299573558741929</v>
      </c>
      <c r="Q222" s="191">
        <f>INDEX(list!$J$26:$J$52,MATCH(Q$2,list!$G$26:$G$52,0))</f>
        <v>0.89938538749912111</v>
      </c>
      <c r="R222" s="191">
        <f>INDEX(list!$J$26:$J$52,MATCH(R$2,list!$G$26:$G$52,0))</f>
        <v>0.90536113867986234</v>
      </c>
      <c r="S222" s="191">
        <f>INDEX(list!$J$26:$J$52,MATCH(S$2,list!$G$26:$G$52,0))</f>
        <v>0.92218634589940585</v>
      </c>
      <c r="T222" s="191">
        <f>INDEX(list!$J$26:$J$52,MATCH(T$2,list!$G$26:$G$52,0))</f>
        <v>0.94293300128382052</v>
      </c>
      <c r="U222" s="191">
        <f>INDEX(list!$J$26:$J$52,MATCH(U$2,list!$G$26:$G$52,0))</f>
        <v>0.96243922119526415</v>
      </c>
      <c r="V222" s="191">
        <f>INDEX(list!$J$26:$J$52,MATCH(V$2,list!$G$26:$G$52,0))</f>
        <v>0.97761325901065366</v>
      </c>
      <c r="W222" s="191">
        <f>INDEX(list!$J$26:$J$52,MATCH(W$2,list!$G$26:$G$52,0))</f>
        <v>1</v>
      </c>
      <c r="X222" s="191">
        <f>INDEX(list!$J$26:$J$52,MATCH(X$2,list!$G$26:$G$52,0))</f>
        <v>1.060001640402285</v>
      </c>
      <c r="Y222" s="191">
        <f>INDEX(list!$J$26:$J$52,MATCH(Y$2,list!$G$26:$G$52,0))</f>
        <v>1.0861396140684445</v>
      </c>
      <c r="Z222" s="192">
        <f>INDEX(list!$J$26:$J$52,MATCH(Z$2,list!$G$26:$G$52,0))</f>
        <v>1.1085969430248384</v>
      </c>
    </row>
    <row r="223" spans="1:26" x14ac:dyDescent="0.2">
      <c r="A223" s="193">
        <v>965</v>
      </c>
      <c r="B223" s="194">
        <f>INDEX(list!$J$26:$J$52,MATCH(B$2,list!$G$26:$G$52,0))</f>
        <v>0.64333537486359005</v>
      </c>
      <c r="C223" s="194">
        <f>INDEX(list!$J$26:$J$52,MATCH(C$2,list!$G$26:$G$52,0))</f>
        <v>0.66528129732386421</v>
      </c>
      <c r="D223" s="194">
        <f>INDEX(list!$J$26:$J$52,MATCH(D$2,list!$G$26:$G$52,0))</f>
        <v>0.67706179249734466</v>
      </c>
      <c r="E223" s="194">
        <f>INDEX(list!$J$26:$J$52,MATCH(E$2,list!$G$26:$G$52,0))</f>
        <v>0.69197741945086422</v>
      </c>
      <c r="F223" s="194">
        <f>INDEX(list!$J$26:$J$52,MATCH(F$2,list!$G$26:$G$52,0))</f>
        <v>0.70724139437994382</v>
      </c>
      <c r="G223" s="194">
        <f>INDEX(list!$J$26:$J$52,MATCH(G$2,list!$G$26:$G$52,0))</f>
        <v>0.728490620889098</v>
      </c>
      <c r="H223" s="194">
        <f>INDEX(list!$J$26:$J$52,MATCH(H$2,list!$G$26:$G$52,0))</f>
        <v>0.75601011095833059</v>
      </c>
      <c r="I223" s="194">
        <f>INDEX(list!$J$26:$J$52,MATCH(I$2,list!$G$26:$G$52,0))</f>
        <v>0.7756582034998204</v>
      </c>
      <c r="J223" s="194">
        <f>INDEX(list!$J$26:$J$52,MATCH(J$2,list!$G$26:$G$52,0))</f>
        <v>0.8044330130009798</v>
      </c>
      <c r="K223" s="194">
        <f>INDEX(list!$J$26:$J$52,MATCH(K$2,list!$G$26:$G$52,0))</f>
        <v>0.81569890321056482</v>
      </c>
      <c r="L223" s="194">
        <f>INDEX(list!$J$26:$J$52,MATCH(L$2,list!$G$26:$G$52,0))</f>
        <v>0.82372769068726526</v>
      </c>
      <c r="M223" s="194">
        <f>INDEX(list!$J$26:$J$52,MATCH(M$2,list!$G$26:$G$52,0))</f>
        <v>0.84006837754080255</v>
      </c>
      <c r="N223" s="194">
        <f>INDEX(list!$J$26:$J$52,MATCH(N$2,list!$G$26:$G$52,0))</f>
        <v>0.86473964788986613</v>
      </c>
      <c r="O223" s="194">
        <f>INDEX(list!$J$26:$J$52,MATCH(O$2,list!$G$26:$G$52,0))</f>
        <v>0.87931389382733727</v>
      </c>
      <c r="P223" s="194">
        <f>INDEX(list!$J$26:$J$52,MATCH(P$2,list!$G$26:$G$52,0))</f>
        <v>0.89299573558741929</v>
      </c>
      <c r="Q223" s="194">
        <f>INDEX(list!$J$26:$J$52,MATCH(Q$2,list!$G$26:$G$52,0))</f>
        <v>0.89938538749912111</v>
      </c>
      <c r="R223" s="194">
        <f>INDEX(list!$J$26:$J$52,MATCH(R$2,list!$G$26:$G$52,0))</f>
        <v>0.90536113867986234</v>
      </c>
      <c r="S223" s="194">
        <f>INDEX(list!$J$26:$J$52,MATCH(S$2,list!$G$26:$G$52,0))</f>
        <v>0.92218634589940585</v>
      </c>
      <c r="T223" s="194">
        <f>INDEX(list!$J$26:$J$52,MATCH(T$2,list!$G$26:$G$52,0))</f>
        <v>0.94293300128382052</v>
      </c>
      <c r="U223" s="194">
        <f>INDEX(list!$J$26:$J$52,MATCH(U$2,list!$G$26:$G$52,0))</f>
        <v>0.96243922119526415</v>
      </c>
      <c r="V223" s="194">
        <f>INDEX(list!$J$26:$J$52,MATCH(V$2,list!$G$26:$G$52,0))</f>
        <v>0.97761325901065366</v>
      </c>
      <c r="W223" s="194">
        <f>INDEX(list!$J$26:$J$52,MATCH(W$2,list!$G$26:$G$52,0))</f>
        <v>1</v>
      </c>
      <c r="X223" s="194">
        <f>INDEX(list!$J$26:$J$52,MATCH(X$2,list!$G$26:$G$52,0))</f>
        <v>1.060001640402285</v>
      </c>
      <c r="Y223" s="194">
        <f>INDEX(list!$J$26:$J$52,MATCH(Y$2,list!$G$26:$G$52,0))</f>
        <v>1.0861396140684445</v>
      </c>
      <c r="Z223" s="189">
        <f>INDEX(list!$J$26:$J$52,MATCH(Z$2,list!$G$26:$G$52,0))</f>
        <v>1.1085969430248384</v>
      </c>
    </row>
    <row r="224" spans="1:26" x14ac:dyDescent="0.2">
      <c r="A224" s="190">
        <v>967</v>
      </c>
      <c r="B224" s="191">
        <f>INDEX(list!$J$26:$J$52,MATCH(B$2,list!$G$26:$G$52,0))</f>
        <v>0.64333537486359005</v>
      </c>
      <c r="C224" s="191">
        <f>INDEX(list!$J$26:$J$52,MATCH(C$2,list!$G$26:$G$52,0))</f>
        <v>0.66528129732386421</v>
      </c>
      <c r="D224" s="191">
        <f>INDEX(list!$J$26:$J$52,MATCH(D$2,list!$G$26:$G$52,0))</f>
        <v>0.67706179249734466</v>
      </c>
      <c r="E224" s="191">
        <f>INDEX(list!$J$26:$J$52,MATCH(E$2,list!$G$26:$G$52,0))</f>
        <v>0.69197741945086422</v>
      </c>
      <c r="F224" s="191">
        <f>INDEX(list!$J$26:$J$52,MATCH(F$2,list!$G$26:$G$52,0))</f>
        <v>0.70724139437994382</v>
      </c>
      <c r="G224" s="191">
        <f>INDEX(list!$J$26:$J$52,MATCH(G$2,list!$G$26:$G$52,0))</f>
        <v>0.728490620889098</v>
      </c>
      <c r="H224" s="191">
        <f>INDEX(list!$J$26:$J$52,MATCH(H$2,list!$G$26:$G$52,0))</f>
        <v>0.75601011095833059</v>
      </c>
      <c r="I224" s="191">
        <f>INDEX(list!$J$26:$J$52,MATCH(I$2,list!$G$26:$G$52,0))</f>
        <v>0.7756582034998204</v>
      </c>
      <c r="J224" s="191">
        <f>INDEX(list!$J$26:$J$52,MATCH(J$2,list!$G$26:$G$52,0))</f>
        <v>0.8044330130009798</v>
      </c>
      <c r="K224" s="191">
        <f>INDEX(list!$J$26:$J$52,MATCH(K$2,list!$G$26:$G$52,0))</f>
        <v>0.81569890321056482</v>
      </c>
      <c r="L224" s="191">
        <f>INDEX(list!$J$26:$J$52,MATCH(L$2,list!$G$26:$G$52,0))</f>
        <v>0.82372769068726526</v>
      </c>
      <c r="M224" s="191">
        <f>INDEX(list!$J$26:$J$52,MATCH(M$2,list!$G$26:$G$52,0))</f>
        <v>0.84006837754080255</v>
      </c>
      <c r="N224" s="191">
        <f>INDEX(list!$J$26:$J$52,MATCH(N$2,list!$G$26:$G$52,0))</f>
        <v>0.86473964788986613</v>
      </c>
      <c r="O224" s="191">
        <f>INDEX(list!$J$26:$J$52,MATCH(O$2,list!$G$26:$G$52,0))</f>
        <v>0.87931389382733727</v>
      </c>
      <c r="P224" s="191">
        <f>INDEX(list!$J$26:$J$52,MATCH(P$2,list!$G$26:$G$52,0))</f>
        <v>0.89299573558741929</v>
      </c>
      <c r="Q224" s="191">
        <f>INDEX(list!$J$26:$J$52,MATCH(Q$2,list!$G$26:$G$52,0))</f>
        <v>0.89938538749912111</v>
      </c>
      <c r="R224" s="191">
        <f>INDEX(list!$J$26:$J$52,MATCH(R$2,list!$G$26:$G$52,0))</f>
        <v>0.90536113867986234</v>
      </c>
      <c r="S224" s="191">
        <f>INDEX(list!$J$26:$J$52,MATCH(S$2,list!$G$26:$G$52,0))</f>
        <v>0.92218634589940585</v>
      </c>
      <c r="T224" s="191">
        <f>INDEX(list!$J$26:$J$52,MATCH(T$2,list!$G$26:$G$52,0))</f>
        <v>0.94293300128382052</v>
      </c>
      <c r="U224" s="191">
        <f>INDEX(list!$J$26:$J$52,MATCH(U$2,list!$G$26:$G$52,0))</f>
        <v>0.96243922119526415</v>
      </c>
      <c r="V224" s="191">
        <f>INDEX(list!$J$26:$J$52,MATCH(V$2,list!$G$26:$G$52,0))</f>
        <v>0.97761325901065366</v>
      </c>
      <c r="W224" s="191">
        <f>INDEX(list!$J$26:$J$52,MATCH(W$2,list!$G$26:$G$52,0))</f>
        <v>1</v>
      </c>
      <c r="X224" s="191">
        <f>INDEX(list!$J$26:$J$52,MATCH(X$2,list!$G$26:$G$52,0))</f>
        <v>1.060001640402285</v>
      </c>
      <c r="Y224" s="191">
        <f>INDEX(list!$J$26:$J$52,MATCH(Y$2,list!$G$26:$G$52,0))</f>
        <v>1.0861396140684445</v>
      </c>
      <c r="Z224" s="192">
        <f>INDEX(list!$J$26:$J$52,MATCH(Z$2,list!$G$26:$G$52,0))</f>
        <v>1.1085969430248384</v>
      </c>
    </row>
    <row r="225" spans="1:26" x14ac:dyDescent="0.2">
      <c r="A225" s="193">
        <v>968</v>
      </c>
      <c r="B225" s="194">
        <f>INDEX(list!$J$26:$J$52,MATCH(B$2,list!$G$26:$G$52,0))</f>
        <v>0.64333537486359005</v>
      </c>
      <c r="C225" s="194">
        <f>INDEX(list!$J$26:$J$52,MATCH(C$2,list!$G$26:$G$52,0))</f>
        <v>0.66528129732386421</v>
      </c>
      <c r="D225" s="194">
        <f>INDEX(list!$J$26:$J$52,MATCH(D$2,list!$G$26:$G$52,0))</f>
        <v>0.67706179249734466</v>
      </c>
      <c r="E225" s="194">
        <f>INDEX(list!$J$26:$J$52,MATCH(E$2,list!$G$26:$G$52,0))</f>
        <v>0.69197741945086422</v>
      </c>
      <c r="F225" s="194">
        <f>INDEX(list!$J$26:$J$52,MATCH(F$2,list!$G$26:$G$52,0))</f>
        <v>0.70724139437994382</v>
      </c>
      <c r="G225" s="194">
        <f>INDEX(list!$J$26:$J$52,MATCH(G$2,list!$G$26:$G$52,0))</f>
        <v>0.728490620889098</v>
      </c>
      <c r="H225" s="194">
        <f>INDEX(list!$J$26:$J$52,MATCH(H$2,list!$G$26:$G$52,0))</f>
        <v>0.75601011095833059</v>
      </c>
      <c r="I225" s="194">
        <f>INDEX(list!$J$26:$J$52,MATCH(I$2,list!$G$26:$G$52,0))</f>
        <v>0.7756582034998204</v>
      </c>
      <c r="J225" s="194">
        <f>INDEX(list!$J$26:$J$52,MATCH(J$2,list!$G$26:$G$52,0))</f>
        <v>0.8044330130009798</v>
      </c>
      <c r="K225" s="194">
        <f>INDEX(list!$J$26:$J$52,MATCH(K$2,list!$G$26:$G$52,0))</f>
        <v>0.81569890321056482</v>
      </c>
      <c r="L225" s="194">
        <f>INDEX(list!$J$26:$J$52,MATCH(L$2,list!$G$26:$G$52,0))</f>
        <v>0.82372769068726526</v>
      </c>
      <c r="M225" s="194">
        <f>INDEX(list!$J$26:$J$52,MATCH(M$2,list!$G$26:$G$52,0))</f>
        <v>0.84006837754080255</v>
      </c>
      <c r="N225" s="194">
        <f>INDEX(list!$J$26:$J$52,MATCH(N$2,list!$G$26:$G$52,0))</f>
        <v>0.86473964788986613</v>
      </c>
      <c r="O225" s="194">
        <f>INDEX(list!$J$26:$J$52,MATCH(O$2,list!$G$26:$G$52,0))</f>
        <v>0.87931389382733727</v>
      </c>
      <c r="P225" s="194">
        <f>INDEX(list!$J$26:$J$52,MATCH(P$2,list!$G$26:$G$52,0))</f>
        <v>0.89299573558741929</v>
      </c>
      <c r="Q225" s="194">
        <f>INDEX(list!$J$26:$J$52,MATCH(Q$2,list!$G$26:$G$52,0))</f>
        <v>0.89938538749912111</v>
      </c>
      <c r="R225" s="194">
        <f>INDEX(list!$J$26:$J$52,MATCH(R$2,list!$G$26:$G$52,0))</f>
        <v>0.90536113867986234</v>
      </c>
      <c r="S225" s="194">
        <f>INDEX(list!$J$26:$J$52,MATCH(S$2,list!$G$26:$G$52,0))</f>
        <v>0.92218634589940585</v>
      </c>
      <c r="T225" s="194">
        <f>INDEX(list!$J$26:$J$52,MATCH(T$2,list!$G$26:$G$52,0))</f>
        <v>0.94293300128382052</v>
      </c>
      <c r="U225" s="194">
        <f>INDEX(list!$J$26:$J$52,MATCH(U$2,list!$G$26:$G$52,0))</f>
        <v>0.96243922119526415</v>
      </c>
      <c r="V225" s="194">
        <f>INDEX(list!$J$26:$J$52,MATCH(V$2,list!$G$26:$G$52,0))</f>
        <v>0.97761325901065366</v>
      </c>
      <c r="W225" s="194">
        <f>INDEX(list!$J$26:$J$52,MATCH(W$2,list!$G$26:$G$52,0))</f>
        <v>1</v>
      </c>
      <c r="X225" s="194">
        <f>INDEX(list!$J$26:$J$52,MATCH(X$2,list!$G$26:$G$52,0))</f>
        <v>1.060001640402285</v>
      </c>
      <c r="Y225" s="194">
        <f>INDEX(list!$J$26:$J$52,MATCH(Y$2,list!$G$26:$G$52,0))</f>
        <v>1.0861396140684445</v>
      </c>
      <c r="Z225" s="189">
        <f>INDEX(list!$J$26:$J$52,MATCH(Z$2,list!$G$26:$G$52,0))</f>
        <v>1.1085969430248384</v>
      </c>
    </row>
    <row r="226" spans="1:26" x14ac:dyDescent="0.2">
      <c r="A226" s="190">
        <v>969</v>
      </c>
      <c r="B226" s="191">
        <f>INDEX(list!$J$26:$J$52,MATCH(B$2,list!$G$26:$G$52,0))</f>
        <v>0.64333537486359005</v>
      </c>
      <c r="C226" s="191">
        <f>INDEX(list!$J$26:$J$52,MATCH(C$2,list!$G$26:$G$52,0))</f>
        <v>0.66528129732386421</v>
      </c>
      <c r="D226" s="191">
        <f>INDEX(list!$J$26:$J$52,MATCH(D$2,list!$G$26:$G$52,0))</f>
        <v>0.67706179249734466</v>
      </c>
      <c r="E226" s="191">
        <f>INDEX(list!$J$26:$J$52,MATCH(E$2,list!$G$26:$G$52,0))</f>
        <v>0.69197741945086422</v>
      </c>
      <c r="F226" s="191">
        <f>INDEX(list!$J$26:$J$52,MATCH(F$2,list!$G$26:$G$52,0))</f>
        <v>0.70724139437994382</v>
      </c>
      <c r="G226" s="191">
        <f>INDEX(list!$J$26:$J$52,MATCH(G$2,list!$G$26:$G$52,0))</f>
        <v>0.728490620889098</v>
      </c>
      <c r="H226" s="191">
        <f>INDEX(list!$J$26:$J$52,MATCH(H$2,list!$G$26:$G$52,0))</f>
        <v>0.75601011095833059</v>
      </c>
      <c r="I226" s="191">
        <f>INDEX(list!$J$26:$J$52,MATCH(I$2,list!$G$26:$G$52,0))</f>
        <v>0.7756582034998204</v>
      </c>
      <c r="J226" s="191">
        <f>INDEX(list!$J$26:$J$52,MATCH(J$2,list!$G$26:$G$52,0))</f>
        <v>0.8044330130009798</v>
      </c>
      <c r="K226" s="191">
        <f>INDEX(list!$J$26:$J$52,MATCH(K$2,list!$G$26:$G$52,0))</f>
        <v>0.81569890321056482</v>
      </c>
      <c r="L226" s="191">
        <f>INDEX(list!$J$26:$J$52,MATCH(L$2,list!$G$26:$G$52,0))</f>
        <v>0.82372769068726526</v>
      </c>
      <c r="M226" s="191">
        <f>INDEX(list!$J$26:$J$52,MATCH(M$2,list!$G$26:$G$52,0))</f>
        <v>0.84006837754080255</v>
      </c>
      <c r="N226" s="191">
        <f>INDEX(list!$J$26:$J$52,MATCH(N$2,list!$G$26:$G$52,0))</f>
        <v>0.86473964788986613</v>
      </c>
      <c r="O226" s="191">
        <f>INDEX(list!$J$26:$J$52,MATCH(O$2,list!$G$26:$G$52,0))</f>
        <v>0.87931389382733727</v>
      </c>
      <c r="P226" s="191">
        <f>INDEX(list!$J$26:$J$52,MATCH(P$2,list!$G$26:$G$52,0))</f>
        <v>0.89299573558741929</v>
      </c>
      <c r="Q226" s="191">
        <f>INDEX(list!$J$26:$J$52,MATCH(Q$2,list!$G$26:$G$52,0))</f>
        <v>0.89938538749912111</v>
      </c>
      <c r="R226" s="191">
        <f>INDEX(list!$J$26:$J$52,MATCH(R$2,list!$G$26:$G$52,0))</f>
        <v>0.90536113867986234</v>
      </c>
      <c r="S226" s="191">
        <f>INDEX(list!$J$26:$J$52,MATCH(S$2,list!$G$26:$G$52,0))</f>
        <v>0.92218634589940585</v>
      </c>
      <c r="T226" s="191">
        <f>INDEX(list!$J$26:$J$52,MATCH(T$2,list!$G$26:$G$52,0))</f>
        <v>0.94293300128382052</v>
      </c>
      <c r="U226" s="191">
        <f>INDEX(list!$J$26:$J$52,MATCH(U$2,list!$G$26:$G$52,0))</f>
        <v>0.96243922119526415</v>
      </c>
      <c r="V226" s="191">
        <f>INDEX(list!$J$26:$J$52,MATCH(V$2,list!$G$26:$G$52,0))</f>
        <v>0.97761325901065366</v>
      </c>
      <c r="W226" s="191">
        <f>INDEX(list!$J$26:$J$52,MATCH(W$2,list!$G$26:$G$52,0))</f>
        <v>1</v>
      </c>
      <c r="X226" s="191">
        <f>INDEX(list!$J$26:$J$52,MATCH(X$2,list!$G$26:$G$52,0))</f>
        <v>1.060001640402285</v>
      </c>
      <c r="Y226" s="191">
        <f>INDEX(list!$J$26:$J$52,MATCH(Y$2,list!$G$26:$G$52,0))</f>
        <v>1.0861396140684445</v>
      </c>
      <c r="Z226" s="192">
        <f>INDEX(list!$J$26:$J$52,MATCH(Z$2,list!$G$26:$G$52,0))</f>
        <v>1.1085969430248384</v>
      </c>
    </row>
    <row r="227" spans="1:26" x14ac:dyDescent="0.2">
      <c r="A227" s="193">
        <v>981</v>
      </c>
      <c r="B227" s="194">
        <f>INDEX(list!$J$26:$J$52,MATCH(B$2,list!$G$26:$G$52,0))</f>
        <v>0.64333537486359005</v>
      </c>
      <c r="C227" s="194">
        <f>INDEX(list!$J$26:$J$52,MATCH(C$2,list!$G$26:$G$52,0))</f>
        <v>0.66528129732386421</v>
      </c>
      <c r="D227" s="194">
        <f>INDEX(list!$J$26:$J$52,MATCH(D$2,list!$G$26:$G$52,0))</f>
        <v>0.67706179249734466</v>
      </c>
      <c r="E227" s="194">
        <f>INDEX(list!$J$26:$J$52,MATCH(E$2,list!$G$26:$G$52,0))</f>
        <v>0.69197741945086422</v>
      </c>
      <c r="F227" s="194">
        <f>INDEX(list!$J$26:$J$52,MATCH(F$2,list!$G$26:$G$52,0))</f>
        <v>0.70724139437994382</v>
      </c>
      <c r="G227" s="194">
        <f>INDEX(list!$J$26:$J$52,MATCH(G$2,list!$G$26:$G$52,0))</f>
        <v>0.728490620889098</v>
      </c>
      <c r="H227" s="194">
        <f>INDEX(list!$J$26:$J$52,MATCH(H$2,list!$G$26:$G$52,0))</f>
        <v>0.75601011095833059</v>
      </c>
      <c r="I227" s="194">
        <f>INDEX(list!$J$26:$J$52,MATCH(I$2,list!$G$26:$G$52,0))</f>
        <v>0.7756582034998204</v>
      </c>
      <c r="J227" s="194">
        <f>INDEX(list!$J$26:$J$52,MATCH(J$2,list!$G$26:$G$52,0))</f>
        <v>0.8044330130009798</v>
      </c>
      <c r="K227" s="194">
        <f>INDEX(list!$J$26:$J$52,MATCH(K$2,list!$G$26:$G$52,0))</f>
        <v>0.81569890321056482</v>
      </c>
      <c r="L227" s="194">
        <f>INDEX(list!$J$26:$J$52,MATCH(L$2,list!$G$26:$G$52,0))</f>
        <v>0.82372769068726526</v>
      </c>
      <c r="M227" s="194">
        <f>INDEX(list!$J$26:$J$52,MATCH(M$2,list!$G$26:$G$52,0))</f>
        <v>0.84006837754080255</v>
      </c>
      <c r="N227" s="194">
        <f>INDEX(list!$J$26:$J$52,MATCH(N$2,list!$G$26:$G$52,0))</f>
        <v>0.86473964788986613</v>
      </c>
      <c r="O227" s="194">
        <f>INDEX(list!$J$26:$J$52,MATCH(O$2,list!$G$26:$G$52,0))</f>
        <v>0.87931389382733727</v>
      </c>
      <c r="P227" s="194">
        <f>INDEX(list!$J$26:$J$52,MATCH(P$2,list!$G$26:$G$52,0))</f>
        <v>0.89299573558741929</v>
      </c>
      <c r="Q227" s="194">
        <f>INDEX(list!$J$26:$J$52,MATCH(Q$2,list!$G$26:$G$52,0))</f>
        <v>0.89938538749912111</v>
      </c>
      <c r="R227" s="194">
        <f>INDEX(list!$J$26:$J$52,MATCH(R$2,list!$G$26:$G$52,0))</f>
        <v>0.90536113867986234</v>
      </c>
      <c r="S227" s="194">
        <f>INDEX(list!$J$26:$J$52,MATCH(S$2,list!$G$26:$G$52,0))</f>
        <v>0.92218634589940585</v>
      </c>
      <c r="T227" s="194">
        <f>INDEX(list!$J$26:$J$52,MATCH(T$2,list!$G$26:$G$52,0))</f>
        <v>0.94293300128382052</v>
      </c>
      <c r="U227" s="194">
        <f>INDEX(list!$J$26:$J$52,MATCH(U$2,list!$G$26:$G$52,0))</f>
        <v>0.96243922119526415</v>
      </c>
      <c r="V227" s="194">
        <f>INDEX(list!$J$26:$J$52,MATCH(V$2,list!$G$26:$G$52,0))</f>
        <v>0.97761325901065366</v>
      </c>
      <c r="W227" s="194">
        <f>INDEX(list!$J$26:$J$52,MATCH(W$2,list!$G$26:$G$52,0))</f>
        <v>1</v>
      </c>
      <c r="X227" s="194">
        <f>INDEX(list!$J$26:$J$52,MATCH(X$2,list!$G$26:$G$52,0))</f>
        <v>1.060001640402285</v>
      </c>
      <c r="Y227" s="194">
        <f>INDEX(list!$J$26:$J$52,MATCH(Y$2,list!$G$26:$G$52,0))</f>
        <v>1.0861396140684445</v>
      </c>
      <c r="Z227" s="189">
        <f>INDEX(list!$J$26:$J$52,MATCH(Z$2,list!$G$26:$G$52,0))</f>
        <v>1.1085969430248384</v>
      </c>
    </row>
    <row r="228" spans="1:26" x14ac:dyDescent="0.2">
      <c r="A228" s="190">
        <v>991</v>
      </c>
      <c r="B228" s="191">
        <f>INDEX(list!$J$26:$J$52,MATCH(B$2,list!$G$26:$G$52,0))</f>
        <v>0.64333537486359005</v>
      </c>
      <c r="C228" s="191">
        <f>INDEX(list!$J$26:$J$52,MATCH(C$2,list!$G$26:$G$52,0))</f>
        <v>0.66528129732386421</v>
      </c>
      <c r="D228" s="191">
        <f>INDEX(list!$J$26:$J$52,MATCH(D$2,list!$G$26:$G$52,0))</f>
        <v>0.67706179249734466</v>
      </c>
      <c r="E228" s="191">
        <f>INDEX(list!$J$26:$J$52,MATCH(E$2,list!$G$26:$G$52,0))</f>
        <v>0.69197741945086422</v>
      </c>
      <c r="F228" s="191">
        <f>INDEX(list!$J$26:$J$52,MATCH(F$2,list!$G$26:$G$52,0))</f>
        <v>0.70724139437994382</v>
      </c>
      <c r="G228" s="191">
        <f>INDEX(list!$J$26:$J$52,MATCH(G$2,list!$G$26:$G$52,0))</f>
        <v>0.728490620889098</v>
      </c>
      <c r="H228" s="191">
        <f>INDEX(list!$J$26:$J$52,MATCH(H$2,list!$G$26:$G$52,0))</f>
        <v>0.75601011095833059</v>
      </c>
      <c r="I228" s="191">
        <f>INDEX(list!$J$26:$J$52,MATCH(I$2,list!$G$26:$G$52,0))</f>
        <v>0.7756582034998204</v>
      </c>
      <c r="J228" s="191">
        <f>INDEX(list!$J$26:$J$52,MATCH(J$2,list!$G$26:$G$52,0))</f>
        <v>0.8044330130009798</v>
      </c>
      <c r="K228" s="191">
        <f>INDEX(list!$J$26:$J$52,MATCH(K$2,list!$G$26:$G$52,0))</f>
        <v>0.81569890321056482</v>
      </c>
      <c r="L228" s="191">
        <f>INDEX(list!$J$26:$J$52,MATCH(L$2,list!$G$26:$G$52,0))</f>
        <v>0.82372769068726526</v>
      </c>
      <c r="M228" s="191">
        <f>INDEX(list!$J$26:$J$52,MATCH(M$2,list!$G$26:$G$52,0))</f>
        <v>0.84006837754080255</v>
      </c>
      <c r="N228" s="191">
        <f>INDEX(list!$J$26:$J$52,MATCH(N$2,list!$G$26:$G$52,0))</f>
        <v>0.86473964788986613</v>
      </c>
      <c r="O228" s="191">
        <f>INDEX(list!$J$26:$J$52,MATCH(O$2,list!$G$26:$G$52,0))</f>
        <v>0.87931389382733727</v>
      </c>
      <c r="P228" s="191">
        <f>INDEX(list!$J$26:$J$52,MATCH(P$2,list!$G$26:$G$52,0))</f>
        <v>0.89299573558741929</v>
      </c>
      <c r="Q228" s="191">
        <f>INDEX(list!$J$26:$J$52,MATCH(Q$2,list!$G$26:$G$52,0))</f>
        <v>0.89938538749912111</v>
      </c>
      <c r="R228" s="191">
        <f>INDEX(list!$J$26:$J$52,MATCH(R$2,list!$G$26:$G$52,0))</f>
        <v>0.90536113867986234</v>
      </c>
      <c r="S228" s="191">
        <f>INDEX(list!$J$26:$J$52,MATCH(S$2,list!$G$26:$G$52,0))</f>
        <v>0.92218634589940585</v>
      </c>
      <c r="T228" s="191">
        <f>INDEX(list!$J$26:$J$52,MATCH(T$2,list!$G$26:$G$52,0))</f>
        <v>0.94293300128382052</v>
      </c>
      <c r="U228" s="191">
        <f>INDEX(list!$J$26:$J$52,MATCH(U$2,list!$G$26:$G$52,0))</f>
        <v>0.96243922119526415</v>
      </c>
      <c r="V228" s="191">
        <f>INDEX(list!$J$26:$J$52,MATCH(V$2,list!$G$26:$G$52,0))</f>
        <v>0.97761325901065366</v>
      </c>
      <c r="W228" s="191">
        <f>INDEX(list!$J$26:$J$52,MATCH(W$2,list!$G$26:$G$52,0))</f>
        <v>1</v>
      </c>
      <c r="X228" s="191">
        <f>INDEX(list!$J$26:$J$52,MATCH(X$2,list!$G$26:$G$52,0))</f>
        <v>1.060001640402285</v>
      </c>
      <c r="Y228" s="191">
        <f>INDEX(list!$J$26:$J$52,MATCH(Y$2,list!$G$26:$G$52,0))</f>
        <v>1.0861396140684445</v>
      </c>
      <c r="Z228" s="192">
        <f>INDEX(list!$J$26:$J$52,MATCH(Z$2,list!$G$26:$G$52,0))</f>
        <v>1.1085969430248384</v>
      </c>
    </row>
    <row r="229" spans="1:26" x14ac:dyDescent="0.2">
      <c r="A229" s="193">
        <v>993</v>
      </c>
      <c r="B229" s="194">
        <f>INDEX(list!$J$26:$J$52,MATCH(B$2,list!$G$26:$G$52,0))</f>
        <v>0.64333537486359005</v>
      </c>
      <c r="C229" s="196">
        <f>INDEX(list!$J$26:$J$52,MATCH(C$2,list!$G$26:$G$52,0))</f>
        <v>0.66528129732386421</v>
      </c>
      <c r="D229" s="196">
        <f>INDEX(list!$J$26:$J$52,MATCH(D$2,list!$G$26:$G$52,0))</f>
        <v>0.67706179249734466</v>
      </c>
      <c r="E229" s="196">
        <f>INDEX(list!$J$26:$J$52,MATCH(E$2,list!$G$26:$G$52,0))</f>
        <v>0.69197741945086422</v>
      </c>
      <c r="F229" s="196">
        <f>INDEX(list!$J$26:$J$52,MATCH(F$2,list!$G$26:$G$52,0))</f>
        <v>0.70724139437994382</v>
      </c>
      <c r="G229" s="196">
        <f>INDEX(list!$J$26:$J$52,MATCH(G$2,list!$G$26:$G$52,0))</f>
        <v>0.728490620889098</v>
      </c>
      <c r="H229" s="196">
        <f>INDEX(list!$J$26:$J$52,MATCH(H$2,list!$G$26:$G$52,0))</f>
        <v>0.75601011095833059</v>
      </c>
      <c r="I229" s="196">
        <f>INDEX(list!$J$26:$J$52,MATCH(I$2,list!$G$26:$G$52,0))</f>
        <v>0.7756582034998204</v>
      </c>
      <c r="J229" s="196">
        <f>INDEX(list!$J$26:$J$52,MATCH(J$2,list!$G$26:$G$52,0))</f>
        <v>0.8044330130009798</v>
      </c>
      <c r="K229" s="196">
        <f>INDEX(list!$J$26:$J$52,MATCH(K$2,list!$G$26:$G$52,0))</f>
        <v>0.81569890321056482</v>
      </c>
      <c r="L229" s="196">
        <f>INDEX(list!$J$26:$J$52,MATCH(L$2,list!$G$26:$G$52,0))</f>
        <v>0.82372769068726526</v>
      </c>
      <c r="M229" s="196">
        <f>INDEX(list!$J$26:$J$52,MATCH(M$2,list!$G$26:$G$52,0))</f>
        <v>0.84006837754080255</v>
      </c>
      <c r="N229" s="196">
        <f>INDEX(list!$J$26:$J$52,MATCH(N$2,list!$G$26:$G$52,0))</f>
        <v>0.86473964788986613</v>
      </c>
      <c r="O229" s="196">
        <f>INDEX(list!$J$26:$J$52,MATCH(O$2,list!$G$26:$G$52,0))</f>
        <v>0.87931389382733727</v>
      </c>
      <c r="P229" s="196">
        <f>INDEX(list!$J$26:$J$52,MATCH(P$2,list!$G$26:$G$52,0))</f>
        <v>0.89299573558741929</v>
      </c>
      <c r="Q229" s="196">
        <f>INDEX(list!$J$26:$J$52,MATCH(Q$2,list!$G$26:$G$52,0))</f>
        <v>0.89938538749912111</v>
      </c>
      <c r="R229" s="196">
        <f>INDEX(list!$J$26:$J$52,MATCH(R$2,list!$G$26:$G$52,0))</f>
        <v>0.90536113867986234</v>
      </c>
      <c r="S229" s="196">
        <f>INDEX(list!$J$26:$J$52,MATCH(S$2,list!$G$26:$G$52,0))</f>
        <v>0.92218634589940585</v>
      </c>
      <c r="T229" s="196">
        <f>INDEX(list!$J$26:$J$52,MATCH(T$2,list!$G$26:$G$52,0))</f>
        <v>0.94293300128382052</v>
      </c>
      <c r="U229" s="196">
        <f>INDEX(list!$J$26:$J$52,MATCH(U$2,list!$G$26:$G$52,0))</f>
        <v>0.96243922119526415</v>
      </c>
      <c r="V229" s="196">
        <f>INDEX(list!$J$26:$J$52,MATCH(V$2,list!$G$26:$G$52,0))</f>
        <v>0.97761325901065366</v>
      </c>
      <c r="W229" s="196">
        <f>INDEX(list!$J$26:$J$52,MATCH(W$2,list!$G$26:$G$52,0))</f>
        <v>1</v>
      </c>
      <c r="X229" s="196">
        <f>INDEX(list!$J$26:$J$52,MATCH(X$2,list!$G$26:$G$52,0))</f>
        <v>1.060001640402285</v>
      </c>
      <c r="Y229" s="196">
        <f>INDEX(list!$J$26:$J$52,MATCH(Y$2,list!$G$26:$G$52,0))</f>
        <v>1.0861396140684445</v>
      </c>
      <c r="Z229" s="197">
        <f>INDEX(list!$J$26:$J$52,MATCH(Z$2,list!$G$26:$G$52,0))</f>
        <v>1.1085969430248384</v>
      </c>
    </row>
    <row r="230" spans="1:26" x14ac:dyDescent="0.2">
      <c r="A230" s="128">
        <v>998</v>
      </c>
      <c r="B230" s="131">
        <f>INDEX(list!$J$26:$J$52,MATCH(B$2,list!$G$26:$G$52,0))</f>
        <v>0.64333537486359005</v>
      </c>
      <c r="C230" s="129">
        <f>INDEX(list!$J$26:$J$52,MATCH(C$2,list!$G$26:$G$52,0))</f>
        <v>0.66528129732386421</v>
      </c>
      <c r="D230" s="129">
        <f>INDEX(list!$J$26:$J$52,MATCH(D$2,list!$G$26:$G$52,0))</f>
        <v>0.67706179249734466</v>
      </c>
      <c r="E230" s="129">
        <f>INDEX(list!$J$26:$J$52,MATCH(E$2,list!$G$26:$G$52,0))</f>
        <v>0.69197741945086422</v>
      </c>
      <c r="F230" s="129">
        <f>INDEX(list!$J$26:$J$52,MATCH(F$2,list!$G$26:$G$52,0))</f>
        <v>0.70724139437994382</v>
      </c>
      <c r="G230" s="129">
        <f>INDEX(list!$J$26:$J$52,MATCH(G$2,list!$G$26:$G$52,0))</f>
        <v>0.728490620889098</v>
      </c>
      <c r="H230" s="129">
        <f>INDEX(list!$J$26:$J$52,MATCH(H$2,list!$G$26:$G$52,0))</f>
        <v>0.75601011095833059</v>
      </c>
      <c r="I230" s="129">
        <f>INDEX(list!$J$26:$J$52,MATCH(I$2,list!$G$26:$G$52,0))</f>
        <v>0.7756582034998204</v>
      </c>
      <c r="J230" s="129">
        <f>INDEX(list!$J$26:$J$52,MATCH(J$2,list!$G$26:$G$52,0))</f>
        <v>0.8044330130009798</v>
      </c>
      <c r="K230" s="129">
        <f>INDEX(list!$J$26:$J$52,MATCH(K$2,list!$G$26:$G$52,0))</f>
        <v>0.81569890321056482</v>
      </c>
      <c r="L230" s="129">
        <f>INDEX(list!$J$26:$J$52,MATCH(L$2,list!$G$26:$G$52,0))</f>
        <v>0.82372769068726526</v>
      </c>
      <c r="M230" s="129">
        <f>INDEX(list!$J$26:$J$52,MATCH(M$2,list!$G$26:$G$52,0))</f>
        <v>0.84006837754080255</v>
      </c>
      <c r="N230" s="129">
        <f>INDEX(list!$J$26:$J$52,MATCH(N$2,list!$G$26:$G$52,0))</f>
        <v>0.86473964788986613</v>
      </c>
      <c r="O230" s="129">
        <f>INDEX(list!$J$26:$J$52,MATCH(O$2,list!$G$26:$G$52,0))</f>
        <v>0.87931389382733727</v>
      </c>
      <c r="P230" s="129">
        <f>INDEX(list!$J$26:$J$52,MATCH(P$2,list!$G$26:$G$52,0))</f>
        <v>0.89299573558741929</v>
      </c>
      <c r="Q230" s="129">
        <f>INDEX(list!$J$26:$J$52,MATCH(Q$2,list!$G$26:$G$52,0))</f>
        <v>0.89938538749912111</v>
      </c>
      <c r="R230" s="129">
        <f>INDEX(list!$J$26:$J$52,MATCH(R$2,list!$G$26:$G$52,0))</f>
        <v>0.90536113867986234</v>
      </c>
      <c r="S230" s="129">
        <f>INDEX(list!$J$26:$J$52,MATCH(S$2,list!$G$26:$G$52,0))</f>
        <v>0.92218634589940585</v>
      </c>
      <c r="T230" s="129">
        <f>INDEX(list!$J$26:$J$52,MATCH(T$2,list!$G$26:$G$52,0))</f>
        <v>0.94293300128382052</v>
      </c>
      <c r="U230" s="129">
        <f>INDEX(list!$J$26:$J$52,MATCH(U$2,list!$G$26:$G$52,0))</f>
        <v>0.96243922119526415</v>
      </c>
      <c r="V230" s="129">
        <f>INDEX(list!$J$26:$J$52,MATCH(V$2,list!$G$26:$G$52,0))</f>
        <v>0.97761325901065366</v>
      </c>
      <c r="W230" s="129">
        <f>INDEX(list!$J$26:$J$52,MATCH(W$2,list!$G$26:$G$52,0))</f>
        <v>1</v>
      </c>
      <c r="X230" s="129">
        <f>INDEX(list!$J$26:$J$52,MATCH(X$2,list!$G$26:$G$52,0))</f>
        <v>1.060001640402285</v>
      </c>
      <c r="Y230" s="130">
        <f>INDEX(list!$J$26:$J$52,MATCH(Y$2,list!$G$26:$G$52,0))</f>
        <v>1.0861396140684445</v>
      </c>
      <c r="Z230" s="197">
        <f>INDEX(list!$J$26:$J$52,MATCH(Z$2,list!$G$26:$G$52,0))</f>
        <v>1.1085969430248384</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63D1-D229-4EE4-9D2A-2A414E22078A}">
  <sheetPr codeName="Sheet7">
    <tabColor rgb="FFFFC000"/>
  </sheetPr>
  <dimension ref="A1:AN2162"/>
  <sheetViews>
    <sheetView zoomScale="90" zoomScaleNormal="90" workbookViewId="0">
      <pane ySplit="2" topLeftCell="A3" activePane="bottomLeft" state="frozen"/>
      <selection activeCell="C3" sqref="C3:L3"/>
      <selection pane="bottomLeft" activeCell="C3" sqref="C3:L3"/>
    </sheetView>
  </sheetViews>
  <sheetFormatPr defaultColWidth="9.28515625" defaultRowHeight="12.75" x14ac:dyDescent="0.2"/>
  <cols>
    <col min="2" max="2" width="14.7109375" style="16" bestFit="1" customWidth="1"/>
    <col min="3" max="3" width="11" style="16" bestFit="1" customWidth="1"/>
    <col min="4" max="4" width="7.85546875" style="16" bestFit="1" customWidth="1"/>
    <col min="5" max="5" width="69.28515625" style="16" bestFit="1" customWidth="1"/>
    <col min="6" max="6" width="14.42578125" style="16" bestFit="1" customWidth="1"/>
    <col min="7" max="7" width="13.7109375" style="16" bestFit="1" customWidth="1"/>
    <col min="8" max="8" width="7.42578125" style="16" customWidth="1"/>
    <col min="9" max="9" width="9.7109375" style="16" customWidth="1"/>
    <col min="10" max="10" width="11.7109375" style="16" customWidth="1"/>
    <col min="11" max="11" width="17.28515625" style="16" bestFit="1" customWidth="1"/>
    <col min="12" max="12" width="6.28515625" style="16" bestFit="1" customWidth="1"/>
    <col min="13" max="13" width="65.42578125" style="16" bestFit="1" customWidth="1"/>
    <col min="14" max="14" width="14.7109375" style="16" bestFit="1" customWidth="1"/>
    <col min="15" max="15" width="14.28515625" style="18" customWidth="1"/>
    <col min="16" max="16" width="14.28515625" style="17" bestFit="1" customWidth="1"/>
    <col min="17" max="17" width="10.28515625" style="16" customWidth="1"/>
    <col min="18" max="18" width="5.7109375" style="16" bestFit="1" customWidth="1"/>
    <col min="19" max="19" width="16.7109375" style="18" bestFit="1" customWidth="1"/>
    <col min="20" max="20" width="10.28515625" style="18" bestFit="1" customWidth="1"/>
    <col min="21" max="23" width="9.28515625" style="18"/>
    <col min="24" max="24" width="37.5703125" style="18" customWidth="1"/>
    <col min="25" max="16384" width="9.28515625" style="18"/>
  </cols>
  <sheetData>
    <row r="1" spans="1:40" x14ac:dyDescent="0.2">
      <c r="A1" t="s">
        <v>493</v>
      </c>
    </row>
    <row r="2" spans="1:40" ht="15" x14ac:dyDescent="0.25">
      <c r="A2" s="24" t="s">
        <v>93</v>
      </c>
      <c r="B2" s="24" t="s">
        <v>94</v>
      </c>
      <c r="C2" s="24" t="s">
        <v>151</v>
      </c>
      <c r="D2" s="24" t="s">
        <v>92</v>
      </c>
      <c r="E2" s="24" t="s">
        <v>152</v>
      </c>
      <c r="F2" s="24" t="s">
        <v>95</v>
      </c>
      <c r="G2" s="24" t="s">
        <v>153</v>
      </c>
      <c r="H2" s="24" t="s">
        <v>154</v>
      </c>
      <c r="I2" s="24" t="s">
        <v>96</v>
      </c>
      <c r="J2" s="24" t="s">
        <v>155</v>
      </c>
      <c r="K2" s="24" t="s">
        <v>156</v>
      </c>
      <c r="L2" s="24" t="s">
        <v>97</v>
      </c>
      <c r="M2" s="24" t="s">
        <v>98</v>
      </c>
      <c r="N2" s="24" t="s">
        <v>99</v>
      </c>
      <c r="O2" s="24" t="s">
        <v>100</v>
      </c>
      <c r="P2" s="24" t="s">
        <v>157</v>
      </c>
      <c r="Q2" s="24" t="s">
        <v>158</v>
      </c>
      <c r="R2" s="24" t="s">
        <v>159</v>
      </c>
      <c r="S2" s="25" t="s">
        <v>101</v>
      </c>
      <c r="T2" s="25" t="s">
        <v>160</v>
      </c>
      <c r="U2" s="24" t="s">
        <v>161</v>
      </c>
      <c r="V2" s="24" t="s">
        <v>102</v>
      </c>
      <c r="W2" s="24" t="s">
        <v>162</v>
      </c>
      <c r="X2" s="24" t="s">
        <v>103</v>
      </c>
      <c r="Y2" s="24" t="s">
        <v>104</v>
      </c>
      <c r="Z2" s="19" t="s">
        <v>105</v>
      </c>
      <c r="AA2" s="24" t="s">
        <v>106</v>
      </c>
      <c r="AB2" s="26" t="s">
        <v>163</v>
      </c>
      <c r="AC2" s="26" t="s">
        <v>164</v>
      </c>
      <c r="AJ2" s="20" t="s">
        <v>494</v>
      </c>
      <c r="AK2" s="20" t="s">
        <v>495</v>
      </c>
      <c r="AM2" t="s">
        <v>104</v>
      </c>
      <c r="AN2" t="s">
        <v>496</v>
      </c>
    </row>
    <row r="3" spans="1:40" ht="15" x14ac:dyDescent="0.25">
      <c r="A3" t="s">
        <v>107</v>
      </c>
      <c r="B3" t="s">
        <v>108</v>
      </c>
      <c r="C3" t="s">
        <v>165</v>
      </c>
      <c r="D3" s="15">
        <v>196</v>
      </c>
      <c r="E3" t="s">
        <v>166</v>
      </c>
      <c r="F3" t="s">
        <v>109</v>
      </c>
      <c r="G3" t="s">
        <v>110</v>
      </c>
      <c r="H3" t="s">
        <v>165</v>
      </c>
      <c r="I3" t="s">
        <v>111</v>
      </c>
      <c r="J3" t="s">
        <v>112</v>
      </c>
      <c r="K3" t="s">
        <v>165</v>
      </c>
      <c r="L3" s="15">
        <v>3003</v>
      </c>
      <c r="M3" t="s">
        <v>113</v>
      </c>
      <c r="N3" t="s">
        <v>114</v>
      </c>
      <c r="O3" t="s">
        <v>167</v>
      </c>
      <c r="P3" t="s">
        <v>168</v>
      </c>
      <c r="Q3" t="s">
        <v>169</v>
      </c>
      <c r="R3" t="s">
        <v>170</v>
      </c>
      <c r="S3">
        <v>-101000</v>
      </c>
      <c r="T3">
        <v>0</v>
      </c>
      <c r="U3" s="15">
        <v>1</v>
      </c>
      <c r="V3" s="27" t="str">
        <f>INDEX(program[ProgramName],MATCH(Data2[[#This Row],[ProgramNum]],program[ProgramNum],0))</f>
        <v>AIDS</v>
      </c>
      <c r="W3" s="20" t="str">
        <f>RIGHT(Data2[[#This Row],[ProgramNum]],1)&amp;Data2[[#This Row],[Statute]]</f>
        <v>1av</v>
      </c>
      <c r="X3" s="27" t="e">
        <f>INDEX(#REF!,MATCH(Data2[[#This Row],[Appr]],#REF!,0))</f>
        <v>#REF!</v>
      </c>
      <c r="Y3" s="40" t="str">
        <f>INDEX(version[Version],MATCH(Data2[[#This Row],[ChangeAuth]],version[Chg code],0))</f>
        <v>Agency</v>
      </c>
      <c r="Z3" s="28">
        <f>INDEX(fund[#Data],MATCH(G3,fund[Fund code],0),2)</f>
        <v>211</v>
      </c>
      <c r="AA3" s="29" t="str">
        <f>IF(Data2[[#This Row],[B2year]]=1,RIGHT(LEFT($A$1,4)+1,2),IF(Data2[[#This Row],[B2year]]=2,RIGHT($A$1,2),""))</f>
        <v>22</v>
      </c>
      <c r="AB3" s="29">
        <f>INDEX(version8[#Data],MATCH(Data2[[#This Row],[Version]],version8[Version],0),2)</f>
        <v>1</v>
      </c>
      <c r="AC3" s="29" t="str">
        <f>IF(Data2[[#This Row],[FederalService]]="",Data2[[#This Row],[FundSource]],IF(Data2[[#This Row],[FederalService]]="L",Data2[[#This Row],[FundSource]]&amp;"-L",IF(Data2[[#This Row],[FederalService]]="F",Data2[[#This Row],[FundSource]]&amp;"-F",IF(Data2[[#This Row],[FederalService]]="S",Data2[[#This Row],[FundSource]]&amp;"-S"))))</f>
        <v>SEG</v>
      </c>
      <c r="AJ3" s="20" t="s">
        <v>110</v>
      </c>
      <c r="AK3" s="20">
        <v>211</v>
      </c>
      <c r="AM3" t="s">
        <v>140</v>
      </c>
      <c r="AN3" s="31">
        <v>1</v>
      </c>
    </row>
    <row r="4" spans="1:40" ht="15" x14ac:dyDescent="0.25">
      <c r="A4" t="s">
        <v>107</v>
      </c>
      <c r="B4" t="s">
        <v>108</v>
      </c>
      <c r="C4" t="s">
        <v>165</v>
      </c>
      <c r="D4" s="15">
        <v>196</v>
      </c>
      <c r="E4" t="s">
        <v>166</v>
      </c>
      <c r="F4" t="s">
        <v>109</v>
      </c>
      <c r="G4" t="s">
        <v>110</v>
      </c>
      <c r="H4" t="s">
        <v>165</v>
      </c>
      <c r="I4" t="s">
        <v>111</v>
      </c>
      <c r="J4" t="s">
        <v>112</v>
      </c>
      <c r="K4" t="s">
        <v>165</v>
      </c>
      <c r="L4" s="15">
        <v>3003</v>
      </c>
      <c r="M4" t="s">
        <v>113</v>
      </c>
      <c r="N4" t="s">
        <v>114</v>
      </c>
      <c r="O4" t="s">
        <v>167</v>
      </c>
      <c r="P4" t="s">
        <v>168</v>
      </c>
      <c r="Q4" t="s">
        <v>169</v>
      </c>
      <c r="R4" t="s">
        <v>170</v>
      </c>
      <c r="S4">
        <v>-101000</v>
      </c>
      <c r="T4">
        <v>0</v>
      </c>
      <c r="U4" s="15">
        <v>2</v>
      </c>
      <c r="V4" s="27" t="str">
        <f>INDEX(program[ProgramName],MATCH(Data2[[#This Row],[ProgramNum]],program[ProgramNum],0))</f>
        <v>AIDS</v>
      </c>
      <c r="W4" s="20" t="str">
        <f>RIGHT(Data2[[#This Row],[ProgramNum]],1)&amp;Data2[[#This Row],[Statute]]</f>
        <v>1av</v>
      </c>
      <c r="X4" s="27" t="e">
        <f>INDEX(#REF!,MATCH(Data2[[#This Row],[Appr]],#REF!,0))</f>
        <v>#REF!</v>
      </c>
      <c r="Y4" s="40" t="str">
        <f>INDEX(version[Version],MATCH(Data2[[#This Row],[ChangeAuth]],version[Chg code],0))</f>
        <v>Agency</v>
      </c>
      <c r="Z4" s="28">
        <f>INDEX(fund[#Data],MATCH(G4,fund[Fund code],0),2)</f>
        <v>211</v>
      </c>
      <c r="AA4" s="29" t="str">
        <f>IF(Data2[[#This Row],[B2year]]=1,RIGHT(LEFT($A$1,4)+1,2),IF(Data2[[#This Row],[B2year]]=2,RIGHT($A$1,2),""))</f>
        <v>23</v>
      </c>
      <c r="AB4" s="29">
        <f>INDEX(version8[#Data],MATCH(Data2[[#This Row],[Version]],version8[Version],0),2)</f>
        <v>1</v>
      </c>
      <c r="AC4" s="29" t="str">
        <f>IF(Data2[[#This Row],[FederalService]]="",Data2[[#This Row],[FundSource]],IF(Data2[[#This Row],[FederalService]]="L",Data2[[#This Row],[FundSource]]&amp;"-L",IF(Data2[[#This Row],[FederalService]]="F",Data2[[#This Row],[FundSource]]&amp;"-F",IF(Data2[[#This Row],[FederalService]]="S",Data2[[#This Row],[FundSource]]&amp;"-S"))))</f>
        <v>SEG</v>
      </c>
      <c r="AJ4" s="20" t="s">
        <v>119</v>
      </c>
      <c r="AK4" s="20">
        <v>272</v>
      </c>
      <c r="AM4" t="s">
        <v>497</v>
      </c>
      <c r="AN4" s="31">
        <v>2</v>
      </c>
    </row>
    <row r="5" spans="1:40" ht="15" x14ac:dyDescent="0.25">
      <c r="A5" t="s">
        <v>107</v>
      </c>
      <c r="B5" t="s">
        <v>108</v>
      </c>
      <c r="C5" t="s">
        <v>165</v>
      </c>
      <c r="D5" s="15">
        <v>196</v>
      </c>
      <c r="E5" t="s">
        <v>166</v>
      </c>
      <c r="F5" t="s">
        <v>109</v>
      </c>
      <c r="G5" t="s">
        <v>110</v>
      </c>
      <c r="H5" t="s">
        <v>165</v>
      </c>
      <c r="I5" t="s">
        <v>111</v>
      </c>
      <c r="J5" t="s">
        <v>112</v>
      </c>
      <c r="K5" t="s">
        <v>165</v>
      </c>
      <c r="L5" s="15">
        <v>2000</v>
      </c>
      <c r="M5" t="s">
        <v>115</v>
      </c>
      <c r="N5" t="s">
        <v>116</v>
      </c>
      <c r="O5" t="s">
        <v>167</v>
      </c>
      <c r="P5" t="s">
        <v>168</v>
      </c>
      <c r="Q5" t="s">
        <v>169</v>
      </c>
      <c r="R5" t="s">
        <v>170</v>
      </c>
      <c r="S5">
        <v>2601000</v>
      </c>
      <c r="T5">
        <v>0</v>
      </c>
      <c r="U5" s="15">
        <v>1</v>
      </c>
      <c r="V5" s="27" t="str">
        <f>INDEX(program[ProgramName],MATCH(Data2[[#This Row],[ProgramNum]],program[ProgramNum],0))</f>
        <v>AIDS</v>
      </c>
      <c r="W5" s="20" t="str">
        <f>RIGHT(Data2[[#This Row],[ProgramNum]],1)&amp;Data2[[#This Row],[Statute]]</f>
        <v>1av</v>
      </c>
      <c r="X5" s="27" t="e">
        <f>INDEX(#REF!,MATCH(Data2[[#This Row],[Appr]],#REF!,0))</f>
        <v>#REF!</v>
      </c>
      <c r="Y5" s="40" t="str">
        <f>INDEX(version[Version],MATCH(Data2[[#This Row],[ChangeAuth]],version[Chg code],0))</f>
        <v>Agency</v>
      </c>
      <c r="Z5" s="30">
        <f>INDEX(fund[#Data],MATCH(G5,fund[Fund code],0),2)</f>
        <v>211</v>
      </c>
      <c r="AA5" s="29" t="str">
        <f>IF(Data2[[#This Row],[B2year]]=1,RIGHT(LEFT($A$1,4)+1,2),IF(Data2[[#This Row],[B2year]]=2,RIGHT($A$1,2),""))</f>
        <v>22</v>
      </c>
      <c r="AB5" s="29">
        <f>INDEX(version8[#Data],MATCH(Data2[[#This Row],[Version]],version8[Version],0),2)</f>
        <v>1</v>
      </c>
      <c r="AC5" s="29" t="str">
        <f>IF(Data2[[#This Row],[FederalService]]="",Data2[[#This Row],[FundSource]],IF(Data2[[#This Row],[FederalService]]="L",Data2[[#This Row],[FundSource]]&amp;"-L",IF(Data2[[#This Row],[FederalService]]="F",Data2[[#This Row],[FundSource]]&amp;"-F",IF(Data2[[#This Row],[FederalService]]="S",Data2[[#This Row],[FundSource]]&amp;"-S"))))</f>
        <v>SEG</v>
      </c>
      <c r="AJ5" s="20" t="s">
        <v>117</v>
      </c>
      <c r="AK5" s="20">
        <v>100</v>
      </c>
      <c r="AM5" t="s">
        <v>498</v>
      </c>
      <c r="AN5" s="31">
        <v>3</v>
      </c>
    </row>
    <row r="6" spans="1:40" ht="15" x14ac:dyDescent="0.25">
      <c r="A6" t="s">
        <v>107</v>
      </c>
      <c r="B6" t="s">
        <v>108</v>
      </c>
      <c r="C6" t="s">
        <v>165</v>
      </c>
      <c r="D6" s="15">
        <v>196</v>
      </c>
      <c r="E6" t="s">
        <v>166</v>
      </c>
      <c r="F6" t="s">
        <v>109</v>
      </c>
      <c r="G6" t="s">
        <v>110</v>
      </c>
      <c r="H6" t="s">
        <v>165</v>
      </c>
      <c r="I6" t="s">
        <v>111</v>
      </c>
      <c r="J6" t="s">
        <v>112</v>
      </c>
      <c r="K6" t="s">
        <v>165</v>
      </c>
      <c r="L6" s="15">
        <v>2000</v>
      </c>
      <c r="M6" t="s">
        <v>115</v>
      </c>
      <c r="N6" t="s">
        <v>116</v>
      </c>
      <c r="O6" t="s">
        <v>167</v>
      </c>
      <c r="P6" t="s">
        <v>168</v>
      </c>
      <c r="Q6" t="s">
        <v>169</v>
      </c>
      <c r="R6" t="s">
        <v>170</v>
      </c>
      <c r="S6">
        <v>2601000</v>
      </c>
      <c r="T6">
        <v>0</v>
      </c>
      <c r="U6" s="15">
        <v>2</v>
      </c>
      <c r="V6" s="27" t="str">
        <f>INDEX(program[ProgramName],MATCH(Data2[[#This Row],[ProgramNum]],program[ProgramNum],0))</f>
        <v>AIDS</v>
      </c>
      <c r="W6" s="20" t="str">
        <f>RIGHT(Data2[[#This Row],[ProgramNum]],1)&amp;Data2[[#This Row],[Statute]]</f>
        <v>1av</v>
      </c>
      <c r="X6" s="27" t="e">
        <f>INDEX(#REF!,MATCH(Data2[[#This Row],[Appr]],#REF!,0))</f>
        <v>#REF!</v>
      </c>
      <c r="Y6" s="40" t="str">
        <f>INDEX(version[Version],MATCH(Data2[[#This Row],[ChangeAuth]],version[Chg code],0))</f>
        <v>Agency</v>
      </c>
      <c r="Z6" s="30">
        <f>INDEX(fund[#Data],MATCH(G6,fund[Fund code],0),2)</f>
        <v>211</v>
      </c>
      <c r="AA6" s="29" t="str">
        <f>IF(Data2[[#This Row],[B2year]]=1,RIGHT(LEFT($A$1,4)+1,2),IF(Data2[[#This Row],[B2year]]=2,RIGHT($A$1,2),""))</f>
        <v>23</v>
      </c>
      <c r="AB6" s="29">
        <f>INDEX(version8[#Data],MATCH(Data2[[#This Row],[Version]],version8[Version],0),2)</f>
        <v>1</v>
      </c>
      <c r="AC6" s="29" t="str">
        <f>IF(Data2[[#This Row],[FederalService]]="",Data2[[#This Row],[FundSource]],IF(Data2[[#This Row],[FederalService]]="L",Data2[[#This Row],[FundSource]]&amp;"-L",IF(Data2[[#This Row],[FederalService]]="F",Data2[[#This Row],[FundSource]]&amp;"-F",IF(Data2[[#This Row],[FederalService]]="S",Data2[[#This Row],[FundSource]]&amp;"-S"))))</f>
        <v>SEG</v>
      </c>
      <c r="AJ6" s="20" t="s">
        <v>134</v>
      </c>
      <c r="AK6" s="20">
        <v>587</v>
      </c>
      <c r="AM6" s="32" t="s">
        <v>499</v>
      </c>
      <c r="AN6" s="33">
        <v>4</v>
      </c>
    </row>
    <row r="7" spans="1:40" ht="15" x14ac:dyDescent="0.25">
      <c r="A7" t="s">
        <v>107</v>
      </c>
      <c r="B7" t="s">
        <v>108</v>
      </c>
      <c r="C7" t="s">
        <v>165</v>
      </c>
      <c r="D7" s="15">
        <v>196</v>
      </c>
      <c r="E7" t="s">
        <v>166</v>
      </c>
      <c r="F7" t="s">
        <v>109</v>
      </c>
      <c r="G7" t="s">
        <v>110</v>
      </c>
      <c r="H7" t="s">
        <v>165</v>
      </c>
      <c r="I7" t="s">
        <v>111</v>
      </c>
      <c r="J7" t="s">
        <v>112</v>
      </c>
      <c r="K7" t="s">
        <v>165</v>
      </c>
      <c r="L7" s="15">
        <v>3002</v>
      </c>
      <c r="M7" t="s">
        <v>171</v>
      </c>
      <c r="N7" t="s">
        <v>114</v>
      </c>
      <c r="O7" t="s">
        <v>167</v>
      </c>
      <c r="P7" t="s">
        <v>168</v>
      </c>
      <c r="Q7" t="s">
        <v>169</v>
      </c>
      <c r="R7" t="s">
        <v>170</v>
      </c>
      <c r="S7">
        <v>-2500000</v>
      </c>
      <c r="T7">
        <v>0</v>
      </c>
      <c r="U7" s="15">
        <v>1</v>
      </c>
      <c r="V7" s="27" t="str">
        <f>INDEX(program[ProgramName],MATCH(Data2[[#This Row],[ProgramNum]],program[ProgramNum],0))</f>
        <v>AIDS</v>
      </c>
      <c r="W7" s="20" t="str">
        <f>RIGHT(Data2[[#This Row],[ProgramNum]],1)&amp;Data2[[#This Row],[Statute]]</f>
        <v>1av</v>
      </c>
      <c r="X7" s="27" t="e">
        <f>INDEX(#REF!,MATCH(Data2[[#This Row],[Appr]],#REF!,0))</f>
        <v>#REF!</v>
      </c>
      <c r="Y7" s="40" t="str">
        <f>INDEX(version[Version],MATCH(Data2[[#This Row],[ChangeAuth]],version[Chg code],0))</f>
        <v>Agency</v>
      </c>
      <c r="Z7" s="30">
        <f>INDEX(fund[#Data],MATCH(G7,fund[Fund code],0),2)</f>
        <v>211</v>
      </c>
      <c r="AA7" s="29" t="str">
        <f>IF(Data2[[#This Row],[B2year]]=1,RIGHT(LEFT($A$1,4)+1,2),IF(Data2[[#This Row],[B2year]]=2,RIGHT($A$1,2),""))</f>
        <v>22</v>
      </c>
      <c r="AB7" s="29">
        <f>INDEX(version8[#Data],MATCH(Data2[[#This Row],[Version]],version8[Version],0),2)</f>
        <v>1</v>
      </c>
      <c r="AC7" s="29" t="str">
        <f>IF(Data2[[#This Row],[FederalService]]="",Data2[[#This Row],[FundSource]],IF(Data2[[#This Row],[FederalService]]="L",Data2[[#This Row],[FundSource]]&amp;"-L",IF(Data2[[#This Row],[FederalService]]="F",Data2[[#This Row],[FundSource]]&amp;"-F",IF(Data2[[#This Row],[FederalService]]="S",Data2[[#This Row],[FundSource]]&amp;"-S"))))</f>
        <v>SEG</v>
      </c>
      <c r="AM7" s="32" t="s">
        <v>500</v>
      </c>
      <c r="AN7" s="33">
        <v>5</v>
      </c>
    </row>
    <row r="8" spans="1:40" ht="15" x14ac:dyDescent="0.25">
      <c r="A8" t="s">
        <v>107</v>
      </c>
      <c r="B8" t="s">
        <v>108</v>
      </c>
      <c r="C8" t="s">
        <v>165</v>
      </c>
      <c r="D8" s="15">
        <v>196</v>
      </c>
      <c r="E8" t="s">
        <v>166</v>
      </c>
      <c r="F8" t="s">
        <v>109</v>
      </c>
      <c r="G8" t="s">
        <v>110</v>
      </c>
      <c r="H8" t="s">
        <v>165</v>
      </c>
      <c r="I8" t="s">
        <v>111</v>
      </c>
      <c r="J8" t="s">
        <v>112</v>
      </c>
      <c r="K8" t="s">
        <v>165</v>
      </c>
      <c r="L8" s="15">
        <v>3002</v>
      </c>
      <c r="M8" t="s">
        <v>171</v>
      </c>
      <c r="N8" t="s">
        <v>114</v>
      </c>
      <c r="O8" t="s">
        <v>167</v>
      </c>
      <c r="P8" t="s">
        <v>168</v>
      </c>
      <c r="Q8" t="s">
        <v>169</v>
      </c>
      <c r="R8" t="s">
        <v>170</v>
      </c>
      <c r="S8">
        <v>-2500000</v>
      </c>
      <c r="T8">
        <v>0</v>
      </c>
      <c r="U8" s="15">
        <v>2</v>
      </c>
      <c r="V8" s="27" t="str">
        <f>INDEX(program[ProgramName],MATCH(Data2[[#This Row],[ProgramNum]],program[ProgramNum],0))</f>
        <v>AIDS</v>
      </c>
      <c r="W8" s="20" t="str">
        <f>RIGHT(Data2[[#This Row],[ProgramNum]],1)&amp;Data2[[#This Row],[Statute]]</f>
        <v>1av</v>
      </c>
      <c r="X8" s="27" t="e">
        <f>INDEX(#REF!,MATCH(Data2[[#This Row],[Appr]],#REF!,0))</f>
        <v>#REF!</v>
      </c>
      <c r="Y8" s="40" t="str">
        <f>INDEX(version[Version],MATCH(Data2[[#This Row],[ChangeAuth]],version[Chg code],0))</f>
        <v>Agency</v>
      </c>
      <c r="Z8" s="30">
        <f>INDEX(fund[#Data],MATCH(G8,fund[Fund code],0),2)</f>
        <v>211</v>
      </c>
      <c r="AA8" s="29" t="str">
        <f>IF(Data2[[#This Row],[B2year]]=1,RIGHT(LEFT($A$1,4)+1,2),IF(Data2[[#This Row],[B2year]]=2,RIGHT($A$1,2),""))</f>
        <v>23</v>
      </c>
      <c r="AB8" s="29">
        <f>INDEX(version8[#Data],MATCH(Data2[[#This Row],[Version]],version8[Version],0),2)</f>
        <v>1</v>
      </c>
      <c r="AC8" s="29" t="str">
        <f>IF(Data2[[#This Row],[FederalService]]="",Data2[[#This Row],[FundSource]],IF(Data2[[#This Row],[FederalService]]="L",Data2[[#This Row],[FundSource]]&amp;"-L",IF(Data2[[#This Row],[FederalService]]="F",Data2[[#This Row],[FundSource]]&amp;"-F",IF(Data2[[#This Row],[FederalService]]="S",Data2[[#This Row],[FundSource]]&amp;"-S"))))</f>
        <v>SEG</v>
      </c>
      <c r="AM8" s="32" t="s">
        <v>146</v>
      </c>
      <c r="AN8" s="33">
        <v>6</v>
      </c>
    </row>
    <row r="9" spans="1:40" ht="15" x14ac:dyDescent="0.25">
      <c r="A9" t="s">
        <v>107</v>
      </c>
      <c r="B9" t="s">
        <v>108</v>
      </c>
      <c r="C9" t="s">
        <v>165</v>
      </c>
      <c r="D9" s="15">
        <v>196</v>
      </c>
      <c r="E9" t="s">
        <v>166</v>
      </c>
      <c r="F9" t="s">
        <v>109</v>
      </c>
      <c r="G9" t="s">
        <v>110</v>
      </c>
      <c r="H9" t="s">
        <v>165</v>
      </c>
      <c r="I9" t="s">
        <v>111</v>
      </c>
      <c r="J9" t="s">
        <v>112</v>
      </c>
      <c r="K9" t="s">
        <v>165</v>
      </c>
      <c r="L9" s="15">
        <v>2000</v>
      </c>
      <c r="M9" t="s">
        <v>115</v>
      </c>
      <c r="N9" t="s">
        <v>116</v>
      </c>
      <c r="O9" t="s">
        <v>167</v>
      </c>
      <c r="P9" t="s">
        <v>168</v>
      </c>
      <c r="Q9" t="s">
        <v>172</v>
      </c>
      <c r="R9" t="s">
        <v>170</v>
      </c>
      <c r="S9">
        <v>15900</v>
      </c>
      <c r="T9">
        <v>0</v>
      </c>
      <c r="U9" s="15">
        <v>2</v>
      </c>
      <c r="V9" s="27" t="str">
        <f>INDEX(program[ProgramName],MATCH(Data2[[#This Row],[ProgramNum]],program[ProgramNum],0))</f>
        <v>AIDS</v>
      </c>
      <c r="W9" s="20" t="str">
        <f>RIGHT(Data2[[#This Row],[ProgramNum]],1)&amp;Data2[[#This Row],[Statute]]</f>
        <v>1av</v>
      </c>
      <c r="X9" s="27" t="e">
        <f>INDEX(#REF!,MATCH(Data2[[#This Row],[Appr]],#REF!,0))</f>
        <v>#REF!</v>
      </c>
      <c r="Y9" s="40" t="str">
        <f>INDEX(version[Version],MATCH(Data2[[#This Row],[ChangeAuth]],version[Chg code],0))</f>
        <v>Agency</v>
      </c>
      <c r="Z9" s="30">
        <f>INDEX(fund[#Data],MATCH(G9,fund[Fund code],0),2)</f>
        <v>211</v>
      </c>
      <c r="AA9" s="29" t="str">
        <f>IF(Data2[[#This Row],[B2year]]=1,RIGHT(LEFT($A$1,4)+1,2),IF(Data2[[#This Row],[B2year]]=2,RIGHT($A$1,2),""))</f>
        <v>23</v>
      </c>
      <c r="AB9" s="29">
        <f>INDEX(version8[#Data],MATCH(Data2[[#This Row],[Version]],version8[Version],0),2)</f>
        <v>1</v>
      </c>
      <c r="AC9" s="29" t="str">
        <f>IF(Data2[[#This Row],[FederalService]]="",Data2[[#This Row],[FundSource]],IF(Data2[[#This Row],[FederalService]]="L",Data2[[#This Row],[FundSource]]&amp;"-L",IF(Data2[[#This Row],[FederalService]]="F",Data2[[#This Row],[FundSource]]&amp;"-F",IF(Data2[[#This Row],[FederalService]]="S",Data2[[#This Row],[FundSource]]&amp;"-S"))))</f>
        <v>SEG</v>
      </c>
    </row>
    <row r="10" spans="1:40" ht="15" x14ac:dyDescent="0.25">
      <c r="A10" t="s">
        <v>107</v>
      </c>
      <c r="B10" t="s">
        <v>108</v>
      </c>
      <c r="C10" t="s">
        <v>165</v>
      </c>
      <c r="D10" s="15">
        <v>196</v>
      </c>
      <c r="E10" t="s">
        <v>166</v>
      </c>
      <c r="F10" t="s">
        <v>109</v>
      </c>
      <c r="G10" t="s">
        <v>110</v>
      </c>
      <c r="H10" t="s">
        <v>165</v>
      </c>
      <c r="I10" t="s">
        <v>111</v>
      </c>
      <c r="J10" t="s">
        <v>112</v>
      </c>
      <c r="K10" t="s">
        <v>165</v>
      </c>
      <c r="L10" s="15">
        <v>2000</v>
      </c>
      <c r="M10" t="s">
        <v>115</v>
      </c>
      <c r="N10" t="s">
        <v>116</v>
      </c>
      <c r="O10" t="s">
        <v>167</v>
      </c>
      <c r="P10" t="s">
        <v>168</v>
      </c>
      <c r="Q10" t="s">
        <v>172</v>
      </c>
      <c r="R10" t="s">
        <v>170</v>
      </c>
      <c r="S10">
        <v>15900</v>
      </c>
      <c r="T10">
        <v>0</v>
      </c>
      <c r="U10" s="15">
        <v>1</v>
      </c>
      <c r="V10" s="27" t="str">
        <f>INDEX(program[ProgramName],MATCH(Data2[[#This Row],[ProgramNum]],program[ProgramNum],0))</f>
        <v>AIDS</v>
      </c>
      <c r="W10" s="20" t="str">
        <f>RIGHT(Data2[[#This Row],[ProgramNum]],1)&amp;Data2[[#This Row],[Statute]]</f>
        <v>1av</v>
      </c>
      <c r="X10" s="27" t="e">
        <f>INDEX(#REF!,MATCH(Data2[[#This Row],[Appr]],#REF!,0))</f>
        <v>#REF!</v>
      </c>
      <c r="Y10" s="40" t="str">
        <f>INDEX(version[Version],MATCH(Data2[[#This Row],[ChangeAuth]],version[Chg code],0))</f>
        <v>Agency</v>
      </c>
      <c r="Z10" s="30">
        <f>INDEX(fund[#Data],MATCH(G10,fund[Fund code],0),2)</f>
        <v>211</v>
      </c>
      <c r="AA10" s="29" t="str">
        <f>IF(Data2[[#This Row],[B2year]]=1,RIGHT(LEFT($A$1,4)+1,2),IF(Data2[[#This Row],[B2year]]=2,RIGHT($A$1,2),""))</f>
        <v>22</v>
      </c>
      <c r="AB10" s="29">
        <f>INDEX(version8[#Data],MATCH(Data2[[#This Row],[Version]],version8[Version],0),2)</f>
        <v>1</v>
      </c>
      <c r="AC10" s="29" t="str">
        <f>IF(Data2[[#This Row],[FederalService]]="",Data2[[#This Row],[FundSource]],IF(Data2[[#This Row],[FederalService]]="L",Data2[[#This Row],[FundSource]]&amp;"-L",IF(Data2[[#This Row],[FederalService]]="F",Data2[[#This Row],[FundSource]]&amp;"-F",IF(Data2[[#This Row],[FederalService]]="S",Data2[[#This Row],[FundSource]]&amp;"-S"))))</f>
        <v>SEG</v>
      </c>
    </row>
    <row r="11" spans="1:40" ht="15" x14ac:dyDescent="0.25">
      <c r="A11" t="s">
        <v>107</v>
      </c>
      <c r="B11" t="s">
        <v>108</v>
      </c>
      <c r="C11" t="s">
        <v>165</v>
      </c>
      <c r="D11" s="15">
        <v>196</v>
      </c>
      <c r="E11" t="s">
        <v>166</v>
      </c>
      <c r="F11" t="s">
        <v>109</v>
      </c>
      <c r="G11" t="s">
        <v>110</v>
      </c>
      <c r="H11" t="s">
        <v>165</v>
      </c>
      <c r="I11" t="s">
        <v>111</v>
      </c>
      <c r="J11" t="s">
        <v>112</v>
      </c>
      <c r="K11" t="s">
        <v>165</v>
      </c>
      <c r="L11" s="15">
        <v>3003</v>
      </c>
      <c r="M11" t="s">
        <v>113</v>
      </c>
      <c r="N11" t="s">
        <v>114</v>
      </c>
      <c r="O11" t="s">
        <v>167</v>
      </c>
      <c r="P11" t="s">
        <v>168</v>
      </c>
      <c r="Q11" t="s">
        <v>172</v>
      </c>
      <c r="R11" t="s">
        <v>170</v>
      </c>
      <c r="S11">
        <v>-15900</v>
      </c>
      <c r="T11">
        <v>0</v>
      </c>
      <c r="U11" s="15">
        <v>2</v>
      </c>
      <c r="V11" s="27" t="str">
        <f>INDEX(program[ProgramName],MATCH(Data2[[#This Row],[ProgramNum]],program[ProgramNum],0))</f>
        <v>AIDS</v>
      </c>
      <c r="W11" s="20" t="str">
        <f>RIGHT(Data2[[#This Row],[ProgramNum]],1)&amp;Data2[[#This Row],[Statute]]</f>
        <v>1av</v>
      </c>
      <c r="X11" s="27" t="e">
        <f>INDEX(#REF!,MATCH(Data2[[#This Row],[Appr]],#REF!,0))</f>
        <v>#REF!</v>
      </c>
      <c r="Y11" s="40" t="str">
        <f>INDEX(version[Version],MATCH(Data2[[#This Row],[ChangeAuth]],version[Chg code],0))</f>
        <v>Agency</v>
      </c>
      <c r="Z11" s="30">
        <f>INDEX(fund[#Data],MATCH(G11,fund[Fund code],0),2)</f>
        <v>211</v>
      </c>
      <c r="AA11" s="29" t="str">
        <f>IF(Data2[[#This Row],[B2year]]=1,RIGHT(LEFT($A$1,4)+1,2),IF(Data2[[#This Row],[B2year]]=2,RIGHT($A$1,2),""))</f>
        <v>23</v>
      </c>
      <c r="AB11" s="29">
        <f>INDEX(version8[#Data],MATCH(Data2[[#This Row],[Version]],version8[Version],0),2)</f>
        <v>1</v>
      </c>
      <c r="AC11" s="29" t="str">
        <f>IF(Data2[[#This Row],[FederalService]]="",Data2[[#This Row],[FundSource]],IF(Data2[[#This Row],[FederalService]]="L",Data2[[#This Row],[FundSource]]&amp;"-L",IF(Data2[[#This Row],[FederalService]]="F",Data2[[#This Row],[FundSource]]&amp;"-F",IF(Data2[[#This Row],[FederalService]]="S",Data2[[#This Row],[FundSource]]&amp;"-S"))))</f>
        <v>SEG</v>
      </c>
    </row>
    <row r="12" spans="1:40" ht="15" x14ac:dyDescent="0.25">
      <c r="A12" t="s">
        <v>107</v>
      </c>
      <c r="B12" t="s">
        <v>108</v>
      </c>
      <c r="C12" t="s">
        <v>165</v>
      </c>
      <c r="D12" s="15">
        <v>196</v>
      </c>
      <c r="E12" t="s">
        <v>166</v>
      </c>
      <c r="F12" t="s">
        <v>109</v>
      </c>
      <c r="G12" t="s">
        <v>110</v>
      </c>
      <c r="H12" t="s">
        <v>165</v>
      </c>
      <c r="I12" t="s">
        <v>111</v>
      </c>
      <c r="J12" t="s">
        <v>112</v>
      </c>
      <c r="K12" t="s">
        <v>165</v>
      </c>
      <c r="L12" s="15">
        <v>3003</v>
      </c>
      <c r="M12" t="s">
        <v>113</v>
      </c>
      <c r="N12" t="s">
        <v>114</v>
      </c>
      <c r="O12" t="s">
        <v>167</v>
      </c>
      <c r="P12" t="s">
        <v>168</v>
      </c>
      <c r="Q12" t="s">
        <v>172</v>
      </c>
      <c r="R12" t="s">
        <v>170</v>
      </c>
      <c r="S12">
        <v>-15900</v>
      </c>
      <c r="T12">
        <v>0</v>
      </c>
      <c r="U12" s="15">
        <v>1</v>
      </c>
      <c r="V12" s="27" t="str">
        <f>INDEX(program[ProgramName],MATCH(Data2[[#This Row],[ProgramNum]],program[ProgramNum],0))</f>
        <v>AIDS</v>
      </c>
      <c r="W12" s="20" t="str">
        <f>RIGHT(Data2[[#This Row],[ProgramNum]],1)&amp;Data2[[#This Row],[Statute]]</f>
        <v>1av</v>
      </c>
      <c r="X12" s="27" t="e">
        <f>INDEX(#REF!,MATCH(Data2[[#This Row],[Appr]],#REF!,0))</f>
        <v>#REF!</v>
      </c>
      <c r="Y12" s="40" t="str">
        <f>INDEX(version[Version],MATCH(Data2[[#This Row],[ChangeAuth]],version[Chg code],0))</f>
        <v>Agency</v>
      </c>
      <c r="Z12" s="30">
        <f>INDEX(fund[#Data],MATCH(G12,fund[Fund code],0),2)</f>
        <v>211</v>
      </c>
      <c r="AA12" s="29" t="str">
        <f>IF(Data2[[#This Row],[B2year]]=1,RIGHT(LEFT($A$1,4)+1,2),IF(Data2[[#This Row],[B2year]]=2,RIGHT($A$1,2),""))</f>
        <v>22</v>
      </c>
      <c r="AB12" s="29">
        <f>INDEX(version8[#Data],MATCH(Data2[[#This Row],[Version]],version8[Version],0),2)</f>
        <v>1</v>
      </c>
      <c r="AC12" s="29" t="str">
        <f>IF(Data2[[#This Row],[FederalService]]="",Data2[[#This Row],[FundSource]],IF(Data2[[#This Row],[FederalService]]="L",Data2[[#This Row],[FundSource]]&amp;"-L",IF(Data2[[#This Row],[FederalService]]="F",Data2[[#This Row],[FundSource]]&amp;"-F",IF(Data2[[#This Row],[FederalService]]="S",Data2[[#This Row],[FundSource]]&amp;"-S"))))</f>
        <v>SEG</v>
      </c>
      <c r="AJ12" s="32" t="s">
        <v>501</v>
      </c>
      <c r="AK12" s="32" t="s">
        <v>104</v>
      </c>
      <c r="AL12" s="32" t="s">
        <v>502</v>
      </c>
      <c r="AM12" s="32" t="s">
        <v>503</v>
      </c>
    </row>
    <row r="13" spans="1:40" ht="15" x14ac:dyDescent="0.25">
      <c r="A13" t="s">
        <v>107</v>
      </c>
      <c r="B13" t="s">
        <v>117</v>
      </c>
      <c r="C13" t="s">
        <v>165</v>
      </c>
      <c r="D13" s="15">
        <v>172</v>
      </c>
      <c r="E13" t="s">
        <v>173</v>
      </c>
      <c r="F13" t="s">
        <v>109</v>
      </c>
      <c r="G13" t="s">
        <v>110</v>
      </c>
      <c r="H13" t="s">
        <v>165</v>
      </c>
      <c r="I13" t="s">
        <v>118</v>
      </c>
      <c r="J13" t="s">
        <v>174</v>
      </c>
      <c r="K13" t="s">
        <v>174</v>
      </c>
      <c r="L13" s="15">
        <v>2000</v>
      </c>
      <c r="M13" t="s">
        <v>115</v>
      </c>
      <c r="N13" t="s">
        <v>116</v>
      </c>
      <c r="O13" t="s">
        <v>175</v>
      </c>
      <c r="P13" t="s">
        <v>119</v>
      </c>
      <c r="Q13" t="s">
        <v>176</v>
      </c>
      <c r="R13" t="s">
        <v>170</v>
      </c>
      <c r="S13">
        <v>110000</v>
      </c>
      <c r="T13">
        <v>0</v>
      </c>
      <c r="U13" s="15">
        <v>1</v>
      </c>
      <c r="V13" s="27" t="str">
        <f>INDEX(program[ProgramName],MATCH(Data2[[#This Row],[ProgramNum]],program[ProgramNum],0))</f>
        <v>AIDS</v>
      </c>
      <c r="W13" s="20" t="str">
        <f>RIGHT(Data2[[#This Row],[ProgramNum]],1)&amp;Data2[[#This Row],[Statute]]</f>
        <v>1bv</v>
      </c>
      <c r="X13" s="27" t="e">
        <f>INDEX(#REF!,MATCH(Data2[[#This Row],[Appr]],#REF!,0))</f>
        <v>#REF!</v>
      </c>
      <c r="Y13" s="40" t="str">
        <f>INDEX(version[Version],MATCH(Data2[[#This Row],[ChangeAuth]],version[Chg code],0))</f>
        <v>Agency</v>
      </c>
      <c r="Z13" s="30">
        <f>INDEX(fund[#Data],MATCH(G13,fund[Fund code],0),2)</f>
        <v>211</v>
      </c>
      <c r="AA13" s="29" t="str">
        <f>IF(Data2[[#This Row],[B2year]]=1,RIGHT(LEFT($A$1,4)+1,2),IF(Data2[[#This Row],[B2year]]=2,RIGHT($A$1,2),""))</f>
        <v>22</v>
      </c>
      <c r="AB13" s="29">
        <f>INDEX(version8[#Data],MATCH(Data2[[#This Row],[Version]],version8[Version],0),2)</f>
        <v>1</v>
      </c>
      <c r="AC13" s="29" t="str">
        <f>IF(Data2[[#This Row],[FederalService]]="",Data2[[#This Row],[FundSource]],IF(Data2[[#This Row],[FederalService]]="L",Data2[[#This Row],[FundSource]]&amp;"-L",IF(Data2[[#This Row],[FederalService]]="F",Data2[[#This Row],[FundSource]]&amp;"-F",IF(Data2[[#This Row],[FederalService]]="S",Data2[[#This Row],[FundSource]]&amp;"-S"))))</f>
        <v>SEG-L</v>
      </c>
      <c r="AJ13" s="32" t="s">
        <v>116</v>
      </c>
      <c r="AK13" s="32" t="s">
        <v>140</v>
      </c>
      <c r="AL13" s="32" t="s">
        <v>504</v>
      </c>
      <c r="AM13" s="32" t="s">
        <v>116</v>
      </c>
    </row>
    <row r="14" spans="1:40" ht="15" x14ac:dyDescent="0.25">
      <c r="A14" t="s">
        <v>107</v>
      </c>
      <c r="B14" t="s">
        <v>117</v>
      </c>
      <c r="C14" t="s">
        <v>165</v>
      </c>
      <c r="D14" s="15">
        <v>172</v>
      </c>
      <c r="E14" t="s">
        <v>173</v>
      </c>
      <c r="F14" t="s">
        <v>109</v>
      </c>
      <c r="G14" t="s">
        <v>110</v>
      </c>
      <c r="H14" t="s">
        <v>165</v>
      </c>
      <c r="I14" t="s">
        <v>118</v>
      </c>
      <c r="J14" t="s">
        <v>174</v>
      </c>
      <c r="K14" t="s">
        <v>174</v>
      </c>
      <c r="L14" s="15">
        <v>2000</v>
      </c>
      <c r="M14" t="s">
        <v>115</v>
      </c>
      <c r="N14" t="s">
        <v>116</v>
      </c>
      <c r="O14" t="s">
        <v>175</v>
      </c>
      <c r="P14" t="s">
        <v>119</v>
      </c>
      <c r="Q14" t="s">
        <v>176</v>
      </c>
      <c r="R14" t="s">
        <v>170</v>
      </c>
      <c r="S14">
        <v>110000</v>
      </c>
      <c r="T14">
        <v>0</v>
      </c>
      <c r="U14" s="15">
        <v>2</v>
      </c>
      <c r="V14" s="27" t="str">
        <f>INDEX(program[ProgramName],MATCH(Data2[[#This Row],[ProgramNum]],program[ProgramNum],0))</f>
        <v>AIDS</v>
      </c>
      <c r="W14" s="20" t="str">
        <f>RIGHT(Data2[[#This Row],[ProgramNum]],1)&amp;Data2[[#This Row],[Statute]]</f>
        <v>1bv</v>
      </c>
      <c r="X14" s="27" t="e">
        <f>INDEX(#REF!,MATCH(Data2[[#This Row],[Appr]],#REF!,0))</f>
        <v>#REF!</v>
      </c>
      <c r="Y14" s="40" t="str">
        <f>INDEX(version[Version],MATCH(Data2[[#This Row],[ChangeAuth]],version[Chg code],0))</f>
        <v>Agency</v>
      </c>
      <c r="Z14" s="30">
        <f>INDEX(fund[#Data],MATCH(G14,fund[Fund code],0),2)</f>
        <v>211</v>
      </c>
      <c r="AA14" s="29" t="str">
        <f>IF(Data2[[#This Row],[B2year]]=1,RIGHT(LEFT($A$1,4)+1,2),IF(Data2[[#This Row],[B2year]]=2,RIGHT($A$1,2),""))</f>
        <v>23</v>
      </c>
      <c r="AB14" s="29">
        <f>INDEX(version8[#Data],MATCH(Data2[[#This Row],[Version]],version8[Version],0),2)</f>
        <v>1</v>
      </c>
      <c r="AC14" s="29" t="str">
        <f>IF(Data2[[#This Row],[FederalService]]="",Data2[[#This Row],[FundSource]],IF(Data2[[#This Row],[FederalService]]="L",Data2[[#This Row],[FundSource]]&amp;"-L",IF(Data2[[#This Row],[FederalService]]="F",Data2[[#This Row],[FundSource]]&amp;"-F",IF(Data2[[#This Row],[FederalService]]="S",Data2[[#This Row],[FundSource]]&amp;"-S"))))</f>
        <v>SEG-L</v>
      </c>
      <c r="AJ14" s="32" t="s">
        <v>114</v>
      </c>
      <c r="AK14" s="32" t="s">
        <v>140</v>
      </c>
      <c r="AL14" s="32" t="s">
        <v>505</v>
      </c>
      <c r="AM14" s="32" t="s">
        <v>114</v>
      </c>
    </row>
    <row r="15" spans="1:40" ht="15" x14ac:dyDescent="0.25">
      <c r="A15" t="s">
        <v>107</v>
      </c>
      <c r="B15" t="s">
        <v>117</v>
      </c>
      <c r="C15" t="s">
        <v>165</v>
      </c>
      <c r="D15" s="15">
        <v>182</v>
      </c>
      <c r="E15" t="s">
        <v>177</v>
      </c>
      <c r="F15" t="s">
        <v>109</v>
      </c>
      <c r="G15" t="s">
        <v>110</v>
      </c>
      <c r="H15" t="s">
        <v>165</v>
      </c>
      <c r="I15" t="s">
        <v>118</v>
      </c>
      <c r="J15" t="s">
        <v>174</v>
      </c>
      <c r="K15" t="s">
        <v>178</v>
      </c>
      <c r="L15" s="15">
        <v>2000</v>
      </c>
      <c r="M15" t="s">
        <v>115</v>
      </c>
      <c r="N15" t="s">
        <v>116</v>
      </c>
      <c r="O15" t="s">
        <v>179</v>
      </c>
      <c r="P15" t="s">
        <v>180</v>
      </c>
      <c r="Q15" t="s">
        <v>176</v>
      </c>
      <c r="R15" t="s">
        <v>170</v>
      </c>
      <c r="S15">
        <v>125000</v>
      </c>
      <c r="T15">
        <v>0</v>
      </c>
      <c r="U15" s="15">
        <v>1</v>
      </c>
      <c r="V15" s="27" t="str">
        <f>INDEX(program[ProgramName],MATCH(Data2[[#This Row],[ProgramNum]],program[ProgramNum],0))</f>
        <v>AIDS</v>
      </c>
      <c r="W15" s="20" t="str">
        <f>RIGHT(Data2[[#This Row],[ProgramNum]],1)&amp;Data2[[#This Row],[Statute]]</f>
        <v>1bx</v>
      </c>
      <c r="X15" s="27" t="e">
        <f>INDEX(#REF!,MATCH(Data2[[#This Row],[Appr]],#REF!,0))</f>
        <v>#REF!</v>
      </c>
      <c r="Y15" s="40" t="str">
        <f>INDEX(version[Version],MATCH(Data2[[#This Row],[ChangeAuth]],version[Chg code],0))</f>
        <v>Agency</v>
      </c>
      <c r="Z15" s="30">
        <f>INDEX(fund[#Data],MATCH(G15,fund[Fund code],0),2)</f>
        <v>211</v>
      </c>
      <c r="AA15" s="29" t="str">
        <f>IF(Data2[[#This Row],[B2year]]=1,RIGHT(LEFT($A$1,4)+1,2),IF(Data2[[#This Row],[B2year]]=2,RIGHT($A$1,2),""))</f>
        <v>22</v>
      </c>
      <c r="AB15" s="29">
        <f>INDEX(version8[#Data],MATCH(Data2[[#This Row],[Version]],version8[Version],0),2)</f>
        <v>1</v>
      </c>
      <c r="AC15" s="29" t="str">
        <f>IF(Data2[[#This Row],[FederalService]]="",Data2[[#This Row],[FundSource]],IF(Data2[[#This Row],[FederalService]]="L",Data2[[#This Row],[FundSource]]&amp;"-L",IF(Data2[[#This Row],[FederalService]]="F",Data2[[#This Row],[FundSource]]&amp;"-F",IF(Data2[[#This Row],[FederalService]]="S",Data2[[#This Row],[FundSource]]&amp;"-S"))))</f>
        <v>SEG-F</v>
      </c>
      <c r="AJ15" s="32" t="s">
        <v>122</v>
      </c>
      <c r="AK15" s="32" t="s">
        <v>497</v>
      </c>
      <c r="AL15" s="32" t="s">
        <v>506</v>
      </c>
      <c r="AM15" s="32" t="s">
        <v>122</v>
      </c>
    </row>
    <row r="16" spans="1:40" ht="15" x14ac:dyDescent="0.25">
      <c r="A16" t="s">
        <v>107</v>
      </c>
      <c r="B16" t="s">
        <v>117</v>
      </c>
      <c r="C16" t="s">
        <v>165</v>
      </c>
      <c r="D16" s="15">
        <v>182</v>
      </c>
      <c r="E16" t="s">
        <v>177</v>
      </c>
      <c r="F16" t="s">
        <v>109</v>
      </c>
      <c r="G16" t="s">
        <v>110</v>
      </c>
      <c r="H16" t="s">
        <v>165</v>
      </c>
      <c r="I16" t="s">
        <v>118</v>
      </c>
      <c r="J16" t="s">
        <v>174</v>
      </c>
      <c r="K16" t="s">
        <v>178</v>
      </c>
      <c r="L16" s="15">
        <v>2000</v>
      </c>
      <c r="M16" t="s">
        <v>115</v>
      </c>
      <c r="N16" t="s">
        <v>116</v>
      </c>
      <c r="O16" t="s">
        <v>179</v>
      </c>
      <c r="P16" t="s">
        <v>180</v>
      </c>
      <c r="Q16" t="s">
        <v>176</v>
      </c>
      <c r="R16" t="s">
        <v>170</v>
      </c>
      <c r="S16">
        <v>125000</v>
      </c>
      <c r="T16">
        <v>0</v>
      </c>
      <c r="U16" s="15">
        <v>2</v>
      </c>
      <c r="V16" s="27" t="str">
        <f>INDEX(program[ProgramName],MATCH(Data2[[#This Row],[ProgramNum]],program[ProgramNum],0))</f>
        <v>AIDS</v>
      </c>
      <c r="W16" s="20" t="str">
        <f>RIGHT(Data2[[#This Row],[ProgramNum]],1)&amp;Data2[[#This Row],[Statute]]</f>
        <v>1bx</v>
      </c>
      <c r="X16" s="27" t="e">
        <f>INDEX(#REF!,MATCH(Data2[[#This Row],[Appr]],#REF!,0))</f>
        <v>#REF!</v>
      </c>
      <c r="Y16" s="40" t="str">
        <f>INDEX(version[Version],MATCH(Data2[[#This Row],[ChangeAuth]],version[Chg code],0))</f>
        <v>Agency</v>
      </c>
      <c r="Z16" s="30">
        <f>INDEX(fund[#Data],MATCH(G16,fund[Fund code],0),2)</f>
        <v>211</v>
      </c>
      <c r="AA16" s="29" t="str">
        <f>IF(Data2[[#This Row],[B2year]]=1,RIGHT(LEFT($A$1,4)+1,2),IF(Data2[[#This Row],[B2year]]=2,RIGHT($A$1,2),""))</f>
        <v>23</v>
      </c>
      <c r="AB16" s="29">
        <f>INDEX(version8[#Data],MATCH(Data2[[#This Row],[Version]],version8[Version],0),2)</f>
        <v>1</v>
      </c>
      <c r="AC16" s="29" t="str">
        <f>IF(Data2[[#This Row],[FederalService]]="",Data2[[#This Row],[FundSource]],IF(Data2[[#This Row],[FederalService]]="L",Data2[[#This Row],[FundSource]]&amp;"-L",IF(Data2[[#This Row],[FederalService]]="F",Data2[[#This Row],[FundSource]]&amp;"-F",IF(Data2[[#This Row],[FederalService]]="S",Data2[[#This Row],[FundSource]]&amp;"-S"))))</f>
        <v>SEG-F</v>
      </c>
      <c r="AJ16" s="32"/>
      <c r="AK16" s="32" t="s">
        <v>498</v>
      </c>
      <c r="AL16" s="32" t="s">
        <v>507</v>
      </c>
      <c r="AM16" s="32" t="s">
        <v>508</v>
      </c>
    </row>
    <row r="17" spans="1:39" ht="15" x14ac:dyDescent="0.25">
      <c r="A17" t="s">
        <v>107</v>
      </c>
      <c r="B17" t="s">
        <v>120</v>
      </c>
      <c r="C17" t="s">
        <v>165</v>
      </c>
      <c r="D17" s="15">
        <v>179</v>
      </c>
      <c r="E17" t="s">
        <v>181</v>
      </c>
      <c r="F17" t="s">
        <v>121</v>
      </c>
      <c r="G17" t="s">
        <v>117</v>
      </c>
      <c r="H17" t="s">
        <v>165</v>
      </c>
      <c r="I17" t="s">
        <v>118</v>
      </c>
      <c r="J17" t="s">
        <v>174</v>
      </c>
      <c r="K17" t="s">
        <v>165</v>
      </c>
      <c r="L17" s="15">
        <v>2000</v>
      </c>
      <c r="M17" t="s">
        <v>115</v>
      </c>
      <c r="N17" t="s">
        <v>116</v>
      </c>
      <c r="O17" t="s">
        <v>182</v>
      </c>
      <c r="P17" t="s">
        <v>183</v>
      </c>
      <c r="Q17" t="s">
        <v>176</v>
      </c>
      <c r="R17" t="s">
        <v>170</v>
      </c>
      <c r="S17">
        <v>450000</v>
      </c>
      <c r="T17">
        <v>0</v>
      </c>
      <c r="U17" s="15">
        <v>1</v>
      </c>
      <c r="V17" s="27" t="str">
        <f>INDEX(program[ProgramName],MATCH(Data2[[#This Row],[ProgramNum]],program[ProgramNum],0))</f>
        <v>AIDS</v>
      </c>
      <c r="W17" s="20" t="str">
        <f>RIGHT(Data2[[#This Row],[ProgramNum]],1)&amp;Data2[[#This Row],[Statute]]</f>
        <v>1ig</v>
      </c>
      <c r="X17" s="27" t="e">
        <f>INDEX(#REF!,MATCH(Data2[[#This Row],[Appr]],#REF!,0))</f>
        <v>#REF!</v>
      </c>
      <c r="Y17" s="40" t="str">
        <f>INDEX(version[Version],MATCH(Data2[[#This Row],[ChangeAuth]],version[Chg code],0))</f>
        <v>Agency</v>
      </c>
      <c r="Z17" s="30">
        <f>INDEX(fund[#Data],MATCH(G17,fund[Fund code],0),2)</f>
        <v>100</v>
      </c>
      <c r="AA17" s="29" t="str">
        <f>IF(Data2[[#This Row],[B2year]]=1,RIGHT(LEFT($A$1,4)+1,2),IF(Data2[[#This Row],[B2year]]=2,RIGHT($A$1,2),""))</f>
        <v>22</v>
      </c>
      <c r="AB17" s="29">
        <f>INDEX(version8[#Data],MATCH(Data2[[#This Row],[Version]],version8[Version],0),2)</f>
        <v>1</v>
      </c>
      <c r="AC17" s="29" t="str">
        <f>IF(Data2[[#This Row],[FederalService]]="",Data2[[#This Row],[FundSource]],IF(Data2[[#This Row],[FederalService]]="L",Data2[[#This Row],[FundSource]]&amp;"-L",IF(Data2[[#This Row],[FederalService]]="F",Data2[[#This Row],[FundSource]]&amp;"-F",IF(Data2[[#This Row],[FederalService]]="S",Data2[[#This Row],[FundSource]]&amp;"-S"))))</f>
        <v>PR</v>
      </c>
      <c r="AJ17" s="32"/>
      <c r="AK17" s="32" t="s">
        <v>499</v>
      </c>
      <c r="AL17" s="32" t="s">
        <v>509</v>
      </c>
      <c r="AM17" s="32" t="s">
        <v>510</v>
      </c>
    </row>
    <row r="18" spans="1:39" ht="15" x14ac:dyDescent="0.25">
      <c r="A18" t="s">
        <v>107</v>
      </c>
      <c r="B18" t="s">
        <v>120</v>
      </c>
      <c r="C18" t="s">
        <v>165</v>
      </c>
      <c r="D18" s="15">
        <v>179</v>
      </c>
      <c r="E18" t="s">
        <v>181</v>
      </c>
      <c r="F18" t="s">
        <v>121</v>
      </c>
      <c r="G18" t="s">
        <v>117</v>
      </c>
      <c r="H18" t="s">
        <v>165</v>
      </c>
      <c r="I18" t="s">
        <v>118</v>
      </c>
      <c r="J18" t="s">
        <v>174</v>
      </c>
      <c r="K18" t="s">
        <v>165</v>
      </c>
      <c r="L18" s="15">
        <v>2000</v>
      </c>
      <c r="M18" t="s">
        <v>115</v>
      </c>
      <c r="N18" t="s">
        <v>116</v>
      </c>
      <c r="O18" t="s">
        <v>182</v>
      </c>
      <c r="P18" t="s">
        <v>183</v>
      </c>
      <c r="Q18" t="s">
        <v>176</v>
      </c>
      <c r="R18" t="s">
        <v>170</v>
      </c>
      <c r="S18">
        <v>450000</v>
      </c>
      <c r="T18">
        <v>0</v>
      </c>
      <c r="U18" s="15">
        <v>2</v>
      </c>
      <c r="V18" s="27" t="str">
        <f>INDEX(program[ProgramName],MATCH(Data2[[#This Row],[ProgramNum]],program[ProgramNum],0))</f>
        <v>AIDS</v>
      </c>
      <c r="W18" s="20" t="str">
        <f>RIGHT(Data2[[#This Row],[ProgramNum]],1)&amp;Data2[[#This Row],[Statute]]</f>
        <v>1ig</v>
      </c>
      <c r="X18" s="27" t="e">
        <f>INDEX(#REF!,MATCH(Data2[[#This Row],[Appr]],#REF!,0))</f>
        <v>#REF!</v>
      </c>
      <c r="Y18" s="40" t="str">
        <f>INDEX(version[Version],MATCH(Data2[[#This Row],[ChangeAuth]],version[Chg code],0))</f>
        <v>Agency</v>
      </c>
      <c r="Z18" s="30">
        <f>INDEX(fund[#Data],MATCH(G18,fund[Fund code],0),2)</f>
        <v>100</v>
      </c>
      <c r="AA18" s="29" t="str">
        <f>IF(Data2[[#This Row],[B2year]]=1,RIGHT(LEFT($A$1,4)+1,2),IF(Data2[[#This Row],[B2year]]=2,RIGHT($A$1,2),""))</f>
        <v>23</v>
      </c>
      <c r="AB18" s="29">
        <f>INDEX(version8[#Data],MATCH(Data2[[#This Row],[Version]],version8[Version],0),2)</f>
        <v>1</v>
      </c>
      <c r="AC18" s="29" t="str">
        <f>IF(Data2[[#This Row],[FederalService]]="",Data2[[#This Row],[FundSource]],IF(Data2[[#This Row],[FederalService]]="L",Data2[[#This Row],[FundSource]]&amp;"-L",IF(Data2[[#This Row],[FederalService]]="F",Data2[[#This Row],[FundSource]]&amp;"-F",IF(Data2[[#This Row],[FederalService]]="S",Data2[[#This Row],[FundSource]]&amp;"-S"))))</f>
        <v>PR</v>
      </c>
      <c r="AJ18" s="32"/>
      <c r="AK18" s="32" t="s">
        <v>511</v>
      </c>
      <c r="AL18" s="32" t="s">
        <v>512</v>
      </c>
      <c r="AM18" s="32" t="s">
        <v>513</v>
      </c>
    </row>
    <row r="19" spans="1:39" ht="15" x14ac:dyDescent="0.25">
      <c r="A19" t="s">
        <v>107</v>
      </c>
      <c r="B19" t="s">
        <v>120</v>
      </c>
      <c r="C19" t="s">
        <v>165</v>
      </c>
      <c r="D19" s="15">
        <v>180</v>
      </c>
      <c r="E19" t="s">
        <v>184</v>
      </c>
      <c r="F19" t="s">
        <v>121</v>
      </c>
      <c r="G19" t="s">
        <v>117</v>
      </c>
      <c r="H19" t="s">
        <v>165</v>
      </c>
      <c r="I19" t="s">
        <v>118</v>
      </c>
      <c r="J19" t="s">
        <v>112</v>
      </c>
      <c r="K19" t="s">
        <v>165</v>
      </c>
      <c r="L19" s="15">
        <v>2000</v>
      </c>
      <c r="M19" t="s">
        <v>115</v>
      </c>
      <c r="N19" t="s">
        <v>116</v>
      </c>
      <c r="O19" t="s">
        <v>185</v>
      </c>
      <c r="P19" t="s">
        <v>186</v>
      </c>
      <c r="Q19" t="s">
        <v>176</v>
      </c>
      <c r="R19" t="s">
        <v>170</v>
      </c>
      <c r="S19">
        <v>125000</v>
      </c>
      <c r="T19">
        <v>0</v>
      </c>
      <c r="U19" s="15">
        <v>1</v>
      </c>
      <c r="V19" s="27" t="str">
        <f>INDEX(program[ProgramName],MATCH(Data2[[#This Row],[ProgramNum]],program[ProgramNum],0))</f>
        <v>AIDS</v>
      </c>
      <c r="W19" s="20" t="str">
        <f>RIGHT(Data2[[#This Row],[ProgramNum]],1)&amp;Data2[[#This Row],[Statute]]</f>
        <v>1ih</v>
      </c>
      <c r="X19" s="27" t="e">
        <f>INDEX(#REF!,MATCH(Data2[[#This Row],[Appr]],#REF!,0))</f>
        <v>#REF!</v>
      </c>
      <c r="Y19" s="40" t="str">
        <f>INDEX(version[Version],MATCH(Data2[[#This Row],[ChangeAuth]],version[Chg code],0))</f>
        <v>Agency</v>
      </c>
      <c r="Z19" s="30">
        <f>INDEX(fund[#Data],MATCH(G19,fund[Fund code],0),2)</f>
        <v>100</v>
      </c>
      <c r="AA19" s="29" t="str">
        <f>IF(Data2[[#This Row],[B2year]]=1,RIGHT(LEFT($A$1,4)+1,2),IF(Data2[[#This Row],[B2year]]=2,RIGHT($A$1,2),""))</f>
        <v>22</v>
      </c>
      <c r="AB19" s="29">
        <f>INDEX(version8[#Data],MATCH(Data2[[#This Row],[Version]],version8[Version],0),2)</f>
        <v>1</v>
      </c>
      <c r="AC19" s="29" t="str">
        <f>IF(Data2[[#This Row],[FederalService]]="",Data2[[#This Row],[FundSource]],IF(Data2[[#This Row],[FederalService]]="L",Data2[[#This Row],[FundSource]]&amp;"-L",IF(Data2[[#This Row],[FederalService]]="F",Data2[[#This Row],[FundSource]]&amp;"-F",IF(Data2[[#This Row],[FederalService]]="S",Data2[[#This Row],[FundSource]]&amp;"-S"))))</f>
        <v>PR</v>
      </c>
      <c r="AJ19" s="32" t="s">
        <v>147</v>
      </c>
      <c r="AK19" s="32" t="s">
        <v>500</v>
      </c>
      <c r="AL19" s="32" t="s">
        <v>514</v>
      </c>
      <c r="AM19" s="32" t="s">
        <v>147</v>
      </c>
    </row>
    <row r="20" spans="1:39" ht="15" x14ac:dyDescent="0.25">
      <c r="A20" t="s">
        <v>107</v>
      </c>
      <c r="B20" t="s">
        <v>120</v>
      </c>
      <c r="C20" t="s">
        <v>165</v>
      </c>
      <c r="D20" s="15">
        <v>180</v>
      </c>
      <c r="E20" t="s">
        <v>184</v>
      </c>
      <c r="F20" t="s">
        <v>121</v>
      </c>
      <c r="G20" t="s">
        <v>117</v>
      </c>
      <c r="H20" t="s">
        <v>165</v>
      </c>
      <c r="I20" t="s">
        <v>118</v>
      </c>
      <c r="J20" t="s">
        <v>112</v>
      </c>
      <c r="K20" t="s">
        <v>165</v>
      </c>
      <c r="L20" s="15">
        <v>2000</v>
      </c>
      <c r="M20" t="s">
        <v>115</v>
      </c>
      <c r="N20" t="s">
        <v>116</v>
      </c>
      <c r="O20" t="s">
        <v>185</v>
      </c>
      <c r="P20" t="s">
        <v>186</v>
      </c>
      <c r="Q20" t="s">
        <v>176</v>
      </c>
      <c r="R20" t="s">
        <v>170</v>
      </c>
      <c r="S20">
        <v>125000</v>
      </c>
      <c r="T20">
        <v>0</v>
      </c>
      <c r="U20" s="15">
        <v>2</v>
      </c>
      <c r="V20" s="27" t="str">
        <f>INDEX(program[ProgramName],MATCH(Data2[[#This Row],[ProgramNum]],program[ProgramNum],0))</f>
        <v>AIDS</v>
      </c>
      <c r="W20" s="20" t="str">
        <f>RIGHT(Data2[[#This Row],[ProgramNum]],1)&amp;Data2[[#This Row],[Statute]]</f>
        <v>1ih</v>
      </c>
      <c r="X20" s="27" t="e">
        <f>INDEX(#REF!,MATCH(Data2[[#This Row],[Appr]],#REF!,0))</f>
        <v>#REF!</v>
      </c>
      <c r="Y20" s="40" t="str">
        <f>INDEX(version[Version],MATCH(Data2[[#This Row],[ChangeAuth]],version[Chg code],0))</f>
        <v>Agency</v>
      </c>
      <c r="Z20" s="30">
        <f>INDEX(fund[#Data],MATCH(G20,fund[Fund code],0),2)</f>
        <v>100</v>
      </c>
      <c r="AA20" s="29" t="str">
        <f>IF(Data2[[#This Row],[B2year]]=1,RIGHT(LEFT($A$1,4)+1,2),IF(Data2[[#This Row],[B2year]]=2,RIGHT($A$1,2),""))</f>
        <v>23</v>
      </c>
      <c r="AB20" s="29">
        <f>INDEX(version8[#Data],MATCH(Data2[[#This Row],[Version]],version8[Version],0),2)</f>
        <v>1</v>
      </c>
      <c r="AC20" s="29" t="str">
        <f>IF(Data2[[#This Row],[FederalService]]="",Data2[[#This Row],[FundSource]],IF(Data2[[#This Row],[FederalService]]="L",Data2[[#This Row],[FundSource]]&amp;"-L",IF(Data2[[#This Row],[FederalService]]="F",Data2[[#This Row],[FundSource]]&amp;"-F",IF(Data2[[#This Row],[FederalService]]="S",Data2[[#This Row],[FundSource]]&amp;"-S"))))</f>
        <v>PR</v>
      </c>
      <c r="AJ20" s="32" t="s">
        <v>125</v>
      </c>
      <c r="AK20" s="32" t="s">
        <v>146</v>
      </c>
      <c r="AL20" s="32"/>
      <c r="AM20" s="32"/>
    </row>
    <row r="21" spans="1:39" ht="15" x14ac:dyDescent="0.25">
      <c r="A21" t="s">
        <v>107</v>
      </c>
      <c r="B21" t="s">
        <v>107</v>
      </c>
      <c r="C21" t="s">
        <v>165</v>
      </c>
      <c r="D21" s="15">
        <v>190</v>
      </c>
      <c r="E21" t="s">
        <v>187</v>
      </c>
      <c r="F21" t="s">
        <v>109</v>
      </c>
      <c r="G21" t="s">
        <v>110</v>
      </c>
      <c r="H21" t="s">
        <v>165</v>
      </c>
      <c r="I21" t="s">
        <v>111</v>
      </c>
      <c r="J21" t="s">
        <v>174</v>
      </c>
      <c r="K21" t="s">
        <v>165</v>
      </c>
      <c r="L21" s="15">
        <v>2000</v>
      </c>
      <c r="M21" t="s">
        <v>115</v>
      </c>
      <c r="N21" t="s">
        <v>116</v>
      </c>
      <c r="O21" t="s">
        <v>188</v>
      </c>
      <c r="P21" t="s">
        <v>189</v>
      </c>
      <c r="Q21" t="s">
        <v>190</v>
      </c>
      <c r="R21" t="s">
        <v>170</v>
      </c>
      <c r="S21">
        <v>13963000</v>
      </c>
      <c r="T21">
        <v>0</v>
      </c>
      <c r="U21" s="15">
        <v>1</v>
      </c>
      <c r="V21" s="27" t="str">
        <f>INDEX(program[ProgramName],MATCH(Data2[[#This Row],[ProgramNum]],program[ProgramNum],0))</f>
        <v>AIDS</v>
      </c>
      <c r="W21" s="20" t="str">
        <f>RIGHT(Data2[[#This Row],[ProgramNum]],1)&amp;Data2[[#This Row],[Statute]]</f>
        <v>1as</v>
      </c>
      <c r="X21" s="27" t="e">
        <f>INDEX(#REF!,MATCH(Data2[[#This Row],[Appr]],#REF!,0))</f>
        <v>#REF!</v>
      </c>
      <c r="Y21" s="40" t="str">
        <f>INDEX(version[Version],MATCH(Data2[[#This Row],[ChangeAuth]],version[Chg code],0))</f>
        <v>Agency</v>
      </c>
      <c r="Z21" s="30">
        <f>INDEX(fund[#Data],MATCH(G21,fund[Fund code],0),2)</f>
        <v>211</v>
      </c>
      <c r="AA21" s="29" t="str">
        <f>IF(Data2[[#This Row],[B2year]]=1,RIGHT(LEFT($A$1,4)+1,2),IF(Data2[[#This Row],[B2year]]=2,RIGHT($A$1,2),""))</f>
        <v>22</v>
      </c>
      <c r="AB21" s="29">
        <f>INDEX(version8[#Data],MATCH(Data2[[#This Row],[Version]],version8[Version],0),2)</f>
        <v>1</v>
      </c>
      <c r="AC21" s="29" t="str">
        <f>IF(Data2[[#This Row],[FederalService]]="",Data2[[#This Row],[FundSource]],IF(Data2[[#This Row],[FederalService]]="L",Data2[[#This Row],[FundSource]]&amp;"-L",IF(Data2[[#This Row],[FederalService]]="F",Data2[[#This Row],[FundSource]]&amp;"-F",IF(Data2[[#This Row],[FederalService]]="S",Data2[[#This Row],[FundSource]]&amp;"-S"))))</f>
        <v>SEG</v>
      </c>
    </row>
    <row r="22" spans="1:39" ht="15" x14ac:dyDescent="0.25">
      <c r="A22" t="s">
        <v>107</v>
      </c>
      <c r="B22" t="s">
        <v>107</v>
      </c>
      <c r="C22" t="s">
        <v>165</v>
      </c>
      <c r="D22" s="15">
        <v>190</v>
      </c>
      <c r="E22" t="s">
        <v>187</v>
      </c>
      <c r="F22" t="s">
        <v>109</v>
      </c>
      <c r="G22" t="s">
        <v>110</v>
      </c>
      <c r="H22" t="s">
        <v>165</v>
      </c>
      <c r="I22" t="s">
        <v>111</v>
      </c>
      <c r="J22" t="s">
        <v>174</v>
      </c>
      <c r="K22" t="s">
        <v>165</v>
      </c>
      <c r="L22" s="15">
        <v>2000</v>
      </c>
      <c r="M22" t="s">
        <v>115</v>
      </c>
      <c r="N22" t="s">
        <v>116</v>
      </c>
      <c r="O22" t="s">
        <v>188</v>
      </c>
      <c r="P22" t="s">
        <v>189</v>
      </c>
      <c r="Q22" t="s">
        <v>190</v>
      </c>
      <c r="R22" t="s">
        <v>170</v>
      </c>
      <c r="S22">
        <v>13963000</v>
      </c>
      <c r="T22">
        <v>0</v>
      </c>
      <c r="U22" s="15">
        <v>2</v>
      </c>
      <c r="V22" s="27" t="str">
        <f>INDEX(program[ProgramName],MATCH(Data2[[#This Row],[ProgramNum]],program[ProgramNum],0))</f>
        <v>AIDS</v>
      </c>
      <c r="W22" s="20" t="str">
        <f>RIGHT(Data2[[#This Row],[ProgramNum]],1)&amp;Data2[[#This Row],[Statute]]</f>
        <v>1as</v>
      </c>
      <c r="X22" s="27" t="e">
        <f>INDEX(#REF!,MATCH(Data2[[#This Row],[Appr]],#REF!,0))</f>
        <v>#REF!</v>
      </c>
      <c r="Y22" s="40" t="str">
        <f>INDEX(version[Version],MATCH(Data2[[#This Row],[ChangeAuth]],version[Chg code],0))</f>
        <v>Agency</v>
      </c>
      <c r="Z22" s="30">
        <f>INDEX(fund[#Data],MATCH(G22,fund[Fund code],0),2)</f>
        <v>211</v>
      </c>
      <c r="AA22" s="29" t="str">
        <f>IF(Data2[[#This Row],[B2year]]=1,RIGHT(LEFT($A$1,4)+1,2),IF(Data2[[#This Row],[B2year]]=2,RIGHT($A$1,2),""))</f>
        <v>23</v>
      </c>
      <c r="AB22" s="29">
        <f>INDEX(version8[#Data],MATCH(Data2[[#This Row],[Version]],version8[Version],0),2)</f>
        <v>1</v>
      </c>
      <c r="AC22" s="29" t="str">
        <f>IF(Data2[[#This Row],[FederalService]]="",Data2[[#This Row],[FundSource]],IF(Data2[[#This Row],[FederalService]]="L",Data2[[#This Row],[FundSource]]&amp;"-L",IF(Data2[[#This Row],[FederalService]]="F",Data2[[#This Row],[FundSource]]&amp;"-F",IF(Data2[[#This Row],[FederalService]]="S",Data2[[#This Row],[FundSource]]&amp;"-S"))))</f>
        <v>SEG</v>
      </c>
    </row>
    <row r="23" spans="1:39" ht="15" x14ac:dyDescent="0.25">
      <c r="A23" t="s">
        <v>107</v>
      </c>
      <c r="B23" t="s">
        <v>107</v>
      </c>
      <c r="C23" t="s">
        <v>165</v>
      </c>
      <c r="D23" s="15">
        <v>190</v>
      </c>
      <c r="E23" t="s">
        <v>187</v>
      </c>
      <c r="F23" t="s">
        <v>109</v>
      </c>
      <c r="G23" t="s">
        <v>110</v>
      </c>
      <c r="H23" t="s">
        <v>165</v>
      </c>
      <c r="I23" t="s">
        <v>111</v>
      </c>
      <c r="J23" t="s">
        <v>174</v>
      </c>
      <c r="K23" t="s">
        <v>165</v>
      </c>
      <c r="L23" s="15">
        <v>6001</v>
      </c>
      <c r="M23" t="s">
        <v>10</v>
      </c>
      <c r="N23" t="s">
        <v>122</v>
      </c>
      <c r="O23" t="s">
        <v>188</v>
      </c>
      <c r="P23" t="s">
        <v>189</v>
      </c>
      <c r="Q23" t="s">
        <v>190</v>
      </c>
      <c r="R23" t="s">
        <v>170</v>
      </c>
      <c r="S23">
        <v>69800</v>
      </c>
      <c r="T23">
        <v>0</v>
      </c>
      <c r="U23" s="15">
        <v>1</v>
      </c>
      <c r="V23" s="27" t="str">
        <f>INDEX(program[ProgramName],MATCH(Data2[[#This Row],[ProgramNum]],program[ProgramNum],0))</f>
        <v>AIDS</v>
      </c>
      <c r="W23" s="20" t="str">
        <f>RIGHT(Data2[[#This Row],[ProgramNum]],1)&amp;Data2[[#This Row],[Statute]]</f>
        <v>1as</v>
      </c>
      <c r="X23" s="27" t="e">
        <f>INDEX(#REF!,MATCH(Data2[[#This Row],[Appr]],#REF!,0))</f>
        <v>#REF!</v>
      </c>
      <c r="Y23" s="40" t="str">
        <f>INDEX(version[Version],MATCH(Data2[[#This Row],[ChangeAuth]],version[Chg code],0))</f>
        <v>Governor's</v>
      </c>
      <c r="Z23" s="30">
        <f>INDEX(fund[#Data],MATCH(G23,fund[Fund code],0),2)</f>
        <v>211</v>
      </c>
      <c r="AA23" s="29" t="str">
        <f>IF(Data2[[#This Row],[B2year]]=1,RIGHT(LEFT($A$1,4)+1,2),IF(Data2[[#This Row],[B2year]]=2,RIGHT($A$1,2),""))</f>
        <v>22</v>
      </c>
      <c r="AB23" s="29">
        <f>INDEX(version8[#Data],MATCH(Data2[[#This Row],[Version]],version8[Version],0),2)</f>
        <v>2</v>
      </c>
      <c r="AC23" s="29" t="str">
        <f>IF(Data2[[#This Row],[FederalService]]="",Data2[[#This Row],[FundSource]],IF(Data2[[#This Row],[FederalService]]="L",Data2[[#This Row],[FundSource]]&amp;"-L",IF(Data2[[#This Row],[FederalService]]="F",Data2[[#This Row],[FundSource]]&amp;"-F",IF(Data2[[#This Row],[FederalService]]="S",Data2[[#This Row],[FundSource]]&amp;"-S"))))</f>
        <v>SEG</v>
      </c>
    </row>
    <row r="24" spans="1:39" ht="15" x14ac:dyDescent="0.25">
      <c r="A24" t="s">
        <v>107</v>
      </c>
      <c r="B24" t="s">
        <v>107</v>
      </c>
      <c r="C24" t="s">
        <v>165</v>
      </c>
      <c r="D24" s="15">
        <v>190</v>
      </c>
      <c r="E24" t="s">
        <v>187</v>
      </c>
      <c r="F24" t="s">
        <v>109</v>
      </c>
      <c r="G24" t="s">
        <v>110</v>
      </c>
      <c r="H24" t="s">
        <v>165</v>
      </c>
      <c r="I24" t="s">
        <v>111</v>
      </c>
      <c r="J24" t="s">
        <v>174</v>
      </c>
      <c r="K24" t="s">
        <v>165</v>
      </c>
      <c r="L24" s="15">
        <v>6001</v>
      </c>
      <c r="M24" t="s">
        <v>10</v>
      </c>
      <c r="N24" t="s">
        <v>122</v>
      </c>
      <c r="O24" t="s">
        <v>188</v>
      </c>
      <c r="P24" t="s">
        <v>189</v>
      </c>
      <c r="Q24" t="s">
        <v>190</v>
      </c>
      <c r="R24" t="s">
        <v>170</v>
      </c>
      <c r="S24">
        <v>350500</v>
      </c>
      <c r="T24">
        <v>0</v>
      </c>
      <c r="U24" s="15">
        <v>2</v>
      </c>
      <c r="V24" s="27" t="str">
        <f>INDEX(program[ProgramName],MATCH(Data2[[#This Row],[ProgramNum]],program[ProgramNum],0))</f>
        <v>AIDS</v>
      </c>
      <c r="W24" s="20" t="str">
        <f>RIGHT(Data2[[#This Row],[ProgramNum]],1)&amp;Data2[[#This Row],[Statute]]</f>
        <v>1as</v>
      </c>
      <c r="X24" s="27" t="e">
        <f>INDEX(#REF!,MATCH(Data2[[#This Row],[Appr]],#REF!,0))</f>
        <v>#REF!</v>
      </c>
      <c r="Y24" s="40" t="str">
        <f>INDEX(version[Version],MATCH(Data2[[#This Row],[ChangeAuth]],version[Chg code],0))</f>
        <v>Governor's</v>
      </c>
      <c r="Z24" s="30">
        <f>INDEX(fund[#Data],MATCH(G24,fund[Fund code],0),2)</f>
        <v>211</v>
      </c>
      <c r="AA24" s="29" t="str">
        <f>IF(Data2[[#This Row],[B2year]]=1,RIGHT(LEFT($A$1,4)+1,2),IF(Data2[[#This Row],[B2year]]=2,RIGHT($A$1,2),""))</f>
        <v>23</v>
      </c>
      <c r="AB24" s="29">
        <f>INDEX(version8[#Data],MATCH(Data2[[#This Row],[Version]],version8[Version],0),2)</f>
        <v>2</v>
      </c>
      <c r="AC24" s="29" t="str">
        <f>IF(Data2[[#This Row],[FederalService]]="",Data2[[#This Row],[FundSource]],IF(Data2[[#This Row],[FederalService]]="L",Data2[[#This Row],[FundSource]]&amp;"-L",IF(Data2[[#This Row],[FederalService]]="F",Data2[[#This Row],[FundSource]]&amp;"-F",IF(Data2[[#This Row],[FederalService]]="S",Data2[[#This Row],[FundSource]]&amp;"-S"))))</f>
        <v>SEG</v>
      </c>
      <c r="AJ24" s="19" t="s">
        <v>93</v>
      </c>
      <c r="AK24" s="19" t="s">
        <v>102</v>
      </c>
    </row>
    <row r="25" spans="1:39" ht="15" x14ac:dyDescent="0.25">
      <c r="A25" t="s">
        <v>107</v>
      </c>
      <c r="B25" t="s">
        <v>107</v>
      </c>
      <c r="C25" t="s">
        <v>165</v>
      </c>
      <c r="D25" s="15">
        <v>191</v>
      </c>
      <c r="E25" t="s">
        <v>191</v>
      </c>
      <c r="F25" t="s">
        <v>109</v>
      </c>
      <c r="G25" t="s">
        <v>110</v>
      </c>
      <c r="H25" t="s">
        <v>165</v>
      </c>
      <c r="I25" t="s">
        <v>111</v>
      </c>
      <c r="J25" t="s">
        <v>174</v>
      </c>
      <c r="K25" t="s">
        <v>165</v>
      </c>
      <c r="L25" s="15">
        <v>6001</v>
      </c>
      <c r="M25" t="s">
        <v>10</v>
      </c>
      <c r="N25" t="s">
        <v>122</v>
      </c>
      <c r="O25" t="s">
        <v>192</v>
      </c>
      <c r="P25" t="s">
        <v>193</v>
      </c>
      <c r="Q25" t="s">
        <v>190</v>
      </c>
      <c r="R25" t="s">
        <v>170</v>
      </c>
      <c r="S25">
        <v>301200</v>
      </c>
      <c r="T25">
        <v>0</v>
      </c>
      <c r="U25" s="15">
        <v>1</v>
      </c>
      <c r="V25" s="27" t="str">
        <f>INDEX(program[ProgramName],MATCH(Data2[[#This Row],[ProgramNum]],program[ProgramNum],0))</f>
        <v>AIDS</v>
      </c>
      <c r="W25" s="20" t="str">
        <f>RIGHT(Data2[[#This Row],[ProgramNum]],1)&amp;Data2[[#This Row],[Statute]]</f>
        <v>1at</v>
      </c>
      <c r="X25" s="27" t="e">
        <f>INDEX(#REF!,MATCH(Data2[[#This Row],[Appr]],#REF!,0))</f>
        <v>#REF!</v>
      </c>
      <c r="Y25" s="40" t="str">
        <f>INDEX(version[Version],MATCH(Data2[[#This Row],[ChangeAuth]],version[Chg code],0))</f>
        <v>Governor's</v>
      </c>
      <c r="Z25" s="30">
        <f>INDEX(fund[#Data],MATCH(G25,fund[Fund code],0),2)</f>
        <v>211</v>
      </c>
      <c r="AA25" s="29" t="str">
        <f>IF(Data2[[#This Row],[B2year]]=1,RIGHT(LEFT($A$1,4)+1,2),IF(Data2[[#This Row],[B2year]]=2,RIGHT($A$1,2),""))</f>
        <v>22</v>
      </c>
      <c r="AB25" s="29">
        <f>INDEX(version8[#Data],MATCH(Data2[[#This Row],[Version]],version8[Version],0),2)</f>
        <v>2</v>
      </c>
      <c r="AC25" s="29" t="str">
        <f>IF(Data2[[#This Row],[FederalService]]="",Data2[[#This Row],[FundSource]],IF(Data2[[#This Row],[FederalService]]="L",Data2[[#This Row],[FundSource]]&amp;"-L",IF(Data2[[#This Row],[FederalService]]="F",Data2[[#This Row],[FundSource]]&amp;"-F",IF(Data2[[#This Row],[FederalService]]="S",Data2[[#This Row],[FundSource]]&amp;"-S"))))</f>
        <v>SEG</v>
      </c>
      <c r="AJ25" s="21" t="s">
        <v>107</v>
      </c>
      <c r="AK25" s="21" t="s">
        <v>139</v>
      </c>
    </row>
    <row r="26" spans="1:39" ht="15" x14ac:dyDescent="0.25">
      <c r="A26" t="s">
        <v>107</v>
      </c>
      <c r="B26" t="s">
        <v>107</v>
      </c>
      <c r="C26" t="s">
        <v>165</v>
      </c>
      <c r="D26" s="15">
        <v>191</v>
      </c>
      <c r="E26" t="s">
        <v>191</v>
      </c>
      <c r="F26" t="s">
        <v>109</v>
      </c>
      <c r="G26" t="s">
        <v>110</v>
      </c>
      <c r="H26" t="s">
        <v>165</v>
      </c>
      <c r="I26" t="s">
        <v>111</v>
      </c>
      <c r="J26" t="s">
        <v>174</v>
      </c>
      <c r="K26" t="s">
        <v>165</v>
      </c>
      <c r="L26" s="15">
        <v>6001</v>
      </c>
      <c r="M26" t="s">
        <v>10</v>
      </c>
      <c r="N26" t="s">
        <v>122</v>
      </c>
      <c r="O26" t="s">
        <v>192</v>
      </c>
      <c r="P26" t="s">
        <v>193</v>
      </c>
      <c r="Q26" t="s">
        <v>190</v>
      </c>
      <c r="R26" t="s">
        <v>170</v>
      </c>
      <c r="S26">
        <v>909500</v>
      </c>
      <c r="T26">
        <v>0</v>
      </c>
      <c r="U26" s="15">
        <v>2</v>
      </c>
      <c r="V26" s="27" t="str">
        <f>INDEX(program[ProgramName],MATCH(Data2[[#This Row],[ProgramNum]],program[ProgramNum],0))</f>
        <v>AIDS</v>
      </c>
      <c r="W26" s="20" t="str">
        <f>RIGHT(Data2[[#This Row],[ProgramNum]],1)&amp;Data2[[#This Row],[Statute]]</f>
        <v>1at</v>
      </c>
      <c r="X26" s="27" t="e">
        <f>INDEX(#REF!,MATCH(Data2[[#This Row],[Appr]],#REF!,0))</f>
        <v>#REF!</v>
      </c>
      <c r="Y26" s="40" t="str">
        <f>INDEX(version[Version],MATCH(Data2[[#This Row],[ChangeAuth]],version[Chg code],0))</f>
        <v>Governor's</v>
      </c>
      <c r="Z26" s="30">
        <f>INDEX(fund[#Data],MATCH(G26,fund[Fund code],0),2)</f>
        <v>211</v>
      </c>
      <c r="AA26" s="29" t="str">
        <f>IF(Data2[[#This Row],[B2year]]=1,RIGHT(LEFT($A$1,4)+1,2),IF(Data2[[#This Row],[B2year]]=2,RIGHT($A$1,2),""))</f>
        <v>23</v>
      </c>
      <c r="AB26" s="29">
        <f>INDEX(version8[#Data],MATCH(Data2[[#This Row],[Version]],version8[Version],0),2)</f>
        <v>2</v>
      </c>
      <c r="AC26" s="29" t="str">
        <f>IF(Data2[[#This Row],[FederalService]]="",Data2[[#This Row],[FundSource]],IF(Data2[[#This Row],[FederalService]]="L",Data2[[#This Row],[FundSource]]&amp;"-L",IF(Data2[[#This Row],[FederalService]]="F",Data2[[#This Row],[FundSource]]&amp;"-F",IF(Data2[[#This Row],[FederalService]]="S",Data2[[#This Row],[FundSource]]&amp;"-S"))))</f>
        <v>SEG</v>
      </c>
      <c r="AJ26" s="21" t="s">
        <v>117</v>
      </c>
      <c r="AK26" s="21" t="s">
        <v>141</v>
      </c>
    </row>
    <row r="27" spans="1:39" ht="15" x14ac:dyDescent="0.25">
      <c r="A27" t="s">
        <v>107</v>
      </c>
      <c r="B27" t="s">
        <v>107</v>
      </c>
      <c r="C27" t="s">
        <v>165</v>
      </c>
      <c r="D27" s="15">
        <v>191</v>
      </c>
      <c r="E27" t="s">
        <v>191</v>
      </c>
      <c r="F27" t="s">
        <v>109</v>
      </c>
      <c r="G27" t="s">
        <v>110</v>
      </c>
      <c r="H27" t="s">
        <v>165</v>
      </c>
      <c r="I27" t="s">
        <v>111</v>
      </c>
      <c r="J27" t="s">
        <v>174</v>
      </c>
      <c r="K27" t="s">
        <v>165</v>
      </c>
      <c r="L27" s="15">
        <v>2000</v>
      </c>
      <c r="M27" t="s">
        <v>115</v>
      </c>
      <c r="N27" t="s">
        <v>116</v>
      </c>
      <c r="O27" t="s">
        <v>192</v>
      </c>
      <c r="P27" t="s">
        <v>193</v>
      </c>
      <c r="Q27" t="s">
        <v>190</v>
      </c>
      <c r="R27" t="s">
        <v>170</v>
      </c>
      <c r="S27">
        <v>30116700</v>
      </c>
      <c r="T27">
        <v>0</v>
      </c>
      <c r="U27" s="15">
        <v>1</v>
      </c>
      <c r="V27" s="27" t="str">
        <f>INDEX(program[ProgramName],MATCH(Data2[[#This Row],[ProgramNum]],program[ProgramNum],0))</f>
        <v>AIDS</v>
      </c>
      <c r="W27" s="20" t="str">
        <f>RIGHT(Data2[[#This Row],[ProgramNum]],1)&amp;Data2[[#This Row],[Statute]]</f>
        <v>1at</v>
      </c>
      <c r="X27" s="27" t="e">
        <f>INDEX(#REF!,MATCH(Data2[[#This Row],[Appr]],#REF!,0))</f>
        <v>#REF!</v>
      </c>
      <c r="Y27" s="40" t="str">
        <f>INDEX(version[Version],MATCH(Data2[[#This Row],[ChangeAuth]],version[Chg code],0))</f>
        <v>Agency</v>
      </c>
      <c r="Z27" s="30">
        <f>INDEX(fund[#Data],MATCH(G27,fund[Fund code],0),2)</f>
        <v>211</v>
      </c>
      <c r="AA27" s="29" t="str">
        <f>IF(Data2[[#This Row],[B2year]]=1,RIGHT(LEFT($A$1,4)+1,2),IF(Data2[[#This Row],[B2year]]=2,RIGHT($A$1,2),""))</f>
        <v>22</v>
      </c>
      <c r="AB27" s="29">
        <f>INDEX(version8[#Data],MATCH(Data2[[#This Row],[Version]],version8[Version],0),2)</f>
        <v>1</v>
      </c>
      <c r="AC27" s="29" t="str">
        <f>IF(Data2[[#This Row],[FederalService]]="",Data2[[#This Row],[FundSource]],IF(Data2[[#This Row],[FederalService]]="L",Data2[[#This Row],[FundSource]]&amp;"-L",IF(Data2[[#This Row],[FederalService]]="F",Data2[[#This Row],[FundSource]]&amp;"-F",IF(Data2[[#This Row],[FederalService]]="S",Data2[[#This Row],[FundSource]]&amp;"-S"))))</f>
        <v>SEG</v>
      </c>
      <c r="AJ27" s="21" t="s">
        <v>126</v>
      </c>
      <c r="AK27" s="21" t="s">
        <v>29</v>
      </c>
    </row>
    <row r="28" spans="1:39" ht="15" x14ac:dyDescent="0.25">
      <c r="A28" t="s">
        <v>107</v>
      </c>
      <c r="B28" t="s">
        <v>107</v>
      </c>
      <c r="C28" t="s">
        <v>165</v>
      </c>
      <c r="D28" s="15">
        <v>191</v>
      </c>
      <c r="E28" t="s">
        <v>191</v>
      </c>
      <c r="F28" t="s">
        <v>109</v>
      </c>
      <c r="G28" t="s">
        <v>110</v>
      </c>
      <c r="H28" t="s">
        <v>165</v>
      </c>
      <c r="I28" t="s">
        <v>111</v>
      </c>
      <c r="J28" t="s">
        <v>174</v>
      </c>
      <c r="K28" t="s">
        <v>165</v>
      </c>
      <c r="L28" s="15">
        <v>2000</v>
      </c>
      <c r="M28" t="s">
        <v>115</v>
      </c>
      <c r="N28" t="s">
        <v>116</v>
      </c>
      <c r="O28" t="s">
        <v>192</v>
      </c>
      <c r="P28" t="s">
        <v>193</v>
      </c>
      <c r="Q28" t="s">
        <v>190</v>
      </c>
      <c r="R28" t="s">
        <v>170</v>
      </c>
      <c r="S28">
        <v>30116700</v>
      </c>
      <c r="T28">
        <v>0</v>
      </c>
      <c r="U28" s="15">
        <v>2</v>
      </c>
      <c r="V28" s="27" t="str">
        <f>INDEX(program[ProgramName],MATCH(Data2[[#This Row],[ProgramNum]],program[ProgramNum],0))</f>
        <v>AIDS</v>
      </c>
      <c r="W28" s="20" t="str">
        <f>RIGHT(Data2[[#This Row],[ProgramNum]],1)&amp;Data2[[#This Row],[Statute]]</f>
        <v>1at</v>
      </c>
      <c r="X28" s="27" t="e">
        <f>INDEX(#REF!,MATCH(Data2[[#This Row],[Appr]],#REF!,0))</f>
        <v>#REF!</v>
      </c>
      <c r="Y28" s="40" t="str">
        <f>INDEX(version[Version],MATCH(Data2[[#This Row],[ChangeAuth]],version[Chg code],0))</f>
        <v>Agency</v>
      </c>
      <c r="Z28" s="30">
        <f>INDEX(fund[#Data],MATCH(G28,fund[Fund code],0),2)</f>
        <v>211</v>
      </c>
      <c r="AA28" s="29" t="str">
        <f>IF(Data2[[#This Row],[B2year]]=1,RIGHT(LEFT($A$1,4)+1,2),IF(Data2[[#This Row],[B2year]]=2,RIGHT($A$1,2),""))</f>
        <v>23</v>
      </c>
      <c r="AB28" s="29">
        <f>INDEX(version8[#Data],MATCH(Data2[[#This Row],[Version]],version8[Version],0),2)</f>
        <v>1</v>
      </c>
      <c r="AC28" s="29" t="str">
        <f>IF(Data2[[#This Row],[FederalService]]="",Data2[[#This Row],[FundSource]],IF(Data2[[#This Row],[FederalService]]="L",Data2[[#This Row],[FundSource]]&amp;"-L",IF(Data2[[#This Row],[FederalService]]="F",Data2[[#This Row],[FundSource]]&amp;"-F",IF(Data2[[#This Row],[FederalService]]="S",Data2[[#This Row],[FundSource]]&amp;"-S"))))</f>
        <v>SEG</v>
      </c>
      <c r="AJ28" s="22" t="s">
        <v>123</v>
      </c>
      <c r="AK28" s="22" t="s">
        <v>142</v>
      </c>
    </row>
    <row r="29" spans="1:39" ht="15" x14ac:dyDescent="0.25">
      <c r="A29" t="s">
        <v>117</v>
      </c>
      <c r="B29" t="s">
        <v>123</v>
      </c>
      <c r="C29" t="s">
        <v>165</v>
      </c>
      <c r="D29" s="15">
        <v>264</v>
      </c>
      <c r="E29" t="s">
        <v>194</v>
      </c>
      <c r="F29" t="s">
        <v>109</v>
      </c>
      <c r="G29" t="s">
        <v>110</v>
      </c>
      <c r="H29" t="s">
        <v>165</v>
      </c>
      <c r="I29" t="s">
        <v>118</v>
      </c>
      <c r="J29" t="s">
        <v>174</v>
      </c>
      <c r="K29" t="s">
        <v>165</v>
      </c>
      <c r="L29" s="15">
        <v>3001</v>
      </c>
      <c r="M29" t="s">
        <v>124</v>
      </c>
      <c r="N29" t="s">
        <v>125</v>
      </c>
      <c r="O29" t="s">
        <v>195</v>
      </c>
      <c r="P29" t="s">
        <v>196</v>
      </c>
      <c r="Q29" t="s">
        <v>197</v>
      </c>
      <c r="R29" t="s">
        <v>170</v>
      </c>
      <c r="S29">
        <v>-20200</v>
      </c>
      <c r="T29">
        <v>0</v>
      </c>
      <c r="U29" s="15">
        <v>1</v>
      </c>
      <c r="V29" s="27" t="str">
        <f>INDEX(program[ProgramName],MATCH(Data2[[#This Row],[ProgramNum]],program[ProgramNum],0))</f>
        <v>LOCAL TRANSPORTATION ASSISTANCE</v>
      </c>
      <c r="W29" s="20" t="str">
        <f>RIGHT(Data2[[#This Row],[ProgramNum]],1)&amp;Data2[[#This Row],[Statute]]</f>
        <v>2dq</v>
      </c>
      <c r="X29" s="27" t="e">
        <f>INDEX(#REF!,MATCH(Data2[[#This Row],[Appr]],#REF!,0))</f>
        <v>#REF!</v>
      </c>
      <c r="Y29" s="40" t="str">
        <f>INDEX(version[Version],MATCH(Data2[[#This Row],[ChangeAuth]],version[Chg code],0))</f>
        <v>Final</v>
      </c>
      <c r="Z29" s="30">
        <f>INDEX(fund[#Data],MATCH(G29,fund[Fund code],0),2)</f>
        <v>211</v>
      </c>
      <c r="AA29" s="29" t="str">
        <f>IF(Data2[[#This Row],[B2year]]=1,RIGHT(LEFT($A$1,4)+1,2),IF(Data2[[#This Row],[B2year]]=2,RIGHT($A$1,2),""))</f>
        <v>22</v>
      </c>
      <c r="AB29" s="29">
        <f>INDEX(version8[#Data],MATCH(Data2[[#This Row],[Version]],version8[Version],0),2)</f>
        <v>6</v>
      </c>
      <c r="AC29" s="29" t="str">
        <f>IF(Data2[[#This Row],[FederalService]]="",Data2[[#This Row],[FundSource]],IF(Data2[[#This Row],[FederalService]]="L",Data2[[#This Row],[FundSource]]&amp;"-L",IF(Data2[[#This Row],[FederalService]]="F",Data2[[#This Row],[FundSource]]&amp;"-F",IF(Data2[[#This Row],[FederalService]]="S",Data2[[#This Row],[FundSource]]&amp;"-S"))))</f>
        <v>SEG</v>
      </c>
      <c r="AJ29" s="22" t="s">
        <v>127</v>
      </c>
      <c r="AK29" s="22" t="s">
        <v>143</v>
      </c>
    </row>
    <row r="30" spans="1:39" ht="15" x14ac:dyDescent="0.25">
      <c r="A30" t="s">
        <v>117</v>
      </c>
      <c r="B30" t="s">
        <v>123</v>
      </c>
      <c r="C30" t="s">
        <v>165</v>
      </c>
      <c r="D30" s="15">
        <v>264</v>
      </c>
      <c r="E30" t="s">
        <v>194</v>
      </c>
      <c r="F30" t="s">
        <v>109</v>
      </c>
      <c r="G30" t="s">
        <v>110</v>
      </c>
      <c r="H30" t="s">
        <v>165</v>
      </c>
      <c r="I30" t="s">
        <v>118</v>
      </c>
      <c r="J30" t="s">
        <v>174</v>
      </c>
      <c r="K30" t="s">
        <v>165</v>
      </c>
      <c r="L30" s="15">
        <v>3001</v>
      </c>
      <c r="M30" t="s">
        <v>124</v>
      </c>
      <c r="N30" t="s">
        <v>125</v>
      </c>
      <c r="O30" t="s">
        <v>195</v>
      </c>
      <c r="P30" t="s">
        <v>196</v>
      </c>
      <c r="Q30" t="s">
        <v>197</v>
      </c>
      <c r="R30" t="s">
        <v>170</v>
      </c>
      <c r="S30">
        <v>-20200</v>
      </c>
      <c r="T30">
        <v>0</v>
      </c>
      <c r="U30" s="15">
        <v>2</v>
      </c>
      <c r="V30" s="27" t="str">
        <f>INDEX(program[ProgramName],MATCH(Data2[[#This Row],[ProgramNum]],program[ProgramNum],0))</f>
        <v>LOCAL TRANSPORTATION ASSISTANCE</v>
      </c>
      <c r="W30" s="20" t="str">
        <f>RIGHT(Data2[[#This Row],[ProgramNum]],1)&amp;Data2[[#This Row],[Statute]]</f>
        <v>2dq</v>
      </c>
      <c r="X30" s="27" t="e">
        <f>INDEX(#REF!,MATCH(Data2[[#This Row],[Appr]],#REF!,0))</f>
        <v>#REF!</v>
      </c>
      <c r="Y30" s="40" t="str">
        <f>INDEX(version[Version],MATCH(Data2[[#This Row],[ChangeAuth]],version[Chg code],0))</f>
        <v>Final</v>
      </c>
      <c r="Z30" s="30">
        <f>INDEX(fund[#Data],MATCH(G30,fund[Fund code],0),2)</f>
        <v>211</v>
      </c>
      <c r="AA30" s="29" t="str">
        <f>IF(Data2[[#This Row],[B2year]]=1,RIGHT(LEFT($A$1,4)+1,2),IF(Data2[[#This Row],[B2year]]=2,RIGHT($A$1,2),""))</f>
        <v>23</v>
      </c>
      <c r="AB30" s="29">
        <f>INDEX(version8[#Data],MATCH(Data2[[#This Row],[Version]],version8[Version],0),2)</f>
        <v>6</v>
      </c>
      <c r="AC30" s="29" t="str">
        <f>IF(Data2[[#This Row],[FederalService]]="",Data2[[#This Row],[FundSource]],IF(Data2[[#This Row],[FederalService]]="L",Data2[[#This Row],[FundSource]]&amp;"-L",IF(Data2[[#This Row],[FederalService]]="F",Data2[[#This Row],[FundSource]]&amp;"-F",IF(Data2[[#This Row],[FederalService]]="S",Data2[[#This Row],[FundSource]]&amp;"-S"))))</f>
        <v>SEG</v>
      </c>
      <c r="AJ30" s="22" t="s">
        <v>128</v>
      </c>
      <c r="AK30" s="22" t="s">
        <v>144</v>
      </c>
    </row>
    <row r="31" spans="1:39" ht="15" x14ac:dyDescent="0.25">
      <c r="A31" t="s">
        <v>107</v>
      </c>
      <c r="B31" t="s">
        <v>107</v>
      </c>
      <c r="C31" t="s">
        <v>165</v>
      </c>
      <c r="D31" s="15">
        <v>120</v>
      </c>
      <c r="E31" t="s">
        <v>198</v>
      </c>
      <c r="F31" t="s">
        <v>121</v>
      </c>
      <c r="G31" t="s">
        <v>117</v>
      </c>
      <c r="H31" t="s">
        <v>165</v>
      </c>
      <c r="I31" t="s">
        <v>111</v>
      </c>
      <c r="J31" t="s">
        <v>111</v>
      </c>
      <c r="K31" t="s">
        <v>112</v>
      </c>
      <c r="L31" s="15">
        <v>7011</v>
      </c>
      <c r="M31" t="s">
        <v>199</v>
      </c>
      <c r="N31" t="s">
        <v>122</v>
      </c>
      <c r="O31" t="s">
        <v>200</v>
      </c>
      <c r="P31" t="s">
        <v>201</v>
      </c>
      <c r="Q31" t="s">
        <v>190</v>
      </c>
      <c r="R31" t="s">
        <v>170</v>
      </c>
      <c r="S31">
        <v>-435600</v>
      </c>
      <c r="T31">
        <v>0</v>
      </c>
      <c r="U31" s="15">
        <v>1</v>
      </c>
      <c r="V31" s="27" t="str">
        <f>INDEX(program[ProgramName],MATCH(Data2[[#This Row],[ProgramNum]],program[ProgramNum],0))</f>
        <v>AIDS</v>
      </c>
      <c r="W31" s="20" t="str">
        <f>RIGHT(Data2[[#This Row],[ProgramNum]],1)&amp;Data2[[#This Row],[Statute]]</f>
        <v>1ck</v>
      </c>
      <c r="X31" s="27" t="e">
        <f>INDEX(#REF!,MATCH(Data2[[#This Row],[Appr]],#REF!,0))</f>
        <v>#REF!</v>
      </c>
      <c r="Y31" s="40" t="str">
        <f>INDEX(version[Version],MATCH(Data2[[#This Row],[ChangeAuth]],version[Chg code],0))</f>
        <v>Governor's</v>
      </c>
      <c r="Z31" s="30">
        <f>INDEX(fund[#Data],MATCH(G31,fund[Fund code],0),2)</f>
        <v>100</v>
      </c>
      <c r="AA31" s="29" t="str">
        <f>IF(Data2[[#This Row],[B2year]]=1,RIGHT(LEFT($A$1,4)+1,2),IF(Data2[[#This Row],[B2year]]=2,RIGHT($A$1,2),""))</f>
        <v>22</v>
      </c>
      <c r="AB31" s="29">
        <f>INDEX(version8[#Data],MATCH(Data2[[#This Row],[Version]],version8[Version],0),2)</f>
        <v>2</v>
      </c>
      <c r="AC31" s="29" t="str">
        <f>IF(Data2[[#This Row],[FederalService]]="",Data2[[#This Row],[FundSource]],IF(Data2[[#This Row],[FederalService]]="L",Data2[[#This Row],[FundSource]]&amp;"-L",IF(Data2[[#This Row],[FederalService]]="F",Data2[[#This Row],[FundSource]]&amp;"-F",IF(Data2[[#This Row],[FederalService]]="S",Data2[[#This Row],[FundSource]]&amp;"-S"))))</f>
        <v>PR-S</v>
      </c>
      <c r="AJ31" s="22" t="s">
        <v>120</v>
      </c>
      <c r="AK31" s="22" t="s">
        <v>145</v>
      </c>
    </row>
    <row r="32" spans="1:39" ht="15" x14ac:dyDescent="0.25">
      <c r="A32" t="s">
        <v>107</v>
      </c>
      <c r="B32" t="s">
        <v>107</v>
      </c>
      <c r="C32" t="s">
        <v>165</v>
      </c>
      <c r="D32" s="15">
        <v>120</v>
      </c>
      <c r="E32" t="s">
        <v>198</v>
      </c>
      <c r="F32" t="s">
        <v>121</v>
      </c>
      <c r="G32" t="s">
        <v>117</v>
      </c>
      <c r="H32" t="s">
        <v>165</v>
      </c>
      <c r="I32" t="s">
        <v>111</v>
      </c>
      <c r="J32" t="s">
        <v>111</v>
      </c>
      <c r="K32" t="s">
        <v>112</v>
      </c>
      <c r="L32" s="15">
        <v>7011</v>
      </c>
      <c r="M32" t="s">
        <v>199</v>
      </c>
      <c r="N32" t="s">
        <v>122</v>
      </c>
      <c r="O32" t="s">
        <v>200</v>
      </c>
      <c r="P32" t="s">
        <v>201</v>
      </c>
      <c r="Q32" t="s">
        <v>190</v>
      </c>
      <c r="R32" t="s">
        <v>170</v>
      </c>
      <c r="S32">
        <v>-435600</v>
      </c>
      <c r="T32">
        <v>0</v>
      </c>
      <c r="U32" s="15">
        <v>2</v>
      </c>
      <c r="V32" s="27" t="str">
        <f>INDEX(program[ProgramName],MATCH(Data2[[#This Row],[ProgramNum]],program[ProgramNum],0))</f>
        <v>AIDS</v>
      </c>
      <c r="W32" s="20" t="str">
        <f>RIGHT(Data2[[#This Row],[ProgramNum]],1)&amp;Data2[[#This Row],[Statute]]</f>
        <v>1ck</v>
      </c>
      <c r="X32" s="27" t="e">
        <f>INDEX(#REF!,MATCH(Data2[[#This Row],[Appr]],#REF!,0))</f>
        <v>#REF!</v>
      </c>
      <c r="Y32" s="40" t="str">
        <f>INDEX(version[Version],MATCH(Data2[[#This Row],[ChangeAuth]],version[Chg code],0))</f>
        <v>Governor's</v>
      </c>
      <c r="Z32" s="30">
        <f>INDEX(fund[#Data],MATCH(G32,fund[Fund code],0),2)</f>
        <v>100</v>
      </c>
      <c r="AA32" s="29" t="str">
        <f>IF(Data2[[#This Row],[B2year]]=1,RIGHT(LEFT($A$1,4)+1,2),IF(Data2[[#This Row],[B2year]]=2,RIGHT($A$1,2),""))</f>
        <v>23</v>
      </c>
      <c r="AB32" s="29">
        <f>INDEX(version8[#Data],MATCH(Data2[[#This Row],[Version]],version8[Version],0),2)</f>
        <v>2</v>
      </c>
      <c r="AC32" s="29" t="str">
        <f>IF(Data2[[#This Row],[FederalService]]="",Data2[[#This Row],[FundSource]],IF(Data2[[#This Row],[FederalService]]="L",Data2[[#This Row],[FundSource]]&amp;"-L",IF(Data2[[#This Row],[FederalService]]="F",Data2[[#This Row],[FundSource]]&amp;"-F",IF(Data2[[#This Row],[FederalService]]="S",Data2[[#This Row],[FundSource]]&amp;"-S"))))</f>
        <v>PR-S</v>
      </c>
    </row>
    <row r="33" spans="1:37" ht="15" x14ac:dyDescent="0.25">
      <c r="A33" t="s">
        <v>107</v>
      </c>
      <c r="B33" t="s">
        <v>107</v>
      </c>
      <c r="C33" t="s">
        <v>165</v>
      </c>
      <c r="D33" s="15">
        <v>171</v>
      </c>
      <c r="E33" t="s">
        <v>202</v>
      </c>
      <c r="F33" t="s">
        <v>109</v>
      </c>
      <c r="G33" t="s">
        <v>110</v>
      </c>
      <c r="H33" t="s">
        <v>165</v>
      </c>
      <c r="I33" t="s">
        <v>111</v>
      </c>
      <c r="J33" t="s">
        <v>112</v>
      </c>
      <c r="K33" t="s">
        <v>165</v>
      </c>
      <c r="L33" s="15">
        <v>7011</v>
      </c>
      <c r="M33" t="s">
        <v>199</v>
      </c>
      <c r="N33" t="s">
        <v>122</v>
      </c>
      <c r="O33" t="s">
        <v>203</v>
      </c>
      <c r="P33" t="s">
        <v>204</v>
      </c>
      <c r="Q33" t="s">
        <v>190</v>
      </c>
      <c r="R33" t="s">
        <v>170</v>
      </c>
      <c r="S33">
        <v>457400</v>
      </c>
      <c r="T33">
        <v>0</v>
      </c>
      <c r="U33" s="15">
        <v>1</v>
      </c>
      <c r="V33" s="27" t="str">
        <f>INDEX(program[ProgramName],MATCH(Data2[[#This Row],[ProgramNum]],program[ProgramNum],0))</f>
        <v>AIDS</v>
      </c>
      <c r="W33" s="20" t="str">
        <f>RIGHT(Data2[[#This Row],[ProgramNum]],1)&amp;Data2[[#This Row],[Statute]]</f>
        <v>1ct</v>
      </c>
      <c r="X33" s="27" t="e">
        <f>INDEX(#REF!,MATCH(Data2[[#This Row],[Appr]],#REF!,0))</f>
        <v>#REF!</v>
      </c>
      <c r="Y33" s="40" t="str">
        <f>INDEX(version[Version],MATCH(Data2[[#This Row],[ChangeAuth]],version[Chg code],0))</f>
        <v>Governor's</v>
      </c>
      <c r="Z33" s="30">
        <f>INDEX(fund[#Data],MATCH(G33,fund[Fund code],0),2)</f>
        <v>211</v>
      </c>
      <c r="AA33" s="29" t="str">
        <f>IF(Data2[[#This Row],[B2year]]=1,RIGHT(LEFT($A$1,4)+1,2),IF(Data2[[#This Row],[B2year]]=2,RIGHT($A$1,2),""))</f>
        <v>22</v>
      </c>
      <c r="AB33" s="29">
        <f>INDEX(version8[#Data],MATCH(Data2[[#This Row],[Version]],version8[Version],0),2)</f>
        <v>2</v>
      </c>
      <c r="AC33" s="29" t="str">
        <f>IF(Data2[[#This Row],[FederalService]]="",Data2[[#This Row],[FundSource]],IF(Data2[[#This Row],[FederalService]]="L",Data2[[#This Row],[FundSource]]&amp;"-L",IF(Data2[[#This Row],[FederalService]]="F",Data2[[#This Row],[FundSource]]&amp;"-F",IF(Data2[[#This Row],[FederalService]]="S",Data2[[#This Row],[FundSource]]&amp;"-S"))))</f>
        <v>SEG</v>
      </c>
    </row>
    <row r="34" spans="1:37" ht="15" x14ac:dyDescent="0.25">
      <c r="A34" t="s">
        <v>107</v>
      </c>
      <c r="B34" t="s">
        <v>107</v>
      </c>
      <c r="C34" t="s">
        <v>165</v>
      </c>
      <c r="D34" s="15">
        <v>171</v>
      </c>
      <c r="E34" t="s">
        <v>202</v>
      </c>
      <c r="F34" t="s">
        <v>109</v>
      </c>
      <c r="G34" t="s">
        <v>110</v>
      </c>
      <c r="H34" t="s">
        <v>165</v>
      </c>
      <c r="I34" t="s">
        <v>111</v>
      </c>
      <c r="J34" t="s">
        <v>112</v>
      </c>
      <c r="K34" t="s">
        <v>165</v>
      </c>
      <c r="L34" s="15">
        <v>7011</v>
      </c>
      <c r="M34" t="s">
        <v>199</v>
      </c>
      <c r="N34" t="s">
        <v>122</v>
      </c>
      <c r="O34" t="s">
        <v>203</v>
      </c>
      <c r="P34" t="s">
        <v>204</v>
      </c>
      <c r="Q34" t="s">
        <v>190</v>
      </c>
      <c r="R34" t="s">
        <v>170</v>
      </c>
      <c r="S34">
        <v>480300</v>
      </c>
      <c r="T34">
        <v>0</v>
      </c>
      <c r="U34" s="15">
        <v>2</v>
      </c>
      <c r="V34" s="27" t="str">
        <f>INDEX(program[ProgramName],MATCH(Data2[[#This Row],[ProgramNum]],program[ProgramNum],0))</f>
        <v>AIDS</v>
      </c>
      <c r="W34" s="20" t="str">
        <f>RIGHT(Data2[[#This Row],[ProgramNum]],1)&amp;Data2[[#This Row],[Statute]]</f>
        <v>1ct</v>
      </c>
      <c r="X34" s="27" t="e">
        <f>INDEX(#REF!,MATCH(Data2[[#This Row],[Appr]],#REF!,0))</f>
        <v>#REF!</v>
      </c>
      <c r="Y34" s="40" t="str">
        <f>INDEX(version[Version],MATCH(Data2[[#This Row],[ChangeAuth]],version[Chg code],0))</f>
        <v>Governor's</v>
      </c>
      <c r="Z34" s="30">
        <f>INDEX(fund[#Data],MATCH(G34,fund[Fund code],0),2)</f>
        <v>211</v>
      </c>
      <c r="AA34" s="29" t="str">
        <f>IF(Data2[[#This Row],[B2year]]=1,RIGHT(LEFT($A$1,4)+1,2),IF(Data2[[#This Row],[B2year]]=2,RIGHT($A$1,2),""))</f>
        <v>23</v>
      </c>
      <c r="AB34" s="29">
        <f>INDEX(version8[#Data],MATCH(Data2[[#This Row],[Version]],version8[Version],0),2)</f>
        <v>2</v>
      </c>
      <c r="AC34" s="29" t="str">
        <f>IF(Data2[[#This Row],[FederalService]]="",Data2[[#This Row],[FundSource]],IF(Data2[[#This Row],[FederalService]]="L",Data2[[#This Row],[FundSource]]&amp;"-L",IF(Data2[[#This Row],[FederalService]]="F",Data2[[#This Row],[FundSource]]&amp;"-F",IF(Data2[[#This Row],[FederalService]]="S",Data2[[#This Row],[FundSource]]&amp;"-S"))))</f>
        <v>SEG</v>
      </c>
    </row>
    <row r="35" spans="1:37" ht="15" x14ac:dyDescent="0.25">
      <c r="A35" t="s">
        <v>117</v>
      </c>
      <c r="B35" t="s">
        <v>123</v>
      </c>
      <c r="C35" t="s">
        <v>165</v>
      </c>
      <c r="D35" s="15">
        <v>284</v>
      </c>
      <c r="E35" t="s">
        <v>205</v>
      </c>
      <c r="F35" t="s">
        <v>109</v>
      </c>
      <c r="G35" t="s">
        <v>110</v>
      </c>
      <c r="H35" t="s">
        <v>165</v>
      </c>
      <c r="I35" t="s">
        <v>118</v>
      </c>
      <c r="J35" t="s">
        <v>174</v>
      </c>
      <c r="K35" t="s">
        <v>178</v>
      </c>
      <c r="L35" s="15">
        <v>3001</v>
      </c>
      <c r="M35" t="s">
        <v>124</v>
      </c>
      <c r="N35" t="s">
        <v>125</v>
      </c>
      <c r="O35" t="s">
        <v>206</v>
      </c>
      <c r="P35" t="s">
        <v>207</v>
      </c>
      <c r="Q35" t="s">
        <v>197</v>
      </c>
      <c r="R35" t="s">
        <v>170</v>
      </c>
      <c r="S35">
        <v>-7100</v>
      </c>
      <c r="T35">
        <v>0</v>
      </c>
      <c r="U35" s="15">
        <v>1</v>
      </c>
      <c r="V35" s="27" t="str">
        <f>INDEX(program[ProgramName],MATCH(Data2[[#This Row],[ProgramNum]],program[ProgramNum],0))</f>
        <v>LOCAL TRANSPORTATION ASSISTANCE</v>
      </c>
      <c r="W35" s="20" t="str">
        <f>RIGHT(Data2[[#This Row],[ProgramNum]],1)&amp;Data2[[#This Row],[Statute]]</f>
        <v>2dx</v>
      </c>
      <c r="X35" s="27" t="e">
        <f>INDEX(#REF!,MATCH(Data2[[#This Row],[Appr]],#REF!,0))</f>
        <v>#REF!</v>
      </c>
      <c r="Y35" s="40" t="str">
        <f>INDEX(version[Version],MATCH(Data2[[#This Row],[ChangeAuth]],version[Chg code],0))</f>
        <v>Final</v>
      </c>
      <c r="Z35" s="30">
        <f>INDEX(fund[#Data],MATCH(G35,fund[Fund code],0),2)</f>
        <v>211</v>
      </c>
      <c r="AA35" s="29" t="str">
        <f>IF(Data2[[#This Row],[B2year]]=1,RIGHT(LEFT($A$1,4)+1,2),IF(Data2[[#This Row],[B2year]]=2,RIGHT($A$1,2),""))</f>
        <v>22</v>
      </c>
      <c r="AB35" s="29">
        <f>INDEX(version8[#Data],MATCH(Data2[[#This Row],[Version]],version8[Version],0),2)</f>
        <v>6</v>
      </c>
      <c r="AC35" s="29" t="str">
        <f>IF(Data2[[#This Row],[FederalService]]="",Data2[[#This Row],[FundSource]],IF(Data2[[#This Row],[FederalService]]="L",Data2[[#This Row],[FundSource]]&amp;"-L",IF(Data2[[#This Row],[FederalService]]="F",Data2[[#This Row],[FundSource]]&amp;"-F",IF(Data2[[#This Row],[FederalService]]="S",Data2[[#This Row],[FundSource]]&amp;"-S"))))</f>
        <v>SEG-F</v>
      </c>
      <c r="AJ35" s="34" t="s">
        <v>97</v>
      </c>
      <c r="AK35" s="34" t="s">
        <v>98</v>
      </c>
    </row>
    <row r="36" spans="1:37" ht="15" x14ac:dyDescent="0.25">
      <c r="A36" t="s">
        <v>117</v>
      </c>
      <c r="B36" t="s">
        <v>123</v>
      </c>
      <c r="C36" t="s">
        <v>165</v>
      </c>
      <c r="D36" s="15">
        <v>284</v>
      </c>
      <c r="E36" t="s">
        <v>205</v>
      </c>
      <c r="F36" t="s">
        <v>109</v>
      </c>
      <c r="G36" t="s">
        <v>110</v>
      </c>
      <c r="H36" t="s">
        <v>165</v>
      </c>
      <c r="I36" t="s">
        <v>118</v>
      </c>
      <c r="J36" t="s">
        <v>174</v>
      </c>
      <c r="K36" t="s">
        <v>178</v>
      </c>
      <c r="L36" s="15">
        <v>3001</v>
      </c>
      <c r="M36" t="s">
        <v>124</v>
      </c>
      <c r="N36" t="s">
        <v>125</v>
      </c>
      <c r="O36" t="s">
        <v>206</v>
      </c>
      <c r="P36" t="s">
        <v>207</v>
      </c>
      <c r="Q36" t="s">
        <v>197</v>
      </c>
      <c r="R36" t="s">
        <v>170</v>
      </c>
      <c r="S36">
        <v>-7100</v>
      </c>
      <c r="T36">
        <v>0</v>
      </c>
      <c r="U36" s="15">
        <v>2</v>
      </c>
      <c r="V36" s="27" t="str">
        <f>INDEX(program[ProgramName],MATCH(Data2[[#This Row],[ProgramNum]],program[ProgramNum],0))</f>
        <v>LOCAL TRANSPORTATION ASSISTANCE</v>
      </c>
      <c r="W36" s="20" t="str">
        <f>RIGHT(Data2[[#This Row],[ProgramNum]],1)&amp;Data2[[#This Row],[Statute]]</f>
        <v>2dx</v>
      </c>
      <c r="X36" s="27" t="e">
        <f>INDEX(#REF!,MATCH(Data2[[#This Row],[Appr]],#REF!,0))</f>
        <v>#REF!</v>
      </c>
      <c r="Y36" s="40" t="str">
        <f>INDEX(version[Version],MATCH(Data2[[#This Row],[ChangeAuth]],version[Chg code],0))</f>
        <v>Final</v>
      </c>
      <c r="Z36" s="30">
        <f>INDEX(fund[#Data],MATCH(G36,fund[Fund code],0),2)</f>
        <v>211</v>
      </c>
      <c r="AA36" s="29" t="str">
        <f>IF(Data2[[#This Row],[B2year]]=1,RIGHT(LEFT($A$1,4)+1,2),IF(Data2[[#This Row],[B2year]]=2,RIGHT($A$1,2),""))</f>
        <v>23</v>
      </c>
      <c r="AB36" s="29">
        <f>INDEX(version8[#Data],MATCH(Data2[[#This Row],[Version]],version8[Version],0),2)</f>
        <v>6</v>
      </c>
      <c r="AC36" s="29" t="str">
        <f>IF(Data2[[#This Row],[FederalService]]="",Data2[[#This Row],[FundSource]],IF(Data2[[#This Row],[FederalService]]="L",Data2[[#This Row],[FundSource]]&amp;"-L",IF(Data2[[#This Row],[FederalService]]="F",Data2[[#This Row],[FundSource]]&amp;"-F",IF(Data2[[#This Row],[FederalService]]="S",Data2[[#This Row],[FundSource]]&amp;"-S"))))</f>
        <v>SEG-F</v>
      </c>
      <c r="AJ36" s="35">
        <v>2000</v>
      </c>
      <c r="AK36" s="36" t="s">
        <v>115</v>
      </c>
    </row>
    <row r="37" spans="1:37" ht="15" x14ac:dyDescent="0.25">
      <c r="A37" t="s">
        <v>107</v>
      </c>
      <c r="B37" t="s">
        <v>126</v>
      </c>
      <c r="C37" t="s">
        <v>165</v>
      </c>
      <c r="D37" s="15">
        <v>120</v>
      </c>
      <c r="E37" t="s">
        <v>198</v>
      </c>
      <c r="F37" t="s">
        <v>121</v>
      </c>
      <c r="G37" t="s">
        <v>117</v>
      </c>
      <c r="H37" t="s">
        <v>165</v>
      </c>
      <c r="I37" t="s">
        <v>111</v>
      </c>
      <c r="J37" t="s">
        <v>111</v>
      </c>
      <c r="K37" t="s">
        <v>112</v>
      </c>
      <c r="L37" s="15">
        <v>2000</v>
      </c>
      <c r="M37" t="s">
        <v>115</v>
      </c>
      <c r="N37" t="s">
        <v>116</v>
      </c>
      <c r="O37" t="s">
        <v>200</v>
      </c>
      <c r="P37" t="s">
        <v>201</v>
      </c>
      <c r="Q37" t="s">
        <v>190</v>
      </c>
      <c r="R37" t="s">
        <v>170</v>
      </c>
      <c r="S37">
        <v>435600</v>
      </c>
      <c r="T37">
        <v>0</v>
      </c>
      <c r="U37" s="15">
        <v>1</v>
      </c>
      <c r="V37" s="27" t="str">
        <f>INDEX(program[ProgramName],MATCH(Data2[[#This Row],[ProgramNum]],program[ProgramNum],0))</f>
        <v>AIDS</v>
      </c>
      <c r="W37" s="20" t="str">
        <f>RIGHT(Data2[[#This Row],[ProgramNum]],1)&amp;Data2[[#This Row],[Statute]]</f>
        <v>1ck</v>
      </c>
      <c r="X37" s="27" t="e">
        <f>INDEX(#REF!,MATCH(Data2[[#This Row],[Appr]],#REF!,0))</f>
        <v>#REF!</v>
      </c>
      <c r="Y37" s="40" t="str">
        <f>INDEX(version[Version],MATCH(Data2[[#This Row],[ChangeAuth]],version[Chg code],0))</f>
        <v>Agency</v>
      </c>
      <c r="Z37" s="30">
        <f>INDEX(fund[#Data],MATCH(G37,fund[Fund code],0),2)</f>
        <v>100</v>
      </c>
      <c r="AA37" s="29" t="str">
        <f>IF(Data2[[#This Row],[B2year]]=1,RIGHT(LEFT($A$1,4)+1,2),IF(Data2[[#This Row],[B2year]]=2,RIGHT($A$1,2),""))</f>
        <v>22</v>
      </c>
      <c r="AB37" s="29">
        <f>INDEX(version8[#Data],MATCH(Data2[[#This Row],[Version]],version8[Version],0),2)</f>
        <v>1</v>
      </c>
      <c r="AC37" s="29" t="str">
        <f>IF(Data2[[#This Row],[FederalService]]="",Data2[[#This Row],[FundSource]],IF(Data2[[#This Row],[FederalService]]="L",Data2[[#This Row],[FundSource]]&amp;"-L",IF(Data2[[#This Row],[FederalService]]="F",Data2[[#This Row],[FundSource]]&amp;"-F",IF(Data2[[#This Row],[FederalService]]="S",Data2[[#This Row],[FundSource]]&amp;"-S"))))</f>
        <v>PR-S</v>
      </c>
      <c r="AJ37" s="37">
        <v>3001</v>
      </c>
      <c r="AK37" s="36" t="s">
        <v>124</v>
      </c>
    </row>
    <row r="38" spans="1:37" ht="15" x14ac:dyDescent="0.25">
      <c r="A38" t="s">
        <v>107</v>
      </c>
      <c r="B38" t="s">
        <v>126</v>
      </c>
      <c r="C38" t="s">
        <v>165</v>
      </c>
      <c r="D38" s="15">
        <v>120</v>
      </c>
      <c r="E38" t="s">
        <v>198</v>
      </c>
      <c r="F38" t="s">
        <v>121</v>
      </c>
      <c r="G38" t="s">
        <v>117</v>
      </c>
      <c r="H38" t="s">
        <v>165</v>
      </c>
      <c r="I38" t="s">
        <v>111</v>
      </c>
      <c r="J38" t="s">
        <v>111</v>
      </c>
      <c r="K38" t="s">
        <v>112</v>
      </c>
      <c r="L38" s="15">
        <v>2000</v>
      </c>
      <c r="M38" t="s">
        <v>115</v>
      </c>
      <c r="N38" t="s">
        <v>116</v>
      </c>
      <c r="O38" t="s">
        <v>200</v>
      </c>
      <c r="P38" t="s">
        <v>201</v>
      </c>
      <c r="Q38" t="s">
        <v>190</v>
      </c>
      <c r="R38" t="s">
        <v>170</v>
      </c>
      <c r="S38">
        <v>435600</v>
      </c>
      <c r="T38">
        <v>0</v>
      </c>
      <c r="U38" s="15">
        <v>2</v>
      </c>
      <c r="V38" s="27" t="str">
        <f>INDEX(program[ProgramName],MATCH(Data2[[#This Row],[ProgramNum]],program[ProgramNum],0))</f>
        <v>AIDS</v>
      </c>
      <c r="W38" s="20" t="str">
        <f>RIGHT(Data2[[#This Row],[ProgramNum]],1)&amp;Data2[[#This Row],[Statute]]</f>
        <v>1ck</v>
      </c>
      <c r="X38" s="27" t="e">
        <f>INDEX(#REF!,MATCH(Data2[[#This Row],[Appr]],#REF!,0))</f>
        <v>#REF!</v>
      </c>
      <c r="Y38" s="40" t="str">
        <f>INDEX(version[Version],MATCH(Data2[[#This Row],[ChangeAuth]],version[Chg code],0))</f>
        <v>Agency</v>
      </c>
      <c r="Z38" s="30">
        <f>INDEX(fund[#Data],MATCH(G38,fund[Fund code],0),2)</f>
        <v>100</v>
      </c>
      <c r="AA38" s="29" t="str">
        <f>IF(Data2[[#This Row],[B2year]]=1,RIGHT(LEFT($A$1,4)+1,2),IF(Data2[[#This Row],[B2year]]=2,RIGHT($A$1,2),""))</f>
        <v>23</v>
      </c>
      <c r="AB38" s="29">
        <f>INDEX(version8[#Data],MATCH(Data2[[#This Row],[Version]],version8[Version],0),2)</f>
        <v>1</v>
      </c>
      <c r="AC38" s="29" t="str">
        <f>IF(Data2[[#This Row],[FederalService]]="",Data2[[#This Row],[FundSource]],IF(Data2[[#This Row],[FederalService]]="L",Data2[[#This Row],[FundSource]]&amp;"-L",IF(Data2[[#This Row],[FederalService]]="F",Data2[[#This Row],[FundSource]]&amp;"-F",IF(Data2[[#This Row],[FederalService]]="S",Data2[[#This Row],[FundSource]]&amp;"-S"))))</f>
        <v>PR-S</v>
      </c>
      <c r="AJ38" s="37">
        <v>3002</v>
      </c>
      <c r="AK38" s="36" t="s">
        <v>171</v>
      </c>
    </row>
    <row r="39" spans="1:37" ht="15" x14ac:dyDescent="0.25">
      <c r="A39" t="s">
        <v>107</v>
      </c>
      <c r="B39" t="s">
        <v>126</v>
      </c>
      <c r="C39" t="s">
        <v>165</v>
      </c>
      <c r="D39" s="15">
        <v>167</v>
      </c>
      <c r="E39" t="s">
        <v>208</v>
      </c>
      <c r="F39" t="s">
        <v>109</v>
      </c>
      <c r="G39" t="s">
        <v>110</v>
      </c>
      <c r="H39" t="s">
        <v>165</v>
      </c>
      <c r="I39" t="s">
        <v>118</v>
      </c>
      <c r="J39" t="s">
        <v>111</v>
      </c>
      <c r="K39" t="s">
        <v>165</v>
      </c>
      <c r="L39" s="15">
        <v>2000</v>
      </c>
      <c r="M39" t="s">
        <v>115</v>
      </c>
      <c r="N39" t="s">
        <v>116</v>
      </c>
      <c r="O39" t="s">
        <v>209</v>
      </c>
      <c r="P39" t="s">
        <v>210</v>
      </c>
      <c r="Q39" t="s">
        <v>190</v>
      </c>
      <c r="R39" t="s">
        <v>170</v>
      </c>
      <c r="S39">
        <v>5374000</v>
      </c>
      <c r="T39">
        <v>0</v>
      </c>
      <c r="U39" s="15">
        <v>1</v>
      </c>
      <c r="V39" s="27" t="str">
        <f>INDEX(program[ProgramName],MATCH(Data2[[#This Row],[ProgramNum]],program[ProgramNum],0))</f>
        <v>AIDS</v>
      </c>
      <c r="W39" s="20" t="str">
        <f>RIGHT(Data2[[#This Row],[ProgramNum]],1)&amp;Data2[[#This Row],[Statute]]</f>
        <v>1cq</v>
      </c>
      <c r="X39" s="27" t="e">
        <f>INDEX(#REF!,MATCH(Data2[[#This Row],[Appr]],#REF!,0))</f>
        <v>#REF!</v>
      </c>
      <c r="Y39" s="40" t="str">
        <f>INDEX(version[Version],MATCH(Data2[[#This Row],[ChangeAuth]],version[Chg code],0))</f>
        <v>Agency</v>
      </c>
      <c r="Z39" s="30">
        <f>INDEX(fund[#Data],MATCH(G39,fund[Fund code],0),2)</f>
        <v>211</v>
      </c>
      <c r="AA39" s="29" t="str">
        <f>IF(Data2[[#This Row],[B2year]]=1,RIGHT(LEFT($A$1,4)+1,2),IF(Data2[[#This Row],[B2year]]=2,RIGHT($A$1,2),""))</f>
        <v>22</v>
      </c>
      <c r="AB39" s="29">
        <f>INDEX(version8[#Data],MATCH(Data2[[#This Row],[Version]],version8[Version],0),2)</f>
        <v>1</v>
      </c>
      <c r="AC39" s="29" t="str">
        <f>IF(Data2[[#This Row],[FederalService]]="",Data2[[#This Row],[FundSource]],IF(Data2[[#This Row],[FederalService]]="L",Data2[[#This Row],[FundSource]]&amp;"-L",IF(Data2[[#This Row],[FederalService]]="F",Data2[[#This Row],[FundSource]]&amp;"-F",IF(Data2[[#This Row],[FederalService]]="S",Data2[[#This Row],[FundSource]]&amp;"-S"))))</f>
        <v>SEG</v>
      </c>
      <c r="AJ39" s="37">
        <v>3003</v>
      </c>
      <c r="AK39" s="36" t="s">
        <v>515</v>
      </c>
    </row>
    <row r="40" spans="1:37" ht="15" x14ac:dyDescent="0.25">
      <c r="A40" t="s">
        <v>107</v>
      </c>
      <c r="B40" t="s">
        <v>126</v>
      </c>
      <c r="C40" t="s">
        <v>165</v>
      </c>
      <c r="D40" s="15">
        <v>167</v>
      </c>
      <c r="E40" t="s">
        <v>208</v>
      </c>
      <c r="F40" t="s">
        <v>109</v>
      </c>
      <c r="G40" t="s">
        <v>110</v>
      </c>
      <c r="H40" t="s">
        <v>165</v>
      </c>
      <c r="I40" t="s">
        <v>118</v>
      </c>
      <c r="J40" t="s">
        <v>111</v>
      </c>
      <c r="K40" t="s">
        <v>165</v>
      </c>
      <c r="L40" s="15">
        <v>2000</v>
      </c>
      <c r="M40" t="s">
        <v>115</v>
      </c>
      <c r="N40" t="s">
        <v>116</v>
      </c>
      <c r="O40" t="s">
        <v>209</v>
      </c>
      <c r="P40" t="s">
        <v>210</v>
      </c>
      <c r="Q40" t="s">
        <v>190</v>
      </c>
      <c r="R40" t="s">
        <v>170</v>
      </c>
      <c r="S40">
        <v>5374000</v>
      </c>
      <c r="T40">
        <v>0</v>
      </c>
      <c r="U40" s="15">
        <v>2</v>
      </c>
      <c r="V40" s="27" t="str">
        <f>INDEX(program[ProgramName],MATCH(Data2[[#This Row],[ProgramNum]],program[ProgramNum],0))</f>
        <v>AIDS</v>
      </c>
      <c r="W40" s="20" t="str">
        <f>RIGHT(Data2[[#This Row],[ProgramNum]],1)&amp;Data2[[#This Row],[Statute]]</f>
        <v>1cq</v>
      </c>
      <c r="X40" s="27" t="e">
        <f>INDEX(#REF!,MATCH(Data2[[#This Row],[Appr]],#REF!,0))</f>
        <v>#REF!</v>
      </c>
      <c r="Y40" s="40" t="str">
        <f>INDEX(version[Version],MATCH(Data2[[#This Row],[ChangeAuth]],version[Chg code],0))</f>
        <v>Agency</v>
      </c>
      <c r="Z40" s="30">
        <f>INDEX(fund[#Data],MATCH(G40,fund[Fund code],0),2)</f>
        <v>211</v>
      </c>
      <c r="AA40" s="29" t="str">
        <f>IF(Data2[[#This Row],[B2year]]=1,RIGHT(LEFT($A$1,4)+1,2),IF(Data2[[#This Row],[B2year]]=2,RIGHT($A$1,2),""))</f>
        <v>23</v>
      </c>
      <c r="AB40" s="29">
        <f>INDEX(version8[#Data],MATCH(Data2[[#This Row],[Version]],version8[Version],0),2)</f>
        <v>1</v>
      </c>
      <c r="AC40" s="29" t="str">
        <f>IF(Data2[[#This Row],[FederalService]]="",Data2[[#This Row],[FundSource]],IF(Data2[[#This Row],[FederalService]]="L",Data2[[#This Row],[FundSource]]&amp;"-L",IF(Data2[[#This Row],[FederalService]]="F",Data2[[#This Row],[FundSource]]&amp;"-F",IF(Data2[[#This Row],[FederalService]]="S",Data2[[#This Row],[FundSource]]&amp;"-S"))))</f>
        <v>SEG</v>
      </c>
      <c r="AJ40" s="37">
        <v>3007</v>
      </c>
      <c r="AK40" s="36" t="s">
        <v>135</v>
      </c>
    </row>
    <row r="41" spans="1:37" ht="15" x14ac:dyDescent="0.25">
      <c r="A41" t="s">
        <v>107</v>
      </c>
      <c r="B41" t="s">
        <v>126</v>
      </c>
      <c r="C41" t="s">
        <v>165</v>
      </c>
      <c r="D41" s="15">
        <v>167</v>
      </c>
      <c r="E41" t="s">
        <v>208</v>
      </c>
      <c r="F41" t="s">
        <v>109</v>
      </c>
      <c r="G41" t="s">
        <v>110</v>
      </c>
      <c r="H41" t="s">
        <v>165</v>
      </c>
      <c r="I41" t="s">
        <v>118</v>
      </c>
      <c r="J41" t="s">
        <v>111</v>
      </c>
      <c r="K41" t="s">
        <v>165</v>
      </c>
      <c r="L41" s="15">
        <v>6007</v>
      </c>
      <c r="M41" t="s">
        <v>211</v>
      </c>
      <c r="N41" t="s">
        <v>122</v>
      </c>
      <c r="O41" t="s">
        <v>209</v>
      </c>
      <c r="P41" t="s">
        <v>210</v>
      </c>
      <c r="Q41" t="s">
        <v>190</v>
      </c>
      <c r="R41" t="s">
        <v>170</v>
      </c>
      <c r="S41">
        <v>22900</v>
      </c>
      <c r="T41">
        <v>0</v>
      </c>
      <c r="U41" s="15">
        <v>1</v>
      </c>
      <c r="V41" s="27" t="str">
        <f>INDEX(program[ProgramName],MATCH(Data2[[#This Row],[ProgramNum]],program[ProgramNum],0))</f>
        <v>AIDS</v>
      </c>
      <c r="W41" s="20" t="str">
        <f>RIGHT(Data2[[#This Row],[ProgramNum]],1)&amp;Data2[[#This Row],[Statute]]</f>
        <v>1cq</v>
      </c>
      <c r="X41" s="27" t="e">
        <f>INDEX(#REF!,MATCH(Data2[[#This Row],[Appr]],#REF!,0))</f>
        <v>#REF!</v>
      </c>
      <c r="Y41" s="40" t="str">
        <f>INDEX(version[Version],MATCH(Data2[[#This Row],[ChangeAuth]],version[Chg code],0))</f>
        <v>Governor's</v>
      </c>
      <c r="Z41" s="28">
        <f>INDEX(fund[#Data],MATCH(G41,fund[Fund code],0),2)</f>
        <v>211</v>
      </c>
      <c r="AA41" s="29" t="str">
        <f>IF(Data2[[#This Row],[B2year]]=1,RIGHT(LEFT($A$1,4)+1,2),IF(Data2[[#This Row],[B2year]]=2,RIGHT($A$1,2),""))</f>
        <v>22</v>
      </c>
      <c r="AB41" s="29">
        <f>INDEX(version8[#Data],MATCH(Data2[[#This Row],[Version]],version8[Version],0),2)</f>
        <v>2</v>
      </c>
      <c r="AC41" s="29" t="str">
        <f>IF(Data2[[#This Row],[FederalService]]="",Data2[[#This Row],[FundSource]],IF(Data2[[#This Row],[FederalService]]="L",Data2[[#This Row],[FundSource]]&amp;"-L",IF(Data2[[#This Row],[FederalService]]="F",Data2[[#This Row],[FundSource]]&amp;"-F",IF(Data2[[#This Row],[FederalService]]="S",Data2[[#This Row],[FundSource]]&amp;"-S"))))</f>
        <v>SEG</v>
      </c>
      <c r="AJ41" s="37">
        <v>3008</v>
      </c>
      <c r="AK41" s="36" t="s">
        <v>136</v>
      </c>
    </row>
    <row r="42" spans="1:37" ht="15" x14ac:dyDescent="0.25">
      <c r="A42" t="s">
        <v>107</v>
      </c>
      <c r="B42" t="s">
        <v>126</v>
      </c>
      <c r="C42" t="s">
        <v>165</v>
      </c>
      <c r="D42" s="15">
        <v>167</v>
      </c>
      <c r="E42" t="s">
        <v>208</v>
      </c>
      <c r="F42" t="s">
        <v>109</v>
      </c>
      <c r="G42" t="s">
        <v>110</v>
      </c>
      <c r="H42" t="s">
        <v>165</v>
      </c>
      <c r="I42" t="s">
        <v>118</v>
      </c>
      <c r="J42" t="s">
        <v>111</v>
      </c>
      <c r="K42" t="s">
        <v>165</v>
      </c>
      <c r="L42" s="15">
        <v>6007</v>
      </c>
      <c r="M42" t="s">
        <v>211</v>
      </c>
      <c r="N42" t="s">
        <v>122</v>
      </c>
      <c r="O42" t="s">
        <v>209</v>
      </c>
      <c r="P42" t="s">
        <v>210</v>
      </c>
      <c r="Q42" t="s">
        <v>190</v>
      </c>
      <c r="R42" t="s">
        <v>170</v>
      </c>
      <c r="S42">
        <v>46300</v>
      </c>
      <c r="T42">
        <v>0</v>
      </c>
      <c r="U42" s="15">
        <v>2</v>
      </c>
      <c r="V42" s="27" t="str">
        <f>INDEX(program[ProgramName],MATCH(Data2[[#This Row],[ProgramNum]],program[ProgramNum],0))</f>
        <v>AIDS</v>
      </c>
      <c r="W42" s="20" t="str">
        <f>RIGHT(Data2[[#This Row],[ProgramNum]],1)&amp;Data2[[#This Row],[Statute]]</f>
        <v>1cq</v>
      </c>
      <c r="X42" s="27" t="e">
        <f>INDEX(#REF!,MATCH(Data2[[#This Row],[Appr]],#REF!,0))</f>
        <v>#REF!</v>
      </c>
      <c r="Y42" s="40" t="str">
        <f>INDEX(version[Version],MATCH(Data2[[#This Row],[ChangeAuth]],version[Chg code],0))</f>
        <v>Governor's</v>
      </c>
      <c r="Z42" s="30">
        <f>INDEX(fund[#Data],MATCH(G42,fund[Fund code],0),2)</f>
        <v>211</v>
      </c>
      <c r="AA42" s="29" t="str">
        <f>IF(Data2[[#This Row],[B2year]]=1,RIGHT(LEFT($A$1,4)+1,2),IF(Data2[[#This Row],[B2year]]=2,RIGHT($A$1,2),""))</f>
        <v>23</v>
      </c>
      <c r="AB42" s="29">
        <f>INDEX(version8[#Data],MATCH(Data2[[#This Row],[Version]],version8[Version],0),2)</f>
        <v>2</v>
      </c>
      <c r="AC42" s="29" t="str">
        <f>IF(Data2[[#This Row],[FederalService]]="",Data2[[#This Row],[FundSource]],IF(Data2[[#This Row],[FederalService]]="L",Data2[[#This Row],[FundSource]]&amp;"-L",IF(Data2[[#This Row],[FederalService]]="F",Data2[[#This Row],[FundSource]]&amp;"-F",IF(Data2[[#This Row],[FederalService]]="S",Data2[[#This Row],[FundSource]]&amp;"-S"))))</f>
        <v>SEG</v>
      </c>
      <c r="AJ42" s="37">
        <v>3010</v>
      </c>
      <c r="AK42" s="36" t="s">
        <v>137</v>
      </c>
    </row>
    <row r="43" spans="1:37" ht="15" x14ac:dyDescent="0.25">
      <c r="A43" t="s">
        <v>107</v>
      </c>
      <c r="B43" t="s">
        <v>126</v>
      </c>
      <c r="C43" t="s">
        <v>165</v>
      </c>
      <c r="D43" s="15">
        <v>168</v>
      </c>
      <c r="E43" t="s">
        <v>212</v>
      </c>
      <c r="F43" t="s">
        <v>109</v>
      </c>
      <c r="G43" t="s">
        <v>110</v>
      </c>
      <c r="H43" t="s">
        <v>165</v>
      </c>
      <c r="I43" t="s">
        <v>111</v>
      </c>
      <c r="J43" t="s">
        <v>174</v>
      </c>
      <c r="K43" t="s">
        <v>165</v>
      </c>
      <c r="L43" s="15">
        <v>2000</v>
      </c>
      <c r="M43" t="s">
        <v>115</v>
      </c>
      <c r="N43" t="s">
        <v>116</v>
      </c>
      <c r="O43" t="s">
        <v>213</v>
      </c>
      <c r="P43" t="s">
        <v>214</v>
      </c>
      <c r="Q43" t="s">
        <v>190</v>
      </c>
      <c r="R43" t="s">
        <v>170</v>
      </c>
      <c r="S43">
        <v>620400</v>
      </c>
      <c r="T43">
        <v>0</v>
      </c>
      <c r="U43" s="15">
        <v>2</v>
      </c>
      <c r="V43" s="27" t="str">
        <f>INDEX(program[ProgramName],MATCH(Data2[[#This Row],[ProgramNum]],program[ProgramNum],0))</f>
        <v>AIDS</v>
      </c>
      <c r="W43" s="20" t="str">
        <f>RIGHT(Data2[[#This Row],[ProgramNum]],1)&amp;Data2[[#This Row],[Statute]]</f>
        <v>1cr</v>
      </c>
      <c r="X43" s="27" t="e">
        <f>INDEX(#REF!,MATCH(Data2[[#This Row],[Appr]],#REF!,0))</f>
        <v>#REF!</v>
      </c>
      <c r="Y43" s="40" t="str">
        <f>INDEX(version[Version],MATCH(Data2[[#This Row],[ChangeAuth]],version[Chg code],0))</f>
        <v>Agency</v>
      </c>
      <c r="Z43" s="30">
        <f>INDEX(fund[#Data],MATCH(G43,fund[Fund code],0),2)</f>
        <v>211</v>
      </c>
      <c r="AA43" s="29" t="str">
        <f>IF(Data2[[#This Row],[B2year]]=1,RIGHT(LEFT($A$1,4)+1,2),IF(Data2[[#This Row],[B2year]]=2,RIGHT($A$1,2),""))</f>
        <v>23</v>
      </c>
      <c r="AB43" s="29">
        <f>INDEX(version8[#Data],MATCH(Data2[[#This Row],[Version]],version8[Version],0),2)</f>
        <v>1</v>
      </c>
      <c r="AC43" s="29" t="str">
        <f>IF(Data2[[#This Row],[FederalService]]="",Data2[[#This Row],[FundSource]],IF(Data2[[#This Row],[FederalService]]="L",Data2[[#This Row],[FundSource]]&amp;"-L",IF(Data2[[#This Row],[FederalService]]="F",Data2[[#This Row],[FundSource]]&amp;"-F",IF(Data2[[#This Row],[FederalService]]="S",Data2[[#This Row],[FundSource]]&amp;"-S"))))</f>
        <v>SEG</v>
      </c>
      <c r="AJ43" s="37">
        <v>5301</v>
      </c>
      <c r="AK43" s="36" t="s">
        <v>364</v>
      </c>
    </row>
    <row r="44" spans="1:37" ht="15" x14ac:dyDescent="0.25">
      <c r="A44" t="s">
        <v>107</v>
      </c>
      <c r="B44" t="s">
        <v>126</v>
      </c>
      <c r="C44" t="s">
        <v>165</v>
      </c>
      <c r="D44" s="15">
        <v>168</v>
      </c>
      <c r="E44" t="s">
        <v>212</v>
      </c>
      <c r="F44" t="s">
        <v>109</v>
      </c>
      <c r="G44" t="s">
        <v>110</v>
      </c>
      <c r="H44" t="s">
        <v>165</v>
      </c>
      <c r="I44" t="s">
        <v>111</v>
      </c>
      <c r="J44" t="s">
        <v>174</v>
      </c>
      <c r="K44" t="s">
        <v>165</v>
      </c>
      <c r="L44" s="15">
        <v>2000</v>
      </c>
      <c r="M44" t="s">
        <v>115</v>
      </c>
      <c r="N44" t="s">
        <v>116</v>
      </c>
      <c r="O44" t="s">
        <v>213</v>
      </c>
      <c r="P44" t="s">
        <v>214</v>
      </c>
      <c r="Q44" t="s">
        <v>190</v>
      </c>
      <c r="R44" t="s">
        <v>170</v>
      </c>
      <c r="S44">
        <v>620400</v>
      </c>
      <c r="T44">
        <v>0</v>
      </c>
      <c r="U44" s="15">
        <v>1</v>
      </c>
      <c r="V44" s="27" t="str">
        <f>INDEX(program[ProgramName],MATCH(Data2[[#This Row],[ProgramNum]],program[ProgramNum],0))</f>
        <v>AIDS</v>
      </c>
      <c r="W44" s="20" t="str">
        <f>RIGHT(Data2[[#This Row],[ProgramNum]],1)&amp;Data2[[#This Row],[Statute]]</f>
        <v>1cr</v>
      </c>
      <c r="X44" s="27" t="e">
        <f>INDEX(#REF!,MATCH(Data2[[#This Row],[Appr]],#REF!,0))</f>
        <v>#REF!</v>
      </c>
      <c r="Y44" s="40" t="str">
        <f>INDEX(version[Version],MATCH(Data2[[#This Row],[ChangeAuth]],version[Chg code],0))</f>
        <v>Agency</v>
      </c>
      <c r="Z44" s="30">
        <f>INDEX(fund[#Data],MATCH(G44,fund[Fund code],0),2)</f>
        <v>211</v>
      </c>
      <c r="AA44" s="29" t="str">
        <f>IF(Data2[[#This Row],[B2year]]=1,RIGHT(LEFT($A$1,4)+1,2),IF(Data2[[#This Row],[B2year]]=2,RIGHT($A$1,2),""))</f>
        <v>22</v>
      </c>
      <c r="AB44" s="29">
        <f>INDEX(version8[#Data],MATCH(Data2[[#This Row],[Version]],version8[Version],0),2)</f>
        <v>1</v>
      </c>
      <c r="AC44" s="29" t="str">
        <f>IF(Data2[[#This Row],[FederalService]]="",Data2[[#This Row],[FundSource]],IF(Data2[[#This Row],[FederalService]]="L",Data2[[#This Row],[FundSource]]&amp;"-L",IF(Data2[[#This Row],[FederalService]]="F",Data2[[#This Row],[FundSource]]&amp;"-F",IF(Data2[[#This Row],[FederalService]]="S",Data2[[#This Row],[FundSource]]&amp;"-S"))))</f>
        <v>SEG</v>
      </c>
      <c r="AJ44" s="37">
        <v>5302</v>
      </c>
      <c r="AK44" s="36" t="s">
        <v>516</v>
      </c>
    </row>
    <row r="45" spans="1:37" ht="15" x14ac:dyDescent="0.25">
      <c r="A45" t="s">
        <v>107</v>
      </c>
      <c r="B45" t="s">
        <v>107</v>
      </c>
      <c r="C45" t="s">
        <v>165</v>
      </c>
      <c r="D45" s="15">
        <v>190</v>
      </c>
      <c r="E45" t="s">
        <v>187</v>
      </c>
      <c r="F45" t="s">
        <v>109</v>
      </c>
      <c r="G45" t="s">
        <v>110</v>
      </c>
      <c r="H45" t="s">
        <v>165</v>
      </c>
      <c r="I45" t="s">
        <v>111</v>
      </c>
      <c r="J45" t="s">
        <v>174</v>
      </c>
      <c r="K45" t="s">
        <v>165</v>
      </c>
      <c r="L45" s="15">
        <v>2000</v>
      </c>
      <c r="M45" t="s">
        <v>115</v>
      </c>
      <c r="N45" t="s">
        <v>116</v>
      </c>
      <c r="O45" t="s">
        <v>188</v>
      </c>
      <c r="P45" t="s">
        <v>189</v>
      </c>
      <c r="Q45" t="s">
        <v>215</v>
      </c>
      <c r="R45" t="s">
        <v>170</v>
      </c>
      <c r="S45">
        <v>108240200</v>
      </c>
      <c r="T45">
        <v>0</v>
      </c>
      <c r="U45" s="15">
        <v>2</v>
      </c>
      <c r="V45" s="27" t="str">
        <f>INDEX(program[ProgramName],MATCH(Data2[[#This Row],[ProgramNum]],program[ProgramNum],0))</f>
        <v>AIDS</v>
      </c>
      <c r="W45" s="20" t="str">
        <f>RIGHT(Data2[[#This Row],[ProgramNum]],1)&amp;Data2[[#This Row],[Statute]]</f>
        <v>1as</v>
      </c>
      <c r="X45" s="27" t="e">
        <f>INDEX(#REF!,MATCH(Data2[[#This Row],[Appr]],#REF!,0))</f>
        <v>#REF!</v>
      </c>
      <c r="Y45" s="40" t="str">
        <f>INDEX(version[Version],MATCH(Data2[[#This Row],[ChangeAuth]],version[Chg code],0))</f>
        <v>Agency</v>
      </c>
      <c r="Z45" s="30">
        <f>INDEX(fund[#Data],MATCH(G45,fund[Fund code],0),2)</f>
        <v>211</v>
      </c>
      <c r="AA45" s="29" t="str">
        <f>IF(Data2[[#This Row],[B2year]]=1,RIGHT(LEFT($A$1,4)+1,2),IF(Data2[[#This Row],[B2year]]=2,RIGHT($A$1,2),""))</f>
        <v>23</v>
      </c>
      <c r="AB45" s="29">
        <f>INDEX(version8[#Data],MATCH(Data2[[#This Row],[Version]],version8[Version],0),2)</f>
        <v>1</v>
      </c>
      <c r="AC45" s="29" t="str">
        <f>IF(Data2[[#This Row],[FederalService]]="",Data2[[#This Row],[FundSource]],IF(Data2[[#This Row],[FederalService]]="L",Data2[[#This Row],[FundSource]]&amp;"-L",IF(Data2[[#This Row],[FederalService]]="F",Data2[[#This Row],[FundSource]]&amp;"-F",IF(Data2[[#This Row],[FederalService]]="S",Data2[[#This Row],[FundSource]]&amp;"-S"))))</f>
        <v>SEG</v>
      </c>
      <c r="AJ45" s="37">
        <v>5303</v>
      </c>
      <c r="AK45" s="36" t="s">
        <v>368</v>
      </c>
    </row>
    <row r="46" spans="1:37" ht="15" x14ac:dyDescent="0.25">
      <c r="A46" t="s">
        <v>107</v>
      </c>
      <c r="B46" t="s">
        <v>107</v>
      </c>
      <c r="C46" t="s">
        <v>165</v>
      </c>
      <c r="D46" s="15">
        <v>190</v>
      </c>
      <c r="E46" t="s">
        <v>187</v>
      </c>
      <c r="F46" t="s">
        <v>109</v>
      </c>
      <c r="G46" t="s">
        <v>110</v>
      </c>
      <c r="H46" t="s">
        <v>165</v>
      </c>
      <c r="I46" t="s">
        <v>111</v>
      </c>
      <c r="J46" t="s">
        <v>174</v>
      </c>
      <c r="K46" t="s">
        <v>165</v>
      </c>
      <c r="L46" s="15">
        <v>2000</v>
      </c>
      <c r="M46" t="s">
        <v>115</v>
      </c>
      <c r="N46" t="s">
        <v>116</v>
      </c>
      <c r="O46" t="s">
        <v>188</v>
      </c>
      <c r="P46" t="s">
        <v>189</v>
      </c>
      <c r="Q46" t="s">
        <v>215</v>
      </c>
      <c r="R46" t="s">
        <v>170</v>
      </c>
      <c r="S46">
        <v>108240200</v>
      </c>
      <c r="T46">
        <v>0</v>
      </c>
      <c r="U46" s="15">
        <v>1</v>
      </c>
      <c r="V46" s="27" t="str">
        <f>INDEX(program[ProgramName],MATCH(Data2[[#This Row],[ProgramNum]],program[ProgramNum],0))</f>
        <v>AIDS</v>
      </c>
      <c r="W46" s="20" t="str">
        <f>RIGHT(Data2[[#This Row],[ProgramNum]],1)&amp;Data2[[#This Row],[Statute]]</f>
        <v>1as</v>
      </c>
      <c r="X46" s="27" t="e">
        <f>INDEX(#REF!,MATCH(Data2[[#This Row],[Appr]],#REF!,0))</f>
        <v>#REF!</v>
      </c>
      <c r="Y46" s="40" t="str">
        <f>INDEX(version[Version],MATCH(Data2[[#This Row],[ChangeAuth]],version[Chg code],0))</f>
        <v>Agency</v>
      </c>
      <c r="Z46" s="30">
        <f>INDEX(fund[#Data],MATCH(G46,fund[Fund code],0),2)</f>
        <v>211</v>
      </c>
      <c r="AA46" s="29" t="str">
        <f>IF(Data2[[#This Row],[B2year]]=1,RIGHT(LEFT($A$1,4)+1,2),IF(Data2[[#This Row],[B2year]]=2,RIGHT($A$1,2),""))</f>
        <v>22</v>
      </c>
      <c r="AB46" s="29">
        <f>INDEX(version8[#Data],MATCH(Data2[[#This Row],[Version]],version8[Version],0),2)</f>
        <v>1</v>
      </c>
      <c r="AC46" s="29" t="str">
        <f>IF(Data2[[#This Row],[FederalService]]="",Data2[[#This Row],[FundSource]],IF(Data2[[#This Row],[FederalService]]="L",Data2[[#This Row],[FundSource]]&amp;"-L",IF(Data2[[#This Row],[FederalService]]="F",Data2[[#This Row],[FundSource]]&amp;"-F",IF(Data2[[#This Row],[FederalService]]="S",Data2[[#This Row],[FundSource]]&amp;"-S"))))</f>
        <v>SEG</v>
      </c>
      <c r="AJ46" s="37">
        <v>5401</v>
      </c>
      <c r="AK46" s="36" t="s">
        <v>379</v>
      </c>
    </row>
    <row r="47" spans="1:37" ht="15" x14ac:dyDescent="0.25">
      <c r="A47" t="s">
        <v>107</v>
      </c>
      <c r="B47" t="s">
        <v>107</v>
      </c>
      <c r="C47" t="s">
        <v>165</v>
      </c>
      <c r="D47" s="15">
        <v>190</v>
      </c>
      <c r="E47" t="s">
        <v>187</v>
      </c>
      <c r="F47" t="s">
        <v>109</v>
      </c>
      <c r="G47" t="s">
        <v>110</v>
      </c>
      <c r="H47" t="s">
        <v>165</v>
      </c>
      <c r="I47" t="s">
        <v>111</v>
      </c>
      <c r="J47" t="s">
        <v>174</v>
      </c>
      <c r="K47" t="s">
        <v>165</v>
      </c>
      <c r="L47" s="15">
        <v>6001</v>
      </c>
      <c r="M47" t="s">
        <v>10</v>
      </c>
      <c r="N47" t="s">
        <v>122</v>
      </c>
      <c r="O47" t="s">
        <v>188</v>
      </c>
      <c r="P47" t="s">
        <v>189</v>
      </c>
      <c r="Q47" t="s">
        <v>215</v>
      </c>
      <c r="R47" t="s">
        <v>170</v>
      </c>
      <c r="S47">
        <v>541200</v>
      </c>
      <c r="T47">
        <v>0</v>
      </c>
      <c r="U47" s="15">
        <v>1</v>
      </c>
      <c r="V47" s="27" t="str">
        <f>INDEX(program[ProgramName],MATCH(Data2[[#This Row],[ProgramNum]],program[ProgramNum],0))</f>
        <v>AIDS</v>
      </c>
      <c r="W47" s="20" t="str">
        <f>RIGHT(Data2[[#This Row],[ProgramNum]],1)&amp;Data2[[#This Row],[Statute]]</f>
        <v>1as</v>
      </c>
      <c r="X47" s="27" t="e">
        <f>INDEX(#REF!,MATCH(Data2[[#This Row],[Appr]],#REF!,0))</f>
        <v>#REF!</v>
      </c>
      <c r="Y47" s="40" t="str">
        <f>INDEX(version[Version],MATCH(Data2[[#This Row],[ChangeAuth]],version[Chg code],0))</f>
        <v>Governor's</v>
      </c>
      <c r="Z47" s="30">
        <f>INDEX(fund[#Data],MATCH(G47,fund[Fund code],0),2)</f>
        <v>211</v>
      </c>
      <c r="AA47" s="29" t="str">
        <f>IF(Data2[[#This Row],[B2year]]=1,RIGHT(LEFT($A$1,4)+1,2),IF(Data2[[#This Row],[B2year]]=2,RIGHT($A$1,2),""))</f>
        <v>22</v>
      </c>
      <c r="AB47" s="29">
        <f>INDEX(version8[#Data],MATCH(Data2[[#This Row],[Version]],version8[Version],0),2)</f>
        <v>2</v>
      </c>
      <c r="AC47" s="29" t="str">
        <f>IF(Data2[[#This Row],[FederalService]]="",Data2[[#This Row],[FundSource]],IF(Data2[[#This Row],[FederalService]]="L",Data2[[#This Row],[FundSource]]&amp;"-L",IF(Data2[[#This Row],[FederalService]]="F",Data2[[#This Row],[FundSource]]&amp;"-F",IF(Data2[[#This Row],[FederalService]]="S",Data2[[#This Row],[FundSource]]&amp;"-S"))))</f>
        <v>SEG</v>
      </c>
      <c r="AJ47" s="37">
        <v>5402</v>
      </c>
      <c r="AK47" s="36" t="s">
        <v>397</v>
      </c>
    </row>
    <row r="48" spans="1:37" ht="15" x14ac:dyDescent="0.25">
      <c r="A48" t="s">
        <v>107</v>
      </c>
      <c r="B48" t="s">
        <v>107</v>
      </c>
      <c r="C48" t="s">
        <v>165</v>
      </c>
      <c r="D48" s="15">
        <v>190</v>
      </c>
      <c r="E48" t="s">
        <v>187</v>
      </c>
      <c r="F48" t="s">
        <v>109</v>
      </c>
      <c r="G48" t="s">
        <v>110</v>
      </c>
      <c r="H48" t="s">
        <v>165</v>
      </c>
      <c r="I48" t="s">
        <v>111</v>
      </c>
      <c r="J48" t="s">
        <v>174</v>
      </c>
      <c r="K48" t="s">
        <v>165</v>
      </c>
      <c r="L48" s="15">
        <v>6001</v>
      </c>
      <c r="M48" t="s">
        <v>10</v>
      </c>
      <c r="N48" t="s">
        <v>122</v>
      </c>
      <c r="O48" t="s">
        <v>188</v>
      </c>
      <c r="P48" t="s">
        <v>189</v>
      </c>
      <c r="Q48" t="s">
        <v>215</v>
      </c>
      <c r="R48" t="s">
        <v>170</v>
      </c>
      <c r="S48">
        <v>2716800</v>
      </c>
      <c r="T48">
        <v>0</v>
      </c>
      <c r="U48" s="15">
        <v>2</v>
      </c>
      <c r="V48" s="27" t="str">
        <f>INDEX(program[ProgramName],MATCH(Data2[[#This Row],[ProgramNum]],program[ProgramNum],0))</f>
        <v>AIDS</v>
      </c>
      <c r="W48" s="20" t="str">
        <f>RIGHT(Data2[[#This Row],[ProgramNum]],1)&amp;Data2[[#This Row],[Statute]]</f>
        <v>1as</v>
      </c>
      <c r="X48" s="27" t="e">
        <f>INDEX(#REF!,MATCH(Data2[[#This Row],[Appr]],#REF!,0))</f>
        <v>#REF!</v>
      </c>
      <c r="Y48" s="40" t="str">
        <f>INDEX(version[Version],MATCH(Data2[[#This Row],[ChangeAuth]],version[Chg code],0))</f>
        <v>Governor's</v>
      </c>
      <c r="Z48" s="30">
        <f>INDEX(fund[#Data],MATCH(G48,fund[Fund code],0),2)</f>
        <v>211</v>
      </c>
      <c r="AA48" s="29" t="str">
        <f>IF(Data2[[#This Row],[B2year]]=1,RIGHT(LEFT($A$1,4)+1,2),IF(Data2[[#This Row],[B2year]]=2,RIGHT($A$1,2),""))</f>
        <v>23</v>
      </c>
      <c r="AB48" s="29">
        <f>INDEX(version8[#Data],MATCH(Data2[[#This Row],[Version]],version8[Version],0),2)</f>
        <v>2</v>
      </c>
      <c r="AC48" s="29" t="str">
        <f>IF(Data2[[#This Row],[FederalService]]="",Data2[[#This Row],[FundSource]],IF(Data2[[#This Row],[FederalService]]="L",Data2[[#This Row],[FundSource]]&amp;"-L",IF(Data2[[#This Row],[FederalService]]="F",Data2[[#This Row],[FundSource]]&amp;"-F",IF(Data2[[#This Row],[FederalService]]="S",Data2[[#This Row],[FundSource]]&amp;"-S"))))</f>
        <v>SEG</v>
      </c>
      <c r="AJ48" s="37">
        <v>5413</v>
      </c>
      <c r="AK48" s="36" t="s">
        <v>517</v>
      </c>
    </row>
    <row r="49" spans="1:37" ht="15" x14ac:dyDescent="0.25">
      <c r="A49" t="s">
        <v>107</v>
      </c>
      <c r="B49" t="s">
        <v>107</v>
      </c>
      <c r="C49" t="s">
        <v>165</v>
      </c>
      <c r="D49" s="15">
        <v>191</v>
      </c>
      <c r="E49" t="s">
        <v>191</v>
      </c>
      <c r="F49" t="s">
        <v>109</v>
      </c>
      <c r="G49" t="s">
        <v>110</v>
      </c>
      <c r="H49" t="s">
        <v>165</v>
      </c>
      <c r="I49" t="s">
        <v>111</v>
      </c>
      <c r="J49" t="s">
        <v>174</v>
      </c>
      <c r="K49" t="s">
        <v>165</v>
      </c>
      <c r="L49" s="15">
        <v>6001</v>
      </c>
      <c r="M49" t="s">
        <v>10</v>
      </c>
      <c r="N49" t="s">
        <v>122</v>
      </c>
      <c r="O49" t="s">
        <v>192</v>
      </c>
      <c r="P49" t="s">
        <v>193</v>
      </c>
      <c r="Q49" t="s">
        <v>215</v>
      </c>
      <c r="R49" t="s">
        <v>170</v>
      </c>
      <c r="S49">
        <v>3533900</v>
      </c>
      <c r="T49">
        <v>0</v>
      </c>
      <c r="U49" s="15">
        <v>1</v>
      </c>
      <c r="V49" s="27" t="str">
        <f>INDEX(program[ProgramName],MATCH(Data2[[#This Row],[ProgramNum]],program[ProgramNum],0))</f>
        <v>AIDS</v>
      </c>
      <c r="W49" s="20" t="str">
        <f>RIGHT(Data2[[#This Row],[ProgramNum]],1)&amp;Data2[[#This Row],[Statute]]</f>
        <v>1at</v>
      </c>
      <c r="X49" s="27" t="e">
        <f>INDEX(#REF!,MATCH(Data2[[#This Row],[Appr]],#REF!,0))</f>
        <v>#REF!</v>
      </c>
      <c r="Y49" s="40" t="str">
        <f>INDEX(version[Version],MATCH(Data2[[#This Row],[ChangeAuth]],version[Chg code],0))</f>
        <v>Governor's</v>
      </c>
      <c r="Z49" s="30">
        <f>INDEX(fund[#Data],MATCH(G49,fund[Fund code],0),2)</f>
        <v>211</v>
      </c>
      <c r="AA49" s="29" t="str">
        <f>IF(Data2[[#This Row],[B2year]]=1,RIGHT(LEFT($A$1,4)+1,2),IF(Data2[[#This Row],[B2year]]=2,RIGHT($A$1,2),""))</f>
        <v>22</v>
      </c>
      <c r="AB49" s="29">
        <f>INDEX(version8[#Data],MATCH(Data2[[#This Row],[Version]],version8[Version],0),2)</f>
        <v>2</v>
      </c>
      <c r="AC49" s="29" t="str">
        <f>IF(Data2[[#This Row],[FederalService]]="",Data2[[#This Row],[FundSource]],IF(Data2[[#This Row],[FederalService]]="L",Data2[[#This Row],[FundSource]]&amp;"-L",IF(Data2[[#This Row],[FederalService]]="F",Data2[[#This Row],[FundSource]]&amp;"-F",IF(Data2[[#This Row],[FederalService]]="S",Data2[[#This Row],[FundSource]]&amp;"-S"))))</f>
        <v>SEG</v>
      </c>
      <c r="AJ49" s="37">
        <v>5506</v>
      </c>
      <c r="AK49" s="36" t="s">
        <v>518</v>
      </c>
    </row>
    <row r="50" spans="1:37" ht="15" x14ac:dyDescent="0.25">
      <c r="A50" t="s">
        <v>107</v>
      </c>
      <c r="B50" t="s">
        <v>107</v>
      </c>
      <c r="C50" t="s">
        <v>165</v>
      </c>
      <c r="D50" s="15">
        <v>191</v>
      </c>
      <c r="E50" t="s">
        <v>191</v>
      </c>
      <c r="F50" t="s">
        <v>109</v>
      </c>
      <c r="G50" t="s">
        <v>110</v>
      </c>
      <c r="H50" t="s">
        <v>165</v>
      </c>
      <c r="I50" t="s">
        <v>111</v>
      </c>
      <c r="J50" t="s">
        <v>174</v>
      </c>
      <c r="K50" t="s">
        <v>165</v>
      </c>
      <c r="L50" s="15">
        <v>6001</v>
      </c>
      <c r="M50" t="s">
        <v>10</v>
      </c>
      <c r="N50" t="s">
        <v>122</v>
      </c>
      <c r="O50" t="s">
        <v>192</v>
      </c>
      <c r="P50" t="s">
        <v>193</v>
      </c>
      <c r="Q50" t="s">
        <v>215</v>
      </c>
      <c r="R50" t="s">
        <v>170</v>
      </c>
      <c r="S50">
        <v>10672400</v>
      </c>
      <c r="T50">
        <v>0</v>
      </c>
      <c r="U50" s="15">
        <v>2</v>
      </c>
      <c r="V50" s="27" t="str">
        <f>INDEX(program[ProgramName],MATCH(Data2[[#This Row],[ProgramNum]],program[ProgramNum],0))</f>
        <v>AIDS</v>
      </c>
      <c r="W50" s="20" t="str">
        <f>RIGHT(Data2[[#This Row],[ProgramNum]],1)&amp;Data2[[#This Row],[Statute]]</f>
        <v>1at</v>
      </c>
      <c r="X50" s="27" t="e">
        <f>INDEX(#REF!,MATCH(Data2[[#This Row],[Appr]],#REF!,0))</f>
        <v>#REF!</v>
      </c>
      <c r="Y50" s="40" t="str">
        <f>INDEX(version[Version],MATCH(Data2[[#This Row],[ChangeAuth]],version[Chg code],0))</f>
        <v>Governor's</v>
      </c>
      <c r="Z50" s="30">
        <f>INDEX(fund[#Data],MATCH(G50,fund[Fund code],0),2)</f>
        <v>211</v>
      </c>
      <c r="AA50" s="29" t="str">
        <f>IF(Data2[[#This Row],[B2year]]=1,RIGHT(LEFT($A$1,4)+1,2),IF(Data2[[#This Row],[B2year]]=2,RIGHT($A$1,2),""))</f>
        <v>23</v>
      </c>
      <c r="AB50" s="29">
        <f>INDEX(version8[#Data],MATCH(Data2[[#This Row],[Version]],version8[Version],0),2)</f>
        <v>2</v>
      </c>
      <c r="AC50" s="29" t="str">
        <f>IF(Data2[[#This Row],[FederalService]]="",Data2[[#This Row],[FundSource]],IF(Data2[[#This Row],[FederalService]]="L",Data2[[#This Row],[FundSource]]&amp;"-L",IF(Data2[[#This Row],[FederalService]]="F",Data2[[#This Row],[FundSource]]&amp;"-F",IF(Data2[[#This Row],[FederalService]]="S",Data2[[#This Row],[FundSource]]&amp;"-S"))))</f>
        <v>SEG</v>
      </c>
      <c r="AJ50" s="37">
        <v>5512</v>
      </c>
      <c r="AK50" s="36" t="s">
        <v>402</v>
      </c>
    </row>
    <row r="51" spans="1:37" ht="15" x14ac:dyDescent="0.25">
      <c r="A51" t="s">
        <v>107</v>
      </c>
      <c r="B51" t="s">
        <v>107</v>
      </c>
      <c r="C51" t="s">
        <v>165</v>
      </c>
      <c r="D51" s="15">
        <v>191</v>
      </c>
      <c r="E51" t="s">
        <v>191</v>
      </c>
      <c r="F51" t="s">
        <v>109</v>
      </c>
      <c r="G51" t="s">
        <v>110</v>
      </c>
      <c r="H51" t="s">
        <v>165</v>
      </c>
      <c r="I51" t="s">
        <v>111</v>
      </c>
      <c r="J51" t="s">
        <v>174</v>
      </c>
      <c r="K51" t="s">
        <v>165</v>
      </c>
      <c r="L51" s="15">
        <v>2000</v>
      </c>
      <c r="M51" t="s">
        <v>115</v>
      </c>
      <c r="N51" t="s">
        <v>116</v>
      </c>
      <c r="O51" t="s">
        <v>192</v>
      </c>
      <c r="P51" t="s">
        <v>193</v>
      </c>
      <c r="Q51" t="s">
        <v>215</v>
      </c>
      <c r="R51" t="s">
        <v>170</v>
      </c>
      <c r="S51">
        <v>353386500</v>
      </c>
      <c r="T51">
        <v>0</v>
      </c>
      <c r="U51" s="15">
        <v>1</v>
      </c>
      <c r="V51" s="27" t="str">
        <f>INDEX(program[ProgramName],MATCH(Data2[[#This Row],[ProgramNum]],program[ProgramNum],0))</f>
        <v>AIDS</v>
      </c>
      <c r="W51" s="20" t="str">
        <f>RIGHT(Data2[[#This Row],[ProgramNum]],1)&amp;Data2[[#This Row],[Statute]]</f>
        <v>1at</v>
      </c>
      <c r="X51" s="27" t="e">
        <f>INDEX(#REF!,MATCH(Data2[[#This Row],[Appr]],#REF!,0))</f>
        <v>#REF!</v>
      </c>
      <c r="Y51" s="40" t="str">
        <f>INDEX(version[Version],MATCH(Data2[[#This Row],[ChangeAuth]],version[Chg code],0))</f>
        <v>Agency</v>
      </c>
      <c r="Z51" s="30">
        <f>INDEX(fund[#Data],MATCH(G51,fund[Fund code],0),2)</f>
        <v>211</v>
      </c>
      <c r="AA51" s="29" t="str">
        <f>IF(Data2[[#This Row],[B2year]]=1,RIGHT(LEFT($A$1,4)+1,2),IF(Data2[[#This Row],[B2year]]=2,RIGHT($A$1,2),""))</f>
        <v>22</v>
      </c>
      <c r="AB51" s="29">
        <f>INDEX(version8[#Data],MATCH(Data2[[#This Row],[Version]],version8[Version],0),2)</f>
        <v>1</v>
      </c>
      <c r="AC51" s="29" t="str">
        <f>IF(Data2[[#This Row],[FederalService]]="",Data2[[#This Row],[FundSource]],IF(Data2[[#This Row],[FederalService]]="L",Data2[[#This Row],[FundSource]]&amp;"-L",IF(Data2[[#This Row],[FederalService]]="F",Data2[[#This Row],[FundSource]]&amp;"-F",IF(Data2[[#This Row],[FederalService]]="S",Data2[[#This Row],[FundSource]]&amp;"-S"))))</f>
        <v>SEG</v>
      </c>
      <c r="AJ51" s="37">
        <v>5513</v>
      </c>
      <c r="AK51" s="36" t="s">
        <v>517</v>
      </c>
    </row>
    <row r="52" spans="1:37" ht="15" x14ac:dyDescent="0.25">
      <c r="A52" t="s">
        <v>107</v>
      </c>
      <c r="B52" t="s">
        <v>107</v>
      </c>
      <c r="C52" t="s">
        <v>165</v>
      </c>
      <c r="D52" s="15">
        <v>191</v>
      </c>
      <c r="E52" t="s">
        <v>191</v>
      </c>
      <c r="F52" t="s">
        <v>109</v>
      </c>
      <c r="G52" t="s">
        <v>110</v>
      </c>
      <c r="H52" t="s">
        <v>165</v>
      </c>
      <c r="I52" t="s">
        <v>111</v>
      </c>
      <c r="J52" t="s">
        <v>174</v>
      </c>
      <c r="K52" t="s">
        <v>165</v>
      </c>
      <c r="L52" s="15">
        <v>2000</v>
      </c>
      <c r="M52" t="s">
        <v>115</v>
      </c>
      <c r="N52" t="s">
        <v>116</v>
      </c>
      <c r="O52" t="s">
        <v>192</v>
      </c>
      <c r="P52" t="s">
        <v>193</v>
      </c>
      <c r="Q52" t="s">
        <v>215</v>
      </c>
      <c r="R52" t="s">
        <v>170</v>
      </c>
      <c r="S52">
        <v>353386500</v>
      </c>
      <c r="T52">
        <v>0</v>
      </c>
      <c r="U52" s="15">
        <v>2</v>
      </c>
      <c r="V52" s="27" t="str">
        <f>INDEX(program[ProgramName],MATCH(Data2[[#This Row],[ProgramNum]],program[ProgramNum],0))</f>
        <v>AIDS</v>
      </c>
      <c r="W52" s="20" t="str">
        <f>RIGHT(Data2[[#This Row],[ProgramNum]],1)&amp;Data2[[#This Row],[Statute]]</f>
        <v>1at</v>
      </c>
      <c r="X52" s="27" t="e">
        <f>INDEX(#REF!,MATCH(Data2[[#This Row],[Appr]],#REF!,0))</f>
        <v>#REF!</v>
      </c>
      <c r="Y52" s="40" t="str">
        <f>INDEX(version[Version],MATCH(Data2[[#This Row],[ChangeAuth]],version[Chg code],0))</f>
        <v>Agency</v>
      </c>
      <c r="Z52" s="30">
        <f>INDEX(fund[#Data],MATCH(G52,fund[Fund code],0),2)</f>
        <v>211</v>
      </c>
      <c r="AA52" s="29" t="str">
        <f>IF(Data2[[#This Row],[B2year]]=1,RIGHT(LEFT($A$1,4)+1,2),IF(Data2[[#This Row],[B2year]]=2,RIGHT($A$1,2),""))</f>
        <v>23</v>
      </c>
      <c r="AB52" s="29">
        <f>INDEX(version8[#Data],MATCH(Data2[[#This Row],[Version]],version8[Version],0),2)</f>
        <v>1</v>
      </c>
      <c r="AC52" s="29" t="str">
        <f>IF(Data2[[#This Row],[FederalService]]="",Data2[[#This Row],[FundSource]],IF(Data2[[#This Row],[FederalService]]="L",Data2[[#This Row],[FundSource]]&amp;"-L",IF(Data2[[#This Row],[FederalService]]="F",Data2[[#This Row],[FundSource]]&amp;"-F",IF(Data2[[#This Row],[FederalService]]="S",Data2[[#This Row],[FundSource]]&amp;"-S"))))</f>
        <v>SEG</v>
      </c>
      <c r="AJ52" s="37">
        <v>5601</v>
      </c>
      <c r="AK52" s="36" t="s">
        <v>519</v>
      </c>
    </row>
    <row r="53" spans="1:37" ht="15" x14ac:dyDescent="0.25">
      <c r="A53" t="s">
        <v>117</v>
      </c>
      <c r="B53" t="s">
        <v>127</v>
      </c>
      <c r="C53" t="s">
        <v>165</v>
      </c>
      <c r="D53" s="15">
        <v>285</v>
      </c>
      <c r="E53" t="s">
        <v>216</v>
      </c>
      <c r="F53" t="s">
        <v>109</v>
      </c>
      <c r="G53" t="s">
        <v>110</v>
      </c>
      <c r="H53" t="s">
        <v>165</v>
      </c>
      <c r="I53" t="s">
        <v>118</v>
      </c>
      <c r="J53" t="s">
        <v>174</v>
      </c>
      <c r="K53" t="s">
        <v>178</v>
      </c>
      <c r="L53" s="15">
        <v>3001</v>
      </c>
      <c r="M53" t="s">
        <v>124</v>
      </c>
      <c r="N53" t="s">
        <v>125</v>
      </c>
      <c r="O53" t="s">
        <v>217</v>
      </c>
      <c r="P53" t="s">
        <v>218</v>
      </c>
      <c r="Q53" t="s">
        <v>197</v>
      </c>
      <c r="R53" t="s">
        <v>170</v>
      </c>
      <c r="S53">
        <v>-5600</v>
      </c>
      <c r="T53">
        <v>0</v>
      </c>
      <c r="U53" s="15">
        <v>1</v>
      </c>
      <c r="V53" s="27" t="str">
        <f>INDEX(program[ProgramName],MATCH(Data2[[#This Row],[ProgramNum]],program[ProgramNum],0))</f>
        <v>LOCAL TRANSPORTATION ASSISTANCE</v>
      </c>
      <c r="W53" s="20" t="str">
        <f>RIGHT(Data2[[#This Row],[ProgramNum]],1)&amp;Data2[[#This Row],[Statute]]</f>
        <v>2ex</v>
      </c>
      <c r="X53" s="27" t="e">
        <f>INDEX(#REF!,MATCH(Data2[[#This Row],[Appr]],#REF!,0))</f>
        <v>#REF!</v>
      </c>
      <c r="Y53" s="40" t="str">
        <f>INDEX(version[Version],MATCH(Data2[[#This Row],[ChangeAuth]],version[Chg code],0))</f>
        <v>Final</v>
      </c>
      <c r="Z53" s="30">
        <f>INDEX(fund[#Data],MATCH(G53,fund[Fund code],0),2)</f>
        <v>211</v>
      </c>
      <c r="AA53" s="29" t="str">
        <f>IF(Data2[[#This Row],[B2year]]=1,RIGHT(LEFT($A$1,4)+1,2),IF(Data2[[#This Row],[B2year]]=2,RIGHT($A$1,2),""))</f>
        <v>22</v>
      </c>
      <c r="AB53" s="29">
        <f>INDEX(version8[#Data],MATCH(Data2[[#This Row],[Version]],version8[Version],0),2)</f>
        <v>6</v>
      </c>
      <c r="AC53" s="29" t="str">
        <f>IF(Data2[[#This Row],[FederalService]]="",Data2[[#This Row],[FundSource]],IF(Data2[[#This Row],[FederalService]]="L",Data2[[#This Row],[FundSource]]&amp;"-L",IF(Data2[[#This Row],[FederalService]]="F",Data2[[#This Row],[FundSource]]&amp;"-F",IF(Data2[[#This Row],[FederalService]]="S",Data2[[#This Row],[FundSource]]&amp;"-S"))))</f>
        <v>SEG-F</v>
      </c>
      <c r="AJ53" s="37">
        <v>5602</v>
      </c>
      <c r="AK53" s="36" t="s">
        <v>520</v>
      </c>
    </row>
    <row r="54" spans="1:37" ht="15" x14ac:dyDescent="0.25">
      <c r="A54" t="s">
        <v>117</v>
      </c>
      <c r="B54" t="s">
        <v>127</v>
      </c>
      <c r="C54" t="s">
        <v>165</v>
      </c>
      <c r="D54" s="15">
        <v>285</v>
      </c>
      <c r="E54" t="s">
        <v>216</v>
      </c>
      <c r="F54" t="s">
        <v>109</v>
      </c>
      <c r="G54" t="s">
        <v>110</v>
      </c>
      <c r="H54" t="s">
        <v>165</v>
      </c>
      <c r="I54" t="s">
        <v>118</v>
      </c>
      <c r="J54" t="s">
        <v>174</v>
      </c>
      <c r="K54" t="s">
        <v>178</v>
      </c>
      <c r="L54" s="15">
        <v>3001</v>
      </c>
      <c r="M54" t="s">
        <v>124</v>
      </c>
      <c r="N54" t="s">
        <v>125</v>
      </c>
      <c r="O54" t="s">
        <v>217</v>
      </c>
      <c r="P54" t="s">
        <v>218</v>
      </c>
      <c r="Q54" t="s">
        <v>197</v>
      </c>
      <c r="R54" t="s">
        <v>170</v>
      </c>
      <c r="S54">
        <v>-5600</v>
      </c>
      <c r="T54">
        <v>0</v>
      </c>
      <c r="U54" s="15">
        <v>2</v>
      </c>
      <c r="V54" s="27" t="str">
        <f>INDEX(program[ProgramName],MATCH(Data2[[#This Row],[ProgramNum]],program[ProgramNum],0))</f>
        <v>LOCAL TRANSPORTATION ASSISTANCE</v>
      </c>
      <c r="W54" s="20" t="str">
        <f>RIGHT(Data2[[#This Row],[ProgramNum]],1)&amp;Data2[[#This Row],[Statute]]</f>
        <v>2ex</v>
      </c>
      <c r="X54" s="27" t="e">
        <f>INDEX(#REF!,MATCH(Data2[[#This Row],[Appr]],#REF!,0))</f>
        <v>#REF!</v>
      </c>
      <c r="Y54" s="40" t="str">
        <f>INDEX(version[Version],MATCH(Data2[[#This Row],[ChangeAuth]],version[Chg code],0))</f>
        <v>Final</v>
      </c>
      <c r="Z54" s="30">
        <f>INDEX(fund[#Data],MATCH(G54,fund[Fund code],0),2)</f>
        <v>211</v>
      </c>
      <c r="AA54" s="29" t="str">
        <f>IF(Data2[[#This Row],[B2year]]=1,RIGHT(LEFT($A$1,4)+1,2),IF(Data2[[#This Row],[B2year]]=2,RIGHT($A$1,2),""))</f>
        <v>23</v>
      </c>
      <c r="AB54" s="29">
        <f>INDEX(version8[#Data],MATCH(Data2[[#This Row],[Version]],version8[Version],0),2)</f>
        <v>6</v>
      </c>
      <c r="AC54" s="29" t="str">
        <f>IF(Data2[[#This Row],[FederalService]]="",Data2[[#This Row],[FundSource]],IF(Data2[[#This Row],[FederalService]]="L",Data2[[#This Row],[FundSource]]&amp;"-L",IF(Data2[[#This Row],[FederalService]]="F",Data2[[#This Row],[FundSource]]&amp;"-F",IF(Data2[[#This Row],[FederalService]]="S",Data2[[#This Row],[FundSource]]&amp;"-S"))))</f>
        <v>SEG-F</v>
      </c>
      <c r="AJ54" s="35">
        <v>6001</v>
      </c>
      <c r="AK54" s="36" t="s">
        <v>10</v>
      </c>
    </row>
    <row r="55" spans="1:37" ht="15" x14ac:dyDescent="0.25">
      <c r="A55" t="s">
        <v>117</v>
      </c>
      <c r="B55" t="s">
        <v>128</v>
      </c>
      <c r="C55" t="s">
        <v>165</v>
      </c>
      <c r="D55" s="15">
        <v>286</v>
      </c>
      <c r="E55" t="s">
        <v>219</v>
      </c>
      <c r="F55" t="s">
        <v>109</v>
      </c>
      <c r="G55" t="s">
        <v>110</v>
      </c>
      <c r="H55" t="s">
        <v>165</v>
      </c>
      <c r="I55" t="s">
        <v>118</v>
      </c>
      <c r="J55" t="s">
        <v>174</v>
      </c>
      <c r="K55" t="s">
        <v>178</v>
      </c>
      <c r="L55" s="15">
        <v>3001</v>
      </c>
      <c r="M55" t="s">
        <v>124</v>
      </c>
      <c r="N55" t="s">
        <v>125</v>
      </c>
      <c r="O55" t="s">
        <v>220</v>
      </c>
      <c r="P55" t="s">
        <v>221</v>
      </c>
      <c r="Q55" t="s">
        <v>197</v>
      </c>
      <c r="R55" t="s">
        <v>170</v>
      </c>
      <c r="S55">
        <v>-5600</v>
      </c>
      <c r="T55">
        <v>0</v>
      </c>
      <c r="U55" s="15">
        <v>1</v>
      </c>
      <c r="V55" s="27" t="str">
        <f>INDEX(program[ProgramName],MATCH(Data2[[#This Row],[ProgramNum]],program[ProgramNum],0))</f>
        <v>LOCAL TRANSPORTATION ASSISTANCE</v>
      </c>
      <c r="W55" s="20" t="str">
        <f>RIGHT(Data2[[#This Row],[ProgramNum]],1)&amp;Data2[[#This Row],[Statute]]</f>
        <v>2fx</v>
      </c>
      <c r="X55" s="27" t="e">
        <f>INDEX(#REF!,MATCH(Data2[[#This Row],[Appr]],#REF!,0))</f>
        <v>#REF!</v>
      </c>
      <c r="Y55" s="40" t="str">
        <f>INDEX(version[Version],MATCH(Data2[[#This Row],[ChangeAuth]],version[Chg code],0))</f>
        <v>Final</v>
      </c>
      <c r="Z55" s="30">
        <f>INDEX(fund[#Data],MATCH(G55,fund[Fund code],0),2)</f>
        <v>211</v>
      </c>
      <c r="AA55" s="29" t="str">
        <f>IF(Data2[[#This Row],[B2year]]=1,RIGHT(LEFT($A$1,4)+1,2),IF(Data2[[#This Row],[B2year]]=2,RIGHT($A$1,2),""))</f>
        <v>22</v>
      </c>
      <c r="AB55" s="29">
        <f>INDEX(version8[#Data],MATCH(Data2[[#This Row],[Version]],version8[Version],0),2)</f>
        <v>6</v>
      </c>
      <c r="AC55" s="29" t="str">
        <f>IF(Data2[[#This Row],[FederalService]]="",Data2[[#This Row],[FundSource]],IF(Data2[[#This Row],[FederalService]]="L",Data2[[#This Row],[FundSource]]&amp;"-L",IF(Data2[[#This Row],[FederalService]]="F",Data2[[#This Row],[FundSource]]&amp;"-F",IF(Data2[[#This Row],[FederalService]]="S",Data2[[#This Row],[FundSource]]&amp;"-S"))))</f>
        <v>SEG-F</v>
      </c>
      <c r="AJ55" s="35">
        <v>6003</v>
      </c>
      <c r="AK55" s="36" t="s">
        <v>238</v>
      </c>
    </row>
    <row r="56" spans="1:37" ht="15" x14ac:dyDescent="0.25">
      <c r="A56" t="s">
        <v>117</v>
      </c>
      <c r="B56" t="s">
        <v>128</v>
      </c>
      <c r="C56" t="s">
        <v>165</v>
      </c>
      <c r="D56" s="15">
        <v>286</v>
      </c>
      <c r="E56" t="s">
        <v>219</v>
      </c>
      <c r="F56" t="s">
        <v>109</v>
      </c>
      <c r="G56" t="s">
        <v>110</v>
      </c>
      <c r="H56" t="s">
        <v>165</v>
      </c>
      <c r="I56" t="s">
        <v>118</v>
      </c>
      <c r="J56" t="s">
        <v>174</v>
      </c>
      <c r="K56" t="s">
        <v>178</v>
      </c>
      <c r="L56" s="15">
        <v>3001</v>
      </c>
      <c r="M56" t="s">
        <v>124</v>
      </c>
      <c r="N56" t="s">
        <v>125</v>
      </c>
      <c r="O56" t="s">
        <v>220</v>
      </c>
      <c r="P56" t="s">
        <v>221</v>
      </c>
      <c r="Q56" t="s">
        <v>197</v>
      </c>
      <c r="R56" t="s">
        <v>170</v>
      </c>
      <c r="S56">
        <v>-5600</v>
      </c>
      <c r="T56">
        <v>0</v>
      </c>
      <c r="U56" s="15">
        <v>2</v>
      </c>
      <c r="V56" s="27" t="str">
        <f>INDEX(program[ProgramName],MATCH(Data2[[#This Row],[ProgramNum]],program[ProgramNum],0))</f>
        <v>LOCAL TRANSPORTATION ASSISTANCE</v>
      </c>
      <c r="W56" s="20" t="str">
        <f>RIGHT(Data2[[#This Row],[ProgramNum]],1)&amp;Data2[[#This Row],[Statute]]</f>
        <v>2fx</v>
      </c>
      <c r="X56" s="27" t="e">
        <f>INDEX(#REF!,MATCH(Data2[[#This Row],[Appr]],#REF!,0))</f>
        <v>#REF!</v>
      </c>
      <c r="Y56" s="40" t="str">
        <f>INDEX(version[Version],MATCH(Data2[[#This Row],[ChangeAuth]],version[Chg code],0))</f>
        <v>Final</v>
      </c>
      <c r="Z56" s="30">
        <f>INDEX(fund[#Data],MATCH(G56,fund[Fund code],0),2)</f>
        <v>211</v>
      </c>
      <c r="AA56" s="29" t="str">
        <f>IF(Data2[[#This Row],[B2year]]=1,RIGHT(LEFT($A$1,4)+1,2),IF(Data2[[#This Row],[B2year]]=2,RIGHT($A$1,2),""))</f>
        <v>23</v>
      </c>
      <c r="AB56" s="29">
        <f>INDEX(version8[#Data],MATCH(Data2[[#This Row],[Version]],version8[Version],0),2)</f>
        <v>6</v>
      </c>
      <c r="AC56" s="29" t="str">
        <f>IF(Data2[[#This Row],[FederalService]]="",Data2[[#This Row],[FundSource]],IF(Data2[[#This Row],[FederalService]]="L",Data2[[#This Row],[FundSource]]&amp;"-L",IF(Data2[[#This Row],[FederalService]]="F",Data2[[#This Row],[FundSource]]&amp;"-F",IF(Data2[[#This Row],[FederalService]]="S",Data2[[#This Row],[FundSource]]&amp;"-S"))))</f>
        <v>SEG-F</v>
      </c>
      <c r="AJ56" s="35">
        <v>6004</v>
      </c>
      <c r="AK56" s="36" t="s">
        <v>232</v>
      </c>
    </row>
    <row r="57" spans="1:37" ht="15" x14ac:dyDescent="0.25">
      <c r="A57" t="s">
        <v>107</v>
      </c>
      <c r="B57" t="s">
        <v>129</v>
      </c>
      <c r="C57" t="s">
        <v>165</v>
      </c>
      <c r="D57" s="15">
        <v>193</v>
      </c>
      <c r="E57" t="s">
        <v>222</v>
      </c>
      <c r="F57" t="s">
        <v>109</v>
      </c>
      <c r="G57" t="s">
        <v>110</v>
      </c>
      <c r="H57" t="s">
        <v>165</v>
      </c>
      <c r="I57" t="s">
        <v>111</v>
      </c>
      <c r="J57" t="s">
        <v>174</v>
      </c>
      <c r="K57" t="s">
        <v>165</v>
      </c>
      <c r="L57" s="15">
        <v>2000</v>
      </c>
      <c r="M57" t="s">
        <v>115</v>
      </c>
      <c r="N57" t="s">
        <v>116</v>
      </c>
      <c r="O57" t="s">
        <v>223</v>
      </c>
      <c r="P57" t="s">
        <v>224</v>
      </c>
      <c r="Q57" t="s">
        <v>215</v>
      </c>
      <c r="R57" t="s">
        <v>170</v>
      </c>
      <c r="S57">
        <v>65477800</v>
      </c>
      <c r="T57">
        <v>0</v>
      </c>
      <c r="U57" s="15">
        <v>1</v>
      </c>
      <c r="V57" s="27" t="str">
        <f>INDEX(program[ProgramName],MATCH(Data2[[#This Row],[ProgramNum]],program[ProgramNum],0))</f>
        <v>AIDS</v>
      </c>
      <c r="W57" s="20" t="str">
        <f>RIGHT(Data2[[#This Row],[ProgramNum]],1)&amp;Data2[[#This Row],[Statute]]</f>
        <v>1ht</v>
      </c>
      <c r="X57" s="27" t="e">
        <f>INDEX(#REF!,MATCH(Data2[[#This Row],[Appr]],#REF!,0))</f>
        <v>#REF!</v>
      </c>
      <c r="Y57" s="40" t="str">
        <f>INDEX(version[Version],MATCH(Data2[[#This Row],[ChangeAuth]],version[Chg code],0))</f>
        <v>Agency</v>
      </c>
      <c r="Z57" s="30">
        <f>INDEX(fund[#Data],MATCH(G57,fund[Fund code],0),2)</f>
        <v>211</v>
      </c>
      <c r="AA57" s="29" t="str">
        <f>IF(Data2[[#This Row],[B2year]]=1,RIGHT(LEFT($A$1,4)+1,2),IF(Data2[[#This Row],[B2year]]=2,RIGHT($A$1,2),""))</f>
        <v>22</v>
      </c>
      <c r="AB57" s="29">
        <f>INDEX(version8[#Data],MATCH(Data2[[#This Row],[Version]],version8[Version],0),2)</f>
        <v>1</v>
      </c>
      <c r="AC57" s="29" t="str">
        <f>IF(Data2[[#This Row],[FederalService]]="",Data2[[#This Row],[FundSource]],IF(Data2[[#This Row],[FederalService]]="L",Data2[[#This Row],[FundSource]]&amp;"-L",IF(Data2[[#This Row],[FederalService]]="F",Data2[[#This Row],[FundSource]]&amp;"-F",IF(Data2[[#This Row],[FederalService]]="S",Data2[[#This Row],[FundSource]]&amp;"-S"))))</f>
        <v>SEG</v>
      </c>
      <c r="AJ57" s="35">
        <v>6005</v>
      </c>
      <c r="AK57" s="36" t="s">
        <v>131</v>
      </c>
    </row>
    <row r="58" spans="1:37" ht="15" x14ac:dyDescent="0.25">
      <c r="A58" t="s">
        <v>107</v>
      </c>
      <c r="B58" t="s">
        <v>129</v>
      </c>
      <c r="C58" t="s">
        <v>165</v>
      </c>
      <c r="D58" s="15">
        <v>193</v>
      </c>
      <c r="E58" t="s">
        <v>222</v>
      </c>
      <c r="F58" t="s">
        <v>109</v>
      </c>
      <c r="G58" t="s">
        <v>110</v>
      </c>
      <c r="H58" t="s">
        <v>165</v>
      </c>
      <c r="I58" t="s">
        <v>111</v>
      </c>
      <c r="J58" t="s">
        <v>174</v>
      </c>
      <c r="K58" t="s">
        <v>165</v>
      </c>
      <c r="L58" s="15">
        <v>2000</v>
      </c>
      <c r="M58" t="s">
        <v>115</v>
      </c>
      <c r="N58" t="s">
        <v>116</v>
      </c>
      <c r="O58" t="s">
        <v>223</v>
      </c>
      <c r="P58" t="s">
        <v>224</v>
      </c>
      <c r="Q58" t="s">
        <v>215</v>
      </c>
      <c r="R58" t="s">
        <v>170</v>
      </c>
      <c r="S58">
        <v>65477800</v>
      </c>
      <c r="T58">
        <v>0</v>
      </c>
      <c r="U58" s="15">
        <v>2</v>
      </c>
      <c r="V58" s="27" t="str">
        <f>INDEX(program[ProgramName],MATCH(Data2[[#This Row],[ProgramNum]],program[ProgramNum],0))</f>
        <v>AIDS</v>
      </c>
      <c r="W58" s="20" t="str">
        <f>RIGHT(Data2[[#This Row],[ProgramNum]],1)&amp;Data2[[#This Row],[Statute]]</f>
        <v>1ht</v>
      </c>
      <c r="X58" s="27" t="e">
        <f>INDEX(#REF!,MATCH(Data2[[#This Row],[Appr]],#REF!,0))</f>
        <v>#REF!</v>
      </c>
      <c r="Y58" s="40" t="str">
        <f>INDEX(version[Version],MATCH(Data2[[#This Row],[ChangeAuth]],version[Chg code],0))</f>
        <v>Agency</v>
      </c>
      <c r="Z58" s="30">
        <f>INDEX(fund[#Data],MATCH(G58,fund[Fund code],0),2)</f>
        <v>211</v>
      </c>
      <c r="AA58" s="29" t="str">
        <f>IF(Data2[[#This Row],[B2year]]=1,RIGHT(LEFT($A$1,4)+1,2),IF(Data2[[#This Row],[B2year]]=2,RIGHT($A$1,2),""))</f>
        <v>23</v>
      </c>
      <c r="AB58" s="29">
        <f>INDEX(version8[#Data],MATCH(Data2[[#This Row],[Version]],version8[Version],0),2)</f>
        <v>1</v>
      </c>
      <c r="AC58" s="29" t="str">
        <f>IF(Data2[[#This Row],[FederalService]]="",Data2[[#This Row],[FundSource]],IF(Data2[[#This Row],[FederalService]]="L",Data2[[#This Row],[FundSource]]&amp;"-L",IF(Data2[[#This Row],[FederalService]]="F",Data2[[#This Row],[FundSource]]&amp;"-F",IF(Data2[[#This Row],[FederalService]]="S",Data2[[#This Row],[FundSource]]&amp;"-S"))))</f>
        <v>SEG</v>
      </c>
      <c r="AJ58" s="35">
        <v>6006</v>
      </c>
      <c r="AK58" s="36" t="s">
        <v>266</v>
      </c>
    </row>
    <row r="59" spans="1:37" ht="15" x14ac:dyDescent="0.25">
      <c r="A59" t="s">
        <v>107</v>
      </c>
      <c r="B59" t="s">
        <v>117</v>
      </c>
      <c r="C59" t="s">
        <v>165</v>
      </c>
      <c r="D59" s="15">
        <v>169</v>
      </c>
      <c r="E59" t="s">
        <v>225</v>
      </c>
      <c r="F59" t="s">
        <v>109</v>
      </c>
      <c r="G59" t="s">
        <v>110</v>
      </c>
      <c r="H59" t="s">
        <v>165</v>
      </c>
      <c r="I59" t="s">
        <v>118</v>
      </c>
      <c r="J59" t="s">
        <v>174</v>
      </c>
      <c r="K59" t="s">
        <v>165</v>
      </c>
      <c r="L59" s="15">
        <v>2000</v>
      </c>
      <c r="M59" t="s">
        <v>115</v>
      </c>
      <c r="N59" t="s">
        <v>116</v>
      </c>
      <c r="O59" t="s">
        <v>226</v>
      </c>
      <c r="P59" t="s">
        <v>227</v>
      </c>
      <c r="Q59" t="s">
        <v>215</v>
      </c>
      <c r="R59" t="s">
        <v>170</v>
      </c>
      <c r="S59">
        <v>582600</v>
      </c>
      <c r="T59">
        <v>0</v>
      </c>
      <c r="U59" s="15">
        <v>1</v>
      </c>
      <c r="V59" s="27" t="str">
        <f>INDEX(program[ProgramName],MATCH(Data2[[#This Row],[ProgramNum]],program[ProgramNum],0))</f>
        <v>AIDS</v>
      </c>
      <c r="W59" s="20" t="str">
        <f>RIGHT(Data2[[#This Row],[ProgramNum]],1)&amp;Data2[[#This Row],[Statute]]</f>
        <v>1bs</v>
      </c>
      <c r="X59" s="27" t="e">
        <f>INDEX(#REF!,MATCH(Data2[[#This Row],[Appr]],#REF!,0))</f>
        <v>#REF!</v>
      </c>
      <c r="Y59" s="40" t="str">
        <f>INDEX(version[Version],MATCH(Data2[[#This Row],[ChangeAuth]],version[Chg code],0))</f>
        <v>Agency</v>
      </c>
      <c r="Z59" s="30">
        <f>INDEX(fund[#Data],MATCH(G59,fund[Fund code],0),2)</f>
        <v>211</v>
      </c>
      <c r="AA59" s="29" t="str">
        <f>IF(Data2[[#This Row],[B2year]]=1,RIGHT(LEFT($A$1,4)+1,2),IF(Data2[[#This Row],[B2year]]=2,RIGHT($A$1,2),""))</f>
        <v>22</v>
      </c>
      <c r="AB59" s="29">
        <f>INDEX(version8[#Data],MATCH(Data2[[#This Row],[Version]],version8[Version],0),2)</f>
        <v>1</v>
      </c>
      <c r="AC59" s="29" t="str">
        <f>IF(Data2[[#This Row],[FederalService]]="",Data2[[#This Row],[FundSource]],IF(Data2[[#This Row],[FederalService]]="L",Data2[[#This Row],[FundSource]]&amp;"-L",IF(Data2[[#This Row],[FederalService]]="F",Data2[[#This Row],[FundSource]]&amp;"-F",IF(Data2[[#This Row],[FederalService]]="S",Data2[[#This Row],[FundSource]]&amp;"-S"))))</f>
        <v>SEG</v>
      </c>
      <c r="AJ59" s="35">
        <v>6007</v>
      </c>
      <c r="AK59" s="36" t="s">
        <v>211</v>
      </c>
    </row>
    <row r="60" spans="1:37" ht="15" x14ac:dyDescent="0.25">
      <c r="A60" t="s">
        <v>107</v>
      </c>
      <c r="B60" t="s">
        <v>117</v>
      </c>
      <c r="C60" t="s">
        <v>165</v>
      </c>
      <c r="D60" s="15">
        <v>169</v>
      </c>
      <c r="E60" t="s">
        <v>225</v>
      </c>
      <c r="F60" t="s">
        <v>109</v>
      </c>
      <c r="G60" t="s">
        <v>110</v>
      </c>
      <c r="H60" t="s">
        <v>165</v>
      </c>
      <c r="I60" t="s">
        <v>118</v>
      </c>
      <c r="J60" t="s">
        <v>174</v>
      </c>
      <c r="K60" t="s">
        <v>165</v>
      </c>
      <c r="L60" s="15">
        <v>2000</v>
      </c>
      <c r="M60" t="s">
        <v>115</v>
      </c>
      <c r="N60" t="s">
        <v>116</v>
      </c>
      <c r="O60" t="s">
        <v>226</v>
      </c>
      <c r="P60" t="s">
        <v>227</v>
      </c>
      <c r="Q60" t="s">
        <v>215</v>
      </c>
      <c r="R60" t="s">
        <v>170</v>
      </c>
      <c r="S60">
        <v>582600</v>
      </c>
      <c r="T60">
        <v>0</v>
      </c>
      <c r="U60" s="15">
        <v>2</v>
      </c>
      <c r="V60" s="27" t="str">
        <f>INDEX(program[ProgramName],MATCH(Data2[[#This Row],[ProgramNum]],program[ProgramNum],0))</f>
        <v>AIDS</v>
      </c>
      <c r="W60" s="20" t="str">
        <f>RIGHT(Data2[[#This Row],[ProgramNum]],1)&amp;Data2[[#This Row],[Statute]]</f>
        <v>1bs</v>
      </c>
      <c r="X60" s="27" t="e">
        <f>INDEX(#REF!,MATCH(Data2[[#This Row],[Appr]],#REF!,0))</f>
        <v>#REF!</v>
      </c>
      <c r="Y60" s="40" t="str">
        <f>INDEX(version[Version],MATCH(Data2[[#This Row],[ChangeAuth]],version[Chg code],0))</f>
        <v>Agency</v>
      </c>
      <c r="Z60" s="30">
        <f>INDEX(fund[#Data],MATCH(G60,fund[Fund code],0),2)</f>
        <v>211</v>
      </c>
      <c r="AA60" s="29" t="str">
        <f>IF(Data2[[#This Row],[B2year]]=1,RIGHT(LEFT($A$1,4)+1,2),IF(Data2[[#This Row],[B2year]]=2,RIGHT($A$1,2),""))</f>
        <v>23</v>
      </c>
      <c r="AB60" s="29">
        <f>INDEX(version8[#Data],MATCH(Data2[[#This Row],[Version]],version8[Version],0),2)</f>
        <v>1</v>
      </c>
      <c r="AC60" s="29" t="str">
        <f>IF(Data2[[#This Row],[FederalService]]="",Data2[[#This Row],[FundSource]],IF(Data2[[#This Row],[FederalService]]="L",Data2[[#This Row],[FundSource]]&amp;"-L",IF(Data2[[#This Row],[FederalService]]="F",Data2[[#This Row],[FundSource]]&amp;"-F",IF(Data2[[#This Row],[FederalService]]="S",Data2[[#This Row],[FundSource]]&amp;"-S"))))</f>
        <v>SEG</v>
      </c>
      <c r="AJ60" s="35">
        <v>6010</v>
      </c>
      <c r="AK60" s="36" t="s">
        <v>288</v>
      </c>
    </row>
    <row r="61" spans="1:37" ht="15" x14ac:dyDescent="0.25">
      <c r="A61" t="s">
        <v>117</v>
      </c>
      <c r="B61" t="s">
        <v>108</v>
      </c>
      <c r="C61" t="s">
        <v>165</v>
      </c>
      <c r="D61" s="15">
        <v>262</v>
      </c>
      <c r="E61" t="s">
        <v>228</v>
      </c>
      <c r="F61" t="s">
        <v>109</v>
      </c>
      <c r="G61" t="s">
        <v>110</v>
      </c>
      <c r="H61" t="s">
        <v>165</v>
      </c>
      <c r="I61" t="s">
        <v>118</v>
      </c>
      <c r="J61" t="s">
        <v>174</v>
      </c>
      <c r="K61" t="s">
        <v>165</v>
      </c>
      <c r="L61" s="15">
        <v>3001</v>
      </c>
      <c r="M61" t="s">
        <v>124</v>
      </c>
      <c r="N61" t="s">
        <v>125</v>
      </c>
      <c r="O61" t="s">
        <v>229</v>
      </c>
      <c r="P61" t="s">
        <v>230</v>
      </c>
      <c r="Q61" t="s">
        <v>197</v>
      </c>
      <c r="R61" t="s">
        <v>170</v>
      </c>
      <c r="S61">
        <v>-5000</v>
      </c>
      <c r="T61">
        <v>0</v>
      </c>
      <c r="U61" s="15">
        <v>1</v>
      </c>
      <c r="V61" s="27" t="str">
        <f>INDEX(program[ProgramName],MATCH(Data2[[#This Row],[ProgramNum]],program[ProgramNum],0))</f>
        <v>LOCAL TRANSPORTATION ASSISTANCE</v>
      </c>
      <c r="W61" s="20" t="str">
        <f>RIGHT(Data2[[#This Row],[ProgramNum]],1)&amp;Data2[[#This Row],[Statute]]</f>
        <v>2bq</v>
      </c>
      <c r="X61" s="27" t="e">
        <f>INDEX(#REF!,MATCH(Data2[[#This Row],[Appr]],#REF!,0))</f>
        <v>#REF!</v>
      </c>
      <c r="Y61" s="40" t="str">
        <f>INDEX(version[Version],MATCH(Data2[[#This Row],[ChangeAuth]],version[Chg code],0))</f>
        <v>Final</v>
      </c>
      <c r="Z61" s="30">
        <f>INDEX(fund[#Data],MATCH(G61,fund[Fund code],0),2)</f>
        <v>211</v>
      </c>
      <c r="AA61" s="29" t="str">
        <f>IF(Data2[[#This Row],[B2year]]=1,RIGHT(LEFT($A$1,4)+1,2),IF(Data2[[#This Row],[B2year]]=2,RIGHT($A$1,2),""))</f>
        <v>22</v>
      </c>
      <c r="AB61" s="29">
        <f>INDEX(version8[#Data],MATCH(Data2[[#This Row],[Version]],version8[Version],0),2)</f>
        <v>6</v>
      </c>
      <c r="AC61" s="29" t="str">
        <f>IF(Data2[[#This Row],[FederalService]]="",Data2[[#This Row],[FundSource]],IF(Data2[[#This Row],[FederalService]]="L",Data2[[#This Row],[FundSource]]&amp;"-L",IF(Data2[[#This Row],[FederalService]]="F",Data2[[#This Row],[FundSource]]&amp;"-F",IF(Data2[[#This Row],[FederalService]]="S",Data2[[#This Row],[FundSource]]&amp;"-S"))))</f>
        <v>SEG</v>
      </c>
      <c r="AJ61" s="35">
        <v>6015</v>
      </c>
      <c r="AK61" s="36" t="s">
        <v>283</v>
      </c>
    </row>
    <row r="62" spans="1:37" ht="15" x14ac:dyDescent="0.25">
      <c r="A62" t="s">
        <v>117</v>
      </c>
      <c r="B62" t="s">
        <v>108</v>
      </c>
      <c r="C62" t="s">
        <v>165</v>
      </c>
      <c r="D62" s="15">
        <v>262</v>
      </c>
      <c r="E62" t="s">
        <v>228</v>
      </c>
      <c r="F62" t="s">
        <v>109</v>
      </c>
      <c r="G62" t="s">
        <v>110</v>
      </c>
      <c r="H62" t="s">
        <v>165</v>
      </c>
      <c r="I62" t="s">
        <v>118</v>
      </c>
      <c r="J62" t="s">
        <v>174</v>
      </c>
      <c r="K62" t="s">
        <v>165</v>
      </c>
      <c r="L62" s="15">
        <v>3001</v>
      </c>
      <c r="M62" t="s">
        <v>124</v>
      </c>
      <c r="N62" t="s">
        <v>125</v>
      </c>
      <c r="O62" t="s">
        <v>229</v>
      </c>
      <c r="P62" t="s">
        <v>230</v>
      </c>
      <c r="Q62" t="s">
        <v>197</v>
      </c>
      <c r="R62" t="s">
        <v>170</v>
      </c>
      <c r="S62">
        <v>-5000</v>
      </c>
      <c r="T62">
        <v>0</v>
      </c>
      <c r="U62" s="15">
        <v>2</v>
      </c>
      <c r="V62" s="27" t="str">
        <f>INDEX(program[ProgramName],MATCH(Data2[[#This Row],[ProgramNum]],program[ProgramNum],0))</f>
        <v>LOCAL TRANSPORTATION ASSISTANCE</v>
      </c>
      <c r="W62" s="20" t="str">
        <f>RIGHT(Data2[[#This Row],[ProgramNum]],1)&amp;Data2[[#This Row],[Statute]]</f>
        <v>2bq</v>
      </c>
      <c r="X62" s="27" t="e">
        <f>INDEX(#REF!,MATCH(Data2[[#This Row],[Appr]],#REF!,0))</f>
        <v>#REF!</v>
      </c>
      <c r="Y62" s="40" t="str">
        <f>INDEX(version[Version],MATCH(Data2[[#This Row],[ChangeAuth]],version[Chg code],0))</f>
        <v>Final</v>
      </c>
      <c r="Z62" s="30">
        <f>INDEX(fund[#Data],MATCH(G62,fund[Fund code],0),2)</f>
        <v>211</v>
      </c>
      <c r="AA62" s="29" t="str">
        <f>IF(Data2[[#This Row],[B2year]]=1,RIGHT(LEFT($A$1,4)+1,2),IF(Data2[[#This Row],[B2year]]=2,RIGHT($A$1,2),""))</f>
        <v>23</v>
      </c>
      <c r="AB62" s="29">
        <f>INDEX(version8[#Data],MATCH(Data2[[#This Row],[Version]],version8[Version],0),2)</f>
        <v>6</v>
      </c>
      <c r="AC62" s="29" t="str">
        <f>IF(Data2[[#This Row],[FederalService]]="",Data2[[#This Row],[FundSource]],IF(Data2[[#This Row],[FederalService]]="L",Data2[[#This Row],[FundSource]]&amp;"-L",IF(Data2[[#This Row],[FederalService]]="F",Data2[[#This Row],[FundSource]]&amp;"-F",IF(Data2[[#This Row],[FederalService]]="S",Data2[[#This Row],[FundSource]]&amp;"-S"))))</f>
        <v>SEG</v>
      </c>
      <c r="AJ62" s="35">
        <v>6023</v>
      </c>
      <c r="AK62" s="36" t="s">
        <v>374</v>
      </c>
    </row>
    <row r="63" spans="1:37" ht="15" x14ac:dyDescent="0.25">
      <c r="A63" t="s">
        <v>107</v>
      </c>
      <c r="B63" t="s">
        <v>117</v>
      </c>
      <c r="C63" t="s">
        <v>165</v>
      </c>
      <c r="D63" s="15">
        <v>186</v>
      </c>
      <c r="E63" t="s">
        <v>231</v>
      </c>
      <c r="F63" t="s">
        <v>109</v>
      </c>
      <c r="G63" t="s">
        <v>110</v>
      </c>
      <c r="H63" t="s">
        <v>165</v>
      </c>
      <c r="I63" t="s">
        <v>118</v>
      </c>
      <c r="J63" t="s">
        <v>174</v>
      </c>
      <c r="K63" t="s">
        <v>165</v>
      </c>
      <c r="L63" s="15">
        <v>6004</v>
      </c>
      <c r="M63" t="s">
        <v>232</v>
      </c>
      <c r="N63" t="s">
        <v>122</v>
      </c>
      <c r="O63" t="s">
        <v>233</v>
      </c>
      <c r="P63" t="s">
        <v>221</v>
      </c>
      <c r="Q63" t="s">
        <v>215</v>
      </c>
      <c r="R63" t="s">
        <v>170</v>
      </c>
      <c r="S63">
        <v>10000000</v>
      </c>
      <c r="T63">
        <v>0</v>
      </c>
      <c r="U63" s="15">
        <v>1</v>
      </c>
      <c r="V63" s="27" t="str">
        <f>INDEX(program[ProgramName],MATCH(Data2[[#This Row],[ProgramNum]],program[ProgramNum],0))</f>
        <v>AIDS</v>
      </c>
      <c r="W63" s="20" t="str">
        <f>RIGHT(Data2[[#This Row],[ProgramNum]],1)&amp;Data2[[#This Row],[Statute]]</f>
        <v>1bt</v>
      </c>
      <c r="X63" s="27" t="e">
        <f>INDEX(#REF!,MATCH(Data2[[#This Row],[Appr]],#REF!,0))</f>
        <v>#REF!</v>
      </c>
      <c r="Y63" s="40" t="str">
        <f>INDEX(version[Version],MATCH(Data2[[#This Row],[ChangeAuth]],version[Chg code],0))</f>
        <v>Governor's</v>
      </c>
      <c r="Z63" s="30">
        <f>INDEX(fund[#Data],MATCH(G63,fund[Fund code],0),2)</f>
        <v>211</v>
      </c>
      <c r="AA63" s="29" t="str">
        <f>IF(Data2[[#This Row],[B2year]]=1,RIGHT(LEFT($A$1,4)+1,2),IF(Data2[[#This Row],[B2year]]=2,RIGHT($A$1,2),""))</f>
        <v>22</v>
      </c>
      <c r="AB63" s="29">
        <f>INDEX(version8[#Data],MATCH(Data2[[#This Row],[Version]],version8[Version],0),2)</f>
        <v>2</v>
      </c>
      <c r="AC63" s="29" t="str">
        <f>IF(Data2[[#This Row],[FederalService]]="",Data2[[#This Row],[FundSource]],IF(Data2[[#This Row],[FederalService]]="L",Data2[[#This Row],[FundSource]]&amp;"-L",IF(Data2[[#This Row],[FederalService]]="F",Data2[[#This Row],[FundSource]]&amp;"-F",IF(Data2[[#This Row],[FederalService]]="S",Data2[[#This Row],[FundSource]]&amp;"-S"))))</f>
        <v>SEG</v>
      </c>
      <c r="AJ63" s="35">
        <v>6024</v>
      </c>
      <c r="AK63" s="36" t="s">
        <v>373</v>
      </c>
    </row>
    <row r="64" spans="1:37" ht="15" x14ac:dyDescent="0.25">
      <c r="A64" t="s">
        <v>107</v>
      </c>
      <c r="B64" t="s">
        <v>117</v>
      </c>
      <c r="C64" t="s">
        <v>165</v>
      </c>
      <c r="D64" s="15">
        <v>186</v>
      </c>
      <c r="E64" t="s">
        <v>231</v>
      </c>
      <c r="F64" t="s">
        <v>109</v>
      </c>
      <c r="G64" t="s">
        <v>110</v>
      </c>
      <c r="H64" t="s">
        <v>165</v>
      </c>
      <c r="I64" t="s">
        <v>118</v>
      </c>
      <c r="J64" t="s">
        <v>174</v>
      </c>
      <c r="K64" t="s">
        <v>165</v>
      </c>
      <c r="L64" s="15">
        <v>6004</v>
      </c>
      <c r="M64" t="s">
        <v>232</v>
      </c>
      <c r="N64" t="s">
        <v>122</v>
      </c>
      <c r="O64" t="s">
        <v>233</v>
      </c>
      <c r="P64" t="s">
        <v>221</v>
      </c>
      <c r="Q64" t="s">
        <v>215</v>
      </c>
      <c r="R64" t="s">
        <v>170</v>
      </c>
      <c r="S64">
        <v>10000000</v>
      </c>
      <c r="T64">
        <v>0</v>
      </c>
      <c r="U64" s="15">
        <v>2</v>
      </c>
      <c r="V64" s="27" t="str">
        <f>INDEX(program[ProgramName],MATCH(Data2[[#This Row],[ProgramNum]],program[ProgramNum],0))</f>
        <v>AIDS</v>
      </c>
      <c r="W64" s="20" t="str">
        <f>RIGHT(Data2[[#This Row],[ProgramNum]],1)&amp;Data2[[#This Row],[Statute]]</f>
        <v>1bt</v>
      </c>
      <c r="X64" s="27" t="e">
        <f>INDEX(#REF!,MATCH(Data2[[#This Row],[Appr]],#REF!,0))</f>
        <v>#REF!</v>
      </c>
      <c r="Y64" s="40" t="str">
        <f>INDEX(version[Version],MATCH(Data2[[#This Row],[ChangeAuth]],version[Chg code],0))</f>
        <v>Governor's</v>
      </c>
      <c r="Z64" s="30">
        <f>INDEX(fund[#Data],MATCH(G64,fund[Fund code],0),2)</f>
        <v>211</v>
      </c>
      <c r="AA64" s="29" t="str">
        <f>IF(Data2[[#This Row],[B2year]]=1,RIGHT(LEFT($A$1,4)+1,2),IF(Data2[[#This Row],[B2year]]=2,RIGHT($A$1,2),""))</f>
        <v>23</v>
      </c>
      <c r="AB64" s="29">
        <f>INDEX(version8[#Data],MATCH(Data2[[#This Row],[Version]],version8[Version],0),2)</f>
        <v>2</v>
      </c>
      <c r="AC64" s="29" t="str">
        <f>IF(Data2[[#This Row],[FederalService]]="",Data2[[#This Row],[FundSource]],IF(Data2[[#This Row],[FederalService]]="L",Data2[[#This Row],[FundSource]]&amp;"-L",IF(Data2[[#This Row],[FederalService]]="F",Data2[[#This Row],[FundSource]]&amp;"-F",IF(Data2[[#This Row],[FederalService]]="S",Data2[[#This Row],[FundSource]]&amp;"-S"))))</f>
        <v>SEG</v>
      </c>
      <c r="AJ64" s="35">
        <v>6031</v>
      </c>
      <c r="AK64" s="36" t="s">
        <v>392</v>
      </c>
    </row>
    <row r="65" spans="1:37" ht="15" x14ac:dyDescent="0.25">
      <c r="A65" t="s">
        <v>107</v>
      </c>
      <c r="B65" t="s">
        <v>117</v>
      </c>
      <c r="C65" t="s">
        <v>165</v>
      </c>
      <c r="D65" s="15">
        <v>182</v>
      </c>
      <c r="E65" t="s">
        <v>177</v>
      </c>
      <c r="F65" t="s">
        <v>109</v>
      </c>
      <c r="G65" t="s">
        <v>110</v>
      </c>
      <c r="H65" t="s">
        <v>165</v>
      </c>
      <c r="I65" t="s">
        <v>118</v>
      </c>
      <c r="J65" t="s">
        <v>174</v>
      </c>
      <c r="K65" t="s">
        <v>178</v>
      </c>
      <c r="L65" s="15">
        <v>2000</v>
      </c>
      <c r="M65" t="s">
        <v>115</v>
      </c>
      <c r="N65" t="s">
        <v>116</v>
      </c>
      <c r="O65" t="s">
        <v>179</v>
      </c>
      <c r="P65" t="s">
        <v>180</v>
      </c>
      <c r="Q65" t="s">
        <v>215</v>
      </c>
      <c r="R65" t="s">
        <v>170</v>
      </c>
      <c r="S65">
        <v>20413800</v>
      </c>
      <c r="T65">
        <v>0</v>
      </c>
      <c r="U65" s="15">
        <v>2</v>
      </c>
      <c r="V65" s="27" t="str">
        <f>INDEX(program[ProgramName],MATCH(Data2[[#This Row],[ProgramNum]],program[ProgramNum],0))</f>
        <v>AIDS</v>
      </c>
      <c r="W65" s="20" t="str">
        <f>RIGHT(Data2[[#This Row],[ProgramNum]],1)&amp;Data2[[#This Row],[Statute]]</f>
        <v>1bx</v>
      </c>
      <c r="X65" s="27" t="e">
        <f>INDEX(#REF!,MATCH(Data2[[#This Row],[Appr]],#REF!,0))</f>
        <v>#REF!</v>
      </c>
      <c r="Y65" s="40" t="str">
        <f>INDEX(version[Version],MATCH(Data2[[#This Row],[ChangeAuth]],version[Chg code],0))</f>
        <v>Agency</v>
      </c>
      <c r="Z65" s="30">
        <f>INDEX(fund[#Data],MATCH(G65,fund[Fund code],0),2)</f>
        <v>211</v>
      </c>
      <c r="AA65" s="29" t="str">
        <f>IF(Data2[[#This Row],[B2year]]=1,RIGHT(LEFT($A$1,4)+1,2),IF(Data2[[#This Row],[B2year]]=2,RIGHT($A$1,2),""))</f>
        <v>23</v>
      </c>
      <c r="AB65" s="29">
        <f>INDEX(version8[#Data],MATCH(Data2[[#This Row],[Version]],version8[Version],0),2)</f>
        <v>1</v>
      </c>
      <c r="AC65" s="29" t="str">
        <f>IF(Data2[[#This Row],[FederalService]]="",Data2[[#This Row],[FundSource]],IF(Data2[[#This Row],[FederalService]]="L",Data2[[#This Row],[FundSource]]&amp;"-L",IF(Data2[[#This Row],[FederalService]]="F",Data2[[#This Row],[FundSource]]&amp;"-F",IF(Data2[[#This Row],[FederalService]]="S",Data2[[#This Row],[FundSource]]&amp;"-S"))))</f>
        <v>SEG-F</v>
      </c>
      <c r="AJ65" s="35">
        <v>6042</v>
      </c>
      <c r="AK65" s="36" t="s">
        <v>426</v>
      </c>
    </row>
    <row r="66" spans="1:37" ht="15" x14ac:dyDescent="0.25">
      <c r="A66" t="s">
        <v>107</v>
      </c>
      <c r="B66" t="s">
        <v>117</v>
      </c>
      <c r="C66" t="s">
        <v>165</v>
      </c>
      <c r="D66" s="15">
        <v>182</v>
      </c>
      <c r="E66" t="s">
        <v>177</v>
      </c>
      <c r="F66" t="s">
        <v>109</v>
      </c>
      <c r="G66" t="s">
        <v>110</v>
      </c>
      <c r="H66" t="s">
        <v>165</v>
      </c>
      <c r="I66" t="s">
        <v>118</v>
      </c>
      <c r="J66" t="s">
        <v>174</v>
      </c>
      <c r="K66" t="s">
        <v>178</v>
      </c>
      <c r="L66" s="15">
        <v>2000</v>
      </c>
      <c r="M66" t="s">
        <v>115</v>
      </c>
      <c r="N66" t="s">
        <v>116</v>
      </c>
      <c r="O66" t="s">
        <v>179</v>
      </c>
      <c r="P66" t="s">
        <v>180</v>
      </c>
      <c r="Q66" t="s">
        <v>215</v>
      </c>
      <c r="R66" t="s">
        <v>170</v>
      </c>
      <c r="S66">
        <v>20413800</v>
      </c>
      <c r="T66">
        <v>0</v>
      </c>
      <c r="U66" s="15">
        <v>1</v>
      </c>
      <c r="V66" s="27" t="str">
        <f>INDEX(program[ProgramName],MATCH(Data2[[#This Row],[ProgramNum]],program[ProgramNum],0))</f>
        <v>AIDS</v>
      </c>
      <c r="W66" s="20" t="str">
        <f>RIGHT(Data2[[#This Row],[ProgramNum]],1)&amp;Data2[[#This Row],[Statute]]</f>
        <v>1bx</v>
      </c>
      <c r="X66" s="27" t="e">
        <f>INDEX(#REF!,MATCH(Data2[[#This Row],[Appr]],#REF!,0))</f>
        <v>#REF!</v>
      </c>
      <c r="Y66" s="40" t="str">
        <f>INDEX(version[Version],MATCH(Data2[[#This Row],[ChangeAuth]],version[Chg code],0))</f>
        <v>Agency</v>
      </c>
      <c r="Z66" s="30">
        <f>INDEX(fund[#Data],MATCH(G66,fund[Fund code],0),2)</f>
        <v>211</v>
      </c>
      <c r="AA66" s="29" t="str">
        <f>IF(Data2[[#This Row],[B2year]]=1,RIGHT(LEFT($A$1,4)+1,2),IF(Data2[[#This Row],[B2year]]=2,RIGHT($A$1,2),""))</f>
        <v>22</v>
      </c>
      <c r="AB66" s="29">
        <f>INDEX(version8[#Data],MATCH(Data2[[#This Row],[Version]],version8[Version],0),2)</f>
        <v>1</v>
      </c>
      <c r="AC66" s="29" t="str">
        <f>IF(Data2[[#This Row],[FederalService]]="",Data2[[#This Row],[FundSource]],IF(Data2[[#This Row],[FederalService]]="L",Data2[[#This Row],[FundSource]]&amp;"-L",IF(Data2[[#This Row],[FederalService]]="F",Data2[[#This Row],[FundSource]]&amp;"-F",IF(Data2[[#This Row],[FederalService]]="S",Data2[[#This Row],[FundSource]]&amp;"-S"))))</f>
        <v>SEG-F</v>
      </c>
      <c r="AJ66" s="35">
        <v>6043</v>
      </c>
      <c r="AK66" s="36" t="s">
        <v>469</v>
      </c>
    </row>
    <row r="67" spans="1:37" ht="15" x14ac:dyDescent="0.25">
      <c r="A67" t="s">
        <v>126</v>
      </c>
      <c r="B67" t="s">
        <v>107</v>
      </c>
      <c r="C67" t="s">
        <v>165</v>
      </c>
      <c r="D67" s="15">
        <v>374</v>
      </c>
      <c r="E67" t="s">
        <v>234</v>
      </c>
      <c r="F67" t="s">
        <v>109</v>
      </c>
      <c r="G67" t="s">
        <v>110</v>
      </c>
      <c r="H67" t="s">
        <v>165</v>
      </c>
      <c r="I67" t="s">
        <v>118</v>
      </c>
      <c r="J67" t="s">
        <v>112</v>
      </c>
      <c r="K67" t="s">
        <v>165</v>
      </c>
      <c r="L67" s="15">
        <v>3001</v>
      </c>
      <c r="M67" t="s">
        <v>124</v>
      </c>
      <c r="N67" t="s">
        <v>125</v>
      </c>
      <c r="O67" t="s">
        <v>235</v>
      </c>
      <c r="P67" t="s">
        <v>236</v>
      </c>
      <c r="Q67" t="s">
        <v>197</v>
      </c>
      <c r="R67" t="s">
        <v>170</v>
      </c>
      <c r="S67">
        <v>-22400</v>
      </c>
      <c r="T67">
        <v>0</v>
      </c>
      <c r="U67" s="15">
        <v>1</v>
      </c>
      <c r="V67" s="27" t="str">
        <f>INDEX(program[ProgramName],MATCH(Data2[[#This Row],[ProgramNum]],program[ProgramNum],0))</f>
        <v>STATE HIGHWAY FACILITIES</v>
      </c>
      <c r="W67" s="20" t="str">
        <f>RIGHT(Data2[[#This Row],[ProgramNum]],1)&amp;Data2[[#This Row],[Statute]]</f>
        <v>3aq</v>
      </c>
      <c r="X67" s="27" t="e">
        <f>INDEX(#REF!,MATCH(Data2[[#This Row],[Appr]],#REF!,0))</f>
        <v>#REF!</v>
      </c>
      <c r="Y67" s="40" t="str">
        <f>INDEX(version[Version],MATCH(Data2[[#This Row],[ChangeAuth]],version[Chg code],0))</f>
        <v>Final</v>
      </c>
      <c r="Z67" s="30">
        <f>INDEX(fund[#Data],MATCH(G67,fund[Fund code],0),2)</f>
        <v>211</v>
      </c>
      <c r="AA67" s="29" t="str">
        <f>IF(Data2[[#This Row],[B2year]]=1,RIGHT(LEFT($A$1,4)+1,2),IF(Data2[[#This Row],[B2year]]=2,RIGHT($A$1,2),""))</f>
        <v>22</v>
      </c>
      <c r="AB67" s="29">
        <f>INDEX(version8[#Data],MATCH(Data2[[#This Row],[Version]],version8[Version],0),2)</f>
        <v>6</v>
      </c>
      <c r="AC67" s="29" t="str">
        <f>IF(Data2[[#This Row],[FederalService]]="",Data2[[#This Row],[FundSource]],IF(Data2[[#This Row],[FederalService]]="L",Data2[[#This Row],[FundSource]]&amp;"-L",IF(Data2[[#This Row],[FederalService]]="F",Data2[[#This Row],[FundSource]]&amp;"-F",IF(Data2[[#This Row],[FederalService]]="S",Data2[[#This Row],[FundSource]]&amp;"-S"))))</f>
        <v>SEG</v>
      </c>
      <c r="AJ67" s="35">
        <v>6044</v>
      </c>
      <c r="AK67" s="36" t="s">
        <v>465</v>
      </c>
    </row>
    <row r="68" spans="1:37" ht="15" x14ac:dyDescent="0.25">
      <c r="A68" t="s">
        <v>126</v>
      </c>
      <c r="B68" t="s">
        <v>107</v>
      </c>
      <c r="C68" t="s">
        <v>165</v>
      </c>
      <c r="D68" s="15">
        <v>374</v>
      </c>
      <c r="E68" t="s">
        <v>234</v>
      </c>
      <c r="F68" t="s">
        <v>109</v>
      </c>
      <c r="G68" t="s">
        <v>110</v>
      </c>
      <c r="H68" t="s">
        <v>165</v>
      </c>
      <c r="I68" t="s">
        <v>118</v>
      </c>
      <c r="J68" t="s">
        <v>112</v>
      </c>
      <c r="K68" t="s">
        <v>165</v>
      </c>
      <c r="L68" s="15">
        <v>3001</v>
      </c>
      <c r="M68" t="s">
        <v>124</v>
      </c>
      <c r="N68" t="s">
        <v>125</v>
      </c>
      <c r="O68" t="s">
        <v>235</v>
      </c>
      <c r="P68" t="s">
        <v>236</v>
      </c>
      <c r="Q68" t="s">
        <v>197</v>
      </c>
      <c r="R68" t="s">
        <v>170</v>
      </c>
      <c r="S68">
        <v>-22400</v>
      </c>
      <c r="T68">
        <v>0</v>
      </c>
      <c r="U68" s="15">
        <v>2</v>
      </c>
      <c r="V68" s="27" t="str">
        <f>INDEX(program[ProgramName],MATCH(Data2[[#This Row],[ProgramNum]],program[ProgramNum],0))</f>
        <v>STATE HIGHWAY FACILITIES</v>
      </c>
      <c r="W68" s="20" t="str">
        <f>RIGHT(Data2[[#This Row],[ProgramNum]],1)&amp;Data2[[#This Row],[Statute]]</f>
        <v>3aq</v>
      </c>
      <c r="X68" s="27" t="e">
        <f>INDEX(#REF!,MATCH(Data2[[#This Row],[Appr]],#REF!,0))</f>
        <v>#REF!</v>
      </c>
      <c r="Y68" s="40" t="str">
        <f>INDEX(version[Version],MATCH(Data2[[#This Row],[ChangeAuth]],version[Chg code],0))</f>
        <v>Final</v>
      </c>
      <c r="Z68" s="30">
        <f>INDEX(fund[#Data],MATCH(G68,fund[Fund code],0),2)</f>
        <v>211</v>
      </c>
      <c r="AA68" s="29" t="str">
        <f>IF(Data2[[#This Row],[B2year]]=1,RIGHT(LEFT($A$1,4)+1,2),IF(Data2[[#This Row],[B2year]]=2,RIGHT($A$1,2),""))</f>
        <v>23</v>
      </c>
      <c r="AB68" s="29">
        <f>INDEX(version8[#Data],MATCH(Data2[[#This Row],[Version]],version8[Version],0),2)</f>
        <v>6</v>
      </c>
      <c r="AC68" s="29" t="str">
        <f>IF(Data2[[#This Row],[FederalService]]="",Data2[[#This Row],[FundSource]],IF(Data2[[#This Row],[FederalService]]="L",Data2[[#This Row],[FundSource]]&amp;"-L",IF(Data2[[#This Row],[FederalService]]="F",Data2[[#This Row],[FundSource]]&amp;"-F",IF(Data2[[#This Row],[FederalService]]="S",Data2[[#This Row],[FundSource]]&amp;"-S"))))</f>
        <v>SEG</v>
      </c>
      <c r="AJ68" s="35">
        <v>6045</v>
      </c>
      <c r="AK68" s="36" t="s">
        <v>428</v>
      </c>
    </row>
    <row r="69" spans="1:37" ht="15" x14ac:dyDescent="0.25">
      <c r="A69" t="s">
        <v>107</v>
      </c>
      <c r="B69" t="s">
        <v>117</v>
      </c>
      <c r="C69" t="s">
        <v>165</v>
      </c>
      <c r="D69" s="15">
        <v>176</v>
      </c>
      <c r="E69" t="s">
        <v>237</v>
      </c>
      <c r="F69" t="s">
        <v>109</v>
      </c>
      <c r="G69" t="s">
        <v>110</v>
      </c>
      <c r="H69" t="s">
        <v>165</v>
      </c>
      <c r="I69" t="s">
        <v>111</v>
      </c>
      <c r="J69" t="s">
        <v>174</v>
      </c>
      <c r="K69" t="s">
        <v>165</v>
      </c>
      <c r="L69" s="15">
        <v>6003</v>
      </c>
      <c r="M69" t="s">
        <v>238</v>
      </c>
      <c r="N69" t="s">
        <v>122</v>
      </c>
      <c r="O69" t="s">
        <v>239</v>
      </c>
      <c r="P69" t="s">
        <v>240</v>
      </c>
      <c r="Q69" t="s">
        <v>215</v>
      </c>
      <c r="R69" t="s">
        <v>170</v>
      </c>
      <c r="S69">
        <v>156100</v>
      </c>
      <c r="T69">
        <v>0</v>
      </c>
      <c r="U69" s="15">
        <v>1</v>
      </c>
      <c r="V69" s="27" t="str">
        <f>INDEX(program[ProgramName],MATCH(Data2[[#This Row],[ProgramNum]],program[ProgramNum],0))</f>
        <v>AIDS</v>
      </c>
      <c r="W69" s="20" t="str">
        <f>RIGHT(Data2[[#This Row],[ProgramNum]],1)&amp;Data2[[#This Row],[Statute]]</f>
        <v>1hr</v>
      </c>
      <c r="X69" s="27" t="e">
        <f>INDEX(#REF!,MATCH(Data2[[#This Row],[Appr]],#REF!,0))</f>
        <v>#REF!</v>
      </c>
      <c r="Y69" s="40" t="str">
        <f>INDEX(version[Version],MATCH(Data2[[#This Row],[ChangeAuth]],version[Chg code],0))</f>
        <v>Governor's</v>
      </c>
      <c r="Z69" s="30">
        <f>INDEX(fund[#Data],MATCH(G69,fund[Fund code],0),2)</f>
        <v>211</v>
      </c>
      <c r="AA69" s="29" t="str">
        <f>IF(Data2[[#This Row],[B2year]]=1,RIGHT(LEFT($A$1,4)+1,2),IF(Data2[[#This Row],[B2year]]=2,RIGHT($A$1,2),""))</f>
        <v>22</v>
      </c>
      <c r="AB69" s="29">
        <f>INDEX(version8[#Data],MATCH(Data2[[#This Row],[Version]],version8[Version],0),2)</f>
        <v>2</v>
      </c>
      <c r="AC69" s="29" t="str">
        <f>IF(Data2[[#This Row],[FederalService]]="",Data2[[#This Row],[FundSource]],IF(Data2[[#This Row],[FederalService]]="L",Data2[[#This Row],[FundSource]]&amp;"-L",IF(Data2[[#This Row],[FederalService]]="F",Data2[[#This Row],[FundSource]]&amp;"-F",IF(Data2[[#This Row],[FederalService]]="S",Data2[[#This Row],[FundSource]]&amp;"-S"))))</f>
        <v>SEG</v>
      </c>
      <c r="AJ69" s="35">
        <v>6046</v>
      </c>
      <c r="AK69" s="36" t="s">
        <v>425</v>
      </c>
    </row>
    <row r="70" spans="1:37" ht="15" x14ac:dyDescent="0.25">
      <c r="A70" t="s">
        <v>107</v>
      </c>
      <c r="B70" t="s">
        <v>117</v>
      </c>
      <c r="C70" t="s">
        <v>165</v>
      </c>
      <c r="D70" s="15">
        <v>176</v>
      </c>
      <c r="E70" t="s">
        <v>237</v>
      </c>
      <c r="F70" t="s">
        <v>109</v>
      </c>
      <c r="G70" t="s">
        <v>110</v>
      </c>
      <c r="H70" t="s">
        <v>165</v>
      </c>
      <c r="I70" t="s">
        <v>111</v>
      </c>
      <c r="J70" t="s">
        <v>174</v>
      </c>
      <c r="K70" t="s">
        <v>165</v>
      </c>
      <c r="L70" s="15">
        <v>6003</v>
      </c>
      <c r="M70" t="s">
        <v>238</v>
      </c>
      <c r="N70" t="s">
        <v>122</v>
      </c>
      <c r="O70" t="s">
        <v>239</v>
      </c>
      <c r="P70" t="s">
        <v>240</v>
      </c>
      <c r="Q70" t="s">
        <v>215</v>
      </c>
      <c r="R70" t="s">
        <v>170</v>
      </c>
      <c r="S70">
        <v>628300</v>
      </c>
      <c r="T70">
        <v>0</v>
      </c>
      <c r="U70" s="15">
        <v>2</v>
      </c>
      <c r="V70" s="27" t="str">
        <f>INDEX(program[ProgramName],MATCH(Data2[[#This Row],[ProgramNum]],program[ProgramNum],0))</f>
        <v>AIDS</v>
      </c>
      <c r="W70" s="20" t="str">
        <f>RIGHT(Data2[[#This Row],[ProgramNum]],1)&amp;Data2[[#This Row],[Statute]]</f>
        <v>1hr</v>
      </c>
      <c r="X70" s="27" t="e">
        <f>INDEX(#REF!,MATCH(Data2[[#This Row],[Appr]],#REF!,0))</f>
        <v>#REF!</v>
      </c>
      <c r="Y70" s="40" t="str">
        <f>INDEX(version[Version],MATCH(Data2[[#This Row],[ChangeAuth]],version[Chg code],0))</f>
        <v>Governor's</v>
      </c>
      <c r="Z70" s="30">
        <f>INDEX(fund[#Data],MATCH(G70,fund[Fund code],0),2)</f>
        <v>211</v>
      </c>
      <c r="AA70" s="29" t="str">
        <f>IF(Data2[[#This Row],[B2year]]=1,RIGHT(LEFT($A$1,4)+1,2),IF(Data2[[#This Row],[B2year]]=2,RIGHT($A$1,2),""))</f>
        <v>23</v>
      </c>
      <c r="AB70" s="29">
        <f>INDEX(version8[#Data],MATCH(Data2[[#This Row],[Version]],version8[Version],0),2)</f>
        <v>2</v>
      </c>
      <c r="AC70" s="29" t="str">
        <f>IF(Data2[[#This Row],[FederalService]]="",Data2[[#This Row],[FundSource]],IF(Data2[[#This Row],[FederalService]]="L",Data2[[#This Row],[FundSource]]&amp;"-L",IF(Data2[[#This Row],[FederalService]]="F",Data2[[#This Row],[FundSource]]&amp;"-F",IF(Data2[[#This Row],[FederalService]]="S",Data2[[#This Row],[FundSource]]&amp;"-S"))))</f>
        <v>SEG</v>
      </c>
      <c r="AJ70" s="35">
        <v>6047</v>
      </c>
      <c r="AK70" s="36" t="s">
        <v>427</v>
      </c>
    </row>
    <row r="71" spans="1:37" ht="15" x14ac:dyDescent="0.25">
      <c r="A71" t="s">
        <v>107</v>
      </c>
      <c r="B71" t="s">
        <v>129</v>
      </c>
      <c r="C71" t="s">
        <v>165</v>
      </c>
      <c r="D71" s="15">
        <v>177</v>
      </c>
      <c r="E71" t="s">
        <v>241</v>
      </c>
      <c r="F71" t="s">
        <v>109</v>
      </c>
      <c r="G71" t="s">
        <v>110</v>
      </c>
      <c r="H71" t="s">
        <v>165</v>
      </c>
      <c r="I71" t="s">
        <v>111</v>
      </c>
      <c r="J71" t="s">
        <v>174</v>
      </c>
      <c r="K71" t="s">
        <v>165</v>
      </c>
      <c r="L71" s="15">
        <v>2000</v>
      </c>
      <c r="M71" t="s">
        <v>115</v>
      </c>
      <c r="N71" t="s">
        <v>116</v>
      </c>
      <c r="O71" t="s">
        <v>242</v>
      </c>
      <c r="P71" t="s">
        <v>243</v>
      </c>
      <c r="Q71" t="s">
        <v>215</v>
      </c>
      <c r="R71" t="s">
        <v>170</v>
      </c>
      <c r="S71">
        <v>5292700</v>
      </c>
      <c r="T71">
        <v>0</v>
      </c>
      <c r="U71" s="15">
        <v>1</v>
      </c>
      <c r="V71" s="27" t="str">
        <f>INDEX(program[ProgramName],MATCH(Data2[[#This Row],[ProgramNum]],program[ProgramNum],0))</f>
        <v>AIDS</v>
      </c>
      <c r="W71" s="20" t="str">
        <f>RIGHT(Data2[[#This Row],[ProgramNum]],1)&amp;Data2[[#This Row],[Statute]]</f>
        <v>1hs</v>
      </c>
      <c r="X71" s="27" t="e">
        <f>INDEX(#REF!,MATCH(Data2[[#This Row],[Appr]],#REF!,0))</f>
        <v>#REF!</v>
      </c>
      <c r="Y71" s="40" t="str">
        <f>INDEX(version[Version],MATCH(Data2[[#This Row],[ChangeAuth]],version[Chg code],0))</f>
        <v>Agency</v>
      </c>
      <c r="Z71" s="30">
        <f>INDEX(fund[#Data],MATCH(G71,fund[Fund code],0),2)</f>
        <v>211</v>
      </c>
      <c r="AA71" s="29" t="str">
        <f>IF(Data2[[#This Row],[B2year]]=1,RIGHT(LEFT($A$1,4)+1,2),IF(Data2[[#This Row],[B2year]]=2,RIGHT($A$1,2),""))</f>
        <v>22</v>
      </c>
      <c r="AB71" s="29">
        <f>INDEX(version8[#Data],MATCH(Data2[[#This Row],[Version]],version8[Version],0),2)</f>
        <v>1</v>
      </c>
      <c r="AC71" s="29" t="str">
        <f>IF(Data2[[#This Row],[FederalService]]="",Data2[[#This Row],[FundSource]],IF(Data2[[#This Row],[FederalService]]="L",Data2[[#This Row],[FundSource]]&amp;"-L",IF(Data2[[#This Row],[FederalService]]="F",Data2[[#This Row],[FundSource]]&amp;"-F",IF(Data2[[#This Row],[FederalService]]="S",Data2[[#This Row],[FundSource]]&amp;"-S"))))</f>
        <v>SEG</v>
      </c>
      <c r="AJ71" s="35">
        <v>6048</v>
      </c>
      <c r="AK71" s="36" t="s">
        <v>351</v>
      </c>
    </row>
    <row r="72" spans="1:37" ht="15" x14ac:dyDescent="0.25">
      <c r="A72" t="s">
        <v>107</v>
      </c>
      <c r="B72" t="s">
        <v>129</v>
      </c>
      <c r="C72" t="s">
        <v>165</v>
      </c>
      <c r="D72" s="15">
        <v>177</v>
      </c>
      <c r="E72" t="s">
        <v>241</v>
      </c>
      <c r="F72" t="s">
        <v>109</v>
      </c>
      <c r="G72" t="s">
        <v>110</v>
      </c>
      <c r="H72" t="s">
        <v>165</v>
      </c>
      <c r="I72" t="s">
        <v>111</v>
      </c>
      <c r="J72" t="s">
        <v>174</v>
      </c>
      <c r="K72" t="s">
        <v>165</v>
      </c>
      <c r="L72" s="15">
        <v>2000</v>
      </c>
      <c r="M72" t="s">
        <v>115</v>
      </c>
      <c r="N72" t="s">
        <v>116</v>
      </c>
      <c r="O72" t="s">
        <v>242</v>
      </c>
      <c r="P72" t="s">
        <v>243</v>
      </c>
      <c r="Q72" t="s">
        <v>215</v>
      </c>
      <c r="R72" t="s">
        <v>170</v>
      </c>
      <c r="S72">
        <v>5292700</v>
      </c>
      <c r="T72">
        <v>0</v>
      </c>
      <c r="U72" s="15">
        <v>2</v>
      </c>
      <c r="V72" s="27" t="str">
        <f>INDEX(program[ProgramName],MATCH(Data2[[#This Row],[ProgramNum]],program[ProgramNum],0))</f>
        <v>AIDS</v>
      </c>
      <c r="W72" s="20" t="str">
        <f>RIGHT(Data2[[#This Row],[ProgramNum]],1)&amp;Data2[[#This Row],[Statute]]</f>
        <v>1hs</v>
      </c>
      <c r="X72" s="27" t="e">
        <f>INDEX(#REF!,MATCH(Data2[[#This Row],[Appr]],#REF!,0))</f>
        <v>#REF!</v>
      </c>
      <c r="Y72" s="40" t="str">
        <f>INDEX(version[Version],MATCH(Data2[[#This Row],[ChangeAuth]],version[Chg code],0))</f>
        <v>Agency</v>
      </c>
      <c r="Z72" s="30">
        <f>INDEX(fund[#Data],MATCH(G72,fund[Fund code],0),2)</f>
        <v>211</v>
      </c>
      <c r="AA72" s="29" t="str">
        <f>IF(Data2[[#This Row],[B2year]]=1,RIGHT(LEFT($A$1,4)+1,2),IF(Data2[[#This Row],[B2year]]=2,RIGHT($A$1,2),""))</f>
        <v>23</v>
      </c>
      <c r="AB72" s="29">
        <f>INDEX(version8[#Data],MATCH(Data2[[#This Row],[Version]],version8[Version],0),2)</f>
        <v>1</v>
      </c>
      <c r="AC72" s="29" t="str">
        <f>IF(Data2[[#This Row],[FederalService]]="",Data2[[#This Row],[FundSource]],IF(Data2[[#This Row],[FederalService]]="L",Data2[[#This Row],[FundSource]]&amp;"-L",IF(Data2[[#This Row],[FederalService]]="F",Data2[[#This Row],[FundSource]]&amp;"-F",IF(Data2[[#This Row],[FederalService]]="S",Data2[[#This Row],[FundSource]]&amp;"-S"))))</f>
        <v>SEG</v>
      </c>
      <c r="AJ72" s="35">
        <v>6049</v>
      </c>
      <c r="AK72" s="36" t="s">
        <v>467</v>
      </c>
    </row>
    <row r="73" spans="1:37" ht="15" x14ac:dyDescent="0.25">
      <c r="A73" t="s">
        <v>126</v>
      </c>
      <c r="B73" t="s">
        <v>107</v>
      </c>
      <c r="C73" t="s">
        <v>165</v>
      </c>
      <c r="D73" s="15">
        <v>378</v>
      </c>
      <c r="E73" t="s">
        <v>244</v>
      </c>
      <c r="F73" t="s">
        <v>109</v>
      </c>
      <c r="G73" t="s">
        <v>110</v>
      </c>
      <c r="H73" t="s">
        <v>165</v>
      </c>
      <c r="I73" t="s">
        <v>118</v>
      </c>
      <c r="J73" t="s">
        <v>112</v>
      </c>
      <c r="K73" t="s">
        <v>178</v>
      </c>
      <c r="L73" s="15">
        <v>3001</v>
      </c>
      <c r="M73" t="s">
        <v>124</v>
      </c>
      <c r="N73" t="s">
        <v>125</v>
      </c>
      <c r="O73" t="s">
        <v>245</v>
      </c>
      <c r="P73" t="s">
        <v>246</v>
      </c>
      <c r="Q73" t="s">
        <v>197</v>
      </c>
      <c r="R73" t="s">
        <v>170</v>
      </c>
      <c r="S73">
        <v>-42600</v>
      </c>
      <c r="T73">
        <v>0</v>
      </c>
      <c r="U73" s="15">
        <v>1</v>
      </c>
      <c r="V73" s="27" t="str">
        <f>INDEX(program[ProgramName],MATCH(Data2[[#This Row],[ProgramNum]],program[ProgramNum],0))</f>
        <v>STATE HIGHWAY FACILITIES</v>
      </c>
      <c r="W73" s="20" t="str">
        <f>RIGHT(Data2[[#This Row],[ProgramNum]],1)&amp;Data2[[#This Row],[Statute]]</f>
        <v>3ax</v>
      </c>
      <c r="X73" s="27" t="e">
        <f>INDEX(#REF!,MATCH(Data2[[#This Row],[Appr]],#REF!,0))</f>
        <v>#REF!</v>
      </c>
      <c r="Y73" s="40" t="str">
        <f>INDEX(version[Version],MATCH(Data2[[#This Row],[ChangeAuth]],version[Chg code],0))</f>
        <v>Final</v>
      </c>
      <c r="Z73" s="30">
        <f>INDEX(fund[#Data],MATCH(G73,fund[Fund code],0),2)</f>
        <v>211</v>
      </c>
      <c r="AA73" s="29" t="str">
        <f>IF(Data2[[#This Row],[B2year]]=1,RIGHT(LEFT($A$1,4)+1,2),IF(Data2[[#This Row],[B2year]]=2,RIGHT($A$1,2),""))</f>
        <v>22</v>
      </c>
      <c r="AB73" s="29">
        <f>INDEX(version8[#Data],MATCH(Data2[[#This Row],[Version]],version8[Version],0),2)</f>
        <v>6</v>
      </c>
      <c r="AC73" s="29" t="str">
        <f>IF(Data2[[#This Row],[FederalService]]="",Data2[[#This Row],[FundSource]],IF(Data2[[#This Row],[FederalService]]="L",Data2[[#This Row],[FundSource]]&amp;"-L",IF(Data2[[#This Row],[FederalService]]="F",Data2[[#This Row],[FundSource]]&amp;"-F",IF(Data2[[#This Row],[FederalService]]="S",Data2[[#This Row],[FundSource]]&amp;"-S"))))</f>
        <v>SEG-F</v>
      </c>
      <c r="AJ73" s="35">
        <v>6050</v>
      </c>
      <c r="AK73" s="36" t="s">
        <v>471</v>
      </c>
    </row>
    <row r="74" spans="1:37" ht="15" x14ac:dyDescent="0.25">
      <c r="A74" t="s">
        <v>126</v>
      </c>
      <c r="B74" t="s">
        <v>107</v>
      </c>
      <c r="C74" t="s">
        <v>165</v>
      </c>
      <c r="D74" s="15">
        <v>378</v>
      </c>
      <c r="E74" t="s">
        <v>244</v>
      </c>
      <c r="F74" t="s">
        <v>109</v>
      </c>
      <c r="G74" t="s">
        <v>110</v>
      </c>
      <c r="H74" t="s">
        <v>165</v>
      </c>
      <c r="I74" t="s">
        <v>118</v>
      </c>
      <c r="J74" t="s">
        <v>112</v>
      </c>
      <c r="K74" t="s">
        <v>178</v>
      </c>
      <c r="L74" s="15">
        <v>3001</v>
      </c>
      <c r="M74" t="s">
        <v>124</v>
      </c>
      <c r="N74" t="s">
        <v>125</v>
      </c>
      <c r="O74" t="s">
        <v>245</v>
      </c>
      <c r="P74" t="s">
        <v>246</v>
      </c>
      <c r="Q74" t="s">
        <v>197</v>
      </c>
      <c r="R74" t="s">
        <v>170</v>
      </c>
      <c r="S74">
        <v>-42600</v>
      </c>
      <c r="T74">
        <v>0</v>
      </c>
      <c r="U74" s="15">
        <v>2</v>
      </c>
      <c r="V74" s="27" t="str">
        <f>INDEX(program[ProgramName],MATCH(Data2[[#This Row],[ProgramNum]],program[ProgramNum],0))</f>
        <v>STATE HIGHWAY FACILITIES</v>
      </c>
      <c r="W74" s="20" t="str">
        <f>RIGHT(Data2[[#This Row],[ProgramNum]],1)&amp;Data2[[#This Row],[Statute]]</f>
        <v>3ax</v>
      </c>
      <c r="X74" s="27" t="e">
        <f>INDEX(#REF!,MATCH(Data2[[#This Row],[Appr]],#REF!,0))</f>
        <v>#REF!</v>
      </c>
      <c r="Y74" s="40" t="str">
        <f>INDEX(version[Version],MATCH(Data2[[#This Row],[ChangeAuth]],version[Chg code],0))</f>
        <v>Final</v>
      </c>
      <c r="Z74" s="30">
        <f>INDEX(fund[#Data],MATCH(G74,fund[Fund code],0),2)</f>
        <v>211</v>
      </c>
      <c r="AA74" s="29" t="str">
        <f>IF(Data2[[#This Row],[B2year]]=1,RIGHT(LEFT($A$1,4)+1,2),IF(Data2[[#This Row],[B2year]]=2,RIGHT($A$1,2),""))</f>
        <v>23</v>
      </c>
      <c r="AB74" s="29">
        <f>INDEX(version8[#Data],MATCH(Data2[[#This Row],[Version]],version8[Version],0),2)</f>
        <v>6</v>
      </c>
      <c r="AC74" s="29" t="str">
        <f>IF(Data2[[#This Row],[FederalService]]="",Data2[[#This Row],[FundSource]],IF(Data2[[#This Row],[FederalService]]="L",Data2[[#This Row],[FundSource]]&amp;"-L",IF(Data2[[#This Row],[FederalService]]="F",Data2[[#This Row],[FundSource]]&amp;"-F",IF(Data2[[#This Row],[FederalService]]="S",Data2[[#This Row],[FundSource]]&amp;"-S"))))</f>
        <v>SEG-F</v>
      </c>
      <c r="AJ74" s="35">
        <v>6073</v>
      </c>
      <c r="AK74" s="36" t="s">
        <v>488</v>
      </c>
    </row>
    <row r="75" spans="1:37" ht="15" x14ac:dyDescent="0.25">
      <c r="A75" t="s">
        <v>126</v>
      </c>
      <c r="B75" t="s">
        <v>117</v>
      </c>
      <c r="C75" t="s">
        <v>165</v>
      </c>
      <c r="D75" s="15">
        <v>362</v>
      </c>
      <c r="E75" t="s">
        <v>247</v>
      </c>
      <c r="F75" t="s">
        <v>109</v>
      </c>
      <c r="G75" t="s">
        <v>110</v>
      </c>
      <c r="H75" t="s">
        <v>165</v>
      </c>
      <c r="I75" t="s">
        <v>118</v>
      </c>
      <c r="J75" t="s">
        <v>112</v>
      </c>
      <c r="K75" t="s">
        <v>165</v>
      </c>
      <c r="L75" s="15">
        <v>3001</v>
      </c>
      <c r="M75" t="s">
        <v>124</v>
      </c>
      <c r="N75" t="s">
        <v>125</v>
      </c>
      <c r="O75" t="s">
        <v>229</v>
      </c>
      <c r="P75" t="s">
        <v>230</v>
      </c>
      <c r="Q75" t="s">
        <v>197</v>
      </c>
      <c r="R75" t="s">
        <v>170</v>
      </c>
      <c r="S75">
        <v>-41400</v>
      </c>
      <c r="T75">
        <v>0</v>
      </c>
      <c r="U75" s="15">
        <v>1</v>
      </c>
      <c r="V75" s="27" t="str">
        <f>INDEX(program[ProgramName],MATCH(Data2[[#This Row],[ProgramNum]],program[ProgramNum],0))</f>
        <v>STATE HIGHWAY FACILITIES</v>
      </c>
      <c r="W75" s="20" t="str">
        <f>RIGHT(Data2[[#This Row],[ProgramNum]],1)&amp;Data2[[#This Row],[Statute]]</f>
        <v>3bq</v>
      </c>
      <c r="X75" s="27" t="e">
        <f>INDEX(#REF!,MATCH(Data2[[#This Row],[Appr]],#REF!,0))</f>
        <v>#REF!</v>
      </c>
      <c r="Y75" s="40" t="str">
        <f>INDEX(version[Version],MATCH(Data2[[#This Row],[ChangeAuth]],version[Chg code],0))</f>
        <v>Final</v>
      </c>
      <c r="Z75" s="30">
        <f>INDEX(fund[#Data],MATCH(G75,fund[Fund code],0),2)</f>
        <v>211</v>
      </c>
      <c r="AA75" s="29" t="str">
        <f>IF(Data2[[#This Row],[B2year]]=1,RIGHT(LEFT($A$1,4)+1,2),IF(Data2[[#This Row],[B2year]]=2,RIGHT($A$1,2),""))</f>
        <v>22</v>
      </c>
      <c r="AB75" s="29">
        <f>INDEX(version8[#Data],MATCH(Data2[[#This Row],[Version]],version8[Version],0),2)</f>
        <v>6</v>
      </c>
      <c r="AC75" s="29" t="str">
        <f>IF(Data2[[#This Row],[FederalService]]="",Data2[[#This Row],[FundSource]],IF(Data2[[#This Row],[FederalService]]="L",Data2[[#This Row],[FundSource]]&amp;"-L",IF(Data2[[#This Row],[FederalService]]="F",Data2[[#This Row],[FundSource]]&amp;"-F",IF(Data2[[#This Row],[FederalService]]="S",Data2[[#This Row],[FundSource]]&amp;"-S"))))</f>
        <v>SEG</v>
      </c>
      <c r="AJ75" s="35">
        <v>7011</v>
      </c>
      <c r="AK75" s="36" t="s">
        <v>199</v>
      </c>
    </row>
    <row r="76" spans="1:37" ht="15" x14ac:dyDescent="0.25">
      <c r="A76" t="s">
        <v>126</v>
      </c>
      <c r="B76" t="s">
        <v>117</v>
      </c>
      <c r="C76" t="s">
        <v>165</v>
      </c>
      <c r="D76" s="15">
        <v>362</v>
      </c>
      <c r="E76" t="s">
        <v>247</v>
      </c>
      <c r="F76" t="s">
        <v>109</v>
      </c>
      <c r="G76" t="s">
        <v>110</v>
      </c>
      <c r="H76" t="s">
        <v>165</v>
      </c>
      <c r="I76" t="s">
        <v>118</v>
      </c>
      <c r="J76" t="s">
        <v>112</v>
      </c>
      <c r="K76" t="s">
        <v>165</v>
      </c>
      <c r="L76" s="15">
        <v>3001</v>
      </c>
      <c r="M76" t="s">
        <v>124</v>
      </c>
      <c r="N76" t="s">
        <v>125</v>
      </c>
      <c r="O76" t="s">
        <v>229</v>
      </c>
      <c r="P76" t="s">
        <v>230</v>
      </c>
      <c r="Q76" t="s">
        <v>197</v>
      </c>
      <c r="R76" t="s">
        <v>170</v>
      </c>
      <c r="S76">
        <v>-41400</v>
      </c>
      <c r="T76">
        <v>0</v>
      </c>
      <c r="U76" s="15">
        <v>2</v>
      </c>
      <c r="V76" s="27" t="str">
        <f>INDEX(program[ProgramName],MATCH(Data2[[#This Row],[ProgramNum]],program[ProgramNum],0))</f>
        <v>STATE HIGHWAY FACILITIES</v>
      </c>
      <c r="W76" s="20" t="str">
        <f>RIGHT(Data2[[#This Row],[ProgramNum]],1)&amp;Data2[[#This Row],[Statute]]</f>
        <v>3bq</v>
      </c>
      <c r="X76" s="27" t="e">
        <f>INDEX(#REF!,MATCH(Data2[[#This Row],[Appr]],#REF!,0))</f>
        <v>#REF!</v>
      </c>
      <c r="Y76" s="40" t="str">
        <f>INDEX(version[Version],MATCH(Data2[[#This Row],[ChangeAuth]],version[Chg code],0))</f>
        <v>Final</v>
      </c>
      <c r="Z76" s="30">
        <f>INDEX(fund[#Data],MATCH(G76,fund[Fund code],0),2)</f>
        <v>211</v>
      </c>
      <c r="AA76" s="29" t="str">
        <f>IF(Data2[[#This Row],[B2year]]=1,RIGHT(LEFT($A$1,4)+1,2),IF(Data2[[#This Row],[B2year]]=2,RIGHT($A$1,2),""))</f>
        <v>23</v>
      </c>
      <c r="AB76" s="29">
        <f>INDEX(version8[#Data],MATCH(Data2[[#This Row],[Version]],version8[Version],0),2)</f>
        <v>6</v>
      </c>
      <c r="AC76" s="29" t="str">
        <f>IF(Data2[[#This Row],[FederalService]]="",Data2[[#This Row],[FundSource]],IF(Data2[[#This Row],[FederalService]]="L",Data2[[#This Row],[FundSource]]&amp;"-L",IF(Data2[[#This Row],[FederalService]]="F",Data2[[#This Row],[FundSource]]&amp;"-F",IF(Data2[[#This Row],[FederalService]]="S",Data2[[#This Row],[FundSource]]&amp;"-S"))))</f>
        <v>SEG</v>
      </c>
      <c r="AJ76" s="35">
        <v>7012</v>
      </c>
      <c r="AK76" s="36" t="s">
        <v>394</v>
      </c>
    </row>
    <row r="77" spans="1:37" ht="15" x14ac:dyDescent="0.25">
      <c r="A77" t="s">
        <v>107</v>
      </c>
      <c r="B77" t="s">
        <v>129</v>
      </c>
      <c r="C77" t="s">
        <v>165</v>
      </c>
      <c r="D77" s="15">
        <v>194</v>
      </c>
      <c r="E77" t="s">
        <v>248</v>
      </c>
      <c r="F77" t="s">
        <v>109</v>
      </c>
      <c r="G77" t="s">
        <v>110</v>
      </c>
      <c r="H77" t="s">
        <v>165</v>
      </c>
      <c r="I77" t="s">
        <v>111</v>
      </c>
      <c r="J77" t="s">
        <v>174</v>
      </c>
      <c r="K77" t="s">
        <v>165</v>
      </c>
      <c r="L77" s="15">
        <v>2000</v>
      </c>
      <c r="M77" t="s">
        <v>115</v>
      </c>
      <c r="N77" t="s">
        <v>116</v>
      </c>
      <c r="O77" t="s">
        <v>249</v>
      </c>
      <c r="P77" t="s">
        <v>250</v>
      </c>
      <c r="Q77" t="s">
        <v>215</v>
      </c>
      <c r="R77" t="s">
        <v>170</v>
      </c>
      <c r="S77">
        <v>17205400</v>
      </c>
      <c r="T77">
        <v>0</v>
      </c>
      <c r="U77" s="15">
        <v>1</v>
      </c>
      <c r="V77" s="27" t="str">
        <f>INDEX(program[ProgramName],MATCH(Data2[[#This Row],[ProgramNum]],program[ProgramNum],0))</f>
        <v>AIDS</v>
      </c>
      <c r="W77" s="20" t="str">
        <f>RIGHT(Data2[[#This Row],[ProgramNum]],1)&amp;Data2[[#This Row],[Statute]]</f>
        <v>1hu</v>
      </c>
      <c r="X77" s="27" t="e">
        <f>INDEX(#REF!,MATCH(Data2[[#This Row],[Appr]],#REF!,0))</f>
        <v>#REF!</v>
      </c>
      <c r="Y77" s="40" t="str">
        <f>INDEX(version[Version],MATCH(Data2[[#This Row],[ChangeAuth]],version[Chg code],0))</f>
        <v>Agency</v>
      </c>
      <c r="Z77" s="30">
        <f>INDEX(fund[#Data],MATCH(G77,fund[Fund code],0),2)</f>
        <v>211</v>
      </c>
      <c r="AA77" s="29" t="str">
        <f>IF(Data2[[#This Row],[B2year]]=1,RIGHT(LEFT($A$1,4)+1,2),IF(Data2[[#This Row],[B2year]]=2,RIGHT($A$1,2),""))</f>
        <v>22</v>
      </c>
      <c r="AB77" s="29">
        <f>INDEX(version8[#Data],MATCH(Data2[[#This Row],[Version]],version8[Version],0),2)</f>
        <v>1</v>
      </c>
      <c r="AC77" s="29" t="str">
        <f>IF(Data2[[#This Row],[FederalService]]="",Data2[[#This Row],[FundSource]],IF(Data2[[#This Row],[FederalService]]="L",Data2[[#This Row],[FundSource]]&amp;"-L",IF(Data2[[#This Row],[FederalService]]="F",Data2[[#This Row],[FundSource]]&amp;"-F",IF(Data2[[#This Row],[FederalService]]="S",Data2[[#This Row],[FundSource]]&amp;"-S"))))</f>
        <v>SEG</v>
      </c>
      <c r="AJ77" s="35">
        <v>7040</v>
      </c>
      <c r="AK77" s="36" t="s">
        <v>466</v>
      </c>
    </row>
    <row r="78" spans="1:37" ht="15" x14ac:dyDescent="0.25">
      <c r="A78" t="s">
        <v>107</v>
      </c>
      <c r="B78" t="s">
        <v>129</v>
      </c>
      <c r="C78" t="s">
        <v>165</v>
      </c>
      <c r="D78" s="15">
        <v>194</v>
      </c>
      <c r="E78" t="s">
        <v>248</v>
      </c>
      <c r="F78" t="s">
        <v>109</v>
      </c>
      <c r="G78" t="s">
        <v>110</v>
      </c>
      <c r="H78" t="s">
        <v>165</v>
      </c>
      <c r="I78" t="s">
        <v>111</v>
      </c>
      <c r="J78" t="s">
        <v>174</v>
      </c>
      <c r="K78" t="s">
        <v>165</v>
      </c>
      <c r="L78" s="15">
        <v>2000</v>
      </c>
      <c r="M78" t="s">
        <v>115</v>
      </c>
      <c r="N78" t="s">
        <v>116</v>
      </c>
      <c r="O78" t="s">
        <v>249</v>
      </c>
      <c r="P78" t="s">
        <v>250</v>
      </c>
      <c r="Q78" t="s">
        <v>215</v>
      </c>
      <c r="R78" t="s">
        <v>170</v>
      </c>
      <c r="S78">
        <v>17205400</v>
      </c>
      <c r="T78">
        <v>0</v>
      </c>
      <c r="U78" s="15">
        <v>2</v>
      </c>
      <c r="V78" s="27" t="str">
        <f>INDEX(program[ProgramName],MATCH(Data2[[#This Row],[ProgramNum]],program[ProgramNum],0))</f>
        <v>AIDS</v>
      </c>
      <c r="W78" s="20" t="str">
        <f>RIGHT(Data2[[#This Row],[ProgramNum]],1)&amp;Data2[[#This Row],[Statute]]</f>
        <v>1hu</v>
      </c>
      <c r="X78" s="27" t="e">
        <f>INDEX(#REF!,MATCH(Data2[[#This Row],[Appr]],#REF!,0))</f>
        <v>#REF!</v>
      </c>
      <c r="Y78" s="40" t="str">
        <f>INDEX(version[Version],MATCH(Data2[[#This Row],[ChangeAuth]],version[Chg code],0))</f>
        <v>Agency</v>
      </c>
      <c r="Z78" s="30">
        <f>INDEX(fund[#Data],MATCH(G78,fund[Fund code],0),2)</f>
        <v>211</v>
      </c>
      <c r="AA78" s="29" t="str">
        <f>IF(Data2[[#This Row],[B2year]]=1,RIGHT(LEFT($A$1,4)+1,2),IF(Data2[[#This Row],[B2year]]=2,RIGHT($A$1,2),""))</f>
        <v>23</v>
      </c>
      <c r="AB78" s="29">
        <f>INDEX(version8[#Data],MATCH(Data2[[#This Row],[Version]],version8[Version],0),2)</f>
        <v>1</v>
      </c>
      <c r="AC78" s="29" t="str">
        <f>IF(Data2[[#This Row],[FederalService]]="",Data2[[#This Row],[FundSource]],IF(Data2[[#This Row],[FederalService]]="L",Data2[[#This Row],[FundSource]]&amp;"-L",IF(Data2[[#This Row],[FederalService]]="F",Data2[[#This Row],[FundSource]]&amp;"-F",IF(Data2[[#This Row],[FederalService]]="S",Data2[[#This Row],[FundSource]]&amp;"-S"))))</f>
        <v>SEG</v>
      </c>
      <c r="AJ78" s="35">
        <v>7041</v>
      </c>
      <c r="AK78" s="36" t="s">
        <v>424</v>
      </c>
    </row>
    <row r="79" spans="1:37" ht="15" x14ac:dyDescent="0.25">
      <c r="A79" t="s">
        <v>107</v>
      </c>
      <c r="B79" t="s">
        <v>126</v>
      </c>
      <c r="C79" t="s">
        <v>165</v>
      </c>
      <c r="D79" s="15">
        <v>168</v>
      </c>
      <c r="E79" t="s">
        <v>212</v>
      </c>
      <c r="F79" t="s">
        <v>109</v>
      </c>
      <c r="G79" t="s">
        <v>110</v>
      </c>
      <c r="H79" t="s">
        <v>165</v>
      </c>
      <c r="I79" t="s">
        <v>111</v>
      </c>
      <c r="J79" t="s">
        <v>174</v>
      </c>
      <c r="K79" t="s">
        <v>165</v>
      </c>
      <c r="L79" s="15">
        <v>2000</v>
      </c>
      <c r="M79" t="s">
        <v>115</v>
      </c>
      <c r="N79" t="s">
        <v>116</v>
      </c>
      <c r="O79" t="s">
        <v>213</v>
      </c>
      <c r="P79" t="s">
        <v>214</v>
      </c>
      <c r="Q79" t="s">
        <v>215</v>
      </c>
      <c r="R79" t="s">
        <v>170</v>
      </c>
      <c r="S79">
        <v>15357400</v>
      </c>
      <c r="T79">
        <v>0</v>
      </c>
      <c r="U79" s="15">
        <v>1</v>
      </c>
      <c r="V79" s="27" t="str">
        <f>INDEX(program[ProgramName],MATCH(Data2[[#This Row],[ProgramNum]],program[ProgramNum],0))</f>
        <v>AIDS</v>
      </c>
      <c r="W79" s="20" t="str">
        <f>RIGHT(Data2[[#This Row],[ProgramNum]],1)&amp;Data2[[#This Row],[Statute]]</f>
        <v>1cr</v>
      </c>
      <c r="X79" s="27" t="e">
        <f>INDEX(#REF!,MATCH(Data2[[#This Row],[Appr]],#REF!,0))</f>
        <v>#REF!</v>
      </c>
      <c r="Y79" s="40" t="str">
        <f>INDEX(version[Version],MATCH(Data2[[#This Row],[ChangeAuth]],version[Chg code],0))</f>
        <v>Agency</v>
      </c>
      <c r="Z79" s="30">
        <f>INDEX(fund[#Data],MATCH(G79,fund[Fund code],0),2)</f>
        <v>211</v>
      </c>
      <c r="AA79" s="29" t="str">
        <f>IF(Data2[[#This Row],[B2year]]=1,RIGHT(LEFT($A$1,4)+1,2),IF(Data2[[#This Row],[B2year]]=2,RIGHT($A$1,2),""))</f>
        <v>22</v>
      </c>
      <c r="AB79" s="29">
        <f>INDEX(version8[#Data],MATCH(Data2[[#This Row],[Version]],version8[Version],0),2)</f>
        <v>1</v>
      </c>
      <c r="AC79" s="29" t="str">
        <f>IF(Data2[[#This Row],[FederalService]]="",Data2[[#This Row],[FundSource]],IF(Data2[[#This Row],[FederalService]]="L",Data2[[#This Row],[FundSource]]&amp;"-L",IF(Data2[[#This Row],[FederalService]]="F",Data2[[#This Row],[FundSource]]&amp;"-F",IF(Data2[[#This Row],[FederalService]]="S",Data2[[#This Row],[FundSource]]&amp;"-S"))))</f>
        <v>SEG</v>
      </c>
      <c r="AJ79" s="38">
        <v>8002</v>
      </c>
      <c r="AK79" s="39" t="s">
        <v>138</v>
      </c>
    </row>
    <row r="80" spans="1:37" ht="15" x14ac:dyDescent="0.25">
      <c r="A80" t="s">
        <v>107</v>
      </c>
      <c r="B80" t="s">
        <v>126</v>
      </c>
      <c r="C80" t="s">
        <v>165</v>
      </c>
      <c r="D80" s="15">
        <v>168</v>
      </c>
      <c r="E80" t="s">
        <v>212</v>
      </c>
      <c r="F80" t="s">
        <v>109</v>
      </c>
      <c r="G80" t="s">
        <v>110</v>
      </c>
      <c r="H80" t="s">
        <v>165</v>
      </c>
      <c r="I80" t="s">
        <v>111</v>
      </c>
      <c r="J80" t="s">
        <v>174</v>
      </c>
      <c r="K80" t="s">
        <v>165</v>
      </c>
      <c r="L80" s="15">
        <v>2000</v>
      </c>
      <c r="M80" t="s">
        <v>115</v>
      </c>
      <c r="N80" t="s">
        <v>116</v>
      </c>
      <c r="O80" t="s">
        <v>213</v>
      </c>
      <c r="P80" t="s">
        <v>214</v>
      </c>
      <c r="Q80" t="s">
        <v>215</v>
      </c>
      <c r="R80" t="s">
        <v>170</v>
      </c>
      <c r="S80">
        <v>15357400</v>
      </c>
      <c r="T80">
        <v>0</v>
      </c>
      <c r="U80" s="15">
        <v>2</v>
      </c>
      <c r="V80" s="27" t="str">
        <f>INDEX(program[ProgramName],MATCH(Data2[[#This Row],[ProgramNum]],program[ProgramNum],0))</f>
        <v>AIDS</v>
      </c>
      <c r="W80" s="20" t="str">
        <f>RIGHT(Data2[[#This Row],[ProgramNum]],1)&amp;Data2[[#This Row],[Statute]]</f>
        <v>1cr</v>
      </c>
      <c r="X80" s="27" t="e">
        <f>INDEX(#REF!,MATCH(Data2[[#This Row],[Appr]],#REF!,0))</f>
        <v>#REF!</v>
      </c>
      <c r="Y80" s="40" t="str">
        <f>INDEX(version[Version],MATCH(Data2[[#This Row],[ChangeAuth]],version[Chg code],0))</f>
        <v>Agency</v>
      </c>
      <c r="Z80" s="30">
        <f>INDEX(fund[#Data],MATCH(G80,fund[Fund code],0),2)</f>
        <v>211</v>
      </c>
      <c r="AA80" s="29" t="str">
        <f>IF(Data2[[#This Row],[B2year]]=1,RIGHT(LEFT($A$1,4)+1,2),IF(Data2[[#This Row],[B2year]]=2,RIGHT($A$1,2),""))</f>
        <v>23</v>
      </c>
      <c r="AB80" s="29">
        <f>INDEX(version8[#Data],MATCH(Data2[[#This Row],[Version]],version8[Version],0),2)</f>
        <v>1</v>
      </c>
      <c r="AC80" s="29" t="str">
        <f>IF(Data2[[#This Row],[FederalService]]="",Data2[[#This Row],[FundSource]],IF(Data2[[#This Row],[FederalService]]="L",Data2[[#This Row],[FundSource]]&amp;"-L",IF(Data2[[#This Row],[FederalService]]="F",Data2[[#This Row],[FundSource]]&amp;"-F",IF(Data2[[#This Row],[FederalService]]="S",Data2[[#This Row],[FundSource]]&amp;"-S"))))</f>
        <v>SEG</v>
      </c>
      <c r="AJ80" s="38">
        <v>9074</v>
      </c>
      <c r="AK80" s="39" t="s">
        <v>490</v>
      </c>
    </row>
    <row r="81" spans="1:37" ht="15" x14ac:dyDescent="0.25">
      <c r="A81" t="s">
        <v>107</v>
      </c>
      <c r="B81" t="s">
        <v>127</v>
      </c>
      <c r="C81" t="s">
        <v>165</v>
      </c>
      <c r="D81" s="15">
        <v>185</v>
      </c>
      <c r="E81" t="s">
        <v>251</v>
      </c>
      <c r="F81" t="s">
        <v>109</v>
      </c>
      <c r="G81" t="s">
        <v>110</v>
      </c>
      <c r="H81" t="s">
        <v>165</v>
      </c>
      <c r="I81" t="s">
        <v>118</v>
      </c>
      <c r="J81" t="s">
        <v>174</v>
      </c>
      <c r="K81" t="s">
        <v>178</v>
      </c>
      <c r="L81" s="15">
        <v>2000</v>
      </c>
      <c r="M81" t="s">
        <v>115</v>
      </c>
      <c r="N81" t="s">
        <v>116</v>
      </c>
      <c r="O81" t="s">
        <v>217</v>
      </c>
      <c r="P81" t="s">
        <v>218</v>
      </c>
      <c r="Q81" t="s">
        <v>215</v>
      </c>
      <c r="R81" t="s">
        <v>170</v>
      </c>
      <c r="S81">
        <v>6869400</v>
      </c>
      <c r="T81">
        <v>0</v>
      </c>
      <c r="U81" s="15">
        <v>1</v>
      </c>
      <c r="V81" s="27" t="str">
        <f>INDEX(program[ProgramName],MATCH(Data2[[#This Row],[ProgramNum]],program[ProgramNum],0))</f>
        <v>AIDS</v>
      </c>
      <c r="W81" s="20" t="str">
        <f>RIGHT(Data2[[#This Row],[ProgramNum]],1)&amp;Data2[[#This Row],[Statute]]</f>
        <v>1ex</v>
      </c>
      <c r="X81" s="27" t="e">
        <f>INDEX(#REF!,MATCH(Data2[[#This Row],[Appr]],#REF!,0))</f>
        <v>#REF!</v>
      </c>
      <c r="Y81" s="40" t="str">
        <f>INDEX(version[Version],MATCH(Data2[[#This Row],[ChangeAuth]],version[Chg code],0))</f>
        <v>Agency</v>
      </c>
      <c r="Z81" s="30">
        <f>INDEX(fund[#Data],MATCH(G81,fund[Fund code],0),2)</f>
        <v>211</v>
      </c>
      <c r="AA81" s="29" t="str">
        <f>IF(Data2[[#This Row],[B2year]]=1,RIGHT(LEFT($A$1,4)+1,2),IF(Data2[[#This Row],[B2year]]=2,RIGHT($A$1,2),""))</f>
        <v>22</v>
      </c>
      <c r="AB81" s="29">
        <f>INDEX(version8[#Data],MATCH(Data2[[#This Row],[Version]],version8[Version],0),2)</f>
        <v>1</v>
      </c>
      <c r="AC81" s="29" t="str">
        <f>IF(Data2[[#This Row],[FederalService]]="",Data2[[#This Row],[FundSource]],IF(Data2[[#This Row],[FederalService]]="L",Data2[[#This Row],[FundSource]]&amp;"-L",IF(Data2[[#This Row],[FederalService]]="F",Data2[[#This Row],[FundSource]]&amp;"-F",IF(Data2[[#This Row],[FederalService]]="S",Data2[[#This Row],[FundSource]]&amp;"-S"))))</f>
        <v>SEG-F</v>
      </c>
      <c r="AJ81" s="38">
        <v>9073</v>
      </c>
      <c r="AK81" s="39" t="s">
        <v>489</v>
      </c>
    </row>
    <row r="82" spans="1:37" ht="15" x14ac:dyDescent="0.25">
      <c r="A82" t="s">
        <v>107</v>
      </c>
      <c r="B82" t="s">
        <v>127</v>
      </c>
      <c r="C82" t="s">
        <v>165</v>
      </c>
      <c r="D82" s="15">
        <v>185</v>
      </c>
      <c r="E82" t="s">
        <v>251</v>
      </c>
      <c r="F82" t="s">
        <v>109</v>
      </c>
      <c r="G82" t="s">
        <v>110</v>
      </c>
      <c r="H82" t="s">
        <v>165</v>
      </c>
      <c r="I82" t="s">
        <v>118</v>
      </c>
      <c r="J82" t="s">
        <v>174</v>
      </c>
      <c r="K82" t="s">
        <v>178</v>
      </c>
      <c r="L82" s="15">
        <v>2000</v>
      </c>
      <c r="M82" t="s">
        <v>115</v>
      </c>
      <c r="N82" t="s">
        <v>116</v>
      </c>
      <c r="O82" t="s">
        <v>217</v>
      </c>
      <c r="P82" t="s">
        <v>218</v>
      </c>
      <c r="Q82" t="s">
        <v>215</v>
      </c>
      <c r="R82" t="s">
        <v>170</v>
      </c>
      <c r="S82">
        <v>6869400</v>
      </c>
      <c r="T82">
        <v>0</v>
      </c>
      <c r="U82" s="15">
        <v>2</v>
      </c>
      <c r="V82" s="27" t="str">
        <f>INDEX(program[ProgramName],MATCH(Data2[[#This Row],[ProgramNum]],program[ProgramNum],0))</f>
        <v>AIDS</v>
      </c>
      <c r="W82" s="20" t="str">
        <f>RIGHT(Data2[[#This Row],[ProgramNum]],1)&amp;Data2[[#This Row],[Statute]]</f>
        <v>1ex</v>
      </c>
      <c r="X82" s="27" t="e">
        <f>INDEX(#REF!,MATCH(Data2[[#This Row],[Appr]],#REF!,0))</f>
        <v>#REF!</v>
      </c>
      <c r="Y82" s="40" t="str">
        <f>INDEX(version[Version],MATCH(Data2[[#This Row],[ChangeAuth]],version[Chg code],0))</f>
        <v>Agency</v>
      </c>
      <c r="Z82" s="30">
        <f>INDEX(fund[#Data],MATCH(G82,fund[Fund code],0),2)</f>
        <v>211</v>
      </c>
      <c r="AA82" s="29" t="str">
        <f>IF(Data2[[#This Row],[B2year]]=1,RIGHT(LEFT($A$1,4)+1,2),IF(Data2[[#This Row],[B2year]]=2,RIGHT($A$1,2),""))</f>
        <v>23</v>
      </c>
      <c r="AB82" s="29">
        <f>INDEX(version8[#Data],MATCH(Data2[[#This Row],[Version]],version8[Version],0),2)</f>
        <v>1</v>
      </c>
      <c r="AC82" s="29" t="str">
        <f>IF(Data2[[#This Row],[FederalService]]="",Data2[[#This Row],[FundSource]],IF(Data2[[#This Row],[FederalService]]="L",Data2[[#This Row],[FundSource]]&amp;"-L",IF(Data2[[#This Row],[FederalService]]="F",Data2[[#This Row],[FundSource]]&amp;"-F",IF(Data2[[#This Row],[FederalService]]="S",Data2[[#This Row],[FundSource]]&amp;"-S"))))</f>
        <v>SEG-F</v>
      </c>
    </row>
    <row r="83" spans="1:37" ht="15" x14ac:dyDescent="0.25">
      <c r="A83" t="s">
        <v>107</v>
      </c>
      <c r="B83" t="s">
        <v>128</v>
      </c>
      <c r="C83" t="s">
        <v>165</v>
      </c>
      <c r="D83" s="15">
        <v>162</v>
      </c>
      <c r="E83" t="s">
        <v>252</v>
      </c>
      <c r="F83" t="s">
        <v>109</v>
      </c>
      <c r="G83" t="s">
        <v>110</v>
      </c>
      <c r="H83" t="s">
        <v>165</v>
      </c>
      <c r="I83" t="s">
        <v>111</v>
      </c>
      <c r="J83" t="s">
        <v>174</v>
      </c>
      <c r="K83" t="s">
        <v>165</v>
      </c>
      <c r="L83" s="15">
        <v>2000</v>
      </c>
      <c r="M83" t="s">
        <v>115</v>
      </c>
      <c r="N83" t="s">
        <v>116</v>
      </c>
      <c r="O83" t="s">
        <v>253</v>
      </c>
      <c r="P83" t="s">
        <v>230</v>
      </c>
      <c r="Q83" t="s">
        <v>215</v>
      </c>
      <c r="R83" t="s">
        <v>170</v>
      </c>
      <c r="S83">
        <v>12063500</v>
      </c>
      <c r="T83">
        <v>0</v>
      </c>
      <c r="U83" s="15">
        <v>1</v>
      </c>
      <c r="V83" s="27" t="str">
        <f>INDEX(program[ProgramName],MATCH(Data2[[#This Row],[ProgramNum]],program[ProgramNum],0))</f>
        <v>AIDS</v>
      </c>
      <c r="W83" s="20" t="str">
        <f>RIGHT(Data2[[#This Row],[ProgramNum]],1)&amp;Data2[[#This Row],[Statute]]</f>
        <v>1fq</v>
      </c>
      <c r="X83" s="27" t="e">
        <f>INDEX(#REF!,MATCH(Data2[[#This Row],[Appr]],#REF!,0))</f>
        <v>#REF!</v>
      </c>
      <c r="Y83" s="40" t="str">
        <f>INDEX(version[Version],MATCH(Data2[[#This Row],[ChangeAuth]],version[Chg code],0))</f>
        <v>Agency</v>
      </c>
      <c r="Z83" s="30">
        <f>INDEX(fund[#Data],MATCH(G83,fund[Fund code],0),2)</f>
        <v>211</v>
      </c>
      <c r="AA83" s="29" t="str">
        <f>IF(Data2[[#This Row],[B2year]]=1,RIGHT(LEFT($A$1,4)+1,2),IF(Data2[[#This Row],[B2year]]=2,RIGHT($A$1,2),""))</f>
        <v>22</v>
      </c>
      <c r="AB83" s="29">
        <f>INDEX(version8[#Data],MATCH(Data2[[#This Row],[Version]],version8[Version],0),2)</f>
        <v>1</v>
      </c>
      <c r="AC83" s="29" t="str">
        <f>IF(Data2[[#This Row],[FederalService]]="",Data2[[#This Row],[FundSource]],IF(Data2[[#This Row],[FederalService]]="L",Data2[[#This Row],[FundSource]]&amp;"-L",IF(Data2[[#This Row],[FederalService]]="F",Data2[[#This Row],[FundSource]]&amp;"-F",IF(Data2[[#This Row],[FederalService]]="S",Data2[[#This Row],[FundSource]]&amp;"-S"))))</f>
        <v>SEG</v>
      </c>
    </row>
    <row r="84" spans="1:37" ht="15" x14ac:dyDescent="0.25">
      <c r="A84" t="s">
        <v>107</v>
      </c>
      <c r="B84" t="s">
        <v>128</v>
      </c>
      <c r="C84" t="s">
        <v>165</v>
      </c>
      <c r="D84" s="15">
        <v>162</v>
      </c>
      <c r="E84" t="s">
        <v>252</v>
      </c>
      <c r="F84" t="s">
        <v>109</v>
      </c>
      <c r="G84" t="s">
        <v>110</v>
      </c>
      <c r="H84" t="s">
        <v>165</v>
      </c>
      <c r="I84" t="s">
        <v>111</v>
      </c>
      <c r="J84" t="s">
        <v>174</v>
      </c>
      <c r="K84" t="s">
        <v>165</v>
      </c>
      <c r="L84" s="15">
        <v>2000</v>
      </c>
      <c r="M84" t="s">
        <v>115</v>
      </c>
      <c r="N84" t="s">
        <v>116</v>
      </c>
      <c r="O84" t="s">
        <v>253</v>
      </c>
      <c r="P84" t="s">
        <v>230</v>
      </c>
      <c r="Q84" t="s">
        <v>215</v>
      </c>
      <c r="R84" t="s">
        <v>170</v>
      </c>
      <c r="S84">
        <v>12063500</v>
      </c>
      <c r="T84">
        <v>0</v>
      </c>
      <c r="U84" s="15">
        <v>2</v>
      </c>
      <c r="V84" s="27" t="str">
        <f>INDEX(program[ProgramName],MATCH(Data2[[#This Row],[ProgramNum]],program[ProgramNum],0))</f>
        <v>AIDS</v>
      </c>
      <c r="W84" s="20" t="str">
        <f>RIGHT(Data2[[#This Row],[ProgramNum]],1)&amp;Data2[[#This Row],[Statute]]</f>
        <v>1fq</v>
      </c>
      <c r="X84" s="27" t="e">
        <f>INDEX(#REF!,MATCH(Data2[[#This Row],[Appr]],#REF!,0))</f>
        <v>#REF!</v>
      </c>
      <c r="Y84" s="40" t="str">
        <f>INDEX(version[Version],MATCH(Data2[[#This Row],[ChangeAuth]],version[Chg code],0))</f>
        <v>Agency</v>
      </c>
      <c r="Z84" s="30">
        <f>INDEX(fund[#Data],MATCH(G84,fund[Fund code],0),2)</f>
        <v>211</v>
      </c>
      <c r="AA84" s="29" t="str">
        <f>IF(Data2[[#This Row],[B2year]]=1,RIGHT(LEFT($A$1,4)+1,2),IF(Data2[[#This Row],[B2year]]=2,RIGHT($A$1,2),""))</f>
        <v>23</v>
      </c>
      <c r="AB84" s="29">
        <f>INDEX(version8[#Data],MATCH(Data2[[#This Row],[Version]],version8[Version],0),2)</f>
        <v>1</v>
      </c>
      <c r="AC84" s="29" t="str">
        <f>IF(Data2[[#This Row],[FederalService]]="",Data2[[#This Row],[FundSource]],IF(Data2[[#This Row],[FederalService]]="L",Data2[[#This Row],[FundSource]]&amp;"-L",IF(Data2[[#This Row],[FederalService]]="F",Data2[[#This Row],[FundSource]]&amp;"-F",IF(Data2[[#This Row],[FederalService]]="S",Data2[[#This Row],[FundSource]]&amp;"-S"))))</f>
        <v>SEG</v>
      </c>
    </row>
    <row r="85" spans="1:37" ht="15" x14ac:dyDescent="0.25">
      <c r="A85" t="s">
        <v>107</v>
      </c>
      <c r="B85" t="s">
        <v>128</v>
      </c>
      <c r="C85" t="s">
        <v>165</v>
      </c>
      <c r="D85" s="15">
        <v>174</v>
      </c>
      <c r="E85" t="s">
        <v>254</v>
      </c>
      <c r="F85" t="s">
        <v>109</v>
      </c>
      <c r="G85" t="s">
        <v>110</v>
      </c>
      <c r="H85" t="s">
        <v>165</v>
      </c>
      <c r="I85" t="s">
        <v>112</v>
      </c>
      <c r="J85" t="s">
        <v>174</v>
      </c>
      <c r="K85" t="s">
        <v>165</v>
      </c>
      <c r="L85" s="15">
        <v>2000</v>
      </c>
      <c r="M85" t="s">
        <v>115</v>
      </c>
      <c r="N85" t="s">
        <v>116</v>
      </c>
      <c r="O85" t="s">
        <v>255</v>
      </c>
      <c r="P85" t="s">
        <v>236</v>
      </c>
      <c r="Q85" t="s">
        <v>215</v>
      </c>
      <c r="R85" t="s">
        <v>170</v>
      </c>
      <c r="S85">
        <v>1000000</v>
      </c>
      <c r="T85">
        <v>0</v>
      </c>
      <c r="U85" s="15">
        <v>1</v>
      </c>
      <c r="V85" s="27" t="str">
        <f>INDEX(program[ProgramName],MATCH(Data2[[#This Row],[ProgramNum]],program[ProgramNum],0))</f>
        <v>AIDS</v>
      </c>
      <c r="W85" s="20" t="str">
        <f>RIGHT(Data2[[#This Row],[ProgramNum]],1)&amp;Data2[[#This Row],[Statute]]</f>
        <v>1fs</v>
      </c>
      <c r="X85" s="27" t="e">
        <f>INDEX(#REF!,MATCH(Data2[[#This Row],[Appr]],#REF!,0))</f>
        <v>#REF!</v>
      </c>
      <c r="Y85" s="40" t="str">
        <f>INDEX(version[Version],MATCH(Data2[[#This Row],[ChangeAuth]],version[Chg code],0))</f>
        <v>Agency</v>
      </c>
      <c r="Z85" s="30">
        <f>INDEX(fund[#Data],MATCH(G85,fund[Fund code],0),2)</f>
        <v>211</v>
      </c>
      <c r="AA85" s="29" t="str">
        <f>IF(Data2[[#This Row],[B2year]]=1,RIGHT(LEFT($A$1,4)+1,2),IF(Data2[[#This Row],[B2year]]=2,RIGHT($A$1,2),""))</f>
        <v>22</v>
      </c>
      <c r="AB85" s="29">
        <f>INDEX(version8[#Data],MATCH(Data2[[#This Row],[Version]],version8[Version],0),2)</f>
        <v>1</v>
      </c>
      <c r="AC85" s="29" t="str">
        <f>IF(Data2[[#This Row],[FederalService]]="",Data2[[#This Row],[FundSource]],IF(Data2[[#This Row],[FederalService]]="L",Data2[[#This Row],[FundSource]]&amp;"-L",IF(Data2[[#This Row],[FederalService]]="F",Data2[[#This Row],[FundSource]]&amp;"-F",IF(Data2[[#This Row],[FederalService]]="S",Data2[[#This Row],[FundSource]]&amp;"-S"))))</f>
        <v>SEG</v>
      </c>
    </row>
    <row r="86" spans="1:37" ht="15" x14ac:dyDescent="0.25">
      <c r="A86" t="s">
        <v>107</v>
      </c>
      <c r="B86" t="s">
        <v>128</v>
      </c>
      <c r="C86" t="s">
        <v>165</v>
      </c>
      <c r="D86" s="15">
        <v>174</v>
      </c>
      <c r="E86" t="s">
        <v>254</v>
      </c>
      <c r="F86" t="s">
        <v>109</v>
      </c>
      <c r="G86" t="s">
        <v>110</v>
      </c>
      <c r="H86" t="s">
        <v>165</v>
      </c>
      <c r="I86" t="s">
        <v>112</v>
      </c>
      <c r="J86" t="s">
        <v>174</v>
      </c>
      <c r="K86" t="s">
        <v>165</v>
      </c>
      <c r="L86" s="15">
        <v>2000</v>
      </c>
      <c r="M86" t="s">
        <v>115</v>
      </c>
      <c r="N86" t="s">
        <v>116</v>
      </c>
      <c r="O86" t="s">
        <v>255</v>
      </c>
      <c r="P86" t="s">
        <v>236</v>
      </c>
      <c r="Q86" t="s">
        <v>215</v>
      </c>
      <c r="R86" t="s">
        <v>170</v>
      </c>
      <c r="S86">
        <v>1000000</v>
      </c>
      <c r="T86">
        <v>0</v>
      </c>
      <c r="U86" s="15">
        <v>2</v>
      </c>
      <c r="V86" s="27" t="str">
        <f>INDEX(program[ProgramName],MATCH(Data2[[#This Row],[ProgramNum]],program[ProgramNum],0))</f>
        <v>AIDS</v>
      </c>
      <c r="W86" s="20" t="str">
        <f>RIGHT(Data2[[#This Row],[ProgramNum]],1)&amp;Data2[[#This Row],[Statute]]</f>
        <v>1fs</v>
      </c>
      <c r="X86" s="27" t="e">
        <f>INDEX(#REF!,MATCH(Data2[[#This Row],[Appr]],#REF!,0))</f>
        <v>#REF!</v>
      </c>
      <c r="Y86" s="40" t="str">
        <f>INDEX(version[Version],MATCH(Data2[[#This Row],[ChangeAuth]],version[Chg code],0))</f>
        <v>Agency</v>
      </c>
      <c r="Z86" s="30">
        <f>INDEX(fund[#Data],MATCH(G86,fund[Fund code],0),2)</f>
        <v>211</v>
      </c>
      <c r="AA86" s="29" t="str">
        <f>IF(Data2[[#This Row],[B2year]]=1,RIGHT(LEFT($A$1,4)+1,2),IF(Data2[[#This Row],[B2year]]=2,RIGHT($A$1,2),""))</f>
        <v>23</v>
      </c>
      <c r="AB86" s="29">
        <f>INDEX(version8[#Data],MATCH(Data2[[#This Row],[Version]],version8[Version],0),2)</f>
        <v>1</v>
      </c>
      <c r="AC86" s="29" t="str">
        <f>IF(Data2[[#This Row],[FederalService]]="",Data2[[#This Row],[FundSource]],IF(Data2[[#This Row],[FederalService]]="L",Data2[[#This Row],[FundSource]]&amp;"-L",IF(Data2[[#This Row],[FederalService]]="F",Data2[[#This Row],[FundSource]]&amp;"-F",IF(Data2[[#This Row],[FederalService]]="S",Data2[[#This Row],[FundSource]]&amp;"-S"))))</f>
        <v>SEG</v>
      </c>
    </row>
    <row r="87" spans="1:37" ht="15" x14ac:dyDescent="0.25">
      <c r="A87" t="s">
        <v>107</v>
      </c>
      <c r="B87" t="s">
        <v>128</v>
      </c>
      <c r="C87" t="s">
        <v>165</v>
      </c>
      <c r="D87" s="15">
        <v>164</v>
      </c>
      <c r="E87" t="s">
        <v>256</v>
      </c>
      <c r="F87" t="s">
        <v>109</v>
      </c>
      <c r="G87" t="s">
        <v>110</v>
      </c>
      <c r="H87" t="s">
        <v>165</v>
      </c>
      <c r="I87" t="s">
        <v>130</v>
      </c>
      <c r="J87" t="s">
        <v>174</v>
      </c>
      <c r="K87" t="s">
        <v>165</v>
      </c>
      <c r="L87" s="15">
        <v>2000</v>
      </c>
      <c r="M87" t="s">
        <v>115</v>
      </c>
      <c r="N87" t="s">
        <v>116</v>
      </c>
      <c r="O87" t="s">
        <v>257</v>
      </c>
      <c r="P87" t="s">
        <v>196</v>
      </c>
      <c r="Q87" t="s">
        <v>215</v>
      </c>
      <c r="R87" t="s">
        <v>170</v>
      </c>
      <c r="S87">
        <v>2659200</v>
      </c>
      <c r="T87">
        <v>0</v>
      </c>
      <c r="U87" s="15">
        <v>1</v>
      </c>
      <c r="V87" s="27" t="str">
        <f>INDEX(program[ProgramName],MATCH(Data2[[#This Row],[ProgramNum]],program[ProgramNum],0))</f>
        <v>AIDS</v>
      </c>
      <c r="W87" s="20" t="str">
        <f>RIGHT(Data2[[#This Row],[ProgramNum]],1)&amp;Data2[[#This Row],[Statute]]</f>
        <v>1ft</v>
      </c>
      <c r="X87" s="27" t="e">
        <f>INDEX(#REF!,MATCH(Data2[[#This Row],[Appr]],#REF!,0))</f>
        <v>#REF!</v>
      </c>
      <c r="Y87" s="40" t="str">
        <f>INDEX(version[Version],MATCH(Data2[[#This Row],[ChangeAuth]],version[Chg code],0))</f>
        <v>Agency</v>
      </c>
      <c r="Z87" s="30">
        <f>INDEX(fund[#Data],MATCH(G87,fund[Fund code],0),2)</f>
        <v>211</v>
      </c>
      <c r="AA87" s="29" t="str">
        <f>IF(Data2[[#This Row],[B2year]]=1,RIGHT(LEFT($A$1,4)+1,2),IF(Data2[[#This Row],[B2year]]=2,RIGHT($A$1,2),""))</f>
        <v>22</v>
      </c>
      <c r="AB87" s="29">
        <f>INDEX(version8[#Data],MATCH(Data2[[#This Row],[Version]],version8[Version],0),2)</f>
        <v>1</v>
      </c>
      <c r="AC87" s="29" t="str">
        <f>IF(Data2[[#This Row],[FederalService]]="",Data2[[#This Row],[FundSource]],IF(Data2[[#This Row],[FederalService]]="L",Data2[[#This Row],[FundSource]]&amp;"-L",IF(Data2[[#This Row],[FederalService]]="F",Data2[[#This Row],[FundSource]]&amp;"-F",IF(Data2[[#This Row],[FederalService]]="S",Data2[[#This Row],[FundSource]]&amp;"-S"))))</f>
        <v>SEG</v>
      </c>
    </row>
    <row r="88" spans="1:37" ht="15" x14ac:dyDescent="0.25">
      <c r="A88" t="s">
        <v>107</v>
      </c>
      <c r="B88" t="s">
        <v>128</v>
      </c>
      <c r="C88" t="s">
        <v>165</v>
      </c>
      <c r="D88" s="15">
        <v>164</v>
      </c>
      <c r="E88" t="s">
        <v>256</v>
      </c>
      <c r="F88" t="s">
        <v>109</v>
      </c>
      <c r="G88" t="s">
        <v>110</v>
      </c>
      <c r="H88" t="s">
        <v>165</v>
      </c>
      <c r="I88" t="s">
        <v>130</v>
      </c>
      <c r="J88" t="s">
        <v>174</v>
      </c>
      <c r="K88" t="s">
        <v>165</v>
      </c>
      <c r="L88" s="15">
        <v>2000</v>
      </c>
      <c r="M88" t="s">
        <v>115</v>
      </c>
      <c r="N88" t="s">
        <v>116</v>
      </c>
      <c r="O88" t="s">
        <v>257</v>
      </c>
      <c r="P88" t="s">
        <v>196</v>
      </c>
      <c r="Q88" t="s">
        <v>215</v>
      </c>
      <c r="R88" t="s">
        <v>170</v>
      </c>
      <c r="S88">
        <v>2659200</v>
      </c>
      <c r="T88">
        <v>0</v>
      </c>
      <c r="U88" s="15">
        <v>2</v>
      </c>
      <c r="V88" s="27" t="str">
        <f>INDEX(program[ProgramName],MATCH(Data2[[#This Row],[ProgramNum]],program[ProgramNum],0))</f>
        <v>AIDS</v>
      </c>
      <c r="W88" s="20" t="str">
        <f>RIGHT(Data2[[#This Row],[ProgramNum]],1)&amp;Data2[[#This Row],[Statute]]</f>
        <v>1ft</v>
      </c>
      <c r="X88" s="27" t="e">
        <f>INDEX(#REF!,MATCH(Data2[[#This Row],[Appr]],#REF!,0))</f>
        <v>#REF!</v>
      </c>
      <c r="Y88" s="40" t="str">
        <f>INDEX(version[Version],MATCH(Data2[[#This Row],[ChangeAuth]],version[Chg code],0))</f>
        <v>Agency</v>
      </c>
      <c r="Z88" s="30">
        <f>INDEX(fund[#Data],MATCH(G88,fund[Fund code],0),2)</f>
        <v>211</v>
      </c>
      <c r="AA88" s="29" t="str">
        <f>IF(Data2[[#This Row],[B2year]]=1,RIGHT(LEFT($A$1,4)+1,2),IF(Data2[[#This Row],[B2year]]=2,RIGHT($A$1,2),""))</f>
        <v>23</v>
      </c>
      <c r="AB88" s="29">
        <f>INDEX(version8[#Data],MATCH(Data2[[#This Row],[Version]],version8[Version],0),2)</f>
        <v>1</v>
      </c>
      <c r="AC88" s="29" t="str">
        <f>IF(Data2[[#This Row],[FederalService]]="",Data2[[#This Row],[FundSource]],IF(Data2[[#This Row],[FederalService]]="L",Data2[[#This Row],[FundSource]]&amp;"-L",IF(Data2[[#This Row],[FederalService]]="F",Data2[[#This Row],[FundSource]]&amp;"-F",IF(Data2[[#This Row],[FederalService]]="S",Data2[[#This Row],[FundSource]]&amp;"-S"))))</f>
        <v>SEG</v>
      </c>
    </row>
    <row r="89" spans="1:37" ht="15" x14ac:dyDescent="0.25">
      <c r="A89" t="s">
        <v>107</v>
      </c>
      <c r="B89" t="s">
        <v>128</v>
      </c>
      <c r="C89" t="s">
        <v>165</v>
      </c>
      <c r="D89" s="15">
        <v>170</v>
      </c>
      <c r="E89" t="s">
        <v>258</v>
      </c>
      <c r="F89" t="s">
        <v>109</v>
      </c>
      <c r="G89" t="s">
        <v>110</v>
      </c>
      <c r="H89" t="s">
        <v>165</v>
      </c>
      <c r="I89" t="s">
        <v>111</v>
      </c>
      <c r="J89" t="s">
        <v>174</v>
      </c>
      <c r="K89" t="s">
        <v>165</v>
      </c>
      <c r="L89" s="15">
        <v>2000</v>
      </c>
      <c r="M89" t="s">
        <v>115</v>
      </c>
      <c r="N89" t="s">
        <v>116</v>
      </c>
      <c r="O89" t="s">
        <v>259</v>
      </c>
      <c r="P89" t="s">
        <v>260</v>
      </c>
      <c r="Q89" t="s">
        <v>215</v>
      </c>
      <c r="R89" t="s">
        <v>170</v>
      </c>
      <c r="S89">
        <v>320600</v>
      </c>
      <c r="T89">
        <v>0</v>
      </c>
      <c r="U89" s="15">
        <v>1</v>
      </c>
      <c r="V89" s="27" t="str">
        <f>INDEX(program[ProgramName],MATCH(Data2[[#This Row],[ProgramNum]],program[ProgramNum],0))</f>
        <v>AIDS</v>
      </c>
      <c r="W89" s="20" t="str">
        <f>RIGHT(Data2[[#This Row],[ProgramNum]],1)&amp;Data2[[#This Row],[Statute]]</f>
        <v>1fu</v>
      </c>
      <c r="X89" s="27" t="e">
        <f>INDEX(#REF!,MATCH(Data2[[#This Row],[Appr]],#REF!,0))</f>
        <v>#REF!</v>
      </c>
      <c r="Y89" s="40" t="str">
        <f>INDEX(version[Version],MATCH(Data2[[#This Row],[ChangeAuth]],version[Chg code],0))</f>
        <v>Agency</v>
      </c>
      <c r="Z89" s="30">
        <f>INDEX(fund[#Data],MATCH(G89,fund[Fund code],0),2)</f>
        <v>211</v>
      </c>
      <c r="AA89" s="29" t="str">
        <f>IF(Data2[[#This Row],[B2year]]=1,RIGHT(LEFT($A$1,4)+1,2),IF(Data2[[#This Row],[B2year]]=2,RIGHT($A$1,2),""))</f>
        <v>22</v>
      </c>
      <c r="AB89" s="29">
        <f>INDEX(version8[#Data],MATCH(Data2[[#This Row],[Version]],version8[Version],0),2)</f>
        <v>1</v>
      </c>
      <c r="AC89" s="29" t="str">
        <f>IF(Data2[[#This Row],[FederalService]]="",Data2[[#This Row],[FundSource]],IF(Data2[[#This Row],[FederalService]]="L",Data2[[#This Row],[FundSource]]&amp;"-L",IF(Data2[[#This Row],[FederalService]]="F",Data2[[#This Row],[FundSource]]&amp;"-F",IF(Data2[[#This Row],[FederalService]]="S",Data2[[#This Row],[FundSource]]&amp;"-S"))))</f>
        <v>SEG</v>
      </c>
    </row>
    <row r="90" spans="1:37" ht="15" x14ac:dyDescent="0.25">
      <c r="A90" t="s">
        <v>107</v>
      </c>
      <c r="B90" t="s">
        <v>128</v>
      </c>
      <c r="C90" t="s">
        <v>165</v>
      </c>
      <c r="D90" s="15">
        <v>170</v>
      </c>
      <c r="E90" t="s">
        <v>258</v>
      </c>
      <c r="F90" t="s">
        <v>109</v>
      </c>
      <c r="G90" t="s">
        <v>110</v>
      </c>
      <c r="H90" t="s">
        <v>165</v>
      </c>
      <c r="I90" t="s">
        <v>111</v>
      </c>
      <c r="J90" t="s">
        <v>174</v>
      </c>
      <c r="K90" t="s">
        <v>165</v>
      </c>
      <c r="L90" s="15">
        <v>2000</v>
      </c>
      <c r="M90" t="s">
        <v>115</v>
      </c>
      <c r="N90" t="s">
        <v>116</v>
      </c>
      <c r="O90" t="s">
        <v>259</v>
      </c>
      <c r="P90" t="s">
        <v>260</v>
      </c>
      <c r="Q90" t="s">
        <v>215</v>
      </c>
      <c r="R90" t="s">
        <v>170</v>
      </c>
      <c r="S90">
        <v>320600</v>
      </c>
      <c r="T90">
        <v>0</v>
      </c>
      <c r="U90" s="15">
        <v>2</v>
      </c>
      <c r="V90" s="27" t="str">
        <f>INDEX(program[ProgramName],MATCH(Data2[[#This Row],[ProgramNum]],program[ProgramNum],0))</f>
        <v>AIDS</v>
      </c>
      <c r="W90" s="20" t="str">
        <f>RIGHT(Data2[[#This Row],[ProgramNum]],1)&amp;Data2[[#This Row],[Statute]]</f>
        <v>1fu</v>
      </c>
      <c r="X90" s="27" t="e">
        <f>INDEX(#REF!,MATCH(Data2[[#This Row],[Appr]],#REF!,0))</f>
        <v>#REF!</v>
      </c>
      <c r="Y90" s="40" t="str">
        <f>INDEX(version[Version],MATCH(Data2[[#This Row],[ChangeAuth]],version[Chg code],0))</f>
        <v>Agency</v>
      </c>
      <c r="Z90" s="30">
        <f>INDEX(fund[#Data],MATCH(G90,fund[Fund code],0),2)</f>
        <v>211</v>
      </c>
      <c r="AA90" s="29" t="str">
        <f>IF(Data2[[#This Row],[B2year]]=1,RIGHT(LEFT($A$1,4)+1,2),IF(Data2[[#This Row],[B2year]]=2,RIGHT($A$1,2),""))</f>
        <v>23</v>
      </c>
      <c r="AB90" s="29">
        <f>INDEX(version8[#Data],MATCH(Data2[[#This Row],[Version]],version8[Version],0),2)</f>
        <v>1</v>
      </c>
      <c r="AC90" s="29" t="str">
        <f>IF(Data2[[#This Row],[FederalService]]="",Data2[[#This Row],[FundSource]],IF(Data2[[#This Row],[FederalService]]="L",Data2[[#This Row],[FundSource]]&amp;"-L",IF(Data2[[#This Row],[FederalService]]="F",Data2[[#This Row],[FundSource]]&amp;"-F",IF(Data2[[#This Row],[FederalService]]="S",Data2[[#This Row],[FundSource]]&amp;"-S"))))</f>
        <v>SEG</v>
      </c>
    </row>
    <row r="91" spans="1:37" ht="15" x14ac:dyDescent="0.25">
      <c r="A91" t="s">
        <v>126</v>
      </c>
      <c r="B91" t="s">
        <v>117</v>
      </c>
      <c r="C91" t="s">
        <v>165</v>
      </c>
      <c r="D91" s="15">
        <v>382</v>
      </c>
      <c r="E91" t="s">
        <v>261</v>
      </c>
      <c r="F91" t="s">
        <v>109</v>
      </c>
      <c r="G91" t="s">
        <v>110</v>
      </c>
      <c r="H91" t="s">
        <v>165</v>
      </c>
      <c r="I91" t="s">
        <v>118</v>
      </c>
      <c r="J91" t="s">
        <v>112</v>
      </c>
      <c r="K91" t="s">
        <v>178</v>
      </c>
      <c r="L91" s="15">
        <v>3001</v>
      </c>
      <c r="M91" t="s">
        <v>124</v>
      </c>
      <c r="N91" t="s">
        <v>125</v>
      </c>
      <c r="O91" t="s">
        <v>179</v>
      </c>
      <c r="P91" t="s">
        <v>180</v>
      </c>
      <c r="Q91" t="s">
        <v>197</v>
      </c>
      <c r="R91" t="s">
        <v>170</v>
      </c>
      <c r="S91">
        <v>-78200</v>
      </c>
      <c r="T91">
        <v>0</v>
      </c>
      <c r="U91" s="15">
        <v>1</v>
      </c>
      <c r="V91" s="27" t="str">
        <f>INDEX(program[ProgramName],MATCH(Data2[[#This Row],[ProgramNum]],program[ProgramNum],0))</f>
        <v>STATE HIGHWAY FACILITIES</v>
      </c>
      <c r="W91" s="20" t="str">
        <f>RIGHT(Data2[[#This Row],[ProgramNum]],1)&amp;Data2[[#This Row],[Statute]]</f>
        <v>3bx</v>
      </c>
      <c r="X91" s="27" t="e">
        <f>INDEX(#REF!,MATCH(Data2[[#This Row],[Appr]],#REF!,0))</f>
        <v>#REF!</v>
      </c>
      <c r="Y91" s="40" t="str">
        <f>INDEX(version[Version],MATCH(Data2[[#This Row],[ChangeAuth]],version[Chg code],0))</f>
        <v>Final</v>
      </c>
      <c r="Z91" s="30">
        <f>INDEX(fund[#Data],MATCH(G91,fund[Fund code],0),2)</f>
        <v>211</v>
      </c>
      <c r="AA91" s="29" t="str">
        <f>IF(Data2[[#This Row],[B2year]]=1,RIGHT(LEFT($A$1,4)+1,2),IF(Data2[[#This Row],[B2year]]=2,RIGHT($A$1,2),""))</f>
        <v>22</v>
      </c>
      <c r="AB91" s="29">
        <f>INDEX(version8[#Data],MATCH(Data2[[#This Row],[Version]],version8[Version],0),2)</f>
        <v>6</v>
      </c>
      <c r="AC91" s="29" t="str">
        <f>IF(Data2[[#This Row],[FederalService]]="",Data2[[#This Row],[FundSource]],IF(Data2[[#This Row],[FederalService]]="L",Data2[[#This Row],[FundSource]]&amp;"-L",IF(Data2[[#This Row],[FederalService]]="F",Data2[[#This Row],[FundSource]]&amp;"-F",IF(Data2[[#This Row],[FederalService]]="S",Data2[[#This Row],[FundSource]]&amp;"-S"))))</f>
        <v>SEG-F</v>
      </c>
    </row>
    <row r="92" spans="1:37" ht="15" x14ac:dyDescent="0.25">
      <c r="A92" t="s">
        <v>126</v>
      </c>
      <c r="B92" t="s">
        <v>117</v>
      </c>
      <c r="C92" t="s">
        <v>165</v>
      </c>
      <c r="D92" s="15">
        <v>382</v>
      </c>
      <c r="E92" t="s">
        <v>261</v>
      </c>
      <c r="F92" t="s">
        <v>109</v>
      </c>
      <c r="G92" t="s">
        <v>110</v>
      </c>
      <c r="H92" t="s">
        <v>165</v>
      </c>
      <c r="I92" t="s">
        <v>118</v>
      </c>
      <c r="J92" t="s">
        <v>112</v>
      </c>
      <c r="K92" t="s">
        <v>178</v>
      </c>
      <c r="L92" s="15">
        <v>3001</v>
      </c>
      <c r="M92" t="s">
        <v>124</v>
      </c>
      <c r="N92" t="s">
        <v>125</v>
      </c>
      <c r="O92" t="s">
        <v>179</v>
      </c>
      <c r="P92" t="s">
        <v>180</v>
      </c>
      <c r="Q92" t="s">
        <v>197</v>
      </c>
      <c r="R92" t="s">
        <v>170</v>
      </c>
      <c r="S92">
        <v>-78200</v>
      </c>
      <c r="T92">
        <v>0</v>
      </c>
      <c r="U92" s="15">
        <v>2</v>
      </c>
      <c r="V92" s="27" t="str">
        <f>INDEX(program[ProgramName],MATCH(Data2[[#This Row],[ProgramNum]],program[ProgramNum],0))</f>
        <v>STATE HIGHWAY FACILITIES</v>
      </c>
      <c r="W92" s="20" t="str">
        <f>RIGHT(Data2[[#This Row],[ProgramNum]],1)&amp;Data2[[#This Row],[Statute]]</f>
        <v>3bx</v>
      </c>
      <c r="X92" s="27" t="e">
        <f>INDEX(#REF!,MATCH(Data2[[#This Row],[Appr]],#REF!,0))</f>
        <v>#REF!</v>
      </c>
      <c r="Y92" s="40" t="str">
        <f>INDEX(version[Version],MATCH(Data2[[#This Row],[ChangeAuth]],version[Chg code],0))</f>
        <v>Final</v>
      </c>
      <c r="Z92" s="30">
        <f>INDEX(fund[#Data],MATCH(G92,fund[Fund code],0),2)</f>
        <v>211</v>
      </c>
      <c r="AA92" s="29" t="str">
        <f>IF(Data2[[#This Row],[B2year]]=1,RIGHT(LEFT($A$1,4)+1,2),IF(Data2[[#This Row],[B2year]]=2,RIGHT($A$1,2),""))</f>
        <v>23</v>
      </c>
      <c r="AB92" s="29">
        <f>INDEX(version8[#Data],MATCH(Data2[[#This Row],[Version]],version8[Version],0),2)</f>
        <v>6</v>
      </c>
      <c r="AC92" s="29" t="str">
        <f>IF(Data2[[#This Row],[FederalService]]="",Data2[[#This Row],[FundSource]],IF(Data2[[#This Row],[FederalService]]="L",Data2[[#This Row],[FundSource]]&amp;"-L",IF(Data2[[#This Row],[FederalService]]="F",Data2[[#This Row],[FundSource]]&amp;"-F",IF(Data2[[#This Row],[FederalService]]="S",Data2[[#This Row],[FundSource]]&amp;"-S"))))</f>
        <v>SEG-F</v>
      </c>
    </row>
    <row r="93" spans="1:37" ht="15" x14ac:dyDescent="0.25">
      <c r="A93" t="s">
        <v>107</v>
      </c>
      <c r="B93" t="s">
        <v>108</v>
      </c>
      <c r="C93" t="s">
        <v>165</v>
      </c>
      <c r="D93" s="15">
        <v>169</v>
      </c>
      <c r="E93" t="s">
        <v>225</v>
      </c>
      <c r="F93" t="s">
        <v>109</v>
      </c>
      <c r="G93" t="s">
        <v>110</v>
      </c>
      <c r="H93" t="s">
        <v>165</v>
      </c>
      <c r="I93" t="s">
        <v>118</v>
      </c>
      <c r="J93" t="s">
        <v>174</v>
      </c>
      <c r="K93" t="s">
        <v>165</v>
      </c>
      <c r="L93" s="15">
        <v>6005</v>
      </c>
      <c r="M93" t="s">
        <v>131</v>
      </c>
      <c r="N93" t="s">
        <v>122</v>
      </c>
      <c r="O93" t="s">
        <v>226</v>
      </c>
      <c r="P93" t="s">
        <v>227</v>
      </c>
      <c r="Q93" t="s">
        <v>215</v>
      </c>
      <c r="R93" t="s">
        <v>170</v>
      </c>
      <c r="S93">
        <v>4000000</v>
      </c>
      <c r="T93">
        <v>0</v>
      </c>
      <c r="U93" s="15">
        <v>1</v>
      </c>
      <c r="V93" s="27" t="str">
        <f>INDEX(program[ProgramName],MATCH(Data2[[#This Row],[ProgramNum]],program[ProgramNum],0))</f>
        <v>AIDS</v>
      </c>
      <c r="W93" s="20" t="str">
        <f>RIGHT(Data2[[#This Row],[ProgramNum]],1)&amp;Data2[[#This Row],[Statute]]</f>
        <v>1bs</v>
      </c>
      <c r="X93" s="27" t="e">
        <f>INDEX(#REF!,MATCH(Data2[[#This Row],[Appr]],#REF!,0))</f>
        <v>#REF!</v>
      </c>
      <c r="Y93" s="40" t="str">
        <f>INDEX(version[Version],MATCH(Data2[[#This Row],[ChangeAuth]],version[Chg code],0))</f>
        <v>Governor's</v>
      </c>
      <c r="Z93" s="30">
        <f>INDEX(fund[#Data],MATCH(G93,fund[Fund code],0),2)</f>
        <v>211</v>
      </c>
      <c r="AA93" s="29" t="str">
        <f>IF(Data2[[#This Row],[B2year]]=1,RIGHT(LEFT($A$1,4)+1,2),IF(Data2[[#This Row],[B2year]]=2,RIGHT($A$1,2),""))</f>
        <v>22</v>
      </c>
      <c r="AB93" s="29">
        <f>INDEX(version8[#Data],MATCH(Data2[[#This Row],[Version]],version8[Version],0),2)</f>
        <v>2</v>
      </c>
      <c r="AC93" s="29" t="str">
        <f>IF(Data2[[#This Row],[FederalService]]="",Data2[[#This Row],[FundSource]],IF(Data2[[#This Row],[FederalService]]="L",Data2[[#This Row],[FundSource]]&amp;"-L",IF(Data2[[#This Row],[FederalService]]="F",Data2[[#This Row],[FundSource]]&amp;"-F",IF(Data2[[#This Row],[FederalService]]="S",Data2[[#This Row],[FundSource]]&amp;"-S"))))</f>
        <v>SEG</v>
      </c>
    </row>
    <row r="94" spans="1:37" ht="15" x14ac:dyDescent="0.25">
      <c r="A94" t="s">
        <v>107</v>
      </c>
      <c r="B94" t="s">
        <v>108</v>
      </c>
      <c r="C94" t="s">
        <v>165</v>
      </c>
      <c r="D94" s="15">
        <v>169</v>
      </c>
      <c r="E94" t="s">
        <v>225</v>
      </c>
      <c r="F94" t="s">
        <v>109</v>
      </c>
      <c r="G94" t="s">
        <v>110</v>
      </c>
      <c r="H94" t="s">
        <v>165</v>
      </c>
      <c r="I94" t="s">
        <v>118</v>
      </c>
      <c r="J94" t="s">
        <v>174</v>
      </c>
      <c r="K94" t="s">
        <v>165</v>
      </c>
      <c r="L94" s="15">
        <v>6005</v>
      </c>
      <c r="M94" t="s">
        <v>131</v>
      </c>
      <c r="N94" t="s">
        <v>122</v>
      </c>
      <c r="O94" t="s">
        <v>226</v>
      </c>
      <c r="P94" t="s">
        <v>227</v>
      </c>
      <c r="Q94" t="s">
        <v>215</v>
      </c>
      <c r="R94" t="s">
        <v>170</v>
      </c>
      <c r="S94">
        <v>4000000</v>
      </c>
      <c r="T94">
        <v>0</v>
      </c>
      <c r="U94" s="15">
        <v>2</v>
      </c>
      <c r="V94" s="27" t="str">
        <f>INDEX(program[ProgramName],MATCH(Data2[[#This Row],[ProgramNum]],program[ProgramNum],0))</f>
        <v>AIDS</v>
      </c>
      <c r="W94" s="20" t="str">
        <f>RIGHT(Data2[[#This Row],[ProgramNum]],1)&amp;Data2[[#This Row],[Statute]]</f>
        <v>1bs</v>
      </c>
      <c r="X94" s="27" t="e">
        <f>INDEX(#REF!,MATCH(Data2[[#This Row],[Appr]],#REF!,0))</f>
        <v>#REF!</v>
      </c>
      <c r="Y94" s="40" t="str">
        <f>INDEX(version[Version],MATCH(Data2[[#This Row],[ChangeAuth]],version[Chg code],0))</f>
        <v>Governor's</v>
      </c>
      <c r="Z94" s="30">
        <f>INDEX(fund[#Data],MATCH(G94,fund[Fund code],0),2)</f>
        <v>211</v>
      </c>
      <c r="AA94" s="29" t="str">
        <f>IF(Data2[[#This Row],[B2year]]=1,RIGHT(LEFT($A$1,4)+1,2),IF(Data2[[#This Row],[B2year]]=2,RIGHT($A$1,2),""))</f>
        <v>23</v>
      </c>
      <c r="AB94" s="29">
        <f>INDEX(version8[#Data],MATCH(Data2[[#This Row],[Version]],version8[Version],0),2)</f>
        <v>2</v>
      </c>
      <c r="AC94" s="29" t="str">
        <f>IF(Data2[[#This Row],[FederalService]]="",Data2[[#This Row],[FundSource]],IF(Data2[[#This Row],[FederalService]]="L",Data2[[#This Row],[FundSource]]&amp;"-L",IF(Data2[[#This Row],[FederalService]]="F",Data2[[#This Row],[FundSource]]&amp;"-F",IF(Data2[[#This Row],[FederalService]]="S",Data2[[#This Row],[FundSource]]&amp;"-S"))))</f>
        <v>SEG</v>
      </c>
    </row>
    <row r="95" spans="1:37" ht="15" x14ac:dyDescent="0.25">
      <c r="A95" t="s">
        <v>107</v>
      </c>
      <c r="B95" t="s">
        <v>108</v>
      </c>
      <c r="C95" t="s">
        <v>165</v>
      </c>
      <c r="D95" s="15">
        <v>161</v>
      </c>
      <c r="E95" t="s">
        <v>262</v>
      </c>
      <c r="F95" t="s">
        <v>109</v>
      </c>
      <c r="G95" t="s">
        <v>110</v>
      </c>
      <c r="H95" t="s">
        <v>165</v>
      </c>
      <c r="I95" t="s">
        <v>111</v>
      </c>
      <c r="J95" t="s">
        <v>174</v>
      </c>
      <c r="K95" t="s">
        <v>165</v>
      </c>
      <c r="L95" s="15">
        <v>2000</v>
      </c>
      <c r="M95" t="s">
        <v>115</v>
      </c>
      <c r="N95" t="s">
        <v>116</v>
      </c>
      <c r="O95" t="s">
        <v>263</v>
      </c>
      <c r="P95" t="s">
        <v>264</v>
      </c>
      <c r="Q95" t="s">
        <v>215</v>
      </c>
      <c r="R95" t="s">
        <v>170</v>
      </c>
      <c r="S95">
        <v>1023900</v>
      </c>
      <c r="T95">
        <v>0</v>
      </c>
      <c r="U95" s="15">
        <v>1</v>
      </c>
      <c r="V95" s="27" t="str">
        <f>INDEX(program[ProgramName],MATCH(Data2[[#This Row],[ProgramNum]],program[ProgramNum],0))</f>
        <v>AIDS</v>
      </c>
      <c r="W95" s="20" t="str">
        <f>RIGHT(Data2[[#This Row],[ProgramNum]],1)&amp;Data2[[#This Row],[Statute]]</f>
        <v>1gq</v>
      </c>
      <c r="X95" s="27" t="e">
        <f>INDEX(#REF!,MATCH(Data2[[#This Row],[Appr]],#REF!,0))</f>
        <v>#REF!</v>
      </c>
      <c r="Y95" s="40" t="str">
        <f>INDEX(version[Version],MATCH(Data2[[#This Row],[ChangeAuth]],version[Chg code],0))</f>
        <v>Agency</v>
      </c>
      <c r="Z95" s="30">
        <f>INDEX(fund[#Data],MATCH(G95,fund[Fund code],0),2)</f>
        <v>211</v>
      </c>
      <c r="AA95" s="29" t="str">
        <f>IF(Data2[[#This Row],[B2year]]=1,RIGHT(LEFT($A$1,4)+1,2),IF(Data2[[#This Row],[B2year]]=2,RIGHT($A$1,2),""))</f>
        <v>22</v>
      </c>
      <c r="AB95" s="29">
        <f>INDEX(version8[#Data],MATCH(Data2[[#This Row],[Version]],version8[Version],0),2)</f>
        <v>1</v>
      </c>
      <c r="AC95" s="29" t="str">
        <f>IF(Data2[[#This Row],[FederalService]]="",Data2[[#This Row],[FundSource]],IF(Data2[[#This Row],[FederalService]]="L",Data2[[#This Row],[FundSource]]&amp;"-L",IF(Data2[[#This Row],[FederalService]]="F",Data2[[#This Row],[FundSource]]&amp;"-F",IF(Data2[[#This Row],[FederalService]]="S",Data2[[#This Row],[FundSource]]&amp;"-S"))))</f>
        <v>SEG</v>
      </c>
    </row>
    <row r="96" spans="1:37" ht="15" x14ac:dyDescent="0.25">
      <c r="A96" t="s">
        <v>107</v>
      </c>
      <c r="B96" t="s">
        <v>108</v>
      </c>
      <c r="C96" t="s">
        <v>165</v>
      </c>
      <c r="D96" s="15">
        <v>161</v>
      </c>
      <c r="E96" t="s">
        <v>262</v>
      </c>
      <c r="F96" t="s">
        <v>109</v>
      </c>
      <c r="G96" t="s">
        <v>110</v>
      </c>
      <c r="H96" t="s">
        <v>165</v>
      </c>
      <c r="I96" t="s">
        <v>111</v>
      </c>
      <c r="J96" t="s">
        <v>174</v>
      </c>
      <c r="K96" t="s">
        <v>165</v>
      </c>
      <c r="L96" s="15">
        <v>2000</v>
      </c>
      <c r="M96" t="s">
        <v>115</v>
      </c>
      <c r="N96" t="s">
        <v>116</v>
      </c>
      <c r="O96" t="s">
        <v>263</v>
      </c>
      <c r="P96" t="s">
        <v>264</v>
      </c>
      <c r="Q96" t="s">
        <v>215</v>
      </c>
      <c r="R96" t="s">
        <v>170</v>
      </c>
      <c r="S96">
        <v>1023900</v>
      </c>
      <c r="T96">
        <v>0</v>
      </c>
      <c r="U96" s="15">
        <v>2</v>
      </c>
      <c r="V96" s="27" t="str">
        <f>INDEX(program[ProgramName],MATCH(Data2[[#This Row],[ProgramNum]],program[ProgramNum],0))</f>
        <v>AIDS</v>
      </c>
      <c r="W96" s="20" t="str">
        <f>RIGHT(Data2[[#This Row],[ProgramNum]],1)&amp;Data2[[#This Row],[Statute]]</f>
        <v>1gq</v>
      </c>
      <c r="X96" s="27" t="e">
        <f>INDEX(#REF!,MATCH(Data2[[#This Row],[Appr]],#REF!,0))</f>
        <v>#REF!</v>
      </c>
      <c r="Y96" s="40" t="str">
        <f>INDEX(version[Version],MATCH(Data2[[#This Row],[ChangeAuth]],version[Chg code],0))</f>
        <v>Agency</v>
      </c>
      <c r="Z96" s="30">
        <f>INDEX(fund[#Data],MATCH(G96,fund[Fund code],0),2)</f>
        <v>211</v>
      </c>
      <c r="AA96" s="29" t="str">
        <f>IF(Data2[[#This Row],[B2year]]=1,RIGHT(LEFT($A$1,4)+1,2),IF(Data2[[#This Row],[B2year]]=2,RIGHT($A$1,2),""))</f>
        <v>23</v>
      </c>
      <c r="AB96" s="29">
        <f>INDEX(version8[#Data],MATCH(Data2[[#This Row],[Version]],version8[Version],0),2)</f>
        <v>1</v>
      </c>
      <c r="AC96" s="29" t="str">
        <f>IF(Data2[[#This Row],[FederalService]]="",Data2[[#This Row],[FundSource]],IF(Data2[[#This Row],[FederalService]]="L",Data2[[#This Row],[FundSource]]&amp;"-L",IF(Data2[[#This Row],[FederalService]]="F",Data2[[#This Row],[FundSource]]&amp;"-F",IF(Data2[[#This Row],[FederalService]]="S",Data2[[#This Row],[FundSource]]&amp;"-S"))))</f>
        <v>SEG</v>
      </c>
    </row>
    <row r="97" spans="1:29" ht="15" x14ac:dyDescent="0.25">
      <c r="A97" t="s">
        <v>107</v>
      </c>
      <c r="B97" t="s">
        <v>108</v>
      </c>
      <c r="C97" t="s">
        <v>165</v>
      </c>
      <c r="D97" s="15">
        <v>175</v>
      </c>
      <c r="E97" t="s">
        <v>265</v>
      </c>
      <c r="F97" t="s">
        <v>109</v>
      </c>
      <c r="G97" t="s">
        <v>110</v>
      </c>
      <c r="H97" t="s">
        <v>165</v>
      </c>
      <c r="I97" t="s">
        <v>111</v>
      </c>
      <c r="J97" t="s">
        <v>111</v>
      </c>
      <c r="K97" t="s">
        <v>165</v>
      </c>
      <c r="L97" s="15">
        <v>6006</v>
      </c>
      <c r="M97" t="s">
        <v>266</v>
      </c>
      <c r="N97" t="s">
        <v>122</v>
      </c>
      <c r="O97" t="s">
        <v>267</v>
      </c>
      <c r="P97" t="s">
        <v>268</v>
      </c>
      <c r="Q97" t="s">
        <v>215</v>
      </c>
      <c r="R97" t="s">
        <v>170</v>
      </c>
      <c r="S97">
        <v>75600</v>
      </c>
      <c r="T97">
        <v>0</v>
      </c>
      <c r="U97" s="15">
        <v>1</v>
      </c>
      <c r="V97" s="27" t="str">
        <f>INDEX(program[ProgramName],MATCH(Data2[[#This Row],[ProgramNum]],program[ProgramNum],0))</f>
        <v>AIDS</v>
      </c>
      <c r="W97" s="20" t="str">
        <f>RIGHT(Data2[[#This Row],[ProgramNum]],1)&amp;Data2[[#This Row],[Statute]]</f>
        <v>1hq</v>
      </c>
      <c r="X97" s="27" t="e">
        <f>INDEX(#REF!,MATCH(Data2[[#This Row],[Appr]],#REF!,0))</f>
        <v>#REF!</v>
      </c>
      <c r="Y97" s="40" t="str">
        <f>INDEX(version[Version],MATCH(Data2[[#This Row],[ChangeAuth]],version[Chg code],0))</f>
        <v>Governor's</v>
      </c>
      <c r="Z97" s="30">
        <f>INDEX(fund[#Data],MATCH(G97,fund[Fund code],0),2)</f>
        <v>211</v>
      </c>
      <c r="AA97" s="29" t="str">
        <f>IF(Data2[[#This Row],[B2year]]=1,RIGHT(LEFT($A$1,4)+1,2),IF(Data2[[#This Row],[B2year]]=2,RIGHT($A$1,2),""))</f>
        <v>22</v>
      </c>
      <c r="AB97" s="29">
        <f>INDEX(version8[#Data],MATCH(Data2[[#This Row],[Version]],version8[Version],0),2)</f>
        <v>2</v>
      </c>
      <c r="AC97" s="29" t="str">
        <f>IF(Data2[[#This Row],[FederalService]]="",Data2[[#This Row],[FundSource]],IF(Data2[[#This Row],[FederalService]]="L",Data2[[#This Row],[FundSource]]&amp;"-L",IF(Data2[[#This Row],[FederalService]]="F",Data2[[#This Row],[FundSource]]&amp;"-F",IF(Data2[[#This Row],[FederalService]]="S",Data2[[#This Row],[FundSource]]&amp;"-S"))))</f>
        <v>SEG</v>
      </c>
    </row>
    <row r="98" spans="1:29" ht="15" x14ac:dyDescent="0.25">
      <c r="A98" t="s">
        <v>107</v>
      </c>
      <c r="B98" t="s">
        <v>108</v>
      </c>
      <c r="C98" t="s">
        <v>165</v>
      </c>
      <c r="D98" s="15">
        <v>175</v>
      </c>
      <c r="E98" t="s">
        <v>265</v>
      </c>
      <c r="F98" t="s">
        <v>109</v>
      </c>
      <c r="G98" t="s">
        <v>110</v>
      </c>
      <c r="H98" t="s">
        <v>165</v>
      </c>
      <c r="I98" t="s">
        <v>111</v>
      </c>
      <c r="J98" t="s">
        <v>111</v>
      </c>
      <c r="K98" t="s">
        <v>165</v>
      </c>
      <c r="L98" s="15">
        <v>6006</v>
      </c>
      <c r="M98" t="s">
        <v>266</v>
      </c>
      <c r="N98" t="s">
        <v>122</v>
      </c>
      <c r="O98" t="s">
        <v>267</v>
      </c>
      <c r="P98" t="s">
        <v>268</v>
      </c>
      <c r="Q98" t="s">
        <v>215</v>
      </c>
      <c r="R98" t="s">
        <v>170</v>
      </c>
      <c r="S98">
        <v>153100</v>
      </c>
      <c r="T98">
        <v>0</v>
      </c>
      <c r="U98" s="15">
        <v>2</v>
      </c>
      <c r="V98" s="27" t="str">
        <f>INDEX(program[ProgramName],MATCH(Data2[[#This Row],[ProgramNum]],program[ProgramNum],0))</f>
        <v>AIDS</v>
      </c>
      <c r="W98" s="20" t="str">
        <f>RIGHT(Data2[[#This Row],[ProgramNum]],1)&amp;Data2[[#This Row],[Statute]]</f>
        <v>1hq</v>
      </c>
      <c r="X98" s="27" t="e">
        <f>INDEX(#REF!,MATCH(Data2[[#This Row],[Appr]],#REF!,0))</f>
        <v>#REF!</v>
      </c>
      <c r="Y98" s="40" t="str">
        <f>INDEX(version[Version],MATCH(Data2[[#This Row],[ChangeAuth]],version[Chg code],0))</f>
        <v>Governor's</v>
      </c>
      <c r="Z98" s="30">
        <f>INDEX(fund[#Data],MATCH(G98,fund[Fund code],0),2)</f>
        <v>211</v>
      </c>
      <c r="AA98" s="29" t="str">
        <f>IF(Data2[[#This Row],[B2year]]=1,RIGHT(LEFT($A$1,4)+1,2),IF(Data2[[#This Row],[B2year]]=2,RIGHT($A$1,2),""))</f>
        <v>23</v>
      </c>
      <c r="AB98" s="29">
        <f>INDEX(version8[#Data],MATCH(Data2[[#This Row],[Version]],version8[Version],0),2)</f>
        <v>2</v>
      </c>
      <c r="AC98" s="29" t="str">
        <f>IF(Data2[[#This Row],[FederalService]]="",Data2[[#This Row],[FundSource]],IF(Data2[[#This Row],[FederalService]]="L",Data2[[#This Row],[FundSource]]&amp;"-L",IF(Data2[[#This Row],[FederalService]]="F",Data2[[#This Row],[FundSource]]&amp;"-F",IF(Data2[[#This Row],[FederalService]]="S",Data2[[#This Row],[FundSource]]&amp;"-S"))))</f>
        <v>SEG</v>
      </c>
    </row>
    <row r="99" spans="1:29" ht="15" x14ac:dyDescent="0.25">
      <c r="A99" t="s">
        <v>107</v>
      </c>
      <c r="B99" t="s">
        <v>129</v>
      </c>
      <c r="C99" t="s">
        <v>165</v>
      </c>
      <c r="D99" s="15">
        <v>175</v>
      </c>
      <c r="E99" t="s">
        <v>265</v>
      </c>
      <c r="F99" t="s">
        <v>109</v>
      </c>
      <c r="G99" t="s">
        <v>110</v>
      </c>
      <c r="H99" t="s">
        <v>165</v>
      </c>
      <c r="I99" t="s">
        <v>111</v>
      </c>
      <c r="J99" t="s">
        <v>111</v>
      </c>
      <c r="K99" t="s">
        <v>165</v>
      </c>
      <c r="L99" s="15">
        <v>2000</v>
      </c>
      <c r="M99" t="s">
        <v>115</v>
      </c>
      <c r="N99" t="s">
        <v>116</v>
      </c>
      <c r="O99" t="s">
        <v>267</v>
      </c>
      <c r="P99" t="s">
        <v>268</v>
      </c>
      <c r="Q99" t="s">
        <v>215</v>
      </c>
      <c r="R99" t="s">
        <v>170</v>
      </c>
      <c r="S99">
        <v>3025000</v>
      </c>
      <c r="T99">
        <v>0</v>
      </c>
      <c r="U99" s="15">
        <v>1</v>
      </c>
      <c r="V99" s="27" t="str">
        <f>INDEX(program[ProgramName],MATCH(Data2[[#This Row],[ProgramNum]],program[ProgramNum],0))</f>
        <v>AIDS</v>
      </c>
      <c r="W99" s="20" t="str">
        <f>RIGHT(Data2[[#This Row],[ProgramNum]],1)&amp;Data2[[#This Row],[Statute]]</f>
        <v>1hq</v>
      </c>
      <c r="X99" s="27" t="e">
        <f>INDEX(#REF!,MATCH(Data2[[#This Row],[Appr]],#REF!,0))</f>
        <v>#REF!</v>
      </c>
      <c r="Y99" s="40" t="str">
        <f>INDEX(version[Version],MATCH(Data2[[#This Row],[ChangeAuth]],version[Chg code],0))</f>
        <v>Agency</v>
      </c>
      <c r="Z99" s="30">
        <f>INDEX(fund[#Data],MATCH(G99,fund[Fund code],0),2)</f>
        <v>211</v>
      </c>
      <c r="AA99" s="29" t="str">
        <f>IF(Data2[[#This Row],[B2year]]=1,RIGHT(LEFT($A$1,4)+1,2),IF(Data2[[#This Row],[B2year]]=2,RIGHT($A$1,2),""))</f>
        <v>22</v>
      </c>
      <c r="AB99" s="29">
        <f>INDEX(version8[#Data],MATCH(Data2[[#This Row],[Version]],version8[Version],0),2)</f>
        <v>1</v>
      </c>
      <c r="AC99" s="29" t="str">
        <f>IF(Data2[[#This Row],[FederalService]]="",Data2[[#This Row],[FundSource]],IF(Data2[[#This Row],[FederalService]]="L",Data2[[#This Row],[FundSource]]&amp;"-L",IF(Data2[[#This Row],[FederalService]]="F",Data2[[#This Row],[FundSource]]&amp;"-F",IF(Data2[[#This Row],[FederalService]]="S",Data2[[#This Row],[FundSource]]&amp;"-S"))))</f>
        <v>SEG</v>
      </c>
    </row>
    <row r="100" spans="1:29" ht="15" x14ac:dyDescent="0.25">
      <c r="A100" t="s">
        <v>107</v>
      </c>
      <c r="B100" t="s">
        <v>129</v>
      </c>
      <c r="C100" t="s">
        <v>165</v>
      </c>
      <c r="D100" s="15">
        <v>175</v>
      </c>
      <c r="E100" t="s">
        <v>265</v>
      </c>
      <c r="F100" t="s">
        <v>109</v>
      </c>
      <c r="G100" t="s">
        <v>110</v>
      </c>
      <c r="H100" t="s">
        <v>165</v>
      </c>
      <c r="I100" t="s">
        <v>111</v>
      </c>
      <c r="J100" t="s">
        <v>111</v>
      </c>
      <c r="K100" t="s">
        <v>165</v>
      </c>
      <c r="L100" s="15">
        <v>2000</v>
      </c>
      <c r="M100" t="s">
        <v>115</v>
      </c>
      <c r="N100" t="s">
        <v>116</v>
      </c>
      <c r="O100" t="s">
        <v>267</v>
      </c>
      <c r="P100" t="s">
        <v>268</v>
      </c>
      <c r="Q100" t="s">
        <v>215</v>
      </c>
      <c r="R100" t="s">
        <v>170</v>
      </c>
      <c r="S100">
        <v>3025000</v>
      </c>
      <c r="T100">
        <v>0</v>
      </c>
      <c r="U100" s="15">
        <v>2</v>
      </c>
      <c r="V100" s="27" t="str">
        <f>INDEX(program[ProgramName],MATCH(Data2[[#This Row],[ProgramNum]],program[ProgramNum],0))</f>
        <v>AIDS</v>
      </c>
      <c r="W100" s="20" t="str">
        <f>RIGHT(Data2[[#This Row],[ProgramNum]],1)&amp;Data2[[#This Row],[Statute]]</f>
        <v>1hq</v>
      </c>
      <c r="X100" s="27" t="e">
        <f>INDEX(#REF!,MATCH(Data2[[#This Row],[Appr]],#REF!,0))</f>
        <v>#REF!</v>
      </c>
      <c r="Y100" s="40" t="str">
        <f>INDEX(version[Version],MATCH(Data2[[#This Row],[ChangeAuth]],version[Chg code],0))</f>
        <v>Agency</v>
      </c>
      <c r="Z100" s="30">
        <f>INDEX(fund[#Data],MATCH(G100,fund[Fund code],0),2)</f>
        <v>211</v>
      </c>
      <c r="AA100" s="29" t="str">
        <f>IF(Data2[[#This Row],[B2year]]=1,RIGHT(LEFT($A$1,4)+1,2),IF(Data2[[#This Row],[B2year]]=2,RIGHT($A$1,2),""))</f>
        <v>23</v>
      </c>
      <c r="AB100" s="29">
        <f>INDEX(version8[#Data],MATCH(Data2[[#This Row],[Version]],version8[Version],0),2)</f>
        <v>1</v>
      </c>
      <c r="AC100" s="29" t="str">
        <f>IF(Data2[[#This Row],[FederalService]]="",Data2[[#This Row],[FundSource]],IF(Data2[[#This Row],[FederalService]]="L",Data2[[#This Row],[FundSource]]&amp;"-L",IF(Data2[[#This Row],[FederalService]]="F",Data2[[#This Row],[FundSource]]&amp;"-F",IF(Data2[[#This Row],[FederalService]]="S",Data2[[#This Row],[FundSource]]&amp;"-S"))))</f>
        <v>SEG</v>
      </c>
    </row>
    <row r="101" spans="1:29" ht="15" x14ac:dyDescent="0.25">
      <c r="A101" t="s">
        <v>107</v>
      </c>
      <c r="B101" t="s">
        <v>129</v>
      </c>
      <c r="C101" t="s">
        <v>165</v>
      </c>
      <c r="D101" s="15">
        <v>176</v>
      </c>
      <c r="E101" t="s">
        <v>237</v>
      </c>
      <c r="F101" t="s">
        <v>109</v>
      </c>
      <c r="G101" t="s">
        <v>110</v>
      </c>
      <c r="H101" t="s">
        <v>165</v>
      </c>
      <c r="I101" t="s">
        <v>111</v>
      </c>
      <c r="J101" t="s">
        <v>174</v>
      </c>
      <c r="K101" t="s">
        <v>165</v>
      </c>
      <c r="L101" s="15">
        <v>2000</v>
      </c>
      <c r="M101" t="s">
        <v>115</v>
      </c>
      <c r="N101" t="s">
        <v>116</v>
      </c>
      <c r="O101" t="s">
        <v>239</v>
      </c>
      <c r="P101" t="s">
        <v>240</v>
      </c>
      <c r="Q101" t="s">
        <v>215</v>
      </c>
      <c r="R101" t="s">
        <v>170</v>
      </c>
      <c r="S101">
        <v>24976400</v>
      </c>
      <c r="T101">
        <v>0</v>
      </c>
      <c r="U101" s="15">
        <v>1</v>
      </c>
      <c r="V101" s="27" t="str">
        <f>INDEX(program[ProgramName],MATCH(Data2[[#This Row],[ProgramNum]],program[ProgramNum],0))</f>
        <v>AIDS</v>
      </c>
      <c r="W101" s="20" t="str">
        <f>RIGHT(Data2[[#This Row],[ProgramNum]],1)&amp;Data2[[#This Row],[Statute]]</f>
        <v>1hr</v>
      </c>
      <c r="X101" s="27" t="e">
        <f>INDEX(#REF!,MATCH(Data2[[#This Row],[Appr]],#REF!,0))</f>
        <v>#REF!</v>
      </c>
      <c r="Y101" s="40" t="str">
        <f>INDEX(version[Version],MATCH(Data2[[#This Row],[ChangeAuth]],version[Chg code],0))</f>
        <v>Agency</v>
      </c>
      <c r="Z101" s="30">
        <f>INDEX(fund[#Data],MATCH(G101,fund[Fund code],0),2)</f>
        <v>211</v>
      </c>
      <c r="AA101" s="29" t="str">
        <f>IF(Data2[[#This Row],[B2year]]=1,RIGHT(LEFT($A$1,4)+1,2),IF(Data2[[#This Row],[B2year]]=2,RIGHT($A$1,2),""))</f>
        <v>22</v>
      </c>
      <c r="AB101" s="29">
        <f>INDEX(version8[#Data],MATCH(Data2[[#This Row],[Version]],version8[Version],0),2)</f>
        <v>1</v>
      </c>
      <c r="AC101" s="29" t="str">
        <f>IF(Data2[[#This Row],[FederalService]]="",Data2[[#This Row],[FundSource]],IF(Data2[[#This Row],[FederalService]]="L",Data2[[#This Row],[FundSource]]&amp;"-L",IF(Data2[[#This Row],[FederalService]]="F",Data2[[#This Row],[FundSource]]&amp;"-F",IF(Data2[[#This Row],[FederalService]]="S",Data2[[#This Row],[FundSource]]&amp;"-S"))))</f>
        <v>SEG</v>
      </c>
    </row>
    <row r="102" spans="1:29" ht="15" x14ac:dyDescent="0.25">
      <c r="A102" t="s">
        <v>107</v>
      </c>
      <c r="B102" t="s">
        <v>129</v>
      </c>
      <c r="C102" t="s">
        <v>165</v>
      </c>
      <c r="D102" s="15">
        <v>176</v>
      </c>
      <c r="E102" t="s">
        <v>237</v>
      </c>
      <c r="F102" t="s">
        <v>109</v>
      </c>
      <c r="G102" t="s">
        <v>110</v>
      </c>
      <c r="H102" t="s">
        <v>165</v>
      </c>
      <c r="I102" t="s">
        <v>111</v>
      </c>
      <c r="J102" t="s">
        <v>174</v>
      </c>
      <c r="K102" t="s">
        <v>165</v>
      </c>
      <c r="L102" s="15">
        <v>2000</v>
      </c>
      <c r="M102" t="s">
        <v>115</v>
      </c>
      <c r="N102" t="s">
        <v>116</v>
      </c>
      <c r="O102" t="s">
        <v>239</v>
      </c>
      <c r="P102" t="s">
        <v>240</v>
      </c>
      <c r="Q102" t="s">
        <v>215</v>
      </c>
      <c r="R102" t="s">
        <v>170</v>
      </c>
      <c r="S102">
        <v>24976400</v>
      </c>
      <c r="T102">
        <v>0</v>
      </c>
      <c r="U102" s="15">
        <v>2</v>
      </c>
      <c r="V102" s="27" t="str">
        <f>INDEX(program[ProgramName],MATCH(Data2[[#This Row],[ProgramNum]],program[ProgramNum],0))</f>
        <v>AIDS</v>
      </c>
      <c r="W102" s="20" t="str">
        <f>RIGHT(Data2[[#This Row],[ProgramNum]],1)&amp;Data2[[#This Row],[Statute]]</f>
        <v>1hr</v>
      </c>
      <c r="X102" s="27" t="e">
        <f>INDEX(#REF!,MATCH(Data2[[#This Row],[Appr]],#REF!,0))</f>
        <v>#REF!</v>
      </c>
      <c r="Y102" s="40" t="str">
        <f>INDEX(version[Version],MATCH(Data2[[#This Row],[ChangeAuth]],version[Chg code],0))</f>
        <v>Agency</v>
      </c>
      <c r="Z102" s="30">
        <f>INDEX(fund[#Data],MATCH(G102,fund[Fund code],0),2)</f>
        <v>211</v>
      </c>
      <c r="AA102" s="29" t="str">
        <f>IF(Data2[[#This Row],[B2year]]=1,RIGHT(LEFT($A$1,4)+1,2),IF(Data2[[#This Row],[B2year]]=2,RIGHT($A$1,2),""))</f>
        <v>23</v>
      </c>
      <c r="AB102" s="29">
        <f>INDEX(version8[#Data],MATCH(Data2[[#This Row],[Version]],version8[Version],0),2)</f>
        <v>1</v>
      </c>
      <c r="AC102" s="29" t="str">
        <f>IF(Data2[[#This Row],[FederalService]]="",Data2[[#This Row],[FundSource]],IF(Data2[[#This Row],[FederalService]]="L",Data2[[#This Row],[FundSource]]&amp;"-L",IF(Data2[[#This Row],[FederalService]]="F",Data2[[#This Row],[FundSource]]&amp;"-F",IF(Data2[[#This Row],[FederalService]]="S",Data2[[#This Row],[FundSource]]&amp;"-S"))))</f>
        <v>SEG</v>
      </c>
    </row>
    <row r="103" spans="1:29" ht="15" x14ac:dyDescent="0.25">
      <c r="A103" t="s">
        <v>107</v>
      </c>
      <c r="B103" t="s">
        <v>117</v>
      </c>
      <c r="C103" t="s">
        <v>165</v>
      </c>
      <c r="D103" s="15">
        <v>177</v>
      </c>
      <c r="E103" t="s">
        <v>241</v>
      </c>
      <c r="F103" t="s">
        <v>109</v>
      </c>
      <c r="G103" t="s">
        <v>110</v>
      </c>
      <c r="H103" t="s">
        <v>165</v>
      </c>
      <c r="I103" t="s">
        <v>111</v>
      </c>
      <c r="J103" t="s">
        <v>174</v>
      </c>
      <c r="K103" t="s">
        <v>165</v>
      </c>
      <c r="L103" s="15">
        <v>6003</v>
      </c>
      <c r="M103" t="s">
        <v>238</v>
      </c>
      <c r="N103" t="s">
        <v>122</v>
      </c>
      <c r="O103" t="s">
        <v>242</v>
      </c>
      <c r="P103" t="s">
        <v>243</v>
      </c>
      <c r="Q103" t="s">
        <v>215</v>
      </c>
      <c r="R103" t="s">
        <v>170</v>
      </c>
      <c r="S103">
        <v>33100</v>
      </c>
      <c r="T103">
        <v>0</v>
      </c>
      <c r="U103" s="15">
        <v>1</v>
      </c>
      <c r="V103" s="27" t="str">
        <f>INDEX(program[ProgramName],MATCH(Data2[[#This Row],[ProgramNum]],program[ProgramNum],0))</f>
        <v>AIDS</v>
      </c>
      <c r="W103" s="20" t="str">
        <f>RIGHT(Data2[[#This Row],[ProgramNum]],1)&amp;Data2[[#This Row],[Statute]]</f>
        <v>1hs</v>
      </c>
      <c r="X103" s="27" t="e">
        <f>INDEX(#REF!,MATCH(Data2[[#This Row],[Appr]],#REF!,0))</f>
        <v>#REF!</v>
      </c>
      <c r="Y103" s="40" t="str">
        <f>INDEX(version[Version],MATCH(Data2[[#This Row],[ChangeAuth]],version[Chg code],0))</f>
        <v>Governor's</v>
      </c>
      <c r="Z103" s="30">
        <f>INDEX(fund[#Data],MATCH(G103,fund[Fund code],0),2)</f>
        <v>211</v>
      </c>
      <c r="AA103" s="29" t="str">
        <f>IF(Data2[[#This Row],[B2year]]=1,RIGHT(LEFT($A$1,4)+1,2),IF(Data2[[#This Row],[B2year]]=2,RIGHT($A$1,2),""))</f>
        <v>22</v>
      </c>
      <c r="AB103" s="29">
        <f>INDEX(version8[#Data],MATCH(Data2[[#This Row],[Version]],version8[Version],0),2)</f>
        <v>2</v>
      </c>
      <c r="AC103" s="29" t="str">
        <f>IF(Data2[[#This Row],[FederalService]]="",Data2[[#This Row],[FundSource]],IF(Data2[[#This Row],[FederalService]]="L",Data2[[#This Row],[FundSource]]&amp;"-L",IF(Data2[[#This Row],[FederalService]]="F",Data2[[#This Row],[FundSource]]&amp;"-F",IF(Data2[[#This Row],[FederalService]]="S",Data2[[#This Row],[FundSource]]&amp;"-S"))))</f>
        <v>SEG</v>
      </c>
    </row>
    <row r="104" spans="1:29" ht="15" x14ac:dyDescent="0.25">
      <c r="A104" t="s">
        <v>107</v>
      </c>
      <c r="B104" t="s">
        <v>117</v>
      </c>
      <c r="C104" t="s">
        <v>165</v>
      </c>
      <c r="D104" s="15">
        <v>177</v>
      </c>
      <c r="E104" t="s">
        <v>241</v>
      </c>
      <c r="F104" t="s">
        <v>109</v>
      </c>
      <c r="G104" t="s">
        <v>110</v>
      </c>
      <c r="H104" t="s">
        <v>165</v>
      </c>
      <c r="I104" t="s">
        <v>111</v>
      </c>
      <c r="J104" t="s">
        <v>174</v>
      </c>
      <c r="K104" t="s">
        <v>165</v>
      </c>
      <c r="L104" s="15">
        <v>6003</v>
      </c>
      <c r="M104" t="s">
        <v>238</v>
      </c>
      <c r="N104" t="s">
        <v>122</v>
      </c>
      <c r="O104" t="s">
        <v>242</v>
      </c>
      <c r="P104" t="s">
        <v>243</v>
      </c>
      <c r="Q104" t="s">
        <v>215</v>
      </c>
      <c r="R104" t="s">
        <v>170</v>
      </c>
      <c r="S104">
        <v>133100</v>
      </c>
      <c r="T104">
        <v>0</v>
      </c>
      <c r="U104" s="15">
        <v>2</v>
      </c>
      <c r="V104" s="27" t="str">
        <f>INDEX(program[ProgramName],MATCH(Data2[[#This Row],[ProgramNum]],program[ProgramNum],0))</f>
        <v>AIDS</v>
      </c>
      <c r="W104" s="20" t="str">
        <f>RIGHT(Data2[[#This Row],[ProgramNum]],1)&amp;Data2[[#This Row],[Statute]]</f>
        <v>1hs</v>
      </c>
      <c r="X104" s="27" t="e">
        <f>INDEX(#REF!,MATCH(Data2[[#This Row],[Appr]],#REF!,0))</f>
        <v>#REF!</v>
      </c>
      <c r="Y104" s="40" t="str">
        <f>INDEX(version[Version],MATCH(Data2[[#This Row],[ChangeAuth]],version[Chg code],0))</f>
        <v>Governor's</v>
      </c>
      <c r="Z104" s="30">
        <f>INDEX(fund[#Data],MATCH(G104,fund[Fund code],0),2)</f>
        <v>211</v>
      </c>
      <c r="AA104" s="29" t="str">
        <f>IF(Data2[[#This Row],[B2year]]=1,RIGHT(LEFT($A$1,4)+1,2),IF(Data2[[#This Row],[B2year]]=2,RIGHT($A$1,2),""))</f>
        <v>23</v>
      </c>
      <c r="AB104" s="29">
        <f>INDEX(version8[#Data],MATCH(Data2[[#This Row],[Version]],version8[Version],0),2)</f>
        <v>2</v>
      </c>
      <c r="AC104" s="29" t="str">
        <f>IF(Data2[[#This Row],[FederalService]]="",Data2[[#This Row],[FundSource]],IF(Data2[[#This Row],[FederalService]]="L",Data2[[#This Row],[FundSource]]&amp;"-L",IF(Data2[[#This Row],[FederalService]]="F",Data2[[#This Row],[FundSource]]&amp;"-F",IF(Data2[[#This Row],[FederalService]]="S",Data2[[#This Row],[FundSource]]&amp;"-S"))))</f>
        <v>SEG</v>
      </c>
    </row>
    <row r="105" spans="1:29" ht="15" x14ac:dyDescent="0.25">
      <c r="A105" t="s">
        <v>107</v>
      </c>
      <c r="B105" t="s">
        <v>107</v>
      </c>
      <c r="C105" t="s">
        <v>165</v>
      </c>
      <c r="D105" s="15">
        <v>193</v>
      </c>
      <c r="E105" t="s">
        <v>222</v>
      </c>
      <c r="F105" t="s">
        <v>109</v>
      </c>
      <c r="G105" t="s">
        <v>110</v>
      </c>
      <c r="H105" t="s">
        <v>165</v>
      </c>
      <c r="I105" t="s">
        <v>111</v>
      </c>
      <c r="J105" t="s">
        <v>174</v>
      </c>
      <c r="K105" t="s">
        <v>165</v>
      </c>
      <c r="L105" s="15">
        <v>6003</v>
      </c>
      <c r="M105" t="s">
        <v>238</v>
      </c>
      <c r="N105" t="s">
        <v>122</v>
      </c>
      <c r="O105" t="s">
        <v>223</v>
      </c>
      <c r="P105" t="s">
        <v>224</v>
      </c>
      <c r="Q105" t="s">
        <v>215</v>
      </c>
      <c r="R105" t="s">
        <v>170</v>
      </c>
      <c r="S105">
        <v>409200</v>
      </c>
      <c r="T105">
        <v>0</v>
      </c>
      <c r="U105" s="15">
        <v>1</v>
      </c>
      <c r="V105" s="27" t="str">
        <f>INDEX(program[ProgramName],MATCH(Data2[[#This Row],[ProgramNum]],program[ProgramNum],0))</f>
        <v>AIDS</v>
      </c>
      <c r="W105" s="20" t="str">
        <f>RIGHT(Data2[[#This Row],[ProgramNum]],1)&amp;Data2[[#This Row],[Statute]]</f>
        <v>1ht</v>
      </c>
      <c r="X105" s="27" t="e">
        <f>INDEX(#REF!,MATCH(Data2[[#This Row],[Appr]],#REF!,0))</f>
        <v>#REF!</v>
      </c>
      <c r="Y105" s="40" t="str">
        <f>INDEX(version[Version],MATCH(Data2[[#This Row],[ChangeAuth]],version[Chg code],0))</f>
        <v>Governor's</v>
      </c>
      <c r="Z105" s="30">
        <f>INDEX(fund[#Data],MATCH(G105,fund[Fund code],0),2)</f>
        <v>211</v>
      </c>
      <c r="AA105" s="29" t="str">
        <f>IF(Data2[[#This Row],[B2year]]=1,RIGHT(LEFT($A$1,4)+1,2),IF(Data2[[#This Row],[B2year]]=2,RIGHT($A$1,2),""))</f>
        <v>22</v>
      </c>
      <c r="AB105" s="29">
        <f>INDEX(version8[#Data],MATCH(Data2[[#This Row],[Version]],version8[Version],0),2)</f>
        <v>2</v>
      </c>
      <c r="AC105" s="29" t="str">
        <f>IF(Data2[[#This Row],[FederalService]]="",Data2[[#This Row],[FundSource]],IF(Data2[[#This Row],[FederalService]]="L",Data2[[#This Row],[FundSource]]&amp;"-L",IF(Data2[[#This Row],[FederalService]]="F",Data2[[#This Row],[FundSource]]&amp;"-F",IF(Data2[[#This Row],[FederalService]]="S",Data2[[#This Row],[FundSource]]&amp;"-S"))))</f>
        <v>SEG</v>
      </c>
    </row>
    <row r="106" spans="1:29" ht="15" x14ac:dyDescent="0.25">
      <c r="A106" t="s">
        <v>107</v>
      </c>
      <c r="B106" t="s">
        <v>107</v>
      </c>
      <c r="C106" t="s">
        <v>165</v>
      </c>
      <c r="D106" s="15">
        <v>193</v>
      </c>
      <c r="E106" t="s">
        <v>222</v>
      </c>
      <c r="F106" t="s">
        <v>109</v>
      </c>
      <c r="G106" t="s">
        <v>110</v>
      </c>
      <c r="H106" t="s">
        <v>165</v>
      </c>
      <c r="I106" t="s">
        <v>111</v>
      </c>
      <c r="J106" t="s">
        <v>174</v>
      </c>
      <c r="K106" t="s">
        <v>165</v>
      </c>
      <c r="L106" s="15">
        <v>6003</v>
      </c>
      <c r="M106" t="s">
        <v>238</v>
      </c>
      <c r="N106" t="s">
        <v>122</v>
      </c>
      <c r="O106" t="s">
        <v>223</v>
      </c>
      <c r="P106" t="s">
        <v>224</v>
      </c>
      <c r="Q106" t="s">
        <v>215</v>
      </c>
      <c r="R106" t="s">
        <v>170</v>
      </c>
      <c r="S106">
        <v>1647200</v>
      </c>
      <c r="T106">
        <v>0</v>
      </c>
      <c r="U106" s="15">
        <v>2</v>
      </c>
      <c r="V106" s="27" t="str">
        <f>INDEX(program[ProgramName],MATCH(Data2[[#This Row],[ProgramNum]],program[ProgramNum],0))</f>
        <v>AIDS</v>
      </c>
      <c r="W106" s="20" t="str">
        <f>RIGHT(Data2[[#This Row],[ProgramNum]],1)&amp;Data2[[#This Row],[Statute]]</f>
        <v>1ht</v>
      </c>
      <c r="X106" s="27" t="e">
        <f>INDEX(#REF!,MATCH(Data2[[#This Row],[Appr]],#REF!,0))</f>
        <v>#REF!</v>
      </c>
      <c r="Y106" s="40" t="str">
        <f>INDEX(version[Version],MATCH(Data2[[#This Row],[ChangeAuth]],version[Chg code],0))</f>
        <v>Governor's</v>
      </c>
      <c r="Z106" s="30">
        <f>INDEX(fund[#Data],MATCH(G106,fund[Fund code],0),2)</f>
        <v>211</v>
      </c>
      <c r="AA106" s="29" t="str">
        <f>IF(Data2[[#This Row],[B2year]]=1,RIGHT(LEFT($A$1,4)+1,2),IF(Data2[[#This Row],[B2year]]=2,RIGHT($A$1,2),""))</f>
        <v>23</v>
      </c>
      <c r="AB106" s="29">
        <f>INDEX(version8[#Data],MATCH(Data2[[#This Row],[Version]],version8[Version],0),2)</f>
        <v>2</v>
      </c>
      <c r="AC106" s="29" t="str">
        <f>IF(Data2[[#This Row],[FederalService]]="",Data2[[#This Row],[FundSource]],IF(Data2[[#This Row],[FederalService]]="L",Data2[[#This Row],[FundSource]]&amp;"-L",IF(Data2[[#This Row],[FederalService]]="F",Data2[[#This Row],[FundSource]]&amp;"-F",IF(Data2[[#This Row],[FederalService]]="S",Data2[[#This Row],[FundSource]]&amp;"-S"))))</f>
        <v>SEG</v>
      </c>
    </row>
    <row r="107" spans="1:29" ht="15" x14ac:dyDescent="0.25">
      <c r="A107" t="s">
        <v>126</v>
      </c>
      <c r="B107" t="s">
        <v>126</v>
      </c>
      <c r="C107" t="s">
        <v>165</v>
      </c>
      <c r="D107" s="15">
        <v>363</v>
      </c>
      <c r="E107" t="s">
        <v>269</v>
      </c>
      <c r="F107" t="s">
        <v>109</v>
      </c>
      <c r="G107" t="s">
        <v>110</v>
      </c>
      <c r="H107" t="s">
        <v>165</v>
      </c>
      <c r="I107" t="s">
        <v>118</v>
      </c>
      <c r="J107" t="s">
        <v>112</v>
      </c>
      <c r="K107" t="s">
        <v>165</v>
      </c>
      <c r="L107" s="15">
        <v>3001</v>
      </c>
      <c r="M107" t="s">
        <v>124</v>
      </c>
      <c r="N107" t="s">
        <v>125</v>
      </c>
      <c r="O107" t="s">
        <v>209</v>
      </c>
      <c r="P107" t="s">
        <v>270</v>
      </c>
      <c r="Q107" t="s">
        <v>197</v>
      </c>
      <c r="R107" t="s">
        <v>170</v>
      </c>
      <c r="S107">
        <v>-562000</v>
      </c>
      <c r="T107">
        <v>0</v>
      </c>
      <c r="U107" s="15">
        <v>1</v>
      </c>
      <c r="V107" s="27" t="str">
        <f>INDEX(program[ProgramName],MATCH(Data2[[#This Row],[ProgramNum]],program[ProgramNum],0))</f>
        <v>STATE HIGHWAY FACILITIES</v>
      </c>
      <c r="W107" s="20" t="str">
        <f>RIGHT(Data2[[#This Row],[ProgramNum]],1)&amp;Data2[[#This Row],[Statute]]</f>
        <v>3cq</v>
      </c>
      <c r="X107" s="27" t="e">
        <f>INDEX(#REF!,MATCH(Data2[[#This Row],[Appr]],#REF!,0))</f>
        <v>#REF!</v>
      </c>
      <c r="Y107" s="40" t="str">
        <f>INDEX(version[Version],MATCH(Data2[[#This Row],[ChangeAuth]],version[Chg code],0))</f>
        <v>Final</v>
      </c>
      <c r="Z107" s="30">
        <f>INDEX(fund[#Data],MATCH(G107,fund[Fund code],0),2)</f>
        <v>211</v>
      </c>
      <c r="AA107" s="29" t="str">
        <f>IF(Data2[[#This Row],[B2year]]=1,RIGHT(LEFT($A$1,4)+1,2),IF(Data2[[#This Row],[B2year]]=2,RIGHT($A$1,2),""))</f>
        <v>22</v>
      </c>
      <c r="AB107" s="29">
        <f>INDEX(version8[#Data],MATCH(Data2[[#This Row],[Version]],version8[Version],0),2)</f>
        <v>6</v>
      </c>
      <c r="AC107" s="29" t="str">
        <f>IF(Data2[[#This Row],[FederalService]]="",Data2[[#This Row],[FundSource]],IF(Data2[[#This Row],[FederalService]]="L",Data2[[#This Row],[FundSource]]&amp;"-L",IF(Data2[[#This Row],[FederalService]]="F",Data2[[#This Row],[FundSource]]&amp;"-F",IF(Data2[[#This Row],[FederalService]]="S",Data2[[#This Row],[FundSource]]&amp;"-S"))))</f>
        <v>SEG</v>
      </c>
    </row>
    <row r="108" spans="1:29" ht="15" x14ac:dyDescent="0.25">
      <c r="A108" t="s">
        <v>126</v>
      </c>
      <c r="B108" t="s">
        <v>126</v>
      </c>
      <c r="C108" t="s">
        <v>165</v>
      </c>
      <c r="D108" s="15">
        <v>363</v>
      </c>
      <c r="E108" t="s">
        <v>269</v>
      </c>
      <c r="F108" t="s">
        <v>109</v>
      </c>
      <c r="G108" t="s">
        <v>110</v>
      </c>
      <c r="H108" t="s">
        <v>165</v>
      </c>
      <c r="I108" t="s">
        <v>118</v>
      </c>
      <c r="J108" t="s">
        <v>112</v>
      </c>
      <c r="K108" t="s">
        <v>165</v>
      </c>
      <c r="L108" s="15">
        <v>3001</v>
      </c>
      <c r="M108" t="s">
        <v>124</v>
      </c>
      <c r="N108" t="s">
        <v>125</v>
      </c>
      <c r="O108" t="s">
        <v>209</v>
      </c>
      <c r="P108" t="s">
        <v>270</v>
      </c>
      <c r="Q108" t="s">
        <v>197</v>
      </c>
      <c r="R108" t="s">
        <v>170</v>
      </c>
      <c r="S108">
        <v>-562000</v>
      </c>
      <c r="T108">
        <v>0</v>
      </c>
      <c r="U108" s="15">
        <v>2</v>
      </c>
      <c r="V108" s="27" t="str">
        <f>INDEX(program[ProgramName],MATCH(Data2[[#This Row],[ProgramNum]],program[ProgramNum],0))</f>
        <v>STATE HIGHWAY FACILITIES</v>
      </c>
      <c r="W108" s="20" t="str">
        <f>RIGHT(Data2[[#This Row],[ProgramNum]],1)&amp;Data2[[#This Row],[Statute]]</f>
        <v>3cq</v>
      </c>
      <c r="X108" s="27" t="e">
        <f>INDEX(#REF!,MATCH(Data2[[#This Row],[Appr]],#REF!,0))</f>
        <v>#REF!</v>
      </c>
      <c r="Y108" s="40" t="str">
        <f>INDEX(version[Version],MATCH(Data2[[#This Row],[ChangeAuth]],version[Chg code],0))</f>
        <v>Final</v>
      </c>
      <c r="Z108" s="30">
        <f>INDEX(fund[#Data],MATCH(G108,fund[Fund code],0),2)</f>
        <v>211</v>
      </c>
      <c r="AA108" s="29" t="str">
        <f>IF(Data2[[#This Row],[B2year]]=1,RIGHT(LEFT($A$1,4)+1,2),IF(Data2[[#This Row],[B2year]]=2,RIGHT($A$1,2),""))</f>
        <v>23</v>
      </c>
      <c r="AB108" s="29">
        <f>INDEX(version8[#Data],MATCH(Data2[[#This Row],[Version]],version8[Version],0),2)</f>
        <v>6</v>
      </c>
      <c r="AC108" s="29" t="str">
        <f>IF(Data2[[#This Row],[FederalService]]="",Data2[[#This Row],[FundSource]],IF(Data2[[#This Row],[FederalService]]="L",Data2[[#This Row],[FundSource]]&amp;"-L",IF(Data2[[#This Row],[FederalService]]="F",Data2[[#This Row],[FundSource]]&amp;"-F",IF(Data2[[#This Row],[FederalService]]="S",Data2[[#This Row],[FundSource]]&amp;"-S"))))</f>
        <v>SEG</v>
      </c>
    </row>
    <row r="109" spans="1:29" ht="15" x14ac:dyDescent="0.25">
      <c r="A109" t="s">
        <v>126</v>
      </c>
      <c r="B109" t="s">
        <v>126</v>
      </c>
      <c r="C109" t="s">
        <v>165</v>
      </c>
      <c r="D109" s="15">
        <v>383</v>
      </c>
      <c r="E109" t="s">
        <v>271</v>
      </c>
      <c r="F109" t="s">
        <v>109</v>
      </c>
      <c r="G109" t="s">
        <v>110</v>
      </c>
      <c r="H109" t="s">
        <v>165</v>
      </c>
      <c r="I109" t="s">
        <v>118</v>
      </c>
      <c r="J109" t="s">
        <v>112</v>
      </c>
      <c r="K109" t="s">
        <v>178</v>
      </c>
      <c r="L109" s="15">
        <v>3001</v>
      </c>
      <c r="M109" t="s">
        <v>124</v>
      </c>
      <c r="N109" t="s">
        <v>125</v>
      </c>
      <c r="O109" t="s">
        <v>272</v>
      </c>
      <c r="P109" t="s">
        <v>273</v>
      </c>
      <c r="Q109" t="s">
        <v>197</v>
      </c>
      <c r="R109" t="s">
        <v>170</v>
      </c>
      <c r="S109">
        <v>-325300</v>
      </c>
      <c r="T109">
        <v>0</v>
      </c>
      <c r="U109" s="15">
        <v>1</v>
      </c>
      <c r="V109" s="27" t="str">
        <f>INDEX(program[ProgramName],MATCH(Data2[[#This Row],[ProgramNum]],program[ProgramNum],0))</f>
        <v>STATE HIGHWAY FACILITIES</v>
      </c>
      <c r="W109" s="20" t="str">
        <f>RIGHT(Data2[[#This Row],[ProgramNum]],1)&amp;Data2[[#This Row],[Statute]]</f>
        <v>3cx</v>
      </c>
      <c r="X109" s="27" t="e">
        <f>INDEX(#REF!,MATCH(Data2[[#This Row],[Appr]],#REF!,0))</f>
        <v>#REF!</v>
      </c>
      <c r="Y109" s="40" t="str">
        <f>INDEX(version[Version],MATCH(Data2[[#This Row],[ChangeAuth]],version[Chg code],0))</f>
        <v>Final</v>
      </c>
      <c r="Z109" s="30">
        <f>INDEX(fund[#Data],MATCH(G109,fund[Fund code],0),2)</f>
        <v>211</v>
      </c>
      <c r="AA109" s="29" t="str">
        <f>IF(Data2[[#This Row],[B2year]]=1,RIGHT(LEFT($A$1,4)+1,2),IF(Data2[[#This Row],[B2year]]=2,RIGHT($A$1,2),""))</f>
        <v>22</v>
      </c>
      <c r="AB109" s="29">
        <f>INDEX(version8[#Data],MATCH(Data2[[#This Row],[Version]],version8[Version],0),2)</f>
        <v>6</v>
      </c>
      <c r="AC109" s="29" t="str">
        <f>IF(Data2[[#This Row],[FederalService]]="",Data2[[#This Row],[FundSource]],IF(Data2[[#This Row],[FederalService]]="L",Data2[[#This Row],[FundSource]]&amp;"-L",IF(Data2[[#This Row],[FederalService]]="F",Data2[[#This Row],[FundSource]]&amp;"-F",IF(Data2[[#This Row],[FederalService]]="S",Data2[[#This Row],[FundSource]]&amp;"-S"))))</f>
        <v>SEG-F</v>
      </c>
    </row>
    <row r="110" spans="1:29" ht="15" x14ac:dyDescent="0.25">
      <c r="A110" t="s">
        <v>126</v>
      </c>
      <c r="B110" t="s">
        <v>126</v>
      </c>
      <c r="C110" t="s">
        <v>165</v>
      </c>
      <c r="D110" s="15">
        <v>383</v>
      </c>
      <c r="E110" t="s">
        <v>271</v>
      </c>
      <c r="F110" t="s">
        <v>109</v>
      </c>
      <c r="G110" t="s">
        <v>110</v>
      </c>
      <c r="H110" t="s">
        <v>165</v>
      </c>
      <c r="I110" t="s">
        <v>118</v>
      </c>
      <c r="J110" t="s">
        <v>112</v>
      </c>
      <c r="K110" t="s">
        <v>178</v>
      </c>
      <c r="L110" s="15">
        <v>3001</v>
      </c>
      <c r="M110" t="s">
        <v>124</v>
      </c>
      <c r="N110" t="s">
        <v>125</v>
      </c>
      <c r="O110" t="s">
        <v>272</v>
      </c>
      <c r="P110" t="s">
        <v>273</v>
      </c>
      <c r="Q110" t="s">
        <v>197</v>
      </c>
      <c r="R110" t="s">
        <v>170</v>
      </c>
      <c r="S110">
        <v>-325300</v>
      </c>
      <c r="T110">
        <v>0</v>
      </c>
      <c r="U110" s="15">
        <v>2</v>
      </c>
      <c r="V110" s="27" t="str">
        <f>INDEX(program[ProgramName],MATCH(Data2[[#This Row],[ProgramNum]],program[ProgramNum],0))</f>
        <v>STATE HIGHWAY FACILITIES</v>
      </c>
      <c r="W110" s="20" t="str">
        <f>RIGHT(Data2[[#This Row],[ProgramNum]],1)&amp;Data2[[#This Row],[Statute]]</f>
        <v>3cx</v>
      </c>
      <c r="X110" s="27" t="e">
        <f>INDEX(#REF!,MATCH(Data2[[#This Row],[Appr]],#REF!,0))</f>
        <v>#REF!</v>
      </c>
      <c r="Y110" s="40" t="str">
        <f>INDEX(version[Version],MATCH(Data2[[#This Row],[ChangeAuth]],version[Chg code],0))</f>
        <v>Final</v>
      </c>
      <c r="Z110" s="30">
        <f>INDEX(fund[#Data],MATCH(G110,fund[Fund code],0),2)</f>
        <v>211</v>
      </c>
      <c r="AA110" s="29" t="str">
        <f>IF(Data2[[#This Row],[B2year]]=1,RIGHT(LEFT($A$1,4)+1,2),IF(Data2[[#This Row],[B2year]]=2,RIGHT($A$1,2),""))</f>
        <v>23</v>
      </c>
      <c r="AB110" s="29">
        <f>INDEX(version8[#Data],MATCH(Data2[[#This Row],[Version]],version8[Version],0),2)</f>
        <v>6</v>
      </c>
      <c r="AC110" s="29" t="str">
        <f>IF(Data2[[#This Row],[FederalService]]="",Data2[[#This Row],[FundSource]],IF(Data2[[#This Row],[FederalService]]="L",Data2[[#This Row],[FundSource]]&amp;"-L",IF(Data2[[#This Row],[FederalService]]="F",Data2[[#This Row],[FundSource]]&amp;"-F",IF(Data2[[#This Row],[FederalService]]="S",Data2[[#This Row],[FundSource]]&amp;"-S"))))</f>
        <v>SEG-F</v>
      </c>
    </row>
    <row r="111" spans="1:29" ht="15" x14ac:dyDescent="0.25">
      <c r="A111" t="s">
        <v>107</v>
      </c>
      <c r="B111" t="s">
        <v>117</v>
      </c>
      <c r="C111" t="s">
        <v>165</v>
      </c>
      <c r="D111" s="15">
        <v>194</v>
      </c>
      <c r="E111" t="s">
        <v>248</v>
      </c>
      <c r="F111" t="s">
        <v>109</v>
      </c>
      <c r="G111" t="s">
        <v>110</v>
      </c>
      <c r="H111" t="s">
        <v>165</v>
      </c>
      <c r="I111" t="s">
        <v>111</v>
      </c>
      <c r="J111" t="s">
        <v>174</v>
      </c>
      <c r="K111" t="s">
        <v>165</v>
      </c>
      <c r="L111" s="15">
        <v>6003</v>
      </c>
      <c r="M111" t="s">
        <v>238</v>
      </c>
      <c r="N111" t="s">
        <v>122</v>
      </c>
      <c r="O111" t="s">
        <v>249</v>
      </c>
      <c r="P111" t="s">
        <v>250</v>
      </c>
      <c r="Q111" t="s">
        <v>215</v>
      </c>
      <c r="R111" t="s">
        <v>170</v>
      </c>
      <c r="S111">
        <v>107500</v>
      </c>
      <c r="T111">
        <v>0</v>
      </c>
      <c r="U111" s="15">
        <v>1</v>
      </c>
      <c r="V111" s="27" t="str">
        <f>INDEX(program[ProgramName],MATCH(Data2[[#This Row],[ProgramNum]],program[ProgramNum],0))</f>
        <v>AIDS</v>
      </c>
      <c r="W111" s="20" t="str">
        <f>RIGHT(Data2[[#This Row],[ProgramNum]],1)&amp;Data2[[#This Row],[Statute]]</f>
        <v>1hu</v>
      </c>
      <c r="X111" s="27" t="e">
        <f>INDEX(#REF!,MATCH(Data2[[#This Row],[Appr]],#REF!,0))</f>
        <v>#REF!</v>
      </c>
      <c r="Y111" s="40" t="str">
        <f>INDEX(version[Version],MATCH(Data2[[#This Row],[ChangeAuth]],version[Chg code],0))</f>
        <v>Governor's</v>
      </c>
      <c r="Z111" s="30">
        <f>INDEX(fund[#Data],MATCH(G111,fund[Fund code],0),2)</f>
        <v>211</v>
      </c>
      <c r="AA111" s="29" t="str">
        <f>IF(Data2[[#This Row],[B2year]]=1,RIGHT(LEFT($A$1,4)+1,2),IF(Data2[[#This Row],[B2year]]=2,RIGHT($A$1,2),""))</f>
        <v>22</v>
      </c>
      <c r="AB111" s="29">
        <f>INDEX(version8[#Data],MATCH(Data2[[#This Row],[Version]],version8[Version],0),2)</f>
        <v>2</v>
      </c>
      <c r="AC111" s="29" t="str">
        <f>IF(Data2[[#This Row],[FederalService]]="",Data2[[#This Row],[FundSource]],IF(Data2[[#This Row],[FederalService]]="L",Data2[[#This Row],[FundSource]]&amp;"-L",IF(Data2[[#This Row],[FederalService]]="F",Data2[[#This Row],[FundSource]]&amp;"-F",IF(Data2[[#This Row],[FederalService]]="S",Data2[[#This Row],[FundSource]]&amp;"-S"))))</f>
        <v>SEG</v>
      </c>
    </row>
    <row r="112" spans="1:29" ht="15" x14ac:dyDescent="0.25">
      <c r="A112" t="s">
        <v>107</v>
      </c>
      <c r="B112" t="s">
        <v>117</v>
      </c>
      <c r="C112" t="s">
        <v>165</v>
      </c>
      <c r="D112" s="15">
        <v>194</v>
      </c>
      <c r="E112" t="s">
        <v>248</v>
      </c>
      <c r="F112" t="s">
        <v>109</v>
      </c>
      <c r="G112" t="s">
        <v>110</v>
      </c>
      <c r="H112" t="s">
        <v>165</v>
      </c>
      <c r="I112" t="s">
        <v>111</v>
      </c>
      <c r="J112" t="s">
        <v>174</v>
      </c>
      <c r="K112" t="s">
        <v>165</v>
      </c>
      <c r="L112" s="15">
        <v>6003</v>
      </c>
      <c r="M112" t="s">
        <v>238</v>
      </c>
      <c r="N112" t="s">
        <v>122</v>
      </c>
      <c r="O112" t="s">
        <v>249</v>
      </c>
      <c r="P112" t="s">
        <v>250</v>
      </c>
      <c r="Q112" t="s">
        <v>215</v>
      </c>
      <c r="R112" t="s">
        <v>170</v>
      </c>
      <c r="S112">
        <v>432800</v>
      </c>
      <c r="T112">
        <v>0</v>
      </c>
      <c r="U112" s="15">
        <v>2</v>
      </c>
      <c r="V112" s="27" t="str">
        <f>INDEX(program[ProgramName],MATCH(Data2[[#This Row],[ProgramNum]],program[ProgramNum],0))</f>
        <v>AIDS</v>
      </c>
      <c r="W112" s="20" t="str">
        <f>RIGHT(Data2[[#This Row],[ProgramNum]],1)&amp;Data2[[#This Row],[Statute]]</f>
        <v>1hu</v>
      </c>
      <c r="X112" s="27" t="e">
        <f>INDEX(#REF!,MATCH(Data2[[#This Row],[Appr]],#REF!,0))</f>
        <v>#REF!</v>
      </c>
      <c r="Y112" s="40" t="str">
        <f>INDEX(version[Version],MATCH(Data2[[#This Row],[ChangeAuth]],version[Chg code],0))</f>
        <v>Governor's</v>
      </c>
      <c r="Z112" s="30">
        <f>INDEX(fund[#Data],MATCH(G112,fund[Fund code],0),2)</f>
        <v>211</v>
      </c>
      <c r="AA112" s="29" t="str">
        <f>IF(Data2[[#This Row],[B2year]]=1,RIGHT(LEFT($A$1,4)+1,2),IF(Data2[[#This Row],[B2year]]=2,RIGHT($A$1,2),""))</f>
        <v>23</v>
      </c>
      <c r="AB112" s="29">
        <f>INDEX(version8[#Data],MATCH(Data2[[#This Row],[Version]],version8[Version],0),2)</f>
        <v>2</v>
      </c>
      <c r="AC112" s="29" t="str">
        <f>IF(Data2[[#This Row],[FederalService]]="",Data2[[#This Row],[FundSource]],IF(Data2[[#This Row],[FederalService]]="L",Data2[[#This Row],[FundSource]]&amp;"-L",IF(Data2[[#This Row],[FederalService]]="F",Data2[[#This Row],[FundSource]]&amp;"-F",IF(Data2[[#This Row],[FederalService]]="S",Data2[[#This Row],[FundSource]]&amp;"-S"))))</f>
        <v>SEG</v>
      </c>
    </row>
    <row r="113" spans="1:29" ht="15" x14ac:dyDescent="0.25">
      <c r="A113" t="s">
        <v>107</v>
      </c>
      <c r="B113" t="s">
        <v>126</v>
      </c>
      <c r="C113" t="s">
        <v>165</v>
      </c>
      <c r="D113" s="15">
        <v>167</v>
      </c>
      <c r="E113" t="s">
        <v>208</v>
      </c>
      <c r="F113" t="s">
        <v>109</v>
      </c>
      <c r="G113" t="s">
        <v>110</v>
      </c>
      <c r="H113" t="s">
        <v>165</v>
      </c>
      <c r="I113" t="s">
        <v>118</v>
      </c>
      <c r="J113" t="s">
        <v>111</v>
      </c>
      <c r="K113" t="s">
        <v>165</v>
      </c>
      <c r="L113" s="15">
        <v>2000</v>
      </c>
      <c r="M113" t="s">
        <v>115</v>
      </c>
      <c r="N113" t="s">
        <v>116</v>
      </c>
      <c r="O113" t="s">
        <v>209</v>
      </c>
      <c r="P113" t="s">
        <v>210</v>
      </c>
      <c r="Q113" t="s">
        <v>274</v>
      </c>
      <c r="R113" t="s">
        <v>170</v>
      </c>
      <c r="S113">
        <v>-4461300</v>
      </c>
      <c r="T113">
        <v>0</v>
      </c>
      <c r="U113" s="15">
        <v>2</v>
      </c>
      <c r="V113" s="27" t="str">
        <f>INDEX(program[ProgramName],MATCH(Data2[[#This Row],[ProgramNum]],program[ProgramNum],0))</f>
        <v>AIDS</v>
      </c>
      <c r="W113" s="20" t="str">
        <f>RIGHT(Data2[[#This Row],[ProgramNum]],1)&amp;Data2[[#This Row],[Statute]]</f>
        <v>1cq</v>
      </c>
      <c r="X113" s="27" t="e">
        <f>INDEX(#REF!,MATCH(Data2[[#This Row],[Appr]],#REF!,0))</f>
        <v>#REF!</v>
      </c>
      <c r="Y113" s="40" t="str">
        <f>INDEX(version[Version],MATCH(Data2[[#This Row],[ChangeAuth]],version[Chg code],0))</f>
        <v>Agency</v>
      </c>
      <c r="Z113" s="30">
        <f>INDEX(fund[#Data],MATCH(G113,fund[Fund code],0),2)</f>
        <v>211</v>
      </c>
      <c r="AA113" s="29" t="str">
        <f>IF(Data2[[#This Row],[B2year]]=1,RIGHT(LEFT($A$1,4)+1,2),IF(Data2[[#This Row],[B2year]]=2,RIGHT($A$1,2),""))</f>
        <v>23</v>
      </c>
      <c r="AB113" s="29">
        <f>INDEX(version8[#Data],MATCH(Data2[[#This Row],[Version]],version8[Version],0),2)</f>
        <v>1</v>
      </c>
      <c r="AC113" s="29" t="str">
        <f>IF(Data2[[#This Row],[FederalService]]="",Data2[[#This Row],[FundSource]],IF(Data2[[#This Row],[FederalService]]="L",Data2[[#This Row],[FundSource]]&amp;"-L",IF(Data2[[#This Row],[FederalService]]="F",Data2[[#This Row],[FundSource]]&amp;"-F",IF(Data2[[#This Row],[FederalService]]="S",Data2[[#This Row],[FundSource]]&amp;"-S"))))</f>
        <v>SEG</v>
      </c>
    </row>
    <row r="114" spans="1:29" ht="15" x14ac:dyDescent="0.25">
      <c r="A114" t="s">
        <v>107</v>
      </c>
      <c r="B114" t="s">
        <v>126</v>
      </c>
      <c r="C114" t="s">
        <v>165</v>
      </c>
      <c r="D114" s="15">
        <v>167</v>
      </c>
      <c r="E114" t="s">
        <v>208</v>
      </c>
      <c r="F114" t="s">
        <v>109</v>
      </c>
      <c r="G114" t="s">
        <v>110</v>
      </c>
      <c r="H114" t="s">
        <v>165</v>
      </c>
      <c r="I114" t="s">
        <v>118</v>
      </c>
      <c r="J114" t="s">
        <v>111</v>
      </c>
      <c r="K114" t="s">
        <v>165</v>
      </c>
      <c r="L114" s="15">
        <v>2000</v>
      </c>
      <c r="M114" t="s">
        <v>115</v>
      </c>
      <c r="N114" t="s">
        <v>116</v>
      </c>
      <c r="O114" t="s">
        <v>209</v>
      </c>
      <c r="P114" t="s">
        <v>210</v>
      </c>
      <c r="Q114" t="s">
        <v>274</v>
      </c>
      <c r="R114" t="s">
        <v>170</v>
      </c>
      <c r="S114">
        <v>-4461300</v>
      </c>
      <c r="T114">
        <v>0</v>
      </c>
      <c r="U114" s="15">
        <v>1</v>
      </c>
      <c r="V114" s="27" t="str">
        <f>INDEX(program[ProgramName],MATCH(Data2[[#This Row],[ProgramNum]],program[ProgramNum],0))</f>
        <v>AIDS</v>
      </c>
      <c r="W114" s="20" t="str">
        <f>RIGHT(Data2[[#This Row],[ProgramNum]],1)&amp;Data2[[#This Row],[Statute]]</f>
        <v>1cq</v>
      </c>
      <c r="X114" s="27" t="e">
        <f>INDEX(#REF!,MATCH(Data2[[#This Row],[Appr]],#REF!,0))</f>
        <v>#REF!</v>
      </c>
      <c r="Y114" s="40" t="str">
        <f>INDEX(version[Version],MATCH(Data2[[#This Row],[ChangeAuth]],version[Chg code],0))</f>
        <v>Agency</v>
      </c>
      <c r="Z114" s="30">
        <f>INDEX(fund[#Data],MATCH(G114,fund[Fund code],0),2)</f>
        <v>211</v>
      </c>
      <c r="AA114" s="29" t="str">
        <f>IF(Data2[[#This Row],[B2year]]=1,RIGHT(LEFT($A$1,4)+1,2),IF(Data2[[#This Row],[B2year]]=2,RIGHT($A$1,2),""))</f>
        <v>22</v>
      </c>
      <c r="AB114" s="29">
        <f>INDEX(version8[#Data],MATCH(Data2[[#This Row],[Version]],version8[Version],0),2)</f>
        <v>1</v>
      </c>
      <c r="AC114" s="29" t="str">
        <f>IF(Data2[[#This Row],[FederalService]]="",Data2[[#This Row],[FundSource]],IF(Data2[[#This Row],[FederalService]]="L",Data2[[#This Row],[FundSource]]&amp;"-L",IF(Data2[[#This Row],[FederalService]]="F",Data2[[#This Row],[FundSource]]&amp;"-F",IF(Data2[[#This Row],[FederalService]]="S",Data2[[#This Row],[FundSource]]&amp;"-S"))))</f>
        <v>SEG</v>
      </c>
    </row>
    <row r="115" spans="1:29" ht="15" x14ac:dyDescent="0.25">
      <c r="A115" t="s">
        <v>107</v>
      </c>
      <c r="B115" t="s">
        <v>126</v>
      </c>
      <c r="C115" t="s">
        <v>165</v>
      </c>
      <c r="D115" s="15">
        <v>173</v>
      </c>
      <c r="E115" t="s">
        <v>275</v>
      </c>
      <c r="F115" t="s">
        <v>109</v>
      </c>
      <c r="G115" t="s">
        <v>110</v>
      </c>
      <c r="H115" t="s">
        <v>165</v>
      </c>
      <c r="I115" t="s">
        <v>118</v>
      </c>
      <c r="J115" t="s">
        <v>111</v>
      </c>
      <c r="K115" t="s">
        <v>174</v>
      </c>
      <c r="L115" s="15">
        <v>2000</v>
      </c>
      <c r="M115" t="s">
        <v>115</v>
      </c>
      <c r="N115" t="s">
        <v>116</v>
      </c>
      <c r="O115" t="s">
        <v>276</v>
      </c>
      <c r="P115" t="s">
        <v>277</v>
      </c>
      <c r="Q115" t="s">
        <v>274</v>
      </c>
      <c r="R115" t="s">
        <v>170</v>
      </c>
      <c r="S115">
        <v>605500</v>
      </c>
      <c r="T115">
        <v>0</v>
      </c>
      <c r="U115" s="15">
        <v>1</v>
      </c>
      <c r="V115" s="27" t="str">
        <f>INDEX(program[ProgramName],MATCH(Data2[[#This Row],[ProgramNum]],program[ProgramNum],0))</f>
        <v>AIDS</v>
      </c>
      <c r="W115" s="20" t="str">
        <f>RIGHT(Data2[[#This Row],[ProgramNum]],1)&amp;Data2[[#This Row],[Statute]]</f>
        <v>1cv</v>
      </c>
      <c r="X115" s="27" t="e">
        <f>INDEX(#REF!,MATCH(Data2[[#This Row],[Appr]],#REF!,0))</f>
        <v>#REF!</v>
      </c>
      <c r="Y115" s="40" t="str">
        <f>INDEX(version[Version],MATCH(Data2[[#This Row],[ChangeAuth]],version[Chg code],0))</f>
        <v>Agency</v>
      </c>
      <c r="Z115" s="30">
        <f>INDEX(fund[#Data],MATCH(G115,fund[Fund code],0),2)</f>
        <v>211</v>
      </c>
      <c r="AA115" s="29" t="str">
        <f>IF(Data2[[#This Row],[B2year]]=1,RIGHT(LEFT($A$1,4)+1,2),IF(Data2[[#This Row],[B2year]]=2,RIGHT($A$1,2),""))</f>
        <v>22</v>
      </c>
      <c r="AB115" s="29">
        <f>INDEX(version8[#Data],MATCH(Data2[[#This Row],[Version]],version8[Version],0),2)</f>
        <v>1</v>
      </c>
      <c r="AC115" s="29" t="str">
        <f>IF(Data2[[#This Row],[FederalService]]="",Data2[[#This Row],[FundSource]],IF(Data2[[#This Row],[FederalService]]="L",Data2[[#This Row],[FundSource]]&amp;"-L",IF(Data2[[#This Row],[FederalService]]="F",Data2[[#This Row],[FundSource]]&amp;"-F",IF(Data2[[#This Row],[FederalService]]="S",Data2[[#This Row],[FundSource]]&amp;"-S"))))</f>
        <v>SEG-L</v>
      </c>
    </row>
    <row r="116" spans="1:29" ht="15" x14ac:dyDescent="0.25">
      <c r="A116" t="s">
        <v>107</v>
      </c>
      <c r="B116" t="s">
        <v>126</v>
      </c>
      <c r="C116" t="s">
        <v>165</v>
      </c>
      <c r="D116" s="15">
        <v>173</v>
      </c>
      <c r="E116" t="s">
        <v>275</v>
      </c>
      <c r="F116" t="s">
        <v>109</v>
      </c>
      <c r="G116" t="s">
        <v>110</v>
      </c>
      <c r="H116" t="s">
        <v>165</v>
      </c>
      <c r="I116" t="s">
        <v>118</v>
      </c>
      <c r="J116" t="s">
        <v>111</v>
      </c>
      <c r="K116" t="s">
        <v>174</v>
      </c>
      <c r="L116" s="15">
        <v>2000</v>
      </c>
      <c r="M116" t="s">
        <v>115</v>
      </c>
      <c r="N116" t="s">
        <v>116</v>
      </c>
      <c r="O116" t="s">
        <v>276</v>
      </c>
      <c r="P116" t="s">
        <v>277</v>
      </c>
      <c r="Q116" t="s">
        <v>274</v>
      </c>
      <c r="R116" t="s">
        <v>170</v>
      </c>
      <c r="S116">
        <v>605500</v>
      </c>
      <c r="T116">
        <v>0</v>
      </c>
      <c r="U116" s="15">
        <v>2</v>
      </c>
      <c r="V116" s="27" t="str">
        <f>INDEX(program[ProgramName],MATCH(Data2[[#This Row],[ProgramNum]],program[ProgramNum],0))</f>
        <v>AIDS</v>
      </c>
      <c r="W116" s="20" t="str">
        <f>RIGHT(Data2[[#This Row],[ProgramNum]],1)&amp;Data2[[#This Row],[Statute]]</f>
        <v>1cv</v>
      </c>
      <c r="X116" s="27" t="e">
        <f>INDEX(#REF!,MATCH(Data2[[#This Row],[Appr]],#REF!,0))</f>
        <v>#REF!</v>
      </c>
      <c r="Y116" s="40" t="str">
        <f>INDEX(version[Version],MATCH(Data2[[#This Row],[ChangeAuth]],version[Chg code],0))</f>
        <v>Agency</v>
      </c>
      <c r="Z116" s="30">
        <f>INDEX(fund[#Data],MATCH(G116,fund[Fund code],0),2)</f>
        <v>211</v>
      </c>
      <c r="AA116" s="29" t="str">
        <f>IF(Data2[[#This Row],[B2year]]=1,RIGHT(LEFT($A$1,4)+1,2),IF(Data2[[#This Row],[B2year]]=2,RIGHT($A$1,2),""))</f>
        <v>23</v>
      </c>
      <c r="AB116" s="29">
        <f>INDEX(version8[#Data],MATCH(Data2[[#This Row],[Version]],version8[Version],0),2)</f>
        <v>1</v>
      </c>
      <c r="AC116" s="29" t="str">
        <f>IF(Data2[[#This Row],[FederalService]]="",Data2[[#This Row],[FundSource]],IF(Data2[[#This Row],[FederalService]]="L",Data2[[#This Row],[FundSource]]&amp;"-L",IF(Data2[[#This Row],[FederalService]]="F",Data2[[#This Row],[FundSource]]&amp;"-F",IF(Data2[[#This Row],[FederalService]]="S",Data2[[#This Row],[FundSource]]&amp;"-S"))))</f>
        <v>SEG-L</v>
      </c>
    </row>
    <row r="117" spans="1:29" ht="15" x14ac:dyDescent="0.25">
      <c r="A117" t="s">
        <v>107</v>
      </c>
      <c r="B117" t="s">
        <v>126</v>
      </c>
      <c r="C117" t="s">
        <v>165</v>
      </c>
      <c r="D117" s="15">
        <v>183</v>
      </c>
      <c r="E117" t="s">
        <v>278</v>
      </c>
      <c r="F117" t="s">
        <v>109</v>
      </c>
      <c r="G117" t="s">
        <v>110</v>
      </c>
      <c r="H117" t="s">
        <v>165</v>
      </c>
      <c r="I117" t="s">
        <v>118</v>
      </c>
      <c r="J117" t="s">
        <v>111</v>
      </c>
      <c r="K117" t="s">
        <v>178</v>
      </c>
      <c r="L117" s="15">
        <v>2000</v>
      </c>
      <c r="M117" t="s">
        <v>115</v>
      </c>
      <c r="N117" t="s">
        <v>116</v>
      </c>
      <c r="O117" t="s">
        <v>272</v>
      </c>
      <c r="P117" t="s">
        <v>273</v>
      </c>
      <c r="Q117" t="s">
        <v>274</v>
      </c>
      <c r="R117" t="s">
        <v>170</v>
      </c>
      <c r="S117">
        <v>2996900</v>
      </c>
      <c r="T117">
        <v>0</v>
      </c>
      <c r="U117" s="15">
        <v>1</v>
      </c>
      <c r="V117" s="27" t="str">
        <f>INDEX(program[ProgramName],MATCH(Data2[[#This Row],[ProgramNum]],program[ProgramNum],0))</f>
        <v>AIDS</v>
      </c>
      <c r="W117" s="20" t="str">
        <f>RIGHT(Data2[[#This Row],[ProgramNum]],1)&amp;Data2[[#This Row],[Statute]]</f>
        <v>1cx</v>
      </c>
      <c r="X117" s="27" t="e">
        <f>INDEX(#REF!,MATCH(Data2[[#This Row],[Appr]],#REF!,0))</f>
        <v>#REF!</v>
      </c>
      <c r="Y117" s="40" t="str">
        <f>INDEX(version[Version],MATCH(Data2[[#This Row],[ChangeAuth]],version[Chg code],0))</f>
        <v>Agency</v>
      </c>
      <c r="Z117" s="30">
        <f>INDEX(fund[#Data],MATCH(G117,fund[Fund code],0),2)</f>
        <v>211</v>
      </c>
      <c r="AA117" s="29" t="str">
        <f>IF(Data2[[#This Row],[B2year]]=1,RIGHT(LEFT($A$1,4)+1,2),IF(Data2[[#This Row],[B2year]]=2,RIGHT($A$1,2),""))</f>
        <v>22</v>
      </c>
      <c r="AB117" s="29">
        <f>INDEX(version8[#Data],MATCH(Data2[[#This Row],[Version]],version8[Version],0),2)</f>
        <v>1</v>
      </c>
      <c r="AC117" s="29" t="str">
        <f>IF(Data2[[#This Row],[FederalService]]="",Data2[[#This Row],[FundSource]],IF(Data2[[#This Row],[FederalService]]="L",Data2[[#This Row],[FundSource]]&amp;"-L",IF(Data2[[#This Row],[FederalService]]="F",Data2[[#This Row],[FundSource]]&amp;"-F",IF(Data2[[#This Row],[FederalService]]="S",Data2[[#This Row],[FundSource]]&amp;"-S"))))</f>
        <v>SEG-F</v>
      </c>
    </row>
    <row r="118" spans="1:29" ht="15" x14ac:dyDescent="0.25">
      <c r="A118" t="s">
        <v>107</v>
      </c>
      <c r="B118" t="s">
        <v>126</v>
      </c>
      <c r="C118" t="s">
        <v>165</v>
      </c>
      <c r="D118" s="15">
        <v>183</v>
      </c>
      <c r="E118" t="s">
        <v>278</v>
      </c>
      <c r="F118" t="s">
        <v>109</v>
      </c>
      <c r="G118" t="s">
        <v>110</v>
      </c>
      <c r="H118" t="s">
        <v>165</v>
      </c>
      <c r="I118" t="s">
        <v>118</v>
      </c>
      <c r="J118" t="s">
        <v>111</v>
      </c>
      <c r="K118" t="s">
        <v>178</v>
      </c>
      <c r="L118" s="15">
        <v>2000</v>
      </c>
      <c r="M118" t="s">
        <v>115</v>
      </c>
      <c r="N118" t="s">
        <v>116</v>
      </c>
      <c r="O118" t="s">
        <v>272</v>
      </c>
      <c r="P118" t="s">
        <v>273</v>
      </c>
      <c r="Q118" t="s">
        <v>274</v>
      </c>
      <c r="R118" t="s">
        <v>170</v>
      </c>
      <c r="S118">
        <v>2996900</v>
      </c>
      <c r="T118">
        <v>0</v>
      </c>
      <c r="U118" s="15">
        <v>2</v>
      </c>
      <c r="V118" s="27" t="str">
        <f>INDEX(program[ProgramName],MATCH(Data2[[#This Row],[ProgramNum]],program[ProgramNum],0))</f>
        <v>AIDS</v>
      </c>
      <c r="W118" s="20" t="str">
        <f>RIGHT(Data2[[#This Row],[ProgramNum]],1)&amp;Data2[[#This Row],[Statute]]</f>
        <v>1cx</v>
      </c>
      <c r="X118" s="27" t="e">
        <f>INDEX(#REF!,MATCH(Data2[[#This Row],[Appr]],#REF!,0))</f>
        <v>#REF!</v>
      </c>
      <c r="Y118" s="40" t="str">
        <f>INDEX(version[Version],MATCH(Data2[[#This Row],[ChangeAuth]],version[Chg code],0))</f>
        <v>Agency</v>
      </c>
      <c r="Z118" s="30">
        <f>INDEX(fund[#Data],MATCH(G118,fund[Fund code],0),2)</f>
        <v>211</v>
      </c>
      <c r="AA118" s="29" t="str">
        <f>IF(Data2[[#This Row],[B2year]]=1,RIGHT(LEFT($A$1,4)+1,2),IF(Data2[[#This Row],[B2year]]=2,RIGHT($A$1,2),""))</f>
        <v>23</v>
      </c>
      <c r="AB118" s="29">
        <f>INDEX(version8[#Data],MATCH(Data2[[#This Row],[Version]],version8[Version],0),2)</f>
        <v>1</v>
      </c>
      <c r="AC118" s="29" t="str">
        <f>IF(Data2[[#This Row],[FederalService]]="",Data2[[#This Row],[FundSource]],IF(Data2[[#This Row],[FederalService]]="L",Data2[[#This Row],[FundSource]]&amp;"-L",IF(Data2[[#This Row],[FederalService]]="F",Data2[[#This Row],[FundSource]]&amp;"-F",IF(Data2[[#This Row],[FederalService]]="S",Data2[[#This Row],[FundSource]]&amp;"-S"))))</f>
        <v>SEG-F</v>
      </c>
    </row>
    <row r="119" spans="1:29" ht="15" x14ac:dyDescent="0.25">
      <c r="A119" t="s">
        <v>126</v>
      </c>
      <c r="B119" t="s">
        <v>127</v>
      </c>
      <c r="C119" t="s">
        <v>165</v>
      </c>
      <c r="D119" s="15">
        <v>365</v>
      </c>
      <c r="E119" t="s">
        <v>279</v>
      </c>
      <c r="F119" t="s">
        <v>109</v>
      </c>
      <c r="G119" t="s">
        <v>110</v>
      </c>
      <c r="H119" t="s">
        <v>165</v>
      </c>
      <c r="I119" t="s">
        <v>118</v>
      </c>
      <c r="J119" t="s">
        <v>112</v>
      </c>
      <c r="K119" t="s">
        <v>165</v>
      </c>
      <c r="L119" s="15">
        <v>3001</v>
      </c>
      <c r="M119" t="s">
        <v>124</v>
      </c>
      <c r="N119" t="s">
        <v>125</v>
      </c>
      <c r="O119" t="s">
        <v>280</v>
      </c>
      <c r="P119" t="s">
        <v>281</v>
      </c>
      <c r="Q119" t="s">
        <v>197</v>
      </c>
      <c r="R119" t="s">
        <v>170</v>
      </c>
      <c r="S119">
        <v>-201800</v>
      </c>
      <c r="T119">
        <v>0</v>
      </c>
      <c r="U119" s="15">
        <v>1</v>
      </c>
      <c r="V119" s="27" t="str">
        <f>INDEX(program[ProgramName],MATCH(Data2[[#This Row],[ProgramNum]],program[ProgramNum],0))</f>
        <v>STATE HIGHWAY FACILITIES</v>
      </c>
      <c r="W119" s="20" t="str">
        <f>RIGHT(Data2[[#This Row],[ProgramNum]],1)&amp;Data2[[#This Row],[Statute]]</f>
        <v>3eq</v>
      </c>
      <c r="X119" s="27" t="e">
        <f>INDEX(#REF!,MATCH(Data2[[#This Row],[Appr]],#REF!,0))</f>
        <v>#REF!</v>
      </c>
      <c r="Y119" s="40" t="str">
        <f>INDEX(version[Version],MATCH(Data2[[#This Row],[ChangeAuth]],version[Chg code],0))</f>
        <v>Final</v>
      </c>
      <c r="Z119" s="30">
        <f>INDEX(fund[#Data],MATCH(G119,fund[Fund code],0),2)</f>
        <v>211</v>
      </c>
      <c r="AA119" s="29" t="str">
        <f>IF(Data2[[#This Row],[B2year]]=1,RIGHT(LEFT($A$1,4)+1,2),IF(Data2[[#This Row],[B2year]]=2,RIGHT($A$1,2),""))</f>
        <v>22</v>
      </c>
      <c r="AB119" s="29">
        <f>INDEX(version8[#Data],MATCH(Data2[[#This Row],[Version]],version8[Version],0),2)</f>
        <v>6</v>
      </c>
      <c r="AC119" s="29" t="str">
        <f>IF(Data2[[#This Row],[FederalService]]="",Data2[[#This Row],[FundSource]],IF(Data2[[#This Row],[FederalService]]="L",Data2[[#This Row],[FundSource]]&amp;"-L",IF(Data2[[#This Row],[FederalService]]="F",Data2[[#This Row],[FundSource]]&amp;"-F",IF(Data2[[#This Row],[FederalService]]="S",Data2[[#This Row],[FundSource]]&amp;"-S"))))</f>
        <v>SEG</v>
      </c>
    </row>
    <row r="120" spans="1:29" ht="15" x14ac:dyDescent="0.25">
      <c r="A120" t="s">
        <v>126</v>
      </c>
      <c r="B120" t="s">
        <v>127</v>
      </c>
      <c r="C120" t="s">
        <v>165</v>
      </c>
      <c r="D120" s="15">
        <v>365</v>
      </c>
      <c r="E120" t="s">
        <v>279</v>
      </c>
      <c r="F120" t="s">
        <v>109</v>
      </c>
      <c r="G120" t="s">
        <v>110</v>
      </c>
      <c r="H120" t="s">
        <v>165</v>
      </c>
      <c r="I120" t="s">
        <v>118</v>
      </c>
      <c r="J120" t="s">
        <v>112</v>
      </c>
      <c r="K120" t="s">
        <v>165</v>
      </c>
      <c r="L120" s="15">
        <v>3001</v>
      </c>
      <c r="M120" t="s">
        <v>124</v>
      </c>
      <c r="N120" t="s">
        <v>125</v>
      </c>
      <c r="O120" t="s">
        <v>280</v>
      </c>
      <c r="P120" t="s">
        <v>281</v>
      </c>
      <c r="Q120" t="s">
        <v>197</v>
      </c>
      <c r="R120" t="s">
        <v>170</v>
      </c>
      <c r="S120">
        <v>-201800</v>
      </c>
      <c r="T120">
        <v>0</v>
      </c>
      <c r="U120" s="15">
        <v>2</v>
      </c>
      <c r="V120" s="27" t="str">
        <f>INDEX(program[ProgramName],MATCH(Data2[[#This Row],[ProgramNum]],program[ProgramNum],0))</f>
        <v>STATE HIGHWAY FACILITIES</v>
      </c>
      <c r="W120" s="20" t="str">
        <f>RIGHT(Data2[[#This Row],[ProgramNum]],1)&amp;Data2[[#This Row],[Statute]]</f>
        <v>3eq</v>
      </c>
      <c r="X120" s="27" t="e">
        <f>INDEX(#REF!,MATCH(Data2[[#This Row],[Appr]],#REF!,0))</f>
        <v>#REF!</v>
      </c>
      <c r="Y120" s="40" t="str">
        <f>INDEX(version[Version],MATCH(Data2[[#This Row],[ChangeAuth]],version[Chg code],0))</f>
        <v>Final</v>
      </c>
      <c r="Z120" s="30">
        <f>INDEX(fund[#Data],MATCH(G120,fund[Fund code],0),2)</f>
        <v>211</v>
      </c>
      <c r="AA120" s="29" t="str">
        <f>IF(Data2[[#This Row],[B2year]]=1,RIGHT(LEFT($A$1,4)+1,2),IF(Data2[[#This Row],[B2year]]=2,RIGHT($A$1,2),""))</f>
        <v>23</v>
      </c>
      <c r="AB120" s="29">
        <f>INDEX(version8[#Data],MATCH(Data2[[#This Row],[Version]],version8[Version],0),2)</f>
        <v>6</v>
      </c>
      <c r="AC120" s="29" t="str">
        <f>IF(Data2[[#This Row],[FederalService]]="",Data2[[#This Row],[FundSource]],IF(Data2[[#This Row],[FederalService]]="L",Data2[[#This Row],[FundSource]]&amp;"-L",IF(Data2[[#This Row],[FederalService]]="F",Data2[[#This Row],[FundSource]]&amp;"-F",IF(Data2[[#This Row],[FederalService]]="S",Data2[[#This Row],[FundSource]]&amp;"-S"))))</f>
        <v>SEG</v>
      </c>
    </row>
    <row r="121" spans="1:29" ht="15" x14ac:dyDescent="0.25">
      <c r="A121" t="s">
        <v>117</v>
      </c>
      <c r="B121" t="s">
        <v>132</v>
      </c>
      <c r="C121" t="s">
        <v>165</v>
      </c>
      <c r="D121" s="15">
        <v>225</v>
      </c>
      <c r="E121" t="s">
        <v>282</v>
      </c>
      <c r="F121" t="s">
        <v>109</v>
      </c>
      <c r="G121" t="s">
        <v>110</v>
      </c>
      <c r="H121" t="s">
        <v>165</v>
      </c>
      <c r="I121" t="s">
        <v>118</v>
      </c>
      <c r="J121" t="s">
        <v>174</v>
      </c>
      <c r="K121" t="s">
        <v>165</v>
      </c>
      <c r="L121" s="15">
        <v>6015</v>
      </c>
      <c r="M121" t="s">
        <v>283</v>
      </c>
      <c r="N121" t="s">
        <v>122</v>
      </c>
      <c r="O121" t="s">
        <v>284</v>
      </c>
      <c r="P121" t="s">
        <v>285</v>
      </c>
      <c r="Q121" t="s">
        <v>215</v>
      </c>
      <c r="R121" t="s">
        <v>170</v>
      </c>
      <c r="S121">
        <v>1000000</v>
      </c>
      <c r="T121">
        <v>0</v>
      </c>
      <c r="U121" s="15">
        <v>1</v>
      </c>
      <c r="V121" s="27" t="str">
        <f>INDEX(program[ProgramName],MATCH(Data2[[#This Row],[ProgramNum]],program[ProgramNum],0))</f>
        <v>LOCAL TRANSPORTATION ASSISTANCE</v>
      </c>
      <c r="W121" s="20" t="str">
        <f>RIGHT(Data2[[#This Row],[ProgramNum]],1)&amp;Data2[[#This Row],[Statute]]</f>
        <v>2js</v>
      </c>
      <c r="X121" s="27" t="e">
        <f>INDEX(#REF!,MATCH(Data2[[#This Row],[Appr]],#REF!,0))</f>
        <v>#REF!</v>
      </c>
      <c r="Y121" s="40" t="str">
        <f>INDEX(version[Version],MATCH(Data2[[#This Row],[ChangeAuth]],version[Chg code],0))</f>
        <v>Governor's</v>
      </c>
      <c r="Z121" s="30">
        <f>INDEX(fund[#Data],MATCH(G121,fund[Fund code],0),2)</f>
        <v>211</v>
      </c>
      <c r="AA121" s="29" t="str">
        <f>IF(Data2[[#This Row],[B2year]]=1,RIGHT(LEFT($A$1,4)+1,2),IF(Data2[[#This Row],[B2year]]=2,RIGHT($A$1,2),""))</f>
        <v>22</v>
      </c>
      <c r="AB121" s="29">
        <f>INDEX(version8[#Data],MATCH(Data2[[#This Row],[Version]],version8[Version],0),2)</f>
        <v>2</v>
      </c>
      <c r="AC121" s="29" t="str">
        <f>IF(Data2[[#This Row],[FederalService]]="",Data2[[#This Row],[FundSource]],IF(Data2[[#This Row],[FederalService]]="L",Data2[[#This Row],[FundSource]]&amp;"-L",IF(Data2[[#This Row],[FederalService]]="F",Data2[[#This Row],[FundSource]]&amp;"-F",IF(Data2[[#This Row],[FederalService]]="S",Data2[[#This Row],[FundSource]]&amp;"-S"))))</f>
        <v>SEG</v>
      </c>
    </row>
    <row r="122" spans="1:29" ht="15" x14ac:dyDescent="0.25">
      <c r="A122" t="s">
        <v>117</v>
      </c>
      <c r="B122" t="s">
        <v>132</v>
      </c>
      <c r="C122" t="s">
        <v>165</v>
      </c>
      <c r="D122" s="15">
        <v>225</v>
      </c>
      <c r="E122" t="s">
        <v>282</v>
      </c>
      <c r="F122" t="s">
        <v>109</v>
      </c>
      <c r="G122" t="s">
        <v>110</v>
      </c>
      <c r="H122" t="s">
        <v>165</v>
      </c>
      <c r="I122" t="s">
        <v>118</v>
      </c>
      <c r="J122" t="s">
        <v>174</v>
      </c>
      <c r="K122" t="s">
        <v>165</v>
      </c>
      <c r="L122" s="15">
        <v>6015</v>
      </c>
      <c r="M122" t="s">
        <v>283</v>
      </c>
      <c r="N122" t="s">
        <v>122</v>
      </c>
      <c r="O122" t="s">
        <v>284</v>
      </c>
      <c r="P122" t="s">
        <v>285</v>
      </c>
      <c r="Q122" t="s">
        <v>215</v>
      </c>
      <c r="R122" t="s">
        <v>170</v>
      </c>
      <c r="S122">
        <v>1000000</v>
      </c>
      <c r="T122">
        <v>0</v>
      </c>
      <c r="U122" s="15">
        <v>2</v>
      </c>
      <c r="V122" s="27" t="str">
        <f>INDEX(program[ProgramName],MATCH(Data2[[#This Row],[ProgramNum]],program[ProgramNum],0))</f>
        <v>LOCAL TRANSPORTATION ASSISTANCE</v>
      </c>
      <c r="W122" s="20" t="str">
        <f>RIGHT(Data2[[#This Row],[ProgramNum]],1)&amp;Data2[[#This Row],[Statute]]</f>
        <v>2js</v>
      </c>
      <c r="X122" s="27" t="e">
        <f>INDEX(#REF!,MATCH(Data2[[#This Row],[Appr]],#REF!,0))</f>
        <v>#REF!</v>
      </c>
      <c r="Y122" s="40" t="str">
        <f>INDEX(version[Version],MATCH(Data2[[#This Row],[ChangeAuth]],version[Chg code],0))</f>
        <v>Governor's</v>
      </c>
      <c r="Z122" s="30">
        <f>INDEX(fund[#Data],MATCH(G122,fund[Fund code],0),2)</f>
        <v>211</v>
      </c>
      <c r="AA122" s="29" t="str">
        <f>IF(Data2[[#This Row],[B2year]]=1,RIGHT(LEFT($A$1,4)+1,2),IF(Data2[[#This Row],[B2year]]=2,RIGHT($A$1,2),""))</f>
        <v>23</v>
      </c>
      <c r="AB122" s="29">
        <f>INDEX(version8[#Data],MATCH(Data2[[#This Row],[Version]],version8[Version],0),2)</f>
        <v>2</v>
      </c>
      <c r="AC122" s="29" t="str">
        <f>IF(Data2[[#This Row],[FederalService]]="",Data2[[#This Row],[FundSource]],IF(Data2[[#This Row],[FederalService]]="L",Data2[[#This Row],[FundSource]]&amp;"-L",IF(Data2[[#This Row],[FederalService]]="F",Data2[[#This Row],[FundSource]]&amp;"-F",IF(Data2[[#This Row],[FederalService]]="S",Data2[[#This Row],[FundSource]]&amp;"-S"))))</f>
        <v>SEG</v>
      </c>
    </row>
    <row r="123" spans="1:29" ht="15" x14ac:dyDescent="0.25">
      <c r="A123" t="s">
        <v>117</v>
      </c>
      <c r="B123" t="s">
        <v>286</v>
      </c>
      <c r="C123" t="s">
        <v>165</v>
      </c>
      <c r="D123" s="15">
        <v>294</v>
      </c>
      <c r="E123" t="s">
        <v>287</v>
      </c>
      <c r="F123" t="s">
        <v>109</v>
      </c>
      <c r="G123" t="s">
        <v>110</v>
      </c>
      <c r="H123" t="s">
        <v>165</v>
      </c>
      <c r="I123" t="s">
        <v>118</v>
      </c>
      <c r="J123" t="s">
        <v>174</v>
      </c>
      <c r="K123" t="s">
        <v>165</v>
      </c>
      <c r="L123" s="15">
        <v>6010</v>
      </c>
      <c r="M123" t="s">
        <v>288</v>
      </c>
      <c r="N123" t="s">
        <v>122</v>
      </c>
      <c r="O123" t="s">
        <v>253</v>
      </c>
      <c r="P123" t="s">
        <v>250</v>
      </c>
      <c r="Q123" t="s">
        <v>215</v>
      </c>
      <c r="R123" t="s">
        <v>170</v>
      </c>
      <c r="S123">
        <v>75000000</v>
      </c>
      <c r="T123">
        <v>0</v>
      </c>
      <c r="U123" s="15">
        <v>1</v>
      </c>
      <c r="V123" s="27" t="str">
        <f>INDEX(program[ProgramName],MATCH(Data2[[#This Row],[ProgramNum]],program[ProgramNum],0))</f>
        <v>LOCAL TRANSPORTATION ASSISTANCE</v>
      </c>
      <c r="W123" s="20" t="str">
        <f>RIGHT(Data2[[#This Row],[ProgramNum]],1)&amp;Data2[[#This Row],[Statute]]</f>
        <v>2fq</v>
      </c>
      <c r="X123" s="27" t="e">
        <f>INDEX(#REF!,MATCH(Data2[[#This Row],[Appr]],#REF!,0))</f>
        <v>#REF!</v>
      </c>
      <c r="Y123" s="40" t="str">
        <f>INDEX(version[Version],MATCH(Data2[[#This Row],[ChangeAuth]],version[Chg code],0))</f>
        <v>Governor's</v>
      </c>
      <c r="Z123" s="30">
        <f>INDEX(fund[#Data],MATCH(G123,fund[Fund code],0),2)</f>
        <v>211</v>
      </c>
      <c r="AA123" s="29" t="str">
        <f>IF(Data2[[#This Row],[B2year]]=1,RIGHT(LEFT($A$1,4)+1,2),IF(Data2[[#This Row],[B2year]]=2,RIGHT($A$1,2),""))</f>
        <v>22</v>
      </c>
      <c r="AB123" s="29">
        <f>INDEX(version8[#Data],MATCH(Data2[[#This Row],[Version]],version8[Version],0),2)</f>
        <v>2</v>
      </c>
      <c r="AC123" s="29" t="str">
        <f>IF(Data2[[#This Row],[FederalService]]="",Data2[[#This Row],[FundSource]],IF(Data2[[#This Row],[FederalService]]="L",Data2[[#This Row],[FundSource]]&amp;"-L",IF(Data2[[#This Row],[FederalService]]="F",Data2[[#This Row],[FundSource]]&amp;"-F",IF(Data2[[#This Row],[FederalService]]="S",Data2[[#This Row],[FundSource]]&amp;"-S"))))</f>
        <v>SEG</v>
      </c>
    </row>
    <row r="124" spans="1:29" ht="15" x14ac:dyDescent="0.25">
      <c r="A124" t="s">
        <v>126</v>
      </c>
      <c r="B124" t="s">
        <v>127</v>
      </c>
      <c r="C124" t="s">
        <v>165</v>
      </c>
      <c r="D124" s="15">
        <v>352</v>
      </c>
      <c r="E124" t="s">
        <v>289</v>
      </c>
      <c r="F124" t="s">
        <v>109</v>
      </c>
      <c r="G124" t="s">
        <v>110</v>
      </c>
      <c r="H124" t="s">
        <v>165</v>
      </c>
      <c r="I124" t="s">
        <v>118</v>
      </c>
      <c r="J124" t="s">
        <v>112</v>
      </c>
      <c r="K124" t="s">
        <v>165</v>
      </c>
      <c r="L124" s="15">
        <v>3001</v>
      </c>
      <c r="M124" t="s">
        <v>124</v>
      </c>
      <c r="N124" t="s">
        <v>125</v>
      </c>
      <c r="O124" t="s">
        <v>290</v>
      </c>
      <c r="P124" t="s">
        <v>291</v>
      </c>
      <c r="Q124" t="s">
        <v>197</v>
      </c>
      <c r="R124" t="s">
        <v>170</v>
      </c>
      <c r="S124">
        <v>-10500</v>
      </c>
      <c r="T124">
        <v>0</v>
      </c>
      <c r="U124" s="15">
        <v>1</v>
      </c>
      <c r="V124" s="27" t="str">
        <f>INDEX(program[ProgramName],MATCH(Data2[[#This Row],[ProgramNum]],program[ProgramNum],0))</f>
        <v>STATE HIGHWAY FACILITIES</v>
      </c>
      <c r="W124" s="20" t="str">
        <f>RIGHT(Data2[[#This Row],[ProgramNum]],1)&amp;Data2[[#This Row],[Statute]]</f>
        <v>3et</v>
      </c>
      <c r="X124" s="27" t="e">
        <f>INDEX(#REF!,MATCH(Data2[[#This Row],[Appr]],#REF!,0))</f>
        <v>#REF!</v>
      </c>
      <c r="Y124" s="40" t="str">
        <f>INDEX(version[Version],MATCH(Data2[[#This Row],[ChangeAuth]],version[Chg code],0))</f>
        <v>Final</v>
      </c>
      <c r="Z124" s="30">
        <f>INDEX(fund[#Data],MATCH(G124,fund[Fund code],0),2)</f>
        <v>211</v>
      </c>
      <c r="AA124" s="29" t="str">
        <f>IF(Data2[[#This Row],[B2year]]=1,RIGHT(LEFT($A$1,4)+1,2),IF(Data2[[#This Row],[B2year]]=2,RIGHT($A$1,2),""))</f>
        <v>22</v>
      </c>
      <c r="AB124" s="29">
        <f>INDEX(version8[#Data],MATCH(Data2[[#This Row],[Version]],version8[Version],0),2)</f>
        <v>6</v>
      </c>
      <c r="AC124" s="29" t="str">
        <f>IF(Data2[[#This Row],[FederalService]]="",Data2[[#This Row],[FundSource]],IF(Data2[[#This Row],[FederalService]]="L",Data2[[#This Row],[FundSource]]&amp;"-L",IF(Data2[[#This Row],[FederalService]]="F",Data2[[#This Row],[FundSource]]&amp;"-F",IF(Data2[[#This Row],[FederalService]]="S",Data2[[#This Row],[FundSource]]&amp;"-S"))))</f>
        <v>SEG</v>
      </c>
    </row>
    <row r="125" spans="1:29" ht="15" x14ac:dyDescent="0.25">
      <c r="A125" t="s">
        <v>117</v>
      </c>
      <c r="B125" t="s">
        <v>133</v>
      </c>
      <c r="C125" t="s">
        <v>165</v>
      </c>
      <c r="D125" s="15">
        <v>251</v>
      </c>
      <c r="E125" t="s">
        <v>292</v>
      </c>
      <c r="F125" t="s">
        <v>109</v>
      </c>
      <c r="G125" t="s">
        <v>134</v>
      </c>
      <c r="H125" t="s">
        <v>165</v>
      </c>
      <c r="I125" t="s">
        <v>118</v>
      </c>
      <c r="J125" t="s">
        <v>112</v>
      </c>
      <c r="K125" t="s">
        <v>165</v>
      </c>
      <c r="L125" s="15">
        <v>2000</v>
      </c>
      <c r="M125" t="s">
        <v>115</v>
      </c>
      <c r="N125" t="s">
        <v>116</v>
      </c>
      <c r="O125" t="s">
        <v>293</v>
      </c>
      <c r="P125" t="s">
        <v>294</v>
      </c>
      <c r="Q125" t="s">
        <v>295</v>
      </c>
      <c r="R125" t="s">
        <v>170</v>
      </c>
      <c r="S125">
        <v>4600</v>
      </c>
      <c r="T125">
        <v>0</v>
      </c>
      <c r="U125" s="15">
        <v>1</v>
      </c>
      <c r="V125" s="27" t="str">
        <f>INDEX(program[ProgramName],MATCH(Data2[[#This Row],[ProgramNum]],program[ProgramNum],0))</f>
        <v>LOCAL TRANSPORTATION ASSISTANCE</v>
      </c>
      <c r="W125" s="20" t="str">
        <f>RIGHT(Data2[[#This Row],[ProgramNum]],1)&amp;Data2[[#This Row],[Statute]]</f>
        <v>2pq</v>
      </c>
      <c r="X125" s="27" t="e">
        <f>INDEX(#REF!,MATCH(Data2[[#This Row],[Appr]],#REF!,0))</f>
        <v>#REF!</v>
      </c>
      <c r="Y125" s="40" t="str">
        <f>INDEX(version[Version],MATCH(Data2[[#This Row],[ChangeAuth]],version[Chg code],0))</f>
        <v>Agency</v>
      </c>
      <c r="Z125" s="30">
        <f>INDEX(fund[#Data],MATCH(G125,fund[Fund code],0),2)</f>
        <v>587</v>
      </c>
      <c r="AA125" s="29" t="str">
        <f>IF(Data2[[#This Row],[B2year]]=1,RIGHT(LEFT($A$1,4)+1,2),IF(Data2[[#This Row],[B2year]]=2,RIGHT($A$1,2),""))</f>
        <v>22</v>
      </c>
      <c r="AB125" s="29">
        <f>INDEX(version8[#Data],MATCH(Data2[[#This Row],[Version]],version8[Version],0),2)</f>
        <v>1</v>
      </c>
      <c r="AC125" s="29" t="str">
        <f>IF(Data2[[#This Row],[FederalService]]="",Data2[[#This Row],[FundSource]],IF(Data2[[#This Row],[FederalService]]="L",Data2[[#This Row],[FundSource]]&amp;"-L",IF(Data2[[#This Row],[FederalService]]="F",Data2[[#This Row],[FundSource]]&amp;"-F",IF(Data2[[#This Row],[FederalService]]="S",Data2[[#This Row],[FundSource]]&amp;"-S"))))</f>
        <v>SEG</v>
      </c>
    </row>
    <row r="126" spans="1:29" ht="15" x14ac:dyDescent="0.25">
      <c r="A126" t="s">
        <v>117</v>
      </c>
      <c r="B126" t="s">
        <v>133</v>
      </c>
      <c r="C126" t="s">
        <v>165</v>
      </c>
      <c r="D126" s="15">
        <v>251</v>
      </c>
      <c r="E126" t="s">
        <v>292</v>
      </c>
      <c r="F126" t="s">
        <v>109</v>
      </c>
      <c r="G126" t="s">
        <v>134</v>
      </c>
      <c r="H126" t="s">
        <v>165</v>
      </c>
      <c r="I126" t="s">
        <v>118</v>
      </c>
      <c r="J126" t="s">
        <v>112</v>
      </c>
      <c r="K126" t="s">
        <v>165</v>
      </c>
      <c r="L126" s="15">
        <v>2000</v>
      </c>
      <c r="M126" t="s">
        <v>115</v>
      </c>
      <c r="N126" t="s">
        <v>116</v>
      </c>
      <c r="O126" t="s">
        <v>293</v>
      </c>
      <c r="P126" t="s">
        <v>294</v>
      </c>
      <c r="Q126" t="s">
        <v>295</v>
      </c>
      <c r="R126" t="s">
        <v>170</v>
      </c>
      <c r="S126">
        <v>4600</v>
      </c>
      <c r="T126">
        <v>0</v>
      </c>
      <c r="U126" s="15">
        <v>2</v>
      </c>
      <c r="V126" s="27" t="str">
        <f>INDEX(program[ProgramName],MATCH(Data2[[#This Row],[ProgramNum]],program[ProgramNum],0))</f>
        <v>LOCAL TRANSPORTATION ASSISTANCE</v>
      </c>
      <c r="W126" s="20" t="str">
        <f>RIGHT(Data2[[#This Row],[ProgramNum]],1)&amp;Data2[[#This Row],[Statute]]</f>
        <v>2pq</v>
      </c>
      <c r="X126" s="27" t="e">
        <f>INDEX(#REF!,MATCH(Data2[[#This Row],[Appr]],#REF!,0))</f>
        <v>#REF!</v>
      </c>
      <c r="Y126" s="40" t="str">
        <f>INDEX(version[Version],MATCH(Data2[[#This Row],[ChangeAuth]],version[Chg code],0))</f>
        <v>Agency</v>
      </c>
      <c r="Z126" s="30">
        <f>INDEX(fund[#Data],MATCH(G126,fund[Fund code],0),2)</f>
        <v>587</v>
      </c>
      <c r="AA126" s="29" t="str">
        <f>IF(Data2[[#This Row],[B2year]]=1,RIGHT(LEFT($A$1,4)+1,2),IF(Data2[[#This Row],[B2year]]=2,RIGHT($A$1,2),""))</f>
        <v>23</v>
      </c>
      <c r="AB126" s="29">
        <f>INDEX(version8[#Data],MATCH(Data2[[#This Row],[Version]],version8[Version],0),2)</f>
        <v>1</v>
      </c>
      <c r="AC126" s="29" t="str">
        <f>IF(Data2[[#This Row],[FederalService]]="",Data2[[#This Row],[FundSource]],IF(Data2[[#This Row],[FederalService]]="L",Data2[[#This Row],[FundSource]]&amp;"-L",IF(Data2[[#This Row],[FederalService]]="F",Data2[[#This Row],[FundSource]]&amp;"-F",IF(Data2[[#This Row],[FederalService]]="S",Data2[[#This Row],[FundSource]]&amp;"-S"))))</f>
        <v>SEG</v>
      </c>
    </row>
    <row r="127" spans="1:29" ht="15" x14ac:dyDescent="0.25">
      <c r="A127" t="s">
        <v>117</v>
      </c>
      <c r="B127" t="s">
        <v>117</v>
      </c>
      <c r="C127" t="s">
        <v>165</v>
      </c>
      <c r="D127" s="15">
        <v>272</v>
      </c>
      <c r="E127" t="s">
        <v>296</v>
      </c>
      <c r="F127" t="s">
        <v>109</v>
      </c>
      <c r="G127" t="s">
        <v>110</v>
      </c>
      <c r="H127" t="s">
        <v>165</v>
      </c>
      <c r="I127" t="s">
        <v>118</v>
      </c>
      <c r="J127" t="s">
        <v>174</v>
      </c>
      <c r="K127" t="s">
        <v>174</v>
      </c>
      <c r="L127" s="15">
        <v>2000</v>
      </c>
      <c r="M127" t="s">
        <v>115</v>
      </c>
      <c r="N127" t="s">
        <v>116</v>
      </c>
      <c r="O127" t="s">
        <v>175</v>
      </c>
      <c r="P127" t="s">
        <v>119</v>
      </c>
      <c r="Q127" t="s">
        <v>274</v>
      </c>
      <c r="R127" t="s">
        <v>170</v>
      </c>
      <c r="S127">
        <v>500000</v>
      </c>
      <c r="T127">
        <v>0</v>
      </c>
      <c r="U127" s="15">
        <v>1</v>
      </c>
      <c r="V127" s="27" t="str">
        <f>INDEX(program[ProgramName],MATCH(Data2[[#This Row],[ProgramNum]],program[ProgramNum],0))</f>
        <v>LOCAL TRANSPORTATION ASSISTANCE</v>
      </c>
      <c r="W127" s="20" t="str">
        <f>RIGHT(Data2[[#This Row],[ProgramNum]],1)&amp;Data2[[#This Row],[Statute]]</f>
        <v>2bv</v>
      </c>
      <c r="X127" s="27" t="e">
        <f>INDEX(#REF!,MATCH(Data2[[#This Row],[Appr]],#REF!,0))</f>
        <v>#REF!</v>
      </c>
      <c r="Y127" s="40" t="str">
        <f>INDEX(version[Version],MATCH(Data2[[#This Row],[ChangeAuth]],version[Chg code],0))</f>
        <v>Agency</v>
      </c>
      <c r="Z127" s="30">
        <f>INDEX(fund[#Data],MATCH(G127,fund[Fund code],0),2)</f>
        <v>211</v>
      </c>
      <c r="AA127" s="29" t="str">
        <f>IF(Data2[[#This Row],[B2year]]=1,RIGHT(LEFT($A$1,4)+1,2),IF(Data2[[#This Row],[B2year]]=2,RIGHT($A$1,2),""))</f>
        <v>22</v>
      </c>
      <c r="AB127" s="29">
        <f>INDEX(version8[#Data],MATCH(Data2[[#This Row],[Version]],version8[Version],0),2)</f>
        <v>1</v>
      </c>
      <c r="AC127" s="29" t="str">
        <f>IF(Data2[[#This Row],[FederalService]]="",Data2[[#This Row],[FundSource]],IF(Data2[[#This Row],[FederalService]]="L",Data2[[#This Row],[FundSource]]&amp;"-L",IF(Data2[[#This Row],[FederalService]]="F",Data2[[#This Row],[FundSource]]&amp;"-F",IF(Data2[[#This Row],[FederalService]]="S",Data2[[#This Row],[FundSource]]&amp;"-S"))))</f>
        <v>SEG-L</v>
      </c>
    </row>
    <row r="128" spans="1:29" ht="15" x14ac:dyDescent="0.25">
      <c r="A128" t="s">
        <v>117</v>
      </c>
      <c r="B128" t="s">
        <v>117</v>
      </c>
      <c r="C128" t="s">
        <v>165</v>
      </c>
      <c r="D128" s="15">
        <v>272</v>
      </c>
      <c r="E128" t="s">
        <v>296</v>
      </c>
      <c r="F128" t="s">
        <v>109</v>
      </c>
      <c r="G128" t="s">
        <v>110</v>
      </c>
      <c r="H128" t="s">
        <v>165</v>
      </c>
      <c r="I128" t="s">
        <v>118</v>
      </c>
      <c r="J128" t="s">
        <v>174</v>
      </c>
      <c r="K128" t="s">
        <v>174</v>
      </c>
      <c r="L128" s="15">
        <v>2000</v>
      </c>
      <c r="M128" t="s">
        <v>115</v>
      </c>
      <c r="N128" t="s">
        <v>116</v>
      </c>
      <c r="O128" t="s">
        <v>175</v>
      </c>
      <c r="P128" t="s">
        <v>119</v>
      </c>
      <c r="Q128" t="s">
        <v>274</v>
      </c>
      <c r="R128" t="s">
        <v>170</v>
      </c>
      <c r="S128">
        <v>500000</v>
      </c>
      <c r="T128">
        <v>0</v>
      </c>
      <c r="U128" s="15">
        <v>2</v>
      </c>
      <c r="V128" s="27" t="str">
        <f>INDEX(program[ProgramName],MATCH(Data2[[#This Row],[ProgramNum]],program[ProgramNum],0))</f>
        <v>LOCAL TRANSPORTATION ASSISTANCE</v>
      </c>
      <c r="W128" s="20" t="str">
        <f>RIGHT(Data2[[#This Row],[ProgramNum]],1)&amp;Data2[[#This Row],[Statute]]</f>
        <v>2bv</v>
      </c>
      <c r="X128" s="27" t="e">
        <f>INDEX(#REF!,MATCH(Data2[[#This Row],[Appr]],#REF!,0))</f>
        <v>#REF!</v>
      </c>
      <c r="Y128" s="40" t="str">
        <f>INDEX(version[Version],MATCH(Data2[[#This Row],[ChangeAuth]],version[Chg code],0))</f>
        <v>Agency</v>
      </c>
      <c r="Z128" s="30">
        <f>INDEX(fund[#Data],MATCH(G128,fund[Fund code],0),2)</f>
        <v>211</v>
      </c>
      <c r="AA128" s="29" t="str">
        <f>IF(Data2[[#This Row],[B2year]]=1,RIGHT(LEFT($A$1,4)+1,2),IF(Data2[[#This Row],[B2year]]=2,RIGHT($A$1,2),""))</f>
        <v>23</v>
      </c>
      <c r="AB128" s="29">
        <f>INDEX(version8[#Data],MATCH(Data2[[#This Row],[Version]],version8[Version],0),2)</f>
        <v>1</v>
      </c>
      <c r="AC128" s="29" t="str">
        <f>IF(Data2[[#This Row],[FederalService]]="",Data2[[#This Row],[FundSource]],IF(Data2[[#This Row],[FederalService]]="L",Data2[[#This Row],[FundSource]]&amp;"-L",IF(Data2[[#This Row],[FederalService]]="F",Data2[[#This Row],[FundSource]]&amp;"-F",IF(Data2[[#This Row],[FederalService]]="S",Data2[[#This Row],[FundSource]]&amp;"-S"))))</f>
        <v>SEG-L</v>
      </c>
    </row>
    <row r="129" spans="1:29" ht="15" x14ac:dyDescent="0.25">
      <c r="A129" t="s">
        <v>117</v>
      </c>
      <c r="B129" t="s">
        <v>117</v>
      </c>
      <c r="C129" t="s">
        <v>165</v>
      </c>
      <c r="D129" s="15">
        <v>292</v>
      </c>
      <c r="E129" t="s">
        <v>297</v>
      </c>
      <c r="F129" t="s">
        <v>109</v>
      </c>
      <c r="G129" t="s">
        <v>110</v>
      </c>
      <c r="H129" t="s">
        <v>165</v>
      </c>
      <c r="I129" t="s">
        <v>118</v>
      </c>
      <c r="J129" t="s">
        <v>111</v>
      </c>
      <c r="K129" t="s">
        <v>174</v>
      </c>
      <c r="L129" s="15">
        <v>2000</v>
      </c>
      <c r="M129" t="s">
        <v>115</v>
      </c>
      <c r="N129" t="s">
        <v>116</v>
      </c>
      <c r="O129" t="s">
        <v>298</v>
      </c>
      <c r="P129" t="s">
        <v>299</v>
      </c>
      <c r="Q129" t="s">
        <v>274</v>
      </c>
      <c r="R129" t="s">
        <v>170</v>
      </c>
      <c r="S129">
        <v>4000000</v>
      </c>
      <c r="T129">
        <v>0</v>
      </c>
      <c r="U129" s="15">
        <v>1</v>
      </c>
      <c r="V129" s="27" t="str">
        <f>INDEX(program[ProgramName],MATCH(Data2[[#This Row],[ProgramNum]],program[ProgramNum],0))</f>
        <v>LOCAL TRANSPORTATION ASSISTANCE</v>
      </c>
      <c r="W129" s="20" t="str">
        <f>RIGHT(Data2[[#This Row],[ProgramNum]],1)&amp;Data2[[#This Row],[Statute]]</f>
        <v>2bw</v>
      </c>
      <c r="X129" s="27" t="e">
        <f>INDEX(#REF!,MATCH(Data2[[#This Row],[Appr]],#REF!,0))</f>
        <v>#REF!</v>
      </c>
      <c r="Y129" s="40" t="str">
        <f>INDEX(version[Version],MATCH(Data2[[#This Row],[ChangeAuth]],version[Chg code],0))</f>
        <v>Agency</v>
      </c>
      <c r="Z129" s="30">
        <f>INDEX(fund[#Data],MATCH(G129,fund[Fund code],0),2)</f>
        <v>211</v>
      </c>
      <c r="AA129" s="29" t="str">
        <f>IF(Data2[[#This Row],[B2year]]=1,RIGHT(LEFT($A$1,4)+1,2),IF(Data2[[#This Row],[B2year]]=2,RIGHT($A$1,2),""))</f>
        <v>22</v>
      </c>
      <c r="AB129" s="29">
        <f>INDEX(version8[#Data],MATCH(Data2[[#This Row],[Version]],version8[Version],0),2)</f>
        <v>1</v>
      </c>
      <c r="AC129" s="29" t="str">
        <f>IF(Data2[[#This Row],[FederalService]]="",Data2[[#This Row],[FundSource]],IF(Data2[[#This Row],[FederalService]]="L",Data2[[#This Row],[FundSource]]&amp;"-L",IF(Data2[[#This Row],[FederalService]]="F",Data2[[#This Row],[FundSource]]&amp;"-F",IF(Data2[[#This Row],[FederalService]]="S",Data2[[#This Row],[FundSource]]&amp;"-S"))))</f>
        <v>SEG-L</v>
      </c>
    </row>
    <row r="130" spans="1:29" ht="15" x14ac:dyDescent="0.25">
      <c r="A130" t="s">
        <v>117</v>
      </c>
      <c r="B130" t="s">
        <v>117</v>
      </c>
      <c r="C130" t="s">
        <v>165</v>
      </c>
      <c r="D130" s="15">
        <v>292</v>
      </c>
      <c r="E130" t="s">
        <v>297</v>
      </c>
      <c r="F130" t="s">
        <v>109</v>
      </c>
      <c r="G130" t="s">
        <v>110</v>
      </c>
      <c r="H130" t="s">
        <v>165</v>
      </c>
      <c r="I130" t="s">
        <v>118</v>
      </c>
      <c r="J130" t="s">
        <v>111</v>
      </c>
      <c r="K130" t="s">
        <v>174</v>
      </c>
      <c r="L130" s="15">
        <v>2000</v>
      </c>
      <c r="M130" t="s">
        <v>115</v>
      </c>
      <c r="N130" t="s">
        <v>116</v>
      </c>
      <c r="O130" t="s">
        <v>298</v>
      </c>
      <c r="P130" t="s">
        <v>299</v>
      </c>
      <c r="Q130" t="s">
        <v>274</v>
      </c>
      <c r="R130" t="s">
        <v>170</v>
      </c>
      <c r="S130">
        <v>4000000</v>
      </c>
      <c r="T130">
        <v>0</v>
      </c>
      <c r="U130" s="15">
        <v>2</v>
      </c>
      <c r="V130" s="27" t="str">
        <f>INDEX(program[ProgramName],MATCH(Data2[[#This Row],[ProgramNum]],program[ProgramNum],0))</f>
        <v>LOCAL TRANSPORTATION ASSISTANCE</v>
      </c>
      <c r="W130" s="20" t="str">
        <f>RIGHT(Data2[[#This Row],[ProgramNum]],1)&amp;Data2[[#This Row],[Statute]]</f>
        <v>2bw</v>
      </c>
      <c r="X130" s="27" t="e">
        <f>INDEX(#REF!,MATCH(Data2[[#This Row],[Appr]],#REF!,0))</f>
        <v>#REF!</v>
      </c>
      <c r="Y130" s="40" t="str">
        <f>INDEX(version[Version],MATCH(Data2[[#This Row],[ChangeAuth]],version[Chg code],0))</f>
        <v>Agency</v>
      </c>
      <c r="Z130" s="30">
        <f>INDEX(fund[#Data],MATCH(G130,fund[Fund code],0),2)</f>
        <v>211</v>
      </c>
      <c r="AA130" s="29" t="str">
        <f>IF(Data2[[#This Row],[B2year]]=1,RIGHT(LEFT($A$1,4)+1,2),IF(Data2[[#This Row],[B2year]]=2,RIGHT($A$1,2),""))</f>
        <v>23</v>
      </c>
      <c r="AB130" s="29">
        <f>INDEX(version8[#Data],MATCH(Data2[[#This Row],[Version]],version8[Version],0),2)</f>
        <v>1</v>
      </c>
      <c r="AC130" s="29" t="str">
        <f>IF(Data2[[#This Row],[FederalService]]="",Data2[[#This Row],[FundSource]],IF(Data2[[#This Row],[FederalService]]="L",Data2[[#This Row],[FundSource]]&amp;"-L",IF(Data2[[#This Row],[FederalService]]="F",Data2[[#This Row],[FundSource]]&amp;"-F",IF(Data2[[#This Row],[FederalService]]="S",Data2[[#This Row],[FundSource]]&amp;"-S"))))</f>
        <v>SEG-L</v>
      </c>
    </row>
    <row r="131" spans="1:29" ht="15" x14ac:dyDescent="0.25">
      <c r="A131" t="s">
        <v>117</v>
      </c>
      <c r="B131" t="s">
        <v>126</v>
      </c>
      <c r="C131" t="s">
        <v>165</v>
      </c>
      <c r="D131" s="15">
        <v>263</v>
      </c>
      <c r="E131" t="s">
        <v>300</v>
      </c>
      <c r="F131" t="s">
        <v>109</v>
      </c>
      <c r="G131" t="s">
        <v>110</v>
      </c>
      <c r="H131" t="s">
        <v>165</v>
      </c>
      <c r="I131" t="s">
        <v>118</v>
      </c>
      <c r="J131" t="s">
        <v>174</v>
      </c>
      <c r="K131" t="s">
        <v>165</v>
      </c>
      <c r="L131" s="15">
        <v>2000</v>
      </c>
      <c r="M131" t="s">
        <v>115</v>
      </c>
      <c r="N131" t="s">
        <v>116</v>
      </c>
      <c r="O131" t="s">
        <v>209</v>
      </c>
      <c r="P131" t="s">
        <v>270</v>
      </c>
      <c r="Q131" t="s">
        <v>274</v>
      </c>
      <c r="R131" t="s">
        <v>170</v>
      </c>
      <c r="S131">
        <v>493800</v>
      </c>
      <c r="T131">
        <v>0</v>
      </c>
      <c r="U131" s="15">
        <v>1</v>
      </c>
      <c r="V131" s="27" t="str">
        <f>INDEX(program[ProgramName],MATCH(Data2[[#This Row],[ProgramNum]],program[ProgramNum],0))</f>
        <v>LOCAL TRANSPORTATION ASSISTANCE</v>
      </c>
      <c r="W131" s="20" t="str">
        <f>RIGHT(Data2[[#This Row],[ProgramNum]],1)&amp;Data2[[#This Row],[Statute]]</f>
        <v>2cq</v>
      </c>
      <c r="X131" s="27" t="e">
        <f>INDEX(#REF!,MATCH(Data2[[#This Row],[Appr]],#REF!,0))</f>
        <v>#REF!</v>
      </c>
      <c r="Y131" s="40" t="str">
        <f>INDEX(version[Version],MATCH(Data2[[#This Row],[ChangeAuth]],version[Chg code],0))</f>
        <v>Agency</v>
      </c>
      <c r="Z131" s="30">
        <f>INDEX(fund[#Data],MATCH(G131,fund[Fund code],0),2)</f>
        <v>211</v>
      </c>
      <c r="AA131" s="29" t="str">
        <f>IF(Data2[[#This Row],[B2year]]=1,RIGHT(LEFT($A$1,4)+1,2),IF(Data2[[#This Row],[B2year]]=2,RIGHT($A$1,2),""))</f>
        <v>22</v>
      </c>
      <c r="AB131" s="29">
        <f>INDEX(version8[#Data],MATCH(Data2[[#This Row],[Version]],version8[Version],0),2)</f>
        <v>1</v>
      </c>
      <c r="AC131" s="29" t="str">
        <f>IF(Data2[[#This Row],[FederalService]]="",Data2[[#This Row],[FundSource]],IF(Data2[[#This Row],[FederalService]]="L",Data2[[#This Row],[FundSource]]&amp;"-L",IF(Data2[[#This Row],[FederalService]]="F",Data2[[#This Row],[FundSource]]&amp;"-F",IF(Data2[[#This Row],[FederalService]]="S",Data2[[#This Row],[FundSource]]&amp;"-S"))))</f>
        <v>SEG</v>
      </c>
    </row>
    <row r="132" spans="1:29" ht="15" x14ac:dyDescent="0.25">
      <c r="A132" t="s">
        <v>117</v>
      </c>
      <c r="B132" t="s">
        <v>126</v>
      </c>
      <c r="C132" t="s">
        <v>165</v>
      </c>
      <c r="D132" s="15">
        <v>263</v>
      </c>
      <c r="E132" t="s">
        <v>300</v>
      </c>
      <c r="F132" t="s">
        <v>109</v>
      </c>
      <c r="G132" t="s">
        <v>110</v>
      </c>
      <c r="H132" t="s">
        <v>165</v>
      </c>
      <c r="I132" t="s">
        <v>118</v>
      </c>
      <c r="J132" t="s">
        <v>174</v>
      </c>
      <c r="K132" t="s">
        <v>165</v>
      </c>
      <c r="L132" s="15">
        <v>2000</v>
      </c>
      <c r="M132" t="s">
        <v>115</v>
      </c>
      <c r="N132" t="s">
        <v>116</v>
      </c>
      <c r="O132" t="s">
        <v>209</v>
      </c>
      <c r="P132" t="s">
        <v>270</v>
      </c>
      <c r="Q132" t="s">
        <v>274</v>
      </c>
      <c r="R132" t="s">
        <v>170</v>
      </c>
      <c r="S132">
        <v>493800</v>
      </c>
      <c r="T132">
        <v>0</v>
      </c>
      <c r="U132" s="15">
        <v>2</v>
      </c>
      <c r="V132" s="27" t="str">
        <f>INDEX(program[ProgramName],MATCH(Data2[[#This Row],[ProgramNum]],program[ProgramNum],0))</f>
        <v>LOCAL TRANSPORTATION ASSISTANCE</v>
      </c>
      <c r="W132" s="20" t="str">
        <f>RIGHT(Data2[[#This Row],[ProgramNum]],1)&amp;Data2[[#This Row],[Statute]]</f>
        <v>2cq</v>
      </c>
      <c r="X132" s="27" t="e">
        <f>INDEX(#REF!,MATCH(Data2[[#This Row],[Appr]],#REF!,0))</f>
        <v>#REF!</v>
      </c>
      <c r="Y132" s="40" t="str">
        <f>INDEX(version[Version],MATCH(Data2[[#This Row],[ChangeAuth]],version[Chg code],0))</f>
        <v>Agency</v>
      </c>
      <c r="Z132" s="30">
        <f>INDEX(fund[#Data],MATCH(G132,fund[Fund code],0),2)</f>
        <v>211</v>
      </c>
      <c r="AA132" s="29" t="str">
        <f>IF(Data2[[#This Row],[B2year]]=1,RIGHT(LEFT($A$1,4)+1,2),IF(Data2[[#This Row],[B2year]]=2,RIGHT($A$1,2),""))</f>
        <v>23</v>
      </c>
      <c r="AB132" s="29">
        <f>INDEX(version8[#Data],MATCH(Data2[[#This Row],[Version]],version8[Version],0),2)</f>
        <v>1</v>
      </c>
      <c r="AC132" s="29" t="str">
        <f>IF(Data2[[#This Row],[FederalService]]="",Data2[[#This Row],[FundSource]],IF(Data2[[#This Row],[FederalService]]="L",Data2[[#This Row],[FundSource]]&amp;"-L",IF(Data2[[#This Row],[FederalService]]="F",Data2[[#This Row],[FundSource]]&amp;"-F",IF(Data2[[#This Row],[FederalService]]="S",Data2[[#This Row],[FundSource]]&amp;"-S"))))</f>
        <v>SEG</v>
      </c>
    </row>
    <row r="133" spans="1:29" ht="15" x14ac:dyDescent="0.25">
      <c r="A133" t="s">
        <v>117</v>
      </c>
      <c r="B133" t="s">
        <v>126</v>
      </c>
      <c r="C133" t="s">
        <v>165</v>
      </c>
      <c r="D133" s="15">
        <v>266</v>
      </c>
      <c r="E133" t="s">
        <v>301</v>
      </c>
      <c r="F133" t="s">
        <v>109</v>
      </c>
      <c r="G133" t="s">
        <v>110</v>
      </c>
      <c r="H133" t="s">
        <v>165</v>
      </c>
      <c r="I133" t="s">
        <v>118</v>
      </c>
      <c r="J133" t="s">
        <v>174</v>
      </c>
      <c r="K133" t="s">
        <v>165</v>
      </c>
      <c r="L133" s="15">
        <v>2000</v>
      </c>
      <c r="M133" t="s">
        <v>115</v>
      </c>
      <c r="N133" t="s">
        <v>116</v>
      </c>
      <c r="O133" t="s">
        <v>213</v>
      </c>
      <c r="P133" t="s">
        <v>302</v>
      </c>
      <c r="Q133" t="s">
        <v>274</v>
      </c>
      <c r="R133" t="s">
        <v>170</v>
      </c>
      <c r="S133">
        <v>6800000</v>
      </c>
      <c r="T133">
        <v>0</v>
      </c>
      <c r="U133" s="15">
        <v>1</v>
      </c>
      <c r="V133" s="27" t="str">
        <f>INDEX(program[ProgramName],MATCH(Data2[[#This Row],[ProgramNum]],program[ProgramNum],0))</f>
        <v>LOCAL TRANSPORTATION ASSISTANCE</v>
      </c>
      <c r="W133" s="20" t="str">
        <f>RIGHT(Data2[[#This Row],[ProgramNum]],1)&amp;Data2[[#This Row],[Statute]]</f>
        <v>2cr</v>
      </c>
      <c r="X133" s="27" t="e">
        <f>INDEX(#REF!,MATCH(Data2[[#This Row],[Appr]],#REF!,0))</f>
        <v>#REF!</v>
      </c>
      <c r="Y133" s="40" t="str">
        <f>INDEX(version[Version],MATCH(Data2[[#This Row],[ChangeAuth]],version[Chg code],0))</f>
        <v>Agency</v>
      </c>
      <c r="Z133" s="30">
        <f>INDEX(fund[#Data],MATCH(G133,fund[Fund code],0),2)</f>
        <v>211</v>
      </c>
      <c r="AA133" s="29" t="str">
        <f>IF(Data2[[#This Row],[B2year]]=1,RIGHT(LEFT($A$1,4)+1,2),IF(Data2[[#This Row],[B2year]]=2,RIGHT($A$1,2),""))</f>
        <v>22</v>
      </c>
      <c r="AB133" s="29">
        <f>INDEX(version8[#Data],MATCH(Data2[[#This Row],[Version]],version8[Version],0),2)</f>
        <v>1</v>
      </c>
      <c r="AC133" s="29" t="str">
        <f>IF(Data2[[#This Row],[FederalService]]="",Data2[[#This Row],[FundSource]],IF(Data2[[#This Row],[FederalService]]="L",Data2[[#This Row],[FundSource]]&amp;"-L",IF(Data2[[#This Row],[FederalService]]="F",Data2[[#This Row],[FundSource]]&amp;"-F",IF(Data2[[#This Row],[FederalService]]="S",Data2[[#This Row],[FundSource]]&amp;"-S"))))</f>
        <v>SEG</v>
      </c>
    </row>
    <row r="134" spans="1:29" ht="15" x14ac:dyDescent="0.25">
      <c r="A134" t="s">
        <v>117</v>
      </c>
      <c r="B134" t="s">
        <v>126</v>
      </c>
      <c r="C134" t="s">
        <v>165</v>
      </c>
      <c r="D134" s="15">
        <v>266</v>
      </c>
      <c r="E134" t="s">
        <v>301</v>
      </c>
      <c r="F134" t="s">
        <v>109</v>
      </c>
      <c r="G134" t="s">
        <v>110</v>
      </c>
      <c r="H134" t="s">
        <v>165</v>
      </c>
      <c r="I134" t="s">
        <v>118</v>
      </c>
      <c r="J134" t="s">
        <v>174</v>
      </c>
      <c r="K134" t="s">
        <v>165</v>
      </c>
      <c r="L134" s="15">
        <v>2000</v>
      </c>
      <c r="M134" t="s">
        <v>115</v>
      </c>
      <c r="N134" t="s">
        <v>116</v>
      </c>
      <c r="O134" t="s">
        <v>213</v>
      </c>
      <c r="P134" t="s">
        <v>302</v>
      </c>
      <c r="Q134" t="s">
        <v>274</v>
      </c>
      <c r="R134" t="s">
        <v>170</v>
      </c>
      <c r="S134">
        <v>6800000</v>
      </c>
      <c r="T134">
        <v>0</v>
      </c>
      <c r="U134" s="15">
        <v>2</v>
      </c>
      <c r="V134" s="27" t="str">
        <f>INDEX(program[ProgramName],MATCH(Data2[[#This Row],[ProgramNum]],program[ProgramNum],0))</f>
        <v>LOCAL TRANSPORTATION ASSISTANCE</v>
      </c>
      <c r="W134" s="20" t="str">
        <f>RIGHT(Data2[[#This Row],[ProgramNum]],1)&amp;Data2[[#This Row],[Statute]]</f>
        <v>2cr</v>
      </c>
      <c r="X134" s="27" t="e">
        <f>INDEX(#REF!,MATCH(Data2[[#This Row],[Appr]],#REF!,0))</f>
        <v>#REF!</v>
      </c>
      <c r="Y134" s="40" t="str">
        <f>INDEX(version[Version],MATCH(Data2[[#This Row],[ChangeAuth]],version[Chg code],0))</f>
        <v>Agency</v>
      </c>
      <c r="Z134" s="30">
        <f>INDEX(fund[#Data],MATCH(G134,fund[Fund code],0),2)</f>
        <v>211</v>
      </c>
      <c r="AA134" s="29" t="str">
        <f>IF(Data2[[#This Row],[B2year]]=1,RIGHT(LEFT($A$1,4)+1,2),IF(Data2[[#This Row],[B2year]]=2,RIGHT($A$1,2),""))</f>
        <v>23</v>
      </c>
      <c r="AB134" s="29">
        <f>INDEX(version8[#Data],MATCH(Data2[[#This Row],[Version]],version8[Version],0),2)</f>
        <v>1</v>
      </c>
      <c r="AC134" s="29" t="str">
        <f>IF(Data2[[#This Row],[FederalService]]="",Data2[[#This Row],[FundSource]],IF(Data2[[#This Row],[FederalService]]="L",Data2[[#This Row],[FundSource]]&amp;"-L",IF(Data2[[#This Row],[FederalService]]="F",Data2[[#This Row],[FundSource]]&amp;"-F",IF(Data2[[#This Row],[FederalService]]="S",Data2[[#This Row],[FundSource]]&amp;"-S"))))</f>
        <v>SEG</v>
      </c>
    </row>
    <row r="135" spans="1:29" ht="15" x14ac:dyDescent="0.25">
      <c r="A135" t="s">
        <v>117</v>
      </c>
      <c r="B135" t="s">
        <v>123</v>
      </c>
      <c r="C135" t="s">
        <v>165</v>
      </c>
      <c r="D135" s="15">
        <v>264</v>
      </c>
      <c r="E135" t="s">
        <v>194</v>
      </c>
      <c r="F135" t="s">
        <v>109</v>
      </c>
      <c r="G135" t="s">
        <v>110</v>
      </c>
      <c r="H135" t="s">
        <v>165</v>
      </c>
      <c r="I135" t="s">
        <v>118</v>
      </c>
      <c r="J135" t="s">
        <v>174</v>
      </c>
      <c r="K135" t="s">
        <v>165</v>
      </c>
      <c r="L135" s="15">
        <v>2000</v>
      </c>
      <c r="M135" t="s">
        <v>115</v>
      </c>
      <c r="N135" t="s">
        <v>116</v>
      </c>
      <c r="O135" t="s">
        <v>195</v>
      </c>
      <c r="P135" t="s">
        <v>196</v>
      </c>
      <c r="Q135" t="s">
        <v>274</v>
      </c>
      <c r="R135" t="s">
        <v>170</v>
      </c>
      <c r="S135">
        <v>11735700</v>
      </c>
      <c r="T135">
        <v>0</v>
      </c>
      <c r="U135" s="15">
        <v>2</v>
      </c>
      <c r="V135" s="27" t="str">
        <f>INDEX(program[ProgramName],MATCH(Data2[[#This Row],[ProgramNum]],program[ProgramNum],0))</f>
        <v>LOCAL TRANSPORTATION ASSISTANCE</v>
      </c>
      <c r="W135" s="20" t="str">
        <f>RIGHT(Data2[[#This Row],[ProgramNum]],1)&amp;Data2[[#This Row],[Statute]]</f>
        <v>2dq</v>
      </c>
      <c r="X135" s="27" t="e">
        <f>INDEX(#REF!,MATCH(Data2[[#This Row],[Appr]],#REF!,0))</f>
        <v>#REF!</v>
      </c>
      <c r="Y135" s="40" t="str">
        <f>INDEX(version[Version],MATCH(Data2[[#This Row],[ChangeAuth]],version[Chg code],0))</f>
        <v>Agency</v>
      </c>
      <c r="Z135" s="30">
        <f>INDEX(fund[#Data],MATCH(G135,fund[Fund code],0),2)</f>
        <v>211</v>
      </c>
      <c r="AA135" s="29" t="str">
        <f>IF(Data2[[#This Row],[B2year]]=1,RIGHT(LEFT($A$1,4)+1,2),IF(Data2[[#This Row],[B2year]]=2,RIGHT($A$1,2),""))</f>
        <v>23</v>
      </c>
      <c r="AB135" s="29">
        <f>INDEX(version8[#Data],MATCH(Data2[[#This Row],[Version]],version8[Version],0),2)</f>
        <v>1</v>
      </c>
      <c r="AC135" s="29" t="str">
        <f>IF(Data2[[#This Row],[FederalService]]="",Data2[[#This Row],[FundSource]],IF(Data2[[#This Row],[FederalService]]="L",Data2[[#This Row],[FundSource]]&amp;"-L",IF(Data2[[#This Row],[FederalService]]="F",Data2[[#This Row],[FundSource]]&amp;"-F",IF(Data2[[#This Row],[FederalService]]="S",Data2[[#This Row],[FundSource]]&amp;"-S"))))</f>
        <v>SEG</v>
      </c>
    </row>
    <row r="136" spans="1:29" ht="15" x14ac:dyDescent="0.25">
      <c r="A136" t="s">
        <v>117</v>
      </c>
      <c r="B136" t="s">
        <v>123</v>
      </c>
      <c r="C136" t="s">
        <v>165</v>
      </c>
      <c r="D136" s="15">
        <v>264</v>
      </c>
      <c r="E136" t="s">
        <v>194</v>
      </c>
      <c r="F136" t="s">
        <v>109</v>
      </c>
      <c r="G136" t="s">
        <v>110</v>
      </c>
      <c r="H136" t="s">
        <v>165</v>
      </c>
      <c r="I136" t="s">
        <v>118</v>
      </c>
      <c r="J136" t="s">
        <v>174</v>
      </c>
      <c r="K136" t="s">
        <v>165</v>
      </c>
      <c r="L136" s="15">
        <v>2000</v>
      </c>
      <c r="M136" t="s">
        <v>115</v>
      </c>
      <c r="N136" t="s">
        <v>116</v>
      </c>
      <c r="O136" t="s">
        <v>195</v>
      </c>
      <c r="P136" t="s">
        <v>196</v>
      </c>
      <c r="Q136" t="s">
        <v>274</v>
      </c>
      <c r="R136" t="s">
        <v>170</v>
      </c>
      <c r="S136">
        <v>11735700</v>
      </c>
      <c r="T136">
        <v>0</v>
      </c>
      <c r="U136" s="15">
        <v>1</v>
      </c>
      <c r="V136" s="27" t="str">
        <f>INDEX(program[ProgramName],MATCH(Data2[[#This Row],[ProgramNum]],program[ProgramNum],0))</f>
        <v>LOCAL TRANSPORTATION ASSISTANCE</v>
      </c>
      <c r="W136" s="20" t="str">
        <f>RIGHT(Data2[[#This Row],[ProgramNum]],1)&amp;Data2[[#This Row],[Statute]]</f>
        <v>2dq</v>
      </c>
      <c r="X136" s="27" t="e">
        <f>INDEX(#REF!,MATCH(Data2[[#This Row],[Appr]],#REF!,0))</f>
        <v>#REF!</v>
      </c>
      <c r="Y136" s="40" t="str">
        <f>INDEX(version[Version],MATCH(Data2[[#This Row],[ChangeAuth]],version[Chg code],0))</f>
        <v>Agency</v>
      </c>
      <c r="Z136" s="30">
        <f>INDEX(fund[#Data],MATCH(G136,fund[Fund code],0),2)</f>
        <v>211</v>
      </c>
      <c r="AA136" s="29" t="str">
        <f>IF(Data2[[#This Row],[B2year]]=1,RIGHT(LEFT($A$1,4)+1,2),IF(Data2[[#This Row],[B2year]]=2,RIGHT($A$1,2),""))</f>
        <v>22</v>
      </c>
      <c r="AB136" s="29">
        <f>INDEX(version8[#Data],MATCH(Data2[[#This Row],[Version]],version8[Version],0),2)</f>
        <v>1</v>
      </c>
      <c r="AC136" s="29" t="str">
        <f>IF(Data2[[#This Row],[FederalService]]="",Data2[[#This Row],[FundSource]],IF(Data2[[#This Row],[FederalService]]="L",Data2[[#This Row],[FundSource]]&amp;"-L",IF(Data2[[#This Row],[FederalService]]="F",Data2[[#This Row],[FundSource]]&amp;"-F",IF(Data2[[#This Row],[FederalService]]="S",Data2[[#This Row],[FundSource]]&amp;"-S"))))</f>
        <v>SEG</v>
      </c>
    </row>
    <row r="137" spans="1:29" ht="15" x14ac:dyDescent="0.25">
      <c r="A137" t="s">
        <v>117</v>
      </c>
      <c r="B137" t="s">
        <v>123</v>
      </c>
      <c r="C137" t="s">
        <v>165</v>
      </c>
      <c r="D137" s="15">
        <v>274</v>
      </c>
      <c r="E137" t="s">
        <v>303</v>
      </c>
      <c r="F137" t="s">
        <v>109</v>
      </c>
      <c r="G137" t="s">
        <v>110</v>
      </c>
      <c r="H137" t="s">
        <v>165</v>
      </c>
      <c r="I137" t="s">
        <v>118</v>
      </c>
      <c r="J137" t="s">
        <v>174</v>
      </c>
      <c r="K137" t="s">
        <v>174</v>
      </c>
      <c r="L137" s="15">
        <v>2000</v>
      </c>
      <c r="M137" t="s">
        <v>115</v>
      </c>
      <c r="N137" t="s">
        <v>116</v>
      </c>
      <c r="O137" t="s">
        <v>304</v>
      </c>
      <c r="P137" t="s">
        <v>236</v>
      </c>
      <c r="Q137" t="s">
        <v>274</v>
      </c>
      <c r="R137" t="s">
        <v>170</v>
      </c>
      <c r="S137">
        <v>42000000</v>
      </c>
      <c r="T137">
        <v>0</v>
      </c>
      <c r="U137" s="15">
        <v>1</v>
      </c>
      <c r="V137" s="27" t="str">
        <f>INDEX(program[ProgramName],MATCH(Data2[[#This Row],[ProgramNum]],program[ProgramNum],0))</f>
        <v>LOCAL TRANSPORTATION ASSISTANCE</v>
      </c>
      <c r="W137" s="20" t="str">
        <f>RIGHT(Data2[[#This Row],[ProgramNum]],1)&amp;Data2[[#This Row],[Statute]]</f>
        <v>2dv</v>
      </c>
      <c r="X137" s="27" t="e">
        <f>INDEX(#REF!,MATCH(Data2[[#This Row],[Appr]],#REF!,0))</f>
        <v>#REF!</v>
      </c>
      <c r="Y137" s="40" t="str">
        <f>INDEX(version[Version],MATCH(Data2[[#This Row],[ChangeAuth]],version[Chg code],0))</f>
        <v>Agency</v>
      </c>
      <c r="Z137" s="30">
        <f>INDEX(fund[#Data],MATCH(G137,fund[Fund code],0),2)</f>
        <v>211</v>
      </c>
      <c r="AA137" s="29" t="str">
        <f>IF(Data2[[#This Row],[B2year]]=1,RIGHT(LEFT($A$1,4)+1,2),IF(Data2[[#This Row],[B2year]]=2,RIGHT($A$1,2),""))</f>
        <v>22</v>
      </c>
      <c r="AB137" s="29">
        <f>INDEX(version8[#Data],MATCH(Data2[[#This Row],[Version]],version8[Version],0),2)</f>
        <v>1</v>
      </c>
      <c r="AC137" s="29" t="str">
        <f>IF(Data2[[#This Row],[FederalService]]="",Data2[[#This Row],[FundSource]],IF(Data2[[#This Row],[FederalService]]="L",Data2[[#This Row],[FundSource]]&amp;"-L",IF(Data2[[#This Row],[FederalService]]="F",Data2[[#This Row],[FundSource]]&amp;"-F",IF(Data2[[#This Row],[FederalService]]="S",Data2[[#This Row],[FundSource]]&amp;"-S"))))</f>
        <v>SEG-L</v>
      </c>
    </row>
    <row r="138" spans="1:29" ht="15" x14ac:dyDescent="0.25">
      <c r="A138" t="s">
        <v>117</v>
      </c>
      <c r="B138" t="s">
        <v>123</v>
      </c>
      <c r="C138" t="s">
        <v>165</v>
      </c>
      <c r="D138" s="15">
        <v>274</v>
      </c>
      <c r="E138" t="s">
        <v>303</v>
      </c>
      <c r="F138" t="s">
        <v>109</v>
      </c>
      <c r="G138" t="s">
        <v>110</v>
      </c>
      <c r="H138" t="s">
        <v>165</v>
      </c>
      <c r="I138" t="s">
        <v>118</v>
      </c>
      <c r="J138" t="s">
        <v>174</v>
      </c>
      <c r="K138" t="s">
        <v>174</v>
      </c>
      <c r="L138" s="15">
        <v>2000</v>
      </c>
      <c r="M138" t="s">
        <v>115</v>
      </c>
      <c r="N138" t="s">
        <v>116</v>
      </c>
      <c r="O138" t="s">
        <v>304</v>
      </c>
      <c r="P138" t="s">
        <v>236</v>
      </c>
      <c r="Q138" t="s">
        <v>274</v>
      </c>
      <c r="R138" t="s">
        <v>170</v>
      </c>
      <c r="S138">
        <v>42000000</v>
      </c>
      <c r="T138">
        <v>0</v>
      </c>
      <c r="U138" s="15">
        <v>2</v>
      </c>
      <c r="V138" s="27" t="str">
        <f>INDEX(program[ProgramName],MATCH(Data2[[#This Row],[ProgramNum]],program[ProgramNum],0))</f>
        <v>LOCAL TRANSPORTATION ASSISTANCE</v>
      </c>
      <c r="W138" s="20" t="str">
        <f>RIGHT(Data2[[#This Row],[ProgramNum]],1)&amp;Data2[[#This Row],[Statute]]</f>
        <v>2dv</v>
      </c>
      <c r="X138" s="27" t="e">
        <f>INDEX(#REF!,MATCH(Data2[[#This Row],[Appr]],#REF!,0))</f>
        <v>#REF!</v>
      </c>
      <c r="Y138" s="40" t="str">
        <f>INDEX(version[Version],MATCH(Data2[[#This Row],[ChangeAuth]],version[Chg code],0))</f>
        <v>Agency</v>
      </c>
      <c r="Z138" s="30">
        <f>INDEX(fund[#Data],MATCH(G138,fund[Fund code],0),2)</f>
        <v>211</v>
      </c>
      <c r="AA138" s="29" t="str">
        <f>IF(Data2[[#This Row],[B2year]]=1,RIGHT(LEFT($A$1,4)+1,2),IF(Data2[[#This Row],[B2year]]=2,RIGHT($A$1,2),""))</f>
        <v>23</v>
      </c>
      <c r="AB138" s="29">
        <f>INDEX(version8[#Data],MATCH(Data2[[#This Row],[Version]],version8[Version],0),2)</f>
        <v>1</v>
      </c>
      <c r="AC138" s="29" t="str">
        <f>IF(Data2[[#This Row],[FederalService]]="",Data2[[#This Row],[FundSource]],IF(Data2[[#This Row],[FederalService]]="L",Data2[[#This Row],[FundSource]]&amp;"-L",IF(Data2[[#This Row],[FederalService]]="F",Data2[[#This Row],[FundSource]]&amp;"-F",IF(Data2[[#This Row],[FederalService]]="S",Data2[[#This Row],[FundSource]]&amp;"-S"))))</f>
        <v>SEG-L</v>
      </c>
    </row>
    <row r="139" spans="1:29" ht="15" x14ac:dyDescent="0.25">
      <c r="A139" t="s">
        <v>117</v>
      </c>
      <c r="B139" t="s">
        <v>123</v>
      </c>
      <c r="C139" t="s">
        <v>165</v>
      </c>
      <c r="D139" s="15">
        <v>284</v>
      </c>
      <c r="E139" t="s">
        <v>205</v>
      </c>
      <c r="F139" t="s">
        <v>109</v>
      </c>
      <c r="G139" t="s">
        <v>110</v>
      </c>
      <c r="H139" t="s">
        <v>165</v>
      </c>
      <c r="I139" t="s">
        <v>118</v>
      </c>
      <c r="J139" t="s">
        <v>174</v>
      </c>
      <c r="K139" t="s">
        <v>178</v>
      </c>
      <c r="L139" s="15">
        <v>2000</v>
      </c>
      <c r="M139" t="s">
        <v>115</v>
      </c>
      <c r="N139" t="s">
        <v>116</v>
      </c>
      <c r="O139" t="s">
        <v>206</v>
      </c>
      <c r="P139" t="s">
        <v>207</v>
      </c>
      <c r="Q139" t="s">
        <v>274</v>
      </c>
      <c r="R139" t="s">
        <v>170</v>
      </c>
      <c r="S139">
        <v>55210900</v>
      </c>
      <c r="T139">
        <v>0</v>
      </c>
      <c r="U139" s="15">
        <v>1</v>
      </c>
      <c r="V139" s="27" t="str">
        <f>INDEX(program[ProgramName],MATCH(Data2[[#This Row],[ProgramNum]],program[ProgramNum],0))</f>
        <v>LOCAL TRANSPORTATION ASSISTANCE</v>
      </c>
      <c r="W139" s="20" t="str">
        <f>RIGHT(Data2[[#This Row],[ProgramNum]],1)&amp;Data2[[#This Row],[Statute]]</f>
        <v>2dx</v>
      </c>
      <c r="X139" s="27" t="e">
        <f>INDEX(#REF!,MATCH(Data2[[#This Row],[Appr]],#REF!,0))</f>
        <v>#REF!</v>
      </c>
      <c r="Y139" s="40" t="str">
        <f>INDEX(version[Version],MATCH(Data2[[#This Row],[ChangeAuth]],version[Chg code],0))</f>
        <v>Agency</v>
      </c>
      <c r="Z139" s="30">
        <f>INDEX(fund[#Data],MATCH(G139,fund[Fund code],0),2)</f>
        <v>211</v>
      </c>
      <c r="AA139" s="29" t="str">
        <f>IF(Data2[[#This Row],[B2year]]=1,RIGHT(LEFT($A$1,4)+1,2),IF(Data2[[#This Row],[B2year]]=2,RIGHT($A$1,2),""))</f>
        <v>22</v>
      </c>
      <c r="AB139" s="29">
        <f>INDEX(version8[#Data],MATCH(Data2[[#This Row],[Version]],version8[Version],0),2)</f>
        <v>1</v>
      </c>
      <c r="AC139" s="29" t="str">
        <f>IF(Data2[[#This Row],[FederalService]]="",Data2[[#This Row],[FundSource]],IF(Data2[[#This Row],[FederalService]]="L",Data2[[#This Row],[FundSource]]&amp;"-L",IF(Data2[[#This Row],[FederalService]]="F",Data2[[#This Row],[FundSource]]&amp;"-F",IF(Data2[[#This Row],[FederalService]]="S",Data2[[#This Row],[FundSource]]&amp;"-S"))))</f>
        <v>SEG-F</v>
      </c>
    </row>
    <row r="140" spans="1:29" ht="15" x14ac:dyDescent="0.25">
      <c r="A140" t="s">
        <v>117</v>
      </c>
      <c r="B140" t="s">
        <v>123</v>
      </c>
      <c r="C140" t="s">
        <v>165</v>
      </c>
      <c r="D140" s="15">
        <v>284</v>
      </c>
      <c r="E140" t="s">
        <v>205</v>
      </c>
      <c r="F140" t="s">
        <v>109</v>
      </c>
      <c r="G140" t="s">
        <v>110</v>
      </c>
      <c r="H140" t="s">
        <v>165</v>
      </c>
      <c r="I140" t="s">
        <v>118</v>
      </c>
      <c r="J140" t="s">
        <v>174</v>
      </c>
      <c r="K140" t="s">
        <v>178</v>
      </c>
      <c r="L140" s="15">
        <v>2000</v>
      </c>
      <c r="M140" t="s">
        <v>115</v>
      </c>
      <c r="N140" t="s">
        <v>116</v>
      </c>
      <c r="O140" t="s">
        <v>206</v>
      </c>
      <c r="P140" t="s">
        <v>207</v>
      </c>
      <c r="Q140" t="s">
        <v>274</v>
      </c>
      <c r="R140" t="s">
        <v>170</v>
      </c>
      <c r="S140">
        <v>55210900</v>
      </c>
      <c r="T140">
        <v>0</v>
      </c>
      <c r="U140" s="15">
        <v>2</v>
      </c>
      <c r="V140" s="27" t="str">
        <f>INDEX(program[ProgramName],MATCH(Data2[[#This Row],[ProgramNum]],program[ProgramNum],0))</f>
        <v>LOCAL TRANSPORTATION ASSISTANCE</v>
      </c>
      <c r="W140" s="20" t="str">
        <f>RIGHT(Data2[[#This Row],[ProgramNum]],1)&amp;Data2[[#This Row],[Statute]]</f>
        <v>2dx</v>
      </c>
      <c r="X140" s="27" t="e">
        <f>INDEX(#REF!,MATCH(Data2[[#This Row],[Appr]],#REF!,0))</f>
        <v>#REF!</v>
      </c>
      <c r="Y140" s="40" t="str">
        <f>INDEX(version[Version],MATCH(Data2[[#This Row],[ChangeAuth]],version[Chg code],0))</f>
        <v>Agency</v>
      </c>
      <c r="Z140" s="30">
        <f>INDEX(fund[#Data],MATCH(G140,fund[Fund code],0),2)</f>
        <v>211</v>
      </c>
      <c r="AA140" s="29" t="str">
        <f>IF(Data2[[#This Row],[B2year]]=1,RIGHT(LEFT($A$1,4)+1,2),IF(Data2[[#This Row],[B2year]]=2,RIGHT($A$1,2),""))</f>
        <v>23</v>
      </c>
      <c r="AB140" s="29">
        <f>INDEX(version8[#Data],MATCH(Data2[[#This Row],[Version]],version8[Version],0),2)</f>
        <v>1</v>
      </c>
      <c r="AC140" s="29" t="str">
        <f>IF(Data2[[#This Row],[FederalService]]="",Data2[[#This Row],[FundSource]],IF(Data2[[#This Row],[FederalService]]="L",Data2[[#This Row],[FundSource]]&amp;"-L",IF(Data2[[#This Row],[FederalService]]="F",Data2[[#This Row],[FundSource]]&amp;"-F",IF(Data2[[#This Row],[FederalService]]="S",Data2[[#This Row],[FundSource]]&amp;"-S"))))</f>
        <v>SEG-F</v>
      </c>
    </row>
    <row r="141" spans="1:29" ht="15" x14ac:dyDescent="0.25">
      <c r="A141" t="s">
        <v>117</v>
      </c>
      <c r="B141" t="s">
        <v>127</v>
      </c>
      <c r="C141" t="s">
        <v>165</v>
      </c>
      <c r="D141" s="15">
        <v>265</v>
      </c>
      <c r="E141" t="s">
        <v>305</v>
      </c>
      <c r="F141" t="s">
        <v>109</v>
      </c>
      <c r="G141" t="s">
        <v>110</v>
      </c>
      <c r="H141" t="s">
        <v>165</v>
      </c>
      <c r="I141" t="s">
        <v>118</v>
      </c>
      <c r="J141" t="s">
        <v>174</v>
      </c>
      <c r="K141" t="s">
        <v>165</v>
      </c>
      <c r="L141" s="15">
        <v>2000</v>
      </c>
      <c r="M141" t="s">
        <v>115</v>
      </c>
      <c r="N141" t="s">
        <v>116</v>
      </c>
      <c r="O141" t="s">
        <v>280</v>
      </c>
      <c r="P141" t="s">
        <v>281</v>
      </c>
      <c r="Q141" t="s">
        <v>274</v>
      </c>
      <c r="R141" t="s">
        <v>170</v>
      </c>
      <c r="S141">
        <v>18246900</v>
      </c>
      <c r="T141">
        <v>0</v>
      </c>
      <c r="U141" s="15">
        <v>1</v>
      </c>
      <c r="V141" s="27" t="str">
        <f>INDEX(program[ProgramName],MATCH(Data2[[#This Row],[ProgramNum]],program[ProgramNum],0))</f>
        <v>LOCAL TRANSPORTATION ASSISTANCE</v>
      </c>
      <c r="W141" s="20" t="str">
        <f>RIGHT(Data2[[#This Row],[ProgramNum]],1)&amp;Data2[[#This Row],[Statute]]</f>
        <v>2eq</v>
      </c>
      <c r="X141" s="27" t="e">
        <f>INDEX(#REF!,MATCH(Data2[[#This Row],[Appr]],#REF!,0))</f>
        <v>#REF!</v>
      </c>
      <c r="Y141" s="40" t="str">
        <f>INDEX(version[Version],MATCH(Data2[[#This Row],[ChangeAuth]],version[Chg code],0))</f>
        <v>Agency</v>
      </c>
      <c r="Z141" s="30">
        <f>INDEX(fund[#Data],MATCH(G141,fund[Fund code],0),2)</f>
        <v>211</v>
      </c>
      <c r="AA141" s="29" t="str">
        <f>IF(Data2[[#This Row],[B2year]]=1,RIGHT(LEFT($A$1,4)+1,2),IF(Data2[[#This Row],[B2year]]=2,RIGHT($A$1,2),""))</f>
        <v>22</v>
      </c>
      <c r="AB141" s="29">
        <f>INDEX(version8[#Data],MATCH(Data2[[#This Row],[Version]],version8[Version],0),2)</f>
        <v>1</v>
      </c>
      <c r="AC141" s="29" t="str">
        <f>IF(Data2[[#This Row],[FederalService]]="",Data2[[#This Row],[FundSource]],IF(Data2[[#This Row],[FederalService]]="L",Data2[[#This Row],[FundSource]]&amp;"-L",IF(Data2[[#This Row],[FederalService]]="F",Data2[[#This Row],[FundSource]]&amp;"-F",IF(Data2[[#This Row],[FederalService]]="S",Data2[[#This Row],[FundSource]]&amp;"-S"))))</f>
        <v>SEG</v>
      </c>
    </row>
    <row r="142" spans="1:29" ht="15" x14ac:dyDescent="0.25">
      <c r="A142" t="s">
        <v>117</v>
      </c>
      <c r="B142" t="s">
        <v>127</v>
      </c>
      <c r="C142" t="s">
        <v>165</v>
      </c>
      <c r="D142" s="15">
        <v>265</v>
      </c>
      <c r="E142" t="s">
        <v>305</v>
      </c>
      <c r="F142" t="s">
        <v>109</v>
      </c>
      <c r="G142" t="s">
        <v>110</v>
      </c>
      <c r="H142" t="s">
        <v>165</v>
      </c>
      <c r="I142" t="s">
        <v>118</v>
      </c>
      <c r="J142" t="s">
        <v>174</v>
      </c>
      <c r="K142" t="s">
        <v>165</v>
      </c>
      <c r="L142" s="15">
        <v>2000</v>
      </c>
      <c r="M142" t="s">
        <v>115</v>
      </c>
      <c r="N142" t="s">
        <v>116</v>
      </c>
      <c r="O142" t="s">
        <v>280</v>
      </c>
      <c r="P142" t="s">
        <v>281</v>
      </c>
      <c r="Q142" t="s">
        <v>274</v>
      </c>
      <c r="R142" t="s">
        <v>170</v>
      </c>
      <c r="S142">
        <v>18246900</v>
      </c>
      <c r="T142">
        <v>0</v>
      </c>
      <c r="U142" s="15">
        <v>2</v>
      </c>
      <c r="V142" s="27" t="str">
        <f>INDEX(program[ProgramName],MATCH(Data2[[#This Row],[ProgramNum]],program[ProgramNum],0))</f>
        <v>LOCAL TRANSPORTATION ASSISTANCE</v>
      </c>
      <c r="W142" s="20" t="str">
        <f>RIGHT(Data2[[#This Row],[ProgramNum]],1)&amp;Data2[[#This Row],[Statute]]</f>
        <v>2eq</v>
      </c>
      <c r="X142" s="27" t="e">
        <f>INDEX(#REF!,MATCH(Data2[[#This Row],[Appr]],#REF!,0))</f>
        <v>#REF!</v>
      </c>
      <c r="Y142" s="40" t="str">
        <f>INDEX(version[Version],MATCH(Data2[[#This Row],[ChangeAuth]],version[Chg code],0))</f>
        <v>Agency</v>
      </c>
      <c r="Z142" s="30">
        <f>INDEX(fund[#Data],MATCH(G142,fund[Fund code],0),2)</f>
        <v>211</v>
      </c>
      <c r="AA142" s="29" t="str">
        <f>IF(Data2[[#This Row],[B2year]]=1,RIGHT(LEFT($A$1,4)+1,2),IF(Data2[[#This Row],[B2year]]=2,RIGHT($A$1,2),""))</f>
        <v>23</v>
      </c>
      <c r="AB142" s="29">
        <f>INDEX(version8[#Data],MATCH(Data2[[#This Row],[Version]],version8[Version],0),2)</f>
        <v>1</v>
      </c>
      <c r="AC142" s="29" t="str">
        <f>IF(Data2[[#This Row],[FederalService]]="",Data2[[#This Row],[FundSource]],IF(Data2[[#This Row],[FederalService]]="L",Data2[[#This Row],[FundSource]]&amp;"-L",IF(Data2[[#This Row],[FederalService]]="F",Data2[[#This Row],[FundSource]]&amp;"-F",IF(Data2[[#This Row],[FederalService]]="S",Data2[[#This Row],[FundSource]]&amp;"-S"))))</f>
        <v>SEG</v>
      </c>
    </row>
    <row r="143" spans="1:29" ht="15" x14ac:dyDescent="0.25">
      <c r="A143" t="s">
        <v>117</v>
      </c>
      <c r="B143" t="s">
        <v>127</v>
      </c>
      <c r="C143" t="s">
        <v>165</v>
      </c>
      <c r="D143" s="15">
        <v>275</v>
      </c>
      <c r="E143" t="s">
        <v>306</v>
      </c>
      <c r="F143" t="s">
        <v>109</v>
      </c>
      <c r="G143" t="s">
        <v>110</v>
      </c>
      <c r="H143" t="s">
        <v>165</v>
      </c>
      <c r="I143" t="s">
        <v>118</v>
      </c>
      <c r="J143" t="s">
        <v>174</v>
      </c>
      <c r="K143" t="s">
        <v>174</v>
      </c>
      <c r="L143" s="15">
        <v>2000</v>
      </c>
      <c r="M143" t="s">
        <v>115</v>
      </c>
      <c r="N143" t="s">
        <v>116</v>
      </c>
      <c r="O143" t="s">
        <v>307</v>
      </c>
      <c r="P143" t="s">
        <v>268</v>
      </c>
      <c r="Q143" t="s">
        <v>274</v>
      </c>
      <c r="R143" t="s">
        <v>170</v>
      </c>
      <c r="S143">
        <v>9955400</v>
      </c>
      <c r="T143">
        <v>0</v>
      </c>
      <c r="U143" s="15">
        <v>1</v>
      </c>
      <c r="V143" s="27" t="str">
        <f>INDEX(program[ProgramName],MATCH(Data2[[#This Row],[ProgramNum]],program[ProgramNum],0))</f>
        <v>LOCAL TRANSPORTATION ASSISTANCE</v>
      </c>
      <c r="W143" s="20" t="str">
        <f>RIGHT(Data2[[#This Row],[ProgramNum]],1)&amp;Data2[[#This Row],[Statute]]</f>
        <v>2ev</v>
      </c>
      <c r="X143" s="27" t="e">
        <f>INDEX(#REF!,MATCH(Data2[[#This Row],[Appr]],#REF!,0))</f>
        <v>#REF!</v>
      </c>
      <c r="Y143" s="40" t="str">
        <f>INDEX(version[Version],MATCH(Data2[[#This Row],[ChangeAuth]],version[Chg code],0))</f>
        <v>Agency</v>
      </c>
      <c r="Z143" s="30">
        <f>INDEX(fund[#Data],MATCH(G143,fund[Fund code],0),2)</f>
        <v>211</v>
      </c>
      <c r="AA143" s="29" t="str">
        <f>IF(Data2[[#This Row],[B2year]]=1,RIGHT(LEFT($A$1,4)+1,2),IF(Data2[[#This Row],[B2year]]=2,RIGHT($A$1,2),""))</f>
        <v>22</v>
      </c>
      <c r="AB143" s="29">
        <f>INDEX(version8[#Data],MATCH(Data2[[#This Row],[Version]],version8[Version],0),2)</f>
        <v>1</v>
      </c>
      <c r="AC143" s="29" t="str">
        <f>IF(Data2[[#This Row],[FederalService]]="",Data2[[#This Row],[FundSource]],IF(Data2[[#This Row],[FederalService]]="L",Data2[[#This Row],[FundSource]]&amp;"-L",IF(Data2[[#This Row],[FederalService]]="F",Data2[[#This Row],[FundSource]]&amp;"-F",IF(Data2[[#This Row],[FederalService]]="S",Data2[[#This Row],[FundSource]]&amp;"-S"))))</f>
        <v>SEG-L</v>
      </c>
    </row>
    <row r="144" spans="1:29" ht="15" x14ac:dyDescent="0.25">
      <c r="A144" t="s">
        <v>117</v>
      </c>
      <c r="B144" t="s">
        <v>127</v>
      </c>
      <c r="C144" t="s">
        <v>165</v>
      </c>
      <c r="D144" s="15">
        <v>275</v>
      </c>
      <c r="E144" t="s">
        <v>306</v>
      </c>
      <c r="F144" t="s">
        <v>109</v>
      </c>
      <c r="G144" t="s">
        <v>110</v>
      </c>
      <c r="H144" t="s">
        <v>165</v>
      </c>
      <c r="I144" t="s">
        <v>118</v>
      </c>
      <c r="J144" t="s">
        <v>174</v>
      </c>
      <c r="K144" t="s">
        <v>174</v>
      </c>
      <c r="L144" s="15">
        <v>2000</v>
      </c>
      <c r="M144" t="s">
        <v>115</v>
      </c>
      <c r="N144" t="s">
        <v>116</v>
      </c>
      <c r="O144" t="s">
        <v>307</v>
      </c>
      <c r="P144" t="s">
        <v>268</v>
      </c>
      <c r="Q144" t="s">
        <v>274</v>
      </c>
      <c r="R144" t="s">
        <v>170</v>
      </c>
      <c r="S144">
        <v>9955400</v>
      </c>
      <c r="T144">
        <v>0</v>
      </c>
      <c r="U144" s="15">
        <v>2</v>
      </c>
      <c r="V144" s="27" t="str">
        <f>INDEX(program[ProgramName],MATCH(Data2[[#This Row],[ProgramNum]],program[ProgramNum],0))</f>
        <v>LOCAL TRANSPORTATION ASSISTANCE</v>
      </c>
      <c r="W144" s="20" t="str">
        <f>RIGHT(Data2[[#This Row],[ProgramNum]],1)&amp;Data2[[#This Row],[Statute]]</f>
        <v>2ev</v>
      </c>
      <c r="X144" s="27" t="e">
        <f>INDEX(#REF!,MATCH(Data2[[#This Row],[Appr]],#REF!,0))</f>
        <v>#REF!</v>
      </c>
      <c r="Y144" s="40" t="str">
        <f>INDEX(version[Version],MATCH(Data2[[#This Row],[ChangeAuth]],version[Chg code],0))</f>
        <v>Agency</v>
      </c>
      <c r="Z144" s="30">
        <f>INDEX(fund[#Data],MATCH(G144,fund[Fund code],0),2)</f>
        <v>211</v>
      </c>
      <c r="AA144" s="29" t="str">
        <f>IF(Data2[[#This Row],[B2year]]=1,RIGHT(LEFT($A$1,4)+1,2),IF(Data2[[#This Row],[B2year]]=2,RIGHT($A$1,2),""))</f>
        <v>23</v>
      </c>
      <c r="AB144" s="29">
        <f>INDEX(version8[#Data],MATCH(Data2[[#This Row],[Version]],version8[Version],0),2)</f>
        <v>1</v>
      </c>
      <c r="AC144" s="29" t="str">
        <f>IF(Data2[[#This Row],[FederalService]]="",Data2[[#This Row],[FundSource]],IF(Data2[[#This Row],[FederalService]]="L",Data2[[#This Row],[FundSource]]&amp;"-L",IF(Data2[[#This Row],[FederalService]]="F",Data2[[#This Row],[FundSource]]&amp;"-F",IF(Data2[[#This Row],[FederalService]]="S",Data2[[#This Row],[FundSource]]&amp;"-S"))))</f>
        <v>SEG-L</v>
      </c>
    </row>
    <row r="145" spans="1:29" ht="15" x14ac:dyDescent="0.25">
      <c r="A145" t="s">
        <v>117</v>
      </c>
      <c r="B145" t="s">
        <v>127</v>
      </c>
      <c r="C145" t="s">
        <v>165</v>
      </c>
      <c r="D145" s="15">
        <v>285</v>
      </c>
      <c r="E145" t="s">
        <v>216</v>
      </c>
      <c r="F145" t="s">
        <v>109</v>
      </c>
      <c r="G145" t="s">
        <v>110</v>
      </c>
      <c r="H145" t="s">
        <v>165</v>
      </c>
      <c r="I145" t="s">
        <v>118</v>
      </c>
      <c r="J145" t="s">
        <v>174</v>
      </c>
      <c r="K145" t="s">
        <v>178</v>
      </c>
      <c r="L145" s="15">
        <v>2000</v>
      </c>
      <c r="M145" t="s">
        <v>115</v>
      </c>
      <c r="N145" t="s">
        <v>116</v>
      </c>
      <c r="O145" t="s">
        <v>217</v>
      </c>
      <c r="P145" t="s">
        <v>218</v>
      </c>
      <c r="Q145" t="s">
        <v>274</v>
      </c>
      <c r="R145" t="s">
        <v>170</v>
      </c>
      <c r="S145">
        <v>21295000</v>
      </c>
      <c r="T145">
        <v>0</v>
      </c>
      <c r="U145" s="15">
        <v>1</v>
      </c>
      <c r="V145" s="27" t="str">
        <f>INDEX(program[ProgramName],MATCH(Data2[[#This Row],[ProgramNum]],program[ProgramNum],0))</f>
        <v>LOCAL TRANSPORTATION ASSISTANCE</v>
      </c>
      <c r="W145" s="20" t="str">
        <f>RIGHT(Data2[[#This Row],[ProgramNum]],1)&amp;Data2[[#This Row],[Statute]]</f>
        <v>2ex</v>
      </c>
      <c r="X145" s="27" t="e">
        <f>INDEX(#REF!,MATCH(Data2[[#This Row],[Appr]],#REF!,0))</f>
        <v>#REF!</v>
      </c>
      <c r="Y145" s="40" t="str">
        <f>INDEX(version[Version],MATCH(Data2[[#This Row],[ChangeAuth]],version[Chg code],0))</f>
        <v>Agency</v>
      </c>
      <c r="Z145" s="30">
        <f>INDEX(fund[#Data],MATCH(G145,fund[Fund code],0),2)</f>
        <v>211</v>
      </c>
      <c r="AA145" s="29" t="str">
        <f>IF(Data2[[#This Row],[B2year]]=1,RIGHT(LEFT($A$1,4)+1,2),IF(Data2[[#This Row],[B2year]]=2,RIGHT($A$1,2),""))</f>
        <v>22</v>
      </c>
      <c r="AB145" s="29">
        <f>INDEX(version8[#Data],MATCH(Data2[[#This Row],[Version]],version8[Version],0),2)</f>
        <v>1</v>
      </c>
      <c r="AC145" s="29" t="str">
        <f>IF(Data2[[#This Row],[FederalService]]="",Data2[[#This Row],[FundSource]],IF(Data2[[#This Row],[FederalService]]="L",Data2[[#This Row],[FundSource]]&amp;"-L",IF(Data2[[#This Row],[FederalService]]="F",Data2[[#This Row],[FundSource]]&amp;"-F",IF(Data2[[#This Row],[FederalService]]="S",Data2[[#This Row],[FundSource]]&amp;"-S"))))</f>
        <v>SEG-F</v>
      </c>
    </row>
    <row r="146" spans="1:29" ht="15" x14ac:dyDescent="0.25">
      <c r="A146" t="s">
        <v>117</v>
      </c>
      <c r="B146" t="s">
        <v>127</v>
      </c>
      <c r="C146" t="s">
        <v>165</v>
      </c>
      <c r="D146" s="15">
        <v>285</v>
      </c>
      <c r="E146" t="s">
        <v>216</v>
      </c>
      <c r="F146" t="s">
        <v>109</v>
      </c>
      <c r="G146" t="s">
        <v>110</v>
      </c>
      <c r="H146" t="s">
        <v>165</v>
      </c>
      <c r="I146" t="s">
        <v>118</v>
      </c>
      <c r="J146" t="s">
        <v>174</v>
      </c>
      <c r="K146" t="s">
        <v>178</v>
      </c>
      <c r="L146" s="15">
        <v>2000</v>
      </c>
      <c r="M146" t="s">
        <v>115</v>
      </c>
      <c r="N146" t="s">
        <v>116</v>
      </c>
      <c r="O146" t="s">
        <v>217</v>
      </c>
      <c r="P146" t="s">
        <v>218</v>
      </c>
      <c r="Q146" t="s">
        <v>274</v>
      </c>
      <c r="R146" t="s">
        <v>170</v>
      </c>
      <c r="S146">
        <v>21295000</v>
      </c>
      <c r="T146">
        <v>0</v>
      </c>
      <c r="U146" s="15">
        <v>2</v>
      </c>
      <c r="V146" s="27" t="str">
        <f>INDEX(program[ProgramName],MATCH(Data2[[#This Row],[ProgramNum]],program[ProgramNum],0))</f>
        <v>LOCAL TRANSPORTATION ASSISTANCE</v>
      </c>
      <c r="W146" s="20" t="str">
        <f>RIGHT(Data2[[#This Row],[ProgramNum]],1)&amp;Data2[[#This Row],[Statute]]</f>
        <v>2ex</v>
      </c>
      <c r="X146" s="27" t="e">
        <f>INDEX(#REF!,MATCH(Data2[[#This Row],[Appr]],#REF!,0))</f>
        <v>#REF!</v>
      </c>
      <c r="Y146" s="40" t="str">
        <f>INDEX(version[Version],MATCH(Data2[[#This Row],[ChangeAuth]],version[Chg code],0))</f>
        <v>Agency</v>
      </c>
      <c r="Z146" s="30">
        <f>INDEX(fund[#Data],MATCH(G146,fund[Fund code],0),2)</f>
        <v>211</v>
      </c>
      <c r="AA146" s="29" t="str">
        <f>IF(Data2[[#This Row],[B2year]]=1,RIGHT(LEFT($A$1,4)+1,2),IF(Data2[[#This Row],[B2year]]=2,RIGHT($A$1,2),""))</f>
        <v>23</v>
      </c>
      <c r="AB146" s="29">
        <f>INDEX(version8[#Data],MATCH(Data2[[#This Row],[Version]],version8[Version],0),2)</f>
        <v>1</v>
      </c>
      <c r="AC146" s="29" t="str">
        <f>IF(Data2[[#This Row],[FederalService]]="",Data2[[#This Row],[FundSource]],IF(Data2[[#This Row],[FederalService]]="L",Data2[[#This Row],[FundSource]]&amp;"-L",IF(Data2[[#This Row],[FederalService]]="F",Data2[[#This Row],[FundSource]]&amp;"-F",IF(Data2[[#This Row],[FederalService]]="S",Data2[[#This Row],[FundSource]]&amp;"-S"))))</f>
        <v>SEG-F</v>
      </c>
    </row>
    <row r="147" spans="1:29" ht="15" x14ac:dyDescent="0.25">
      <c r="A147" t="s">
        <v>117</v>
      </c>
      <c r="B147" t="s">
        <v>128</v>
      </c>
      <c r="C147" t="s">
        <v>165</v>
      </c>
      <c r="D147" s="15">
        <v>278</v>
      </c>
      <c r="E147" t="s">
        <v>308</v>
      </c>
      <c r="F147" t="s">
        <v>109</v>
      </c>
      <c r="G147" t="s">
        <v>110</v>
      </c>
      <c r="H147" t="s">
        <v>165</v>
      </c>
      <c r="I147" t="s">
        <v>118</v>
      </c>
      <c r="J147" t="s">
        <v>174</v>
      </c>
      <c r="K147" t="s">
        <v>165</v>
      </c>
      <c r="L147" s="15">
        <v>2000</v>
      </c>
      <c r="M147" t="s">
        <v>115</v>
      </c>
      <c r="N147" t="s">
        <v>116</v>
      </c>
      <c r="O147" t="s">
        <v>309</v>
      </c>
      <c r="P147" t="s">
        <v>246</v>
      </c>
      <c r="Q147" t="s">
        <v>274</v>
      </c>
      <c r="R147" t="s">
        <v>170</v>
      </c>
      <c r="S147">
        <v>17865600</v>
      </c>
      <c r="T147">
        <v>0</v>
      </c>
      <c r="U147" s="15">
        <v>1</v>
      </c>
      <c r="V147" s="27" t="str">
        <f>INDEX(program[ProgramName],MATCH(Data2[[#This Row],[ProgramNum]],program[ProgramNum],0))</f>
        <v>LOCAL TRANSPORTATION ASSISTANCE</v>
      </c>
      <c r="W147" s="20" t="str">
        <f>RIGHT(Data2[[#This Row],[ProgramNum]],1)&amp;Data2[[#This Row],[Statute]]</f>
        <v>2fr</v>
      </c>
      <c r="X147" s="27" t="e">
        <f>INDEX(#REF!,MATCH(Data2[[#This Row],[Appr]],#REF!,0))</f>
        <v>#REF!</v>
      </c>
      <c r="Y147" s="40" t="str">
        <f>INDEX(version[Version],MATCH(Data2[[#This Row],[ChangeAuth]],version[Chg code],0))</f>
        <v>Agency</v>
      </c>
      <c r="Z147" s="30">
        <f>INDEX(fund[#Data],MATCH(G147,fund[Fund code],0),2)</f>
        <v>211</v>
      </c>
      <c r="AA147" s="29" t="str">
        <f>IF(Data2[[#This Row],[B2year]]=1,RIGHT(LEFT($A$1,4)+1,2),IF(Data2[[#This Row],[B2year]]=2,RIGHT($A$1,2),""))</f>
        <v>22</v>
      </c>
      <c r="AB147" s="29">
        <f>INDEX(version8[#Data],MATCH(Data2[[#This Row],[Version]],version8[Version],0),2)</f>
        <v>1</v>
      </c>
      <c r="AC147" s="29" t="str">
        <f>IF(Data2[[#This Row],[FederalService]]="",Data2[[#This Row],[FundSource]],IF(Data2[[#This Row],[FederalService]]="L",Data2[[#This Row],[FundSource]]&amp;"-L",IF(Data2[[#This Row],[FederalService]]="F",Data2[[#This Row],[FundSource]]&amp;"-F",IF(Data2[[#This Row],[FederalService]]="S",Data2[[#This Row],[FundSource]]&amp;"-S"))))</f>
        <v>SEG</v>
      </c>
    </row>
    <row r="148" spans="1:29" ht="15" x14ac:dyDescent="0.25">
      <c r="A148" t="s">
        <v>117</v>
      </c>
      <c r="B148" t="s">
        <v>128</v>
      </c>
      <c r="C148" t="s">
        <v>165</v>
      </c>
      <c r="D148" s="15">
        <v>278</v>
      </c>
      <c r="E148" t="s">
        <v>308</v>
      </c>
      <c r="F148" t="s">
        <v>109</v>
      </c>
      <c r="G148" t="s">
        <v>110</v>
      </c>
      <c r="H148" t="s">
        <v>165</v>
      </c>
      <c r="I148" t="s">
        <v>118</v>
      </c>
      <c r="J148" t="s">
        <v>174</v>
      </c>
      <c r="K148" t="s">
        <v>165</v>
      </c>
      <c r="L148" s="15">
        <v>2000</v>
      </c>
      <c r="M148" t="s">
        <v>115</v>
      </c>
      <c r="N148" t="s">
        <v>116</v>
      </c>
      <c r="O148" t="s">
        <v>309</v>
      </c>
      <c r="P148" t="s">
        <v>246</v>
      </c>
      <c r="Q148" t="s">
        <v>274</v>
      </c>
      <c r="R148" t="s">
        <v>170</v>
      </c>
      <c r="S148">
        <v>17865600</v>
      </c>
      <c r="T148">
        <v>0</v>
      </c>
      <c r="U148" s="15">
        <v>2</v>
      </c>
      <c r="V148" s="27" t="str">
        <f>INDEX(program[ProgramName],MATCH(Data2[[#This Row],[ProgramNum]],program[ProgramNum],0))</f>
        <v>LOCAL TRANSPORTATION ASSISTANCE</v>
      </c>
      <c r="W148" s="20" t="str">
        <f>RIGHT(Data2[[#This Row],[ProgramNum]],1)&amp;Data2[[#This Row],[Statute]]</f>
        <v>2fr</v>
      </c>
      <c r="X148" s="27" t="e">
        <f>INDEX(#REF!,MATCH(Data2[[#This Row],[Appr]],#REF!,0))</f>
        <v>#REF!</v>
      </c>
      <c r="Y148" s="40" t="str">
        <f>INDEX(version[Version],MATCH(Data2[[#This Row],[ChangeAuth]],version[Chg code],0))</f>
        <v>Agency</v>
      </c>
      <c r="Z148" s="30">
        <f>INDEX(fund[#Data],MATCH(G148,fund[Fund code],0),2)</f>
        <v>211</v>
      </c>
      <c r="AA148" s="29" t="str">
        <f>IF(Data2[[#This Row],[B2year]]=1,RIGHT(LEFT($A$1,4)+1,2),IF(Data2[[#This Row],[B2year]]=2,RIGHT($A$1,2),""))</f>
        <v>23</v>
      </c>
      <c r="AB148" s="29">
        <f>INDEX(version8[#Data],MATCH(Data2[[#This Row],[Version]],version8[Version],0),2)</f>
        <v>1</v>
      </c>
      <c r="AC148" s="29" t="str">
        <f>IF(Data2[[#This Row],[FederalService]]="",Data2[[#This Row],[FundSource]],IF(Data2[[#This Row],[FederalService]]="L",Data2[[#This Row],[FundSource]]&amp;"-L",IF(Data2[[#This Row],[FederalService]]="F",Data2[[#This Row],[FundSource]]&amp;"-F",IF(Data2[[#This Row],[FederalService]]="S",Data2[[#This Row],[FundSource]]&amp;"-S"))))</f>
        <v>SEG</v>
      </c>
    </row>
    <row r="149" spans="1:29" ht="15" x14ac:dyDescent="0.25">
      <c r="A149" t="s">
        <v>117</v>
      </c>
      <c r="B149" t="s">
        <v>128</v>
      </c>
      <c r="C149" t="s">
        <v>165</v>
      </c>
      <c r="D149" s="15">
        <v>270</v>
      </c>
      <c r="E149" t="s">
        <v>310</v>
      </c>
      <c r="F149" t="s">
        <v>109</v>
      </c>
      <c r="G149" t="s">
        <v>110</v>
      </c>
      <c r="H149" t="s">
        <v>165</v>
      </c>
      <c r="I149" t="s">
        <v>118</v>
      </c>
      <c r="J149" t="s">
        <v>174</v>
      </c>
      <c r="K149" t="s">
        <v>165</v>
      </c>
      <c r="L149" s="15">
        <v>2000</v>
      </c>
      <c r="M149" t="s">
        <v>115</v>
      </c>
      <c r="N149" t="s">
        <v>116</v>
      </c>
      <c r="O149" t="s">
        <v>257</v>
      </c>
      <c r="P149" t="s">
        <v>260</v>
      </c>
      <c r="Q149" t="s">
        <v>274</v>
      </c>
      <c r="R149" t="s">
        <v>170</v>
      </c>
      <c r="S149">
        <v>15167400</v>
      </c>
      <c r="T149">
        <v>0</v>
      </c>
      <c r="U149" s="15">
        <v>1</v>
      </c>
      <c r="V149" s="27" t="str">
        <f>INDEX(program[ProgramName],MATCH(Data2[[#This Row],[ProgramNum]],program[ProgramNum],0))</f>
        <v>LOCAL TRANSPORTATION ASSISTANCE</v>
      </c>
      <c r="W149" s="20" t="str">
        <f>RIGHT(Data2[[#This Row],[ProgramNum]],1)&amp;Data2[[#This Row],[Statute]]</f>
        <v>2ft</v>
      </c>
      <c r="X149" s="27" t="e">
        <f>INDEX(#REF!,MATCH(Data2[[#This Row],[Appr]],#REF!,0))</f>
        <v>#REF!</v>
      </c>
      <c r="Y149" s="40" t="str">
        <f>INDEX(version[Version],MATCH(Data2[[#This Row],[ChangeAuth]],version[Chg code],0))</f>
        <v>Agency</v>
      </c>
      <c r="Z149" s="30">
        <f>INDEX(fund[#Data],MATCH(G149,fund[Fund code],0),2)</f>
        <v>211</v>
      </c>
      <c r="AA149" s="29" t="str">
        <f>IF(Data2[[#This Row],[B2year]]=1,RIGHT(LEFT($A$1,4)+1,2),IF(Data2[[#This Row],[B2year]]=2,RIGHT($A$1,2),""))</f>
        <v>22</v>
      </c>
      <c r="AB149" s="29">
        <f>INDEX(version8[#Data],MATCH(Data2[[#This Row],[Version]],version8[Version],0),2)</f>
        <v>1</v>
      </c>
      <c r="AC149" s="29" t="str">
        <f>IF(Data2[[#This Row],[FederalService]]="",Data2[[#This Row],[FundSource]],IF(Data2[[#This Row],[FederalService]]="L",Data2[[#This Row],[FundSource]]&amp;"-L",IF(Data2[[#This Row],[FederalService]]="F",Data2[[#This Row],[FundSource]]&amp;"-F",IF(Data2[[#This Row],[FederalService]]="S",Data2[[#This Row],[FundSource]]&amp;"-S"))))</f>
        <v>SEG</v>
      </c>
    </row>
    <row r="150" spans="1:29" ht="15" x14ac:dyDescent="0.25">
      <c r="A150" t="s">
        <v>117</v>
      </c>
      <c r="B150" t="s">
        <v>128</v>
      </c>
      <c r="C150" t="s">
        <v>165</v>
      </c>
      <c r="D150" s="15">
        <v>270</v>
      </c>
      <c r="E150" t="s">
        <v>310</v>
      </c>
      <c r="F150" t="s">
        <v>109</v>
      </c>
      <c r="G150" t="s">
        <v>110</v>
      </c>
      <c r="H150" t="s">
        <v>165</v>
      </c>
      <c r="I150" t="s">
        <v>118</v>
      </c>
      <c r="J150" t="s">
        <v>174</v>
      </c>
      <c r="K150" t="s">
        <v>165</v>
      </c>
      <c r="L150" s="15">
        <v>2000</v>
      </c>
      <c r="M150" t="s">
        <v>115</v>
      </c>
      <c r="N150" t="s">
        <v>116</v>
      </c>
      <c r="O150" t="s">
        <v>257</v>
      </c>
      <c r="P150" t="s">
        <v>260</v>
      </c>
      <c r="Q150" t="s">
        <v>274</v>
      </c>
      <c r="R150" t="s">
        <v>170</v>
      </c>
      <c r="S150">
        <v>15167400</v>
      </c>
      <c r="T150">
        <v>0</v>
      </c>
      <c r="U150" s="15">
        <v>2</v>
      </c>
      <c r="V150" s="27" t="str">
        <f>INDEX(program[ProgramName],MATCH(Data2[[#This Row],[ProgramNum]],program[ProgramNum],0))</f>
        <v>LOCAL TRANSPORTATION ASSISTANCE</v>
      </c>
      <c r="W150" s="20" t="str">
        <f>RIGHT(Data2[[#This Row],[ProgramNum]],1)&amp;Data2[[#This Row],[Statute]]</f>
        <v>2ft</v>
      </c>
      <c r="X150" s="27" t="e">
        <f>INDEX(#REF!,MATCH(Data2[[#This Row],[Appr]],#REF!,0))</f>
        <v>#REF!</v>
      </c>
      <c r="Y150" s="40" t="str">
        <f>INDEX(version[Version],MATCH(Data2[[#This Row],[ChangeAuth]],version[Chg code],0))</f>
        <v>Agency</v>
      </c>
      <c r="Z150" s="30">
        <f>INDEX(fund[#Data],MATCH(G150,fund[Fund code],0),2)</f>
        <v>211</v>
      </c>
      <c r="AA150" s="29" t="str">
        <f>IF(Data2[[#This Row],[B2year]]=1,RIGHT(LEFT($A$1,4)+1,2),IF(Data2[[#This Row],[B2year]]=2,RIGHT($A$1,2),""))</f>
        <v>23</v>
      </c>
      <c r="AB150" s="29">
        <f>INDEX(version8[#Data],MATCH(Data2[[#This Row],[Version]],version8[Version],0),2)</f>
        <v>1</v>
      </c>
      <c r="AC150" s="29" t="str">
        <f>IF(Data2[[#This Row],[FederalService]]="",Data2[[#This Row],[FundSource]],IF(Data2[[#This Row],[FederalService]]="L",Data2[[#This Row],[FundSource]]&amp;"-L",IF(Data2[[#This Row],[FederalService]]="F",Data2[[#This Row],[FundSource]]&amp;"-F",IF(Data2[[#This Row],[FederalService]]="S",Data2[[#This Row],[FundSource]]&amp;"-S"))))</f>
        <v>SEG</v>
      </c>
    </row>
    <row r="151" spans="1:29" ht="15" x14ac:dyDescent="0.25">
      <c r="A151" t="s">
        <v>117</v>
      </c>
      <c r="B151" t="s">
        <v>128</v>
      </c>
      <c r="C151" t="s">
        <v>165</v>
      </c>
      <c r="D151" s="15">
        <v>276</v>
      </c>
      <c r="E151" t="s">
        <v>311</v>
      </c>
      <c r="F151" t="s">
        <v>109</v>
      </c>
      <c r="G151" t="s">
        <v>110</v>
      </c>
      <c r="H151" t="s">
        <v>165</v>
      </c>
      <c r="I151" t="s">
        <v>118</v>
      </c>
      <c r="J151" t="s">
        <v>174</v>
      </c>
      <c r="K151" t="s">
        <v>174</v>
      </c>
      <c r="L151" s="15">
        <v>2000</v>
      </c>
      <c r="M151" t="s">
        <v>115</v>
      </c>
      <c r="N151" t="s">
        <v>116</v>
      </c>
      <c r="O151" t="s">
        <v>312</v>
      </c>
      <c r="P151" t="s">
        <v>240</v>
      </c>
      <c r="Q151" t="s">
        <v>274</v>
      </c>
      <c r="R151" t="s">
        <v>170</v>
      </c>
      <c r="S151">
        <v>42343400</v>
      </c>
      <c r="T151">
        <v>0</v>
      </c>
      <c r="U151" s="15">
        <v>1</v>
      </c>
      <c r="V151" s="27" t="str">
        <f>INDEX(program[ProgramName],MATCH(Data2[[#This Row],[ProgramNum]],program[ProgramNum],0))</f>
        <v>LOCAL TRANSPORTATION ASSISTANCE</v>
      </c>
      <c r="W151" s="20" t="str">
        <f>RIGHT(Data2[[#This Row],[ProgramNum]],1)&amp;Data2[[#This Row],[Statute]]</f>
        <v>2fv</v>
      </c>
      <c r="X151" s="27" t="e">
        <f>INDEX(#REF!,MATCH(Data2[[#This Row],[Appr]],#REF!,0))</f>
        <v>#REF!</v>
      </c>
      <c r="Y151" s="40" t="str">
        <f>INDEX(version[Version],MATCH(Data2[[#This Row],[ChangeAuth]],version[Chg code],0))</f>
        <v>Agency</v>
      </c>
      <c r="Z151" s="30">
        <f>INDEX(fund[#Data],MATCH(G151,fund[Fund code],0),2)</f>
        <v>211</v>
      </c>
      <c r="AA151" s="29" t="str">
        <f>IF(Data2[[#This Row],[B2year]]=1,RIGHT(LEFT($A$1,4)+1,2),IF(Data2[[#This Row],[B2year]]=2,RIGHT($A$1,2),""))</f>
        <v>22</v>
      </c>
      <c r="AB151" s="29">
        <f>INDEX(version8[#Data],MATCH(Data2[[#This Row],[Version]],version8[Version],0),2)</f>
        <v>1</v>
      </c>
      <c r="AC151" s="29" t="str">
        <f>IF(Data2[[#This Row],[FederalService]]="",Data2[[#This Row],[FundSource]],IF(Data2[[#This Row],[FederalService]]="L",Data2[[#This Row],[FundSource]]&amp;"-L",IF(Data2[[#This Row],[FederalService]]="F",Data2[[#This Row],[FundSource]]&amp;"-F",IF(Data2[[#This Row],[FederalService]]="S",Data2[[#This Row],[FundSource]]&amp;"-S"))))</f>
        <v>SEG-L</v>
      </c>
    </row>
    <row r="152" spans="1:29" ht="15" x14ac:dyDescent="0.25">
      <c r="A152" t="s">
        <v>117</v>
      </c>
      <c r="B152" t="s">
        <v>128</v>
      </c>
      <c r="C152" t="s">
        <v>165</v>
      </c>
      <c r="D152" s="15">
        <v>276</v>
      </c>
      <c r="E152" t="s">
        <v>311</v>
      </c>
      <c r="F152" t="s">
        <v>109</v>
      </c>
      <c r="G152" t="s">
        <v>110</v>
      </c>
      <c r="H152" t="s">
        <v>165</v>
      </c>
      <c r="I152" t="s">
        <v>118</v>
      </c>
      <c r="J152" t="s">
        <v>174</v>
      </c>
      <c r="K152" t="s">
        <v>174</v>
      </c>
      <c r="L152" s="15">
        <v>2000</v>
      </c>
      <c r="M152" t="s">
        <v>115</v>
      </c>
      <c r="N152" t="s">
        <v>116</v>
      </c>
      <c r="O152" t="s">
        <v>312</v>
      </c>
      <c r="P152" t="s">
        <v>240</v>
      </c>
      <c r="Q152" t="s">
        <v>274</v>
      </c>
      <c r="R152" t="s">
        <v>170</v>
      </c>
      <c r="S152">
        <v>42343400</v>
      </c>
      <c r="T152">
        <v>0</v>
      </c>
      <c r="U152" s="15">
        <v>2</v>
      </c>
      <c r="V152" s="27" t="str">
        <f>INDEX(program[ProgramName],MATCH(Data2[[#This Row],[ProgramNum]],program[ProgramNum],0))</f>
        <v>LOCAL TRANSPORTATION ASSISTANCE</v>
      </c>
      <c r="W152" s="20" t="str">
        <f>RIGHT(Data2[[#This Row],[ProgramNum]],1)&amp;Data2[[#This Row],[Statute]]</f>
        <v>2fv</v>
      </c>
      <c r="X152" s="27" t="e">
        <f>INDEX(#REF!,MATCH(Data2[[#This Row],[Appr]],#REF!,0))</f>
        <v>#REF!</v>
      </c>
      <c r="Y152" s="40" t="str">
        <f>INDEX(version[Version],MATCH(Data2[[#This Row],[ChangeAuth]],version[Chg code],0))</f>
        <v>Agency</v>
      </c>
      <c r="Z152" s="30">
        <f>INDEX(fund[#Data],MATCH(G152,fund[Fund code],0),2)</f>
        <v>211</v>
      </c>
      <c r="AA152" s="29" t="str">
        <f>IF(Data2[[#This Row],[B2year]]=1,RIGHT(LEFT($A$1,4)+1,2),IF(Data2[[#This Row],[B2year]]=2,RIGHT($A$1,2),""))</f>
        <v>23</v>
      </c>
      <c r="AB152" s="29">
        <f>INDEX(version8[#Data],MATCH(Data2[[#This Row],[Version]],version8[Version],0),2)</f>
        <v>1</v>
      </c>
      <c r="AC152" s="29" t="str">
        <f>IF(Data2[[#This Row],[FederalService]]="",Data2[[#This Row],[FundSource]],IF(Data2[[#This Row],[FederalService]]="L",Data2[[#This Row],[FundSource]]&amp;"-L",IF(Data2[[#This Row],[FederalService]]="F",Data2[[#This Row],[FundSource]]&amp;"-F",IF(Data2[[#This Row],[FederalService]]="S",Data2[[#This Row],[FundSource]]&amp;"-S"))))</f>
        <v>SEG-L</v>
      </c>
    </row>
    <row r="153" spans="1:29" ht="15" x14ac:dyDescent="0.25">
      <c r="A153" t="s">
        <v>117</v>
      </c>
      <c r="B153" t="s">
        <v>128</v>
      </c>
      <c r="C153" t="s">
        <v>165</v>
      </c>
      <c r="D153" s="15">
        <v>286</v>
      </c>
      <c r="E153" t="s">
        <v>219</v>
      </c>
      <c r="F153" t="s">
        <v>109</v>
      </c>
      <c r="G153" t="s">
        <v>110</v>
      </c>
      <c r="H153" t="s">
        <v>165</v>
      </c>
      <c r="I153" t="s">
        <v>118</v>
      </c>
      <c r="J153" t="s">
        <v>174</v>
      </c>
      <c r="K153" t="s">
        <v>178</v>
      </c>
      <c r="L153" s="15">
        <v>2000</v>
      </c>
      <c r="M153" t="s">
        <v>115</v>
      </c>
      <c r="N153" t="s">
        <v>116</v>
      </c>
      <c r="O153" t="s">
        <v>220</v>
      </c>
      <c r="P153" t="s">
        <v>221</v>
      </c>
      <c r="Q153" t="s">
        <v>274</v>
      </c>
      <c r="R153" t="s">
        <v>170</v>
      </c>
      <c r="S153">
        <v>70238500</v>
      </c>
      <c r="T153">
        <v>0</v>
      </c>
      <c r="U153" s="15">
        <v>1</v>
      </c>
      <c r="V153" s="27" t="str">
        <f>INDEX(program[ProgramName],MATCH(Data2[[#This Row],[ProgramNum]],program[ProgramNum],0))</f>
        <v>LOCAL TRANSPORTATION ASSISTANCE</v>
      </c>
      <c r="W153" s="20" t="str">
        <f>RIGHT(Data2[[#This Row],[ProgramNum]],1)&amp;Data2[[#This Row],[Statute]]</f>
        <v>2fx</v>
      </c>
      <c r="X153" s="27" t="e">
        <f>INDEX(#REF!,MATCH(Data2[[#This Row],[Appr]],#REF!,0))</f>
        <v>#REF!</v>
      </c>
      <c r="Y153" s="40" t="str">
        <f>INDEX(version[Version],MATCH(Data2[[#This Row],[ChangeAuth]],version[Chg code],0))</f>
        <v>Agency</v>
      </c>
      <c r="Z153" s="30">
        <f>INDEX(fund[#Data],MATCH(G153,fund[Fund code],0),2)</f>
        <v>211</v>
      </c>
      <c r="AA153" s="29" t="str">
        <f>IF(Data2[[#This Row],[B2year]]=1,RIGHT(LEFT($A$1,4)+1,2),IF(Data2[[#This Row],[B2year]]=2,RIGHT($A$1,2),""))</f>
        <v>22</v>
      </c>
      <c r="AB153" s="29">
        <f>INDEX(version8[#Data],MATCH(Data2[[#This Row],[Version]],version8[Version],0),2)</f>
        <v>1</v>
      </c>
      <c r="AC153" s="29" t="str">
        <f>IF(Data2[[#This Row],[FederalService]]="",Data2[[#This Row],[FundSource]],IF(Data2[[#This Row],[FederalService]]="L",Data2[[#This Row],[FundSource]]&amp;"-L",IF(Data2[[#This Row],[FederalService]]="F",Data2[[#This Row],[FundSource]]&amp;"-F",IF(Data2[[#This Row],[FederalService]]="S",Data2[[#This Row],[FundSource]]&amp;"-S"))))</f>
        <v>SEG-F</v>
      </c>
    </row>
    <row r="154" spans="1:29" ht="15" x14ac:dyDescent="0.25">
      <c r="A154" t="s">
        <v>117</v>
      </c>
      <c r="B154" t="s">
        <v>128</v>
      </c>
      <c r="C154" t="s">
        <v>165</v>
      </c>
      <c r="D154" s="15">
        <v>286</v>
      </c>
      <c r="E154" t="s">
        <v>219</v>
      </c>
      <c r="F154" t="s">
        <v>109</v>
      </c>
      <c r="G154" t="s">
        <v>110</v>
      </c>
      <c r="H154" t="s">
        <v>165</v>
      </c>
      <c r="I154" t="s">
        <v>118</v>
      </c>
      <c r="J154" t="s">
        <v>174</v>
      </c>
      <c r="K154" t="s">
        <v>178</v>
      </c>
      <c r="L154" s="15">
        <v>2000</v>
      </c>
      <c r="M154" t="s">
        <v>115</v>
      </c>
      <c r="N154" t="s">
        <v>116</v>
      </c>
      <c r="O154" t="s">
        <v>220</v>
      </c>
      <c r="P154" t="s">
        <v>221</v>
      </c>
      <c r="Q154" t="s">
        <v>274</v>
      </c>
      <c r="R154" t="s">
        <v>170</v>
      </c>
      <c r="S154">
        <v>70238500</v>
      </c>
      <c r="T154">
        <v>0</v>
      </c>
      <c r="U154" s="15">
        <v>2</v>
      </c>
      <c r="V154" s="27" t="str">
        <f>INDEX(program[ProgramName],MATCH(Data2[[#This Row],[ProgramNum]],program[ProgramNum],0))</f>
        <v>LOCAL TRANSPORTATION ASSISTANCE</v>
      </c>
      <c r="W154" s="20" t="str">
        <f>RIGHT(Data2[[#This Row],[ProgramNum]],1)&amp;Data2[[#This Row],[Statute]]</f>
        <v>2fx</v>
      </c>
      <c r="X154" s="27" t="e">
        <f>INDEX(#REF!,MATCH(Data2[[#This Row],[Appr]],#REF!,0))</f>
        <v>#REF!</v>
      </c>
      <c r="Y154" s="40" t="str">
        <f>INDEX(version[Version],MATCH(Data2[[#This Row],[ChangeAuth]],version[Chg code],0))</f>
        <v>Agency</v>
      </c>
      <c r="Z154" s="30">
        <f>INDEX(fund[#Data],MATCH(G154,fund[Fund code],0),2)</f>
        <v>211</v>
      </c>
      <c r="AA154" s="29" t="str">
        <f>IF(Data2[[#This Row],[B2year]]=1,RIGHT(LEFT($A$1,4)+1,2),IF(Data2[[#This Row],[B2year]]=2,RIGHT($A$1,2),""))</f>
        <v>23</v>
      </c>
      <c r="AB154" s="29">
        <f>INDEX(version8[#Data],MATCH(Data2[[#This Row],[Version]],version8[Version],0),2)</f>
        <v>1</v>
      </c>
      <c r="AC154" s="29" t="str">
        <f>IF(Data2[[#This Row],[FederalService]]="",Data2[[#This Row],[FundSource]],IF(Data2[[#This Row],[FederalService]]="L",Data2[[#This Row],[FundSource]]&amp;"-L",IF(Data2[[#This Row],[FederalService]]="F",Data2[[#This Row],[FundSource]]&amp;"-F",IF(Data2[[#This Row],[FederalService]]="S",Data2[[#This Row],[FundSource]]&amp;"-S"))))</f>
        <v>SEG-F</v>
      </c>
    </row>
    <row r="155" spans="1:29" ht="15" x14ac:dyDescent="0.25">
      <c r="A155" t="s">
        <v>117</v>
      </c>
      <c r="B155" t="s">
        <v>108</v>
      </c>
      <c r="C155" t="s">
        <v>165</v>
      </c>
      <c r="D155" s="15">
        <v>267</v>
      </c>
      <c r="E155" t="s">
        <v>313</v>
      </c>
      <c r="F155" t="s">
        <v>109</v>
      </c>
      <c r="G155" t="s">
        <v>110</v>
      </c>
      <c r="H155" t="s">
        <v>165</v>
      </c>
      <c r="I155" t="s">
        <v>111</v>
      </c>
      <c r="J155" t="s">
        <v>111</v>
      </c>
      <c r="K155" t="s">
        <v>165</v>
      </c>
      <c r="L155" s="15">
        <v>2000</v>
      </c>
      <c r="M155" t="s">
        <v>115</v>
      </c>
      <c r="N155" t="s">
        <v>116</v>
      </c>
      <c r="O155" t="s">
        <v>263</v>
      </c>
      <c r="P155" t="s">
        <v>210</v>
      </c>
      <c r="Q155" t="s">
        <v>274</v>
      </c>
      <c r="R155" t="s">
        <v>170</v>
      </c>
      <c r="S155">
        <v>2112000</v>
      </c>
      <c r="T155">
        <v>0</v>
      </c>
      <c r="U155" s="15">
        <v>1</v>
      </c>
      <c r="V155" s="27" t="str">
        <f>INDEX(program[ProgramName],MATCH(Data2[[#This Row],[ProgramNum]],program[ProgramNum],0))</f>
        <v>LOCAL TRANSPORTATION ASSISTANCE</v>
      </c>
      <c r="W155" s="20" t="str">
        <f>RIGHT(Data2[[#This Row],[ProgramNum]],1)&amp;Data2[[#This Row],[Statute]]</f>
        <v>2gq</v>
      </c>
      <c r="X155" s="27" t="e">
        <f>INDEX(#REF!,MATCH(Data2[[#This Row],[Appr]],#REF!,0))</f>
        <v>#REF!</v>
      </c>
      <c r="Y155" s="40" t="str">
        <f>INDEX(version[Version],MATCH(Data2[[#This Row],[ChangeAuth]],version[Chg code],0))</f>
        <v>Agency</v>
      </c>
      <c r="Z155" s="30">
        <f>INDEX(fund[#Data],MATCH(G155,fund[Fund code],0),2)</f>
        <v>211</v>
      </c>
      <c r="AA155" s="29" t="str">
        <f>IF(Data2[[#This Row],[B2year]]=1,RIGHT(LEFT($A$1,4)+1,2),IF(Data2[[#This Row],[B2year]]=2,RIGHT($A$1,2),""))</f>
        <v>22</v>
      </c>
      <c r="AB155" s="29">
        <f>INDEX(version8[#Data],MATCH(Data2[[#This Row],[Version]],version8[Version],0),2)</f>
        <v>1</v>
      </c>
      <c r="AC155" s="29" t="str">
        <f>IF(Data2[[#This Row],[FederalService]]="",Data2[[#This Row],[FundSource]],IF(Data2[[#This Row],[FederalService]]="L",Data2[[#This Row],[FundSource]]&amp;"-L",IF(Data2[[#This Row],[FederalService]]="F",Data2[[#This Row],[FundSource]]&amp;"-F",IF(Data2[[#This Row],[FederalService]]="S",Data2[[#This Row],[FundSource]]&amp;"-S"))))</f>
        <v>SEG</v>
      </c>
    </row>
    <row r="156" spans="1:29" ht="15" x14ac:dyDescent="0.25">
      <c r="A156" t="s">
        <v>117</v>
      </c>
      <c r="B156" t="s">
        <v>108</v>
      </c>
      <c r="C156" t="s">
        <v>165</v>
      </c>
      <c r="D156" s="15">
        <v>267</v>
      </c>
      <c r="E156" t="s">
        <v>313</v>
      </c>
      <c r="F156" t="s">
        <v>109</v>
      </c>
      <c r="G156" t="s">
        <v>110</v>
      </c>
      <c r="H156" t="s">
        <v>165</v>
      </c>
      <c r="I156" t="s">
        <v>111</v>
      </c>
      <c r="J156" t="s">
        <v>111</v>
      </c>
      <c r="K156" t="s">
        <v>165</v>
      </c>
      <c r="L156" s="15">
        <v>2000</v>
      </c>
      <c r="M156" t="s">
        <v>115</v>
      </c>
      <c r="N156" t="s">
        <v>116</v>
      </c>
      <c r="O156" t="s">
        <v>263</v>
      </c>
      <c r="P156" t="s">
        <v>210</v>
      </c>
      <c r="Q156" t="s">
        <v>274</v>
      </c>
      <c r="R156" t="s">
        <v>170</v>
      </c>
      <c r="S156">
        <v>2112000</v>
      </c>
      <c r="T156">
        <v>0</v>
      </c>
      <c r="U156" s="15">
        <v>2</v>
      </c>
      <c r="V156" s="27" t="str">
        <f>INDEX(program[ProgramName],MATCH(Data2[[#This Row],[ProgramNum]],program[ProgramNum],0))</f>
        <v>LOCAL TRANSPORTATION ASSISTANCE</v>
      </c>
      <c r="W156" s="20" t="str">
        <f>RIGHT(Data2[[#This Row],[ProgramNum]],1)&amp;Data2[[#This Row],[Statute]]</f>
        <v>2gq</v>
      </c>
      <c r="X156" s="27" t="e">
        <f>INDEX(#REF!,MATCH(Data2[[#This Row],[Appr]],#REF!,0))</f>
        <v>#REF!</v>
      </c>
      <c r="Y156" s="40" t="str">
        <f>INDEX(version[Version],MATCH(Data2[[#This Row],[ChangeAuth]],version[Chg code],0))</f>
        <v>Agency</v>
      </c>
      <c r="Z156" s="30">
        <f>INDEX(fund[#Data],MATCH(G156,fund[Fund code],0),2)</f>
        <v>211</v>
      </c>
      <c r="AA156" s="29" t="str">
        <f>IF(Data2[[#This Row],[B2year]]=1,RIGHT(LEFT($A$1,4)+1,2),IF(Data2[[#This Row],[B2year]]=2,RIGHT($A$1,2),""))</f>
        <v>23</v>
      </c>
      <c r="AB156" s="29">
        <f>INDEX(version8[#Data],MATCH(Data2[[#This Row],[Version]],version8[Version],0),2)</f>
        <v>1</v>
      </c>
      <c r="AC156" s="29" t="str">
        <f>IF(Data2[[#This Row],[FederalService]]="",Data2[[#This Row],[FundSource]],IF(Data2[[#This Row],[FederalService]]="L",Data2[[#This Row],[FundSource]]&amp;"-L",IF(Data2[[#This Row],[FederalService]]="F",Data2[[#This Row],[FundSource]]&amp;"-F",IF(Data2[[#This Row],[FederalService]]="S",Data2[[#This Row],[FundSource]]&amp;"-S"))))</f>
        <v>SEG</v>
      </c>
    </row>
    <row r="157" spans="1:29" ht="15" x14ac:dyDescent="0.25">
      <c r="A157" t="s">
        <v>117</v>
      </c>
      <c r="B157" t="s">
        <v>108</v>
      </c>
      <c r="C157" t="s">
        <v>165</v>
      </c>
      <c r="D157" s="15">
        <v>299</v>
      </c>
      <c r="E157" t="s">
        <v>314</v>
      </c>
      <c r="F157" t="s">
        <v>109</v>
      </c>
      <c r="G157" t="s">
        <v>110</v>
      </c>
      <c r="H157" t="s">
        <v>165</v>
      </c>
      <c r="I157" t="s">
        <v>118</v>
      </c>
      <c r="J157" t="s">
        <v>111</v>
      </c>
      <c r="K157" t="s">
        <v>165</v>
      </c>
      <c r="L157" s="15">
        <v>2000</v>
      </c>
      <c r="M157" t="s">
        <v>115</v>
      </c>
      <c r="N157" t="s">
        <v>116</v>
      </c>
      <c r="O157" t="s">
        <v>315</v>
      </c>
      <c r="P157" t="s">
        <v>316</v>
      </c>
      <c r="Q157" t="s">
        <v>274</v>
      </c>
      <c r="R157" t="s">
        <v>170</v>
      </c>
      <c r="S157">
        <v>1595700</v>
      </c>
      <c r="T157">
        <v>0</v>
      </c>
      <c r="U157" s="15">
        <v>1</v>
      </c>
      <c r="V157" s="27" t="str">
        <f>INDEX(program[ProgramName],MATCH(Data2[[#This Row],[ProgramNum]],program[ProgramNum],0))</f>
        <v>LOCAL TRANSPORTATION ASSISTANCE</v>
      </c>
      <c r="W157" s="20" t="str">
        <f>RIGHT(Data2[[#This Row],[ProgramNum]],1)&amp;Data2[[#This Row],[Statute]]</f>
        <v>2gr</v>
      </c>
      <c r="X157" s="27" t="e">
        <f>INDEX(#REF!,MATCH(Data2[[#This Row],[Appr]],#REF!,0))</f>
        <v>#REF!</v>
      </c>
      <c r="Y157" s="40" t="str">
        <f>INDEX(version[Version],MATCH(Data2[[#This Row],[ChangeAuth]],version[Chg code],0))</f>
        <v>Agency</v>
      </c>
      <c r="Z157" s="30">
        <f>INDEX(fund[#Data],MATCH(G157,fund[Fund code],0),2)</f>
        <v>211</v>
      </c>
      <c r="AA157" s="29" t="str">
        <f>IF(Data2[[#This Row],[B2year]]=1,RIGHT(LEFT($A$1,4)+1,2),IF(Data2[[#This Row],[B2year]]=2,RIGHT($A$1,2),""))</f>
        <v>22</v>
      </c>
      <c r="AB157" s="29">
        <f>INDEX(version8[#Data],MATCH(Data2[[#This Row],[Version]],version8[Version],0),2)</f>
        <v>1</v>
      </c>
      <c r="AC157" s="29" t="str">
        <f>IF(Data2[[#This Row],[FederalService]]="",Data2[[#This Row],[FundSource]],IF(Data2[[#This Row],[FederalService]]="L",Data2[[#This Row],[FundSource]]&amp;"-L",IF(Data2[[#This Row],[FederalService]]="F",Data2[[#This Row],[FundSource]]&amp;"-F",IF(Data2[[#This Row],[FederalService]]="S",Data2[[#This Row],[FundSource]]&amp;"-S"))))</f>
        <v>SEG</v>
      </c>
    </row>
    <row r="158" spans="1:29" ht="15" x14ac:dyDescent="0.25">
      <c r="A158" t="s">
        <v>117</v>
      </c>
      <c r="B158" t="s">
        <v>108</v>
      </c>
      <c r="C158" t="s">
        <v>165</v>
      </c>
      <c r="D158" s="15">
        <v>299</v>
      </c>
      <c r="E158" t="s">
        <v>314</v>
      </c>
      <c r="F158" t="s">
        <v>109</v>
      </c>
      <c r="G158" t="s">
        <v>110</v>
      </c>
      <c r="H158" t="s">
        <v>165</v>
      </c>
      <c r="I158" t="s">
        <v>118</v>
      </c>
      <c r="J158" t="s">
        <v>111</v>
      </c>
      <c r="K158" t="s">
        <v>165</v>
      </c>
      <c r="L158" s="15">
        <v>2000</v>
      </c>
      <c r="M158" t="s">
        <v>115</v>
      </c>
      <c r="N158" t="s">
        <v>116</v>
      </c>
      <c r="O158" t="s">
        <v>315</v>
      </c>
      <c r="P158" t="s">
        <v>316</v>
      </c>
      <c r="Q158" t="s">
        <v>274</v>
      </c>
      <c r="R158" t="s">
        <v>170</v>
      </c>
      <c r="S158">
        <v>1595700</v>
      </c>
      <c r="T158">
        <v>0</v>
      </c>
      <c r="U158" s="15">
        <v>2</v>
      </c>
      <c r="V158" s="27" t="str">
        <f>INDEX(program[ProgramName],MATCH(Data2[[#This Row],[ProgramNum]],program[ProgramNum],0))</f>
        <v>LOCAL TRANSPORTATION ASSISTANCE</v>
      </c>
      <c r="W158" s="20" t="str">
        <f>RIGHT(Data2[[#This Row],[ProgramNum]],1)&amp;Data2[[#This Row],[Statute]]</f>
        <v>2gr</v>
      </c>
      <c r="X158" s="27" t="e">
        <f>INDEX(#REF!,MATCH(Data2[[#This Row],[Appr]],#REF!,0))</f>
        <v>#REF!</v>
      </c>
      <c r="Y158" s="40" t="str">
        <f>INDEX(version[Version],MATCH(Data2[[#This Row],[ChangeAuth]],version[Chg code],0))</f>
        <v>Agency</v>
      </c>
      <c r="Z158" s="30">
        <f>INDEX(fund[#Data],MATCH(G158,fund[Fund code],0),2)</f>
        <v>211</v>
      </c>
      <c r="AA158" s="29" t="str">
        <f>IF(Data2[[#This Row],[B2year]]=1,RIGHT(LEFT($A$1,4)+1,2),IF(Data2[[#This Row],[B2year]]=2,RIGHT($A$1,2),""))</f>
        <v>23</v>
      </c>
      <c r="AB158" s="29">
        <f>INDEX(version8[#Data],MATCH(Data2[[#This Row],[Version]],version8[Version],0),2)</f>
        <v>1</v>
      </c>
      <c r="AC158" s="29" t="str">
        <f>IF(Data2[[#This Row],[FederalService]]="",Data2[[#This Row],[FundSource]],IF(Data2[[#This Row],[FederalService]]="L",Data2[[#This Row],[FundSource]]&amp;"-L",IF(Data2[[#This Row],[FederalService]]="F",Data2[[#This Row],[FundSource]]&amp;"-F",IF(Data2[[#This Row],[FederalService]]="S",Data2[[#This Row],[FundSource]]&amp;"-S"))))</f>
        <v>SEG</v>
      </c>
    </row>
    <row r="159" spans="1:29" ht="15" x14ac:dyDescent="0.25">
      <c r="A159" t="s">
        <v>117</v>
      </c>
      <c r="B159" t="s">
        <v>108</v>
      </c>
      <c r="C159" t="s">
        <v>165</v>
      </c>
      <c r="D159" s="15">
        <v>269</v>
      </c>
      <c r="E159" t="s">
        <v>317</v>
      </c>
      <c r="F159" t="s">
        <v>109</v>
      </c>
      <c r="G159" t="s">
        <v>110</v>
      </c>
      <c r="H159" t="s">
        <v>165</v>
      </c>
      <c r="I159" t="s">
        <v>118</v>
      </c>
      <c r="J159" t="s">
        <v>111</v>
      </c>
      <c r="K159" t="s">
        <v>165</v>
      </c>
      <c r="L159" s="15">
        <v>2000</v>
      </c>
      <c r="M159" t="s">
        <v>115</v>
      </c>
      <c r="N159" t="s">
        <v>116</v>
      </c>
      <c r="O159" t="s">
        <v>318</v>
      </c>
      <c r="P159" t="s">
        <v>227</v>
      </c>
      <c r="Q159" t="s">
        <v>274</v>
      </c>
      <c r="R159" t="s">
        <v>170</v>
      </c>
      <c r="S159">
        <v>467300</v>
      </c>
      <c r="T159">
        <v>0</v>
      </c>
      <c r="U159" s="15">
        <v>1</v>
      </c>
      <c r="V159" s="27" t="str">
        <f>INDEX(program[ProgramName],MATCH(Data2[[#This Row],[ProgramNum]],program[ProgramNum],0))</f>
        <v>LOCAL TRANSPORTATION ASSISTANCE</v>
      </c>
      <c r="W159" s="20" t="str">
        <f>RIGHT(Data2[[#This Row],[ProgramNum]],1)&amp;Data2[[#This Row],[Statute]]</f>
        <v>2gs</v>
      </c>
      <c r="X159" s="27" t="e">
        <f>INDEX(#REF!,MATCH(Data2[[#This Row],[Appr]],#REF!,0))</f>
        <v>#REF!</v>
      </c>
      <c r="Y159" s="40" t="str">
        <f>INDEX(version[Version],MATCH(Data2[[#This Row],[ChangeAuth]],version[Chg code],0))</f>
        <v>Agency</v>
      </c>
      <c r="Z159" s="30">
        <f>INDEX(fund[#Data],MATCH(G159,fund[Fund code],0),2)</f>
        <v>211</v>
      </c>
      <c r="AA159" s="29" t="str">
        <f>IF(Data2[[#This Row],[B2year]]=1,RIGHT(LEFT($A$1,4)+1,2),IF(Data2[[#This Row],[B2year]]=2,RIGHT($A$1,2),""))</f>
        <v>22</v>
      </c>
      <c r="AB159" s="29">
        <f>INDEX(version8[#Data],MATCH(Data2[[#This Row],[Version]],version8[Version],0),2)</f>
        <v>1</v>
      </c>
      <c r="AC159" s="29" t="str">
        <f>IF(Data2[[#This Row],[FederalService]]="",Data2[[#This Row],[FundSource]],IF(Data2[[#This Row],[FederalService]]="L",Data2[[#This Row],[FundSource]]&amp;"-L",IF(Data2[[#This Row],[FederalService]]="F",Data2[[#This Row],[FundSource]]&amp;"-F",IF(Data2[[#This Row],[FederalService]]="S",Data2[[#This Row],[FundSource]]&amp;"-S"))))</f>
        <v>SEG</v>
      </c>
    </row>
    <row r="160" spans="1:29" ht="15" x14ac:dyDescent="0.25">
      <c r="A160" t="s">
        <v>117</v>
      </c>
      <c r="B160" t="s">
        <v>108</v>
      </c>
      <c r="C160" t="s">
        <v>165</v>
      </c>
      <c r="D160" s="15">
        <v>269</v>
      </c>
      <c r="E160" t="s">
        <v>317</v>
      </c>
      <c r="F160" t="s">
        <v>109</v>
      </c>
      <c r="G160" t="s">
        <v>110</v>
      </c>
      <c r="H160" t="s">
        <v>165</v>
      </c>
      <c r="I160" t="s">
        <v>118</v>
      </c>
      <c r="J160" t="s">
        <v>111</v>
      </c>
      <c r="K160" t="s">
        <v>165</v>
      </c>
      <c r="L160" s="15">
        <v>2000</v>
      </c>
      <c r="M160" t="s">
        <v>115</v>
      </c>
      <c r="N160" t="s">
        <v>116</v>
      </c>
      <c r="O160" t="s">
        <v>318</v>
      </c>
      <c r="P160" t="s">
        <v>227</v>
      </c>
      <c r="Q160" t="s">
        <v>274</v>
      </c>
      <c r="R160" t="s">
        <v>170</v>
      </c>
      <c r="S160">
        <v>467300</v>
      </c>
      <c r="T160">
        <v>0</v>
      </c>
      <c r="U160" s="15">
        <v>2</v>
      </c>
      <c r="V160" s="27" t="str">
        <f>INDEX(program[ProgramName],MATCH(Data2[[#This Row],[ProgramNum]],program[ProgramNum],0))</f>
        <v>LOCAL TRANSPORTATION ASSISTANCE</v>
      </c>
      <c r="W160" s="20" t="str">
        <f>RIGHT(Data2[[#This Row],[ProgramNum]],1)&amp;Data2[[#This Row],[Statute]]</f>
        <v>2gs</v>
      </c>
      <c r="X160" s="27" t="e">
        <f>INDEX(#REF!,MATCH(Data2[[#This Row],[Appr]],#REF!,0))</f>
        <v>#REF!</v>
      </c>
      <c r="Y160" s="40" t="str">
        <f>INDEX(version[Version],MATCH(Data2[[#This Row],[ChangeAuth]],version[Chg code],0))</f>
        <v>Agency</v>
      </c>
      <c r="Z160" s="30">
        <f>INDEX(fund[#Data],MATCH(G160,fund[Fund code],0),2)</f>
        <v>211</v>
      </c>
      <c r="AA160" s="29" t="str">
        <f>IF(Data2[[#This Row],[B2year]]=1,RIGHT(LEFT($A$1,4)+1,2),IF(Data2[[#This Row],[B2year]]=2,RIGHT($A$1,2),""))</f>
        <v>23</v>
      </c>
      <c r="AB160" s="29">
        <f>INDEX(version8[#Data],MATCH(Data2[[#This Row],[Version]],version8[Version],0),2)</f>
        <v>1</v>
      </c>
      <c r="AC160" s="29" t="str">
        <f>IF(Data2[[#This Row],[FederalService]]="",Data2[[#This Row],[FundSource]],IF(Data2[[#This Row],[FederalService]]="L",Data2[[#This Row],[FundSource]]&amp;"-L",IF(Data2[[#This Row],[FederalService]]="F",Data2[[#This Row],[FundSource]]&amp;"-F",IF(Data2[[#This Row],[FederalService]]="S",Data2[[#This Row],[FundSource]]&amp;"-S"))))</f>
        <v>SEG</v>
      </c>
    </row>
    <row r="161" spans="1:29" ht="15" x14ac:dyDescent="0.25">
      <c r="A161" t="s">
        <v>117</v>
      </c>
      <c r="B161" t="s">
        <v>108</v>
      </c>
      <c r="C161" t="s">
        <v>165</v>
      </c>
      <c r="D161" s="15">
        <v>287</v>
      </c>
      <c r="E161" t="s">
        <v>319</v>
      </c>
      <c r="F161" t="s">
        <v>109</v>
      </c>
      <c r="G161" t="s">
        <v>110</v>
      </c>
      <c r="H161" t="s">
        <v>165</v>
      </c>
      <c r="I161" t="s">
        <v>118</v>
      </c>
      <c r="J161" t="s">
        <v>111</v>
      </c>
      <c r="K161" t="s">
        <v>178</v>
      </c>
      <c r="L161" s="15">
        <v>2000</v>
      </c>
      <c r="M161" t="s">
        <v>115</v>
      </c>
      <c r="N161" t="s">
        <v>116</v>
      </c>
      <c r="O161" t="s">
        <v>320</v>
      </c>
      <c r="P161" t="s">
        <v>134</v>
      </c>
      <c r="Q161" t="s">
        <v>274</v>
      </c>
      <c r="R161" t="s">
        <v>170</v>
      </c>
      <c r="S161">
        <v>2883300</v>
      </c>
      <c r="T161">
        <v>0</v>
      </c>
      <c r="U161" s="15">
        <v>2</v>
      </c>
      <c r="V161" s="27" t="str">
        <f>INDEX(program[ProgramName],MATCH(Data2[[#This Row],[ProgramNum]],program[ProgramNum],0))</f>
        <v>LOCAL TRANSPORTATION ASSISTANCE</v>
      </c>
      <c r="W161" s="20" t="str">
        <f>RIGHT(Data2[[#This Row],[ProgramNum]],1)&amp;Data2[[#This Row],[Statute]]</f>
        <v>2gx</v>
      </c>
      <c r="X161" s="27" t="e">
        <f>INDEX(#REF!,MATCH(Data2[[#This Row],[Appr]],#REF!,0))</f>
        <v>#REF!</v>
      </c>
      <c r="Y161" s="40" t="str">
        <f>INDEX(version[Version],MATCH(Data2[[#This Row],[ChangeAuth]],version[Chg code],0))</f>
        <v>Agency</v>
      </c>
      <c r="Z161" s="30">
        <f>INDEX(fund[#Data],MATCH(G161,fund[Fund code],0),2)</f>
        <v>211</v>
      </c>
      <c r="AA161" s="29" t="str">
        <f>IF(Data2[[#This Row],[B2year]]=1,RIGHT(LEFT($A$1,4)+1,2),IF(Data2[[#This Row],[B2year]]=2,RIGHT($A$1,2),""))</f>
        <v>23</v>
      </c>
      <c r="AB161" s="29">
        <f>INDEX(version8[#Data],MATCH(Data2[[#This Row],[Version]],version8[Version],0),2)</f>
        <v>1</v>
      </c>
      <c r="AC161" s="29" t="str">
        <f>IF(Data2[[#This Row],[FederalService]]="",Data2[[#This Row],[FundSource]],IF(Data2[[#This Row],[FederalService]]="L",Data2[[#This Row],[FundSource]]&amp;"-L",IF(Data2[[#This Row],[FederalService]]="F",Data2[[#This Row],[FundSource]]&amp;"-F",IF(Data2[[#This Row],[FederalService]]="S",Data2[[#This Row],[FundSource]]&amp;"-S"))))</f>
        <v>SEG-F</v>
      </c>
    </row>
    <row r="162" spans="1:29" ht="15" x14ac:dyDescent="0.25">
      <c r="A162" t="s">
        <v>117</v>
      </c>
      <c r="B162" t="s">
        <v>108</v>
      </c>
      <c r="C162" t="s">
        <v>165</v>
      </c>
      <c r="D162" s="15">
        <v>287</v>
      </c>
      <c r="E162" t="s">
        <v>319</v>
      </c>
      <c r="F162" t="s">
        <v>109</v>
      </c>
      <c r="G162" t="s">
        <v>110</v>
      </c>
      <c r="H162" t="s">
        <v>165</v>
      </c>
      <c r="I162" t="s">
        <v>118</v>
      </c>
      <c r="J162" t="s">
        <v>111</v>
      </c>
      <c r="K162" t="s">
        <v>178</v>
      </c>
      <c r="L162" s="15">
        <v>2000</v>
      </c>
      <c r="M162" t="s">
        <v>115</v>
      </c>
      <c r="N162" t="s">
        <v>116</v>
      </c>
      <c r="O162" t="s">
        <v>320</v>
      </c>
      <c r="P162" t="s">
        <v>134</v>
      </c>
      <c r="Q162" t="s">
        <v>274</v>
      </c>
      <c r="R162" t="s">
        <v>170</v>
      </c>
      <c r="S162">
        <v>2883300</v>
      </c>
      <c r="T162">
        <v>0</v>
      </c>
      <c r="U162" s="15">
        <v>1</v>
      </c>
      <c r="V162" s="27" t="str">
        <f>INDEX(program[ProgramName],MATCH(Data2[[#This Row],[ProgramNum]],program[ProgramNum],0))</f>
        <v>LOCAL TRANSPORTATION ASSISTANCE</v>
      </c>
      <c r="W162" s="20" t="str">
        <f>RIGHT(Data2[[#This Row],[ProgramNum]],1)&amp;Data2[[#This Row],[Statute]]</f>
        <v>2gx</v>
      </c>
      <c r="X162" s="27" t="e">
        <f>INDEX(#REF!,MATCH(Data2[[#This Row],[Appr]],#REF!,0))</f>
        <v>#REF!</v>
      </c>
      <c r="Y162" s="40" t="str">
        <f>INDEX(version[Version],MATCH(Data2[[#This Row],[ChangeAuth]],version[Chg code],0))</f>
        <v>Agency</v>
      </c>
      <c r="Z162" s="30">
        <f>INDEX(fund[#Data],MATCH(G162,fund[Fund code],0),2)</f>
        <v>211</v>
      </c>
      <c r="AA162" s="29" t="str">
        <f>IF(Data2[[#This Row],[B2year]]=1,RIGHT(LEFT($A$1,4)+1,2),IF(Data2[[#This Row],[B2year]]=2,RIGHT($A$1,2),""))</f>
        <v>22</v>
      </c>
      <c r="AB162" s="29">
        <f>INDEX(version8[#Data],MATCH(Data2[[#This Row],[Version]],version8[Version],0),2)</f>
        <v>1</v>
      </c>
      <c r="AC162" s="29" t="str">
        <f>IF(Data2[[#This Row],[FederalService]]="",Data2[[#This Row],[FundSource]],IF(Data2[[#This Row],[FederalService]]="L",Data2[[#This Row],[FundSource]]&amp;"-L",IF(Data2[[#This Row],[FederalService]]="F",Data2[[#This Row],[FundSource]]&amp;"-F",IF(Data2[[#This Row],[FederalService]]="S",Data2[[#This Row],[FundSource]]&amp;"-S"))))</f>
        <v>SEG-F</v>
      </c>
    </row>
    <row r="163" spans="1:29" ht="15" x14ac:dyDescent="0.25">
      <c r="A163" t="s">
        <v>117</v>
      </c>
      <c r="B163" t="s">
        <v>120</v>
      </c>
      <c r="C163" t="s">
        <v>165</v>
      </c>
      <c r="D163" s="15">
        <v>260</v>
      </c>
      <c r="E163" t="s">
        <v>321</v>
      </c>
      <c r="F163" t="s">
        <v>109</v>
      </c>
      <c r="G163" t="s">
        <v>110</v>
      </c>
      <c r="H163" t="s">
        <v>165</v>
      </c>
      <c r="I163" t="s">
        <v>118</v>
      </c>
      <c r="J163" t="s">
        <v>111</v>
      </c>
      <c r="K163" t="s">
        <v>165</v>
      </c>
      <c r="L163" s="15">
        <v>2000</v>
      </c>
      <c r="M163" t="s">
        <v>115</v>
      </c>
      <c r="N163" t="s">
        <v>116</v>
      </c>
      <c r="O163" t="s">
        <v>322</v>
      </c>
      <c r="P163" t="s">
        <v>323</v>
      </c>
      <c r="Q163" t="s">
        <v>274</v>
      </c>
      <c r="R163" t="s">
        <v>170</v>
      </c>
      <c r="S163">
        <v>3402600</v>
      </c>
      <c r="T163">
        <v>0</v>
      </c>
      <c r="U163" s="15">
        <v>1</v>
      </c>
      <c r="V163" s="27" t="str">
        <f>INDEX(program[ProgramName],MATCH(Data2[[#This Row],[ProgramNum]],program[ProgramNum],0))</f>
        <v>LOCAL TRANSPORTATION ASSISTANCE</v>
      </c>
      <c r="W163" s="20" t="str">
        <f>RIGHT(Data2[[#This Row],[ProgramNum]],1)&amp;Data2[[#This Row],[Statute]]</f>
        <v>2iq</v>
      </c>
      <c r="X163" s="27" t="e">
        <f>INDEX(#REF!,MATCH(Data2[[#This Row],[Appr]],#REF!,0))</f>
        <v>#REF!</v>
      </c>
      <c r="Y163" s="40" t="str">
        <f>INDEX(version[Version],MATCH(Data2[[#This Row],[ChangeAuth]],version[Chg code],0))</f>
        <v>Agency</v>
      </c>
      <c r="Z163" s="30">
        <f>INDEX(fund[#Data],MATCH(G163,fund[Fund code],0),2)</f>
        <v>211</v>
      </c>
      <c r="AA163" s="29" t="str">
        <f>IF(Data2[[#This Row],[B2year]]=1,RIGHT(LEFT($A$1,4)+1,2),IF(Data2[[#This Row],[B2year]]=2,RIGHT($A$1,2),""))</f>
        <v>22</v>
      </c>
      <c r="AB163" s="29">
        <f>INDEX(version8[#Data],MATCH(Data2[[#This Row],[Version]],version8[Version],0),2)</f>
        <v>1</v>
      </c>
      <c r="AC163" s="29" t="str">
        <f>IF(Data2[[#This Row],[FederalService]]="",Data2[[#This Row],[FundSource]],IF(Data2[[#This Row],[FederalService]]="L",Data2[[#This Row],[FundSource]]&amp;"-L",IF(Data2[[#This Row],[FederalService]]="F",Data2[[#This Row],[FundSource]]&amp;"-F",IF(Data2[[#This Row],[FederalService]]="S",Data2[[#This Row],[FundSource]]&amp;"-S"))))</f>
        <v>SEG</v>
      </c>
    </row>
    <row r="164" spans="1:29" ht="15" x14ac:dyDescent="0.25">
      <c r="A164" t="s">
        <v>117</v>
      </c>
      <c r="B164" t="s">
        <v>120</v>
      </c>
      <c r="C164" t="s">
        <v>165</v>
      </c>
      <c r="D164" s="15">
        <v>260</v>
      </c>
      <c r="E164" t="s">
        <v>321</v>
      </c>
      <c r="F164" t="s">
        <v>109</v>
      </c>
      <c r="G164" t="s">
        <v>110</v>
      </c>
      <c r="H164" t="s">
        <v>165</v>
      </c>
      <c r="I164" t="s">
        <v>118</v>
      </c>
      <c r="J164" t="s">
        <v>111</v>
      </c>
      <c r="K164" t="s">
        <v>165</v>
      </c>
      <c r="L164" s="15">
        <v>2000</v>
      </c>
      <c r="M164" t="s">
        <v>115</v>
      </c>
      <c r="N164" t="s">
        <v>116</v>
      </c>
      <c r="O164" t="s">
        <v>322</v>
      </c>
      <c r="P164" t="s">
        <v>323</v>
      </c>
      <c r="Q164" t="s">
        <v>274</v>
      </c>
      <c r="R164" t="s">
        <v>170</v>
      </c>
      <c r="S164">
        <v>3402600</v>
      </c>
      <c r="T164">
        <v>0</v>
      </c>
      <c r="U164" s="15">
        <v>2</v>
      </c>
      <c r="V164" s="27" t="str">
        <f>INDEX(program[ProgramName],MATCH(Data2[[#This Row],[ProgramNum]],program[ProgramNum],0))</f>
        <v>LOCAL TRANSPORTATION ASSISTANCE</v>
      </c>
      <c r="W164" s="20" t="str">
        <f>RIGHT(Data2[[#This Row],[ProgramNum]],1)&amp;Data2[[#This Row],[Statute]]</f>
        <v>2iq</v>
      </c>
      <c r="X164" s="27" t="e">
        <f>INDEX(#REF!,MATCH(Data2[[#This Row],[Appr]],#REF!,0))</f>
        <v>#REF!</v>
      </c>
      <c r="Y164" s="40" t="str">
        <f>INDEX(version[Version],MATCH(Data2[[#This Row],[ChangeAuth]],version[Chg code],0))</f>
        <v>Agency</v>
      </c>
      <c r="Z164" s="30">
        <f>INDEX(fund[#Data],MATCH(G164,fund[Fund code],0),2)</f>
        <v>211</v>
      </c>
      <c r="AA164" s="29" t="str">
        <f>IF(Data2[[#This Row],[B2year]]=1,RIGHT(LEFT($A$1,4)+1,2),IF(Data2[[#This Row],[B2year]]=2,RIGHT($A$1,2),""))</f>
        <v>23</v>
      </c>
      <c r="AB164" s="29">
        <f>INDEX(version8[#Data],MATCH(Data2[[#This Row],[Version]],version8[Version],0),2)</f>
        <v>1</v>
      </c>
      <c r="AC164" s="29" t="str">
        <f>IF(Data2[[#This Row],[FederalService]]="",Data2[[#This Row],[FundSource]],IF(Data2[[#This Row],[FederalService]]="L",Data2[[#This Row],[FundSource]]&amp;"-L",IF(Data2[[#This Row],[FederalService]]="F",Data2[[#This Row],[FundSource]]&amp;"-F",IF(Data2[[#This Row],[FederalService]]="S",Data2[[#This Row],[FundSource]]&amp;"-S"))))</f>
        <v>SEG</v>
      </c>
    </row>
    <row r="165" spans="1:29" ht="15" x14ac:dyDescent="0.25">
      <c r="A165" t="s">
        <v>117</v>
      </c>
      <c r="B165" t="s">
        <v>120</v>
      </c>
      <c r="C165" t="s">
        <v>165</v>
      </c>
      <c r="D165" s="15">
        <v>273</v>
      </c>
      <c r="E165" t="s">
        <v>324</v>
      </c>
      <c r="F165" t="s">
        <v>109</v>
      </c>
      <c r="G165" t="s">
        <v>110</v>
      </c>
      <c r="H165" t="s">
        <v>165</v>
      </c>
      <c r="I165" t="s">
        <v>118</v>
      </c>
      <c r="J165" t="s">
        <v>111</v>
      </c>
      <c r="K165" t="s">
        <v>174</v>
      </c>
      <c r="L165" s="15">
        <v>2000</v>
      </c>
      <c r="M165" t="s">
        <v>115</v>
      </c>
      <c r="N165" t="s">
        <v>116</v>
      </c>
      <c r="O165" t="s">
        <v>325</v>
      </c>
      <c r="P165" t="s">
        <v>277</v>
      </c>
      <c r="Q165" t="s">
        <v>274</v>
      </c>
      <c r="R165" t="s">
        <v>170</v>
      </c>
      <c r="S165">
        <v>3588700</v>
      </c>
      <c r="T165">
        <v>0</v>
      </c>
      <c r="U165" s="15">
        <v>1</v>
      </c>
      <c r="V165" s="27" t="str">
        <f>INDEX(program[ProgramName],MATCH(Data2[[#This Row],[ProgramNum]],program[ProgramNum],0))</f>
        <v>LOCAL TRANSPORTATION ASSISTANCE</v>
      </c>
      <c r="W165" s="20" t="str">
        <f>RIGHT(Data2[[#This Row],[ProgramNum]],1)&amp;Data2[[#This Row],[Statute]]</f>
        <v>2iv</v>
      </c>
      <c r="X165" s="27" t="e">
        <f>INDEX(#REF!,MATCH(Data2[[#This Row],[Appr]],#REF!,0))</f>
        <v>#REF!</v>
      </c>
      <c r="Y165" s="40" t="str">
        <f>INDEX(version[Version],MATCH(Data2[[#This Row],[ChangeAuth]],version[Chg code],0))</f>
        <v>Agency</v>
      </c>
      <c r="Z165" s="30">
        <f>INDEX(fund[#Data],MATCH(G165,fund[Fund code],0),2)</f>
        <v>211</v>
      </c>
      <c r="AA165" s="29" t="str">
        <f>IF(Data2[[#This Row],[B2year]]=1,RIGHT(LEFT($A$1,4)+1,2),IF(Data2[[#This Row],[B2year]]=2,RIGHT($A$1,2),""))</f>
        <v>22</v>
      </c>
      <c r="AB165" s="29">
        <f>INDEX(version8[#Data],MATCH(Data2[[#This Row],[Version]],version8[Version],0),2)</f>
        <v>1</v>
      </c>
      <c r="AC165" s="29" t="str">
        <f>IF(Data2[[#This Row],[FederalService]]="",Data2[[#This Row],[FundSource]],IF(Data2[[#This Row],[FederalService]]="L",Data2[[#This Row],[FundSource]]&amp;"-L",IF(Data2[[#This Row],[FederalService]]="F",Data2[[#This Row],[FundSource]]&amp;"-F",IF(Data2[[#This Row],[FederalService]]="S",Data2[[#This Row],[FundSource]]&amp;"-S"))))</f>
        <v>SEG-L</v>
      </c>
    </row>
    <row r="166" spans="1:29" ht="15" x14ac:dyDescent="0.25">
      <c r="A166" t="s">
        <v>117</v>
      </c>
      <c r="B166" t="s">
        <v>120</v>
      </c>
      <c r="C166" t="s">
        <v>165</v>
      </c>
      <c r="D166" s="15">
        <v>273</v>
      </c>
      <c r="E166" t="s">
        <v>324</v>
      </c>
      <c r="F166" t="s">
        <v>109</v>
      </c>
      <c r="G166" t="s">
        <v>110</v>
      </c>
      <c r="H166" t="s">
        <v>165</v>
      </c>
      <c r="I166" t="s">
        <v>118</v>
      </c>
      <c r="J166" t="s">
        <v>111</v>
      </c>
      <c r="K166" t="s">
        <v>174</v>
      </c>
      <c r="L166" s="15">
        <v>2000</v>
      </c>
      <c r="M166" t="s">
        <v>115</v>
      </c>
      <c r="N166" t="s">
        <v>116</v>
      </c>
      <c r="O166" t="s">
        <v>325</v>
      </c>
      <c r="P166" t="s">
        <v>277</v>
      </c>
      <c r="Q166" t="s">
        <v>274</v>
      </c>
      <c r="R166" t="s">
        <v>170</v>
      </c>
      <c r="S166">
        <v>3588700</v>
      </c>
      <c r="T166">
        <v>0</v>
      </c>
      <c r="U166" s="15">
        <v>2</v>
      </c>
      <c r="V166" s="27" t="str">
        <f>INDEX(program[ProgramName],MATCH(Data2[[#This Row],[ProgramNum]],program[ProgramNum],0))</f>
        <v>LOCAL TRANSPORTATION ASSISTANCE</v>
      </c>
      <c r="W166" s="20" t="str">
        <f>RIGHT(Data2[[#This Row],[ProgramNum]],1)&amp;Data2[[#This Row],[Statute]]</f>
        <v>2iv</v>
      </c>
      <c r="X166" s="27" t="e">
        <f>INDEX(#REF!,MATCH(Data2[[#This Row],[Appr]],#REF!,0))</f>
        <v>#REF!</v>
      </c>
      <c r="Y166" s="40" t="str">
        <f>INDEX(version[Version],MATCH(Data2[[#This Row],[ChangeAuth]],version[Chg code],0))</f>
        <v>Agency</v>
      </c>
      <c r="Z166" s="30">
        <f>INDEX(fund[#Data],MATCH(G166,fund[Fund code],0),2)</f>
        <v>211</v>
      </c>
      <c r="AA166" s="29" t="str">
        <f>IF(Data2[[#This Row],[B2year]]=1,RIGHT(LEFT($A$1,4)+1,2),IF(Data2[[#This Row],[B2year]]=2,RIGHT($A$1,2),""))</f>
        <v>23</v>
      </c>
      <c r="AB166" s="29">
        <f>INDEX(version8[#Data],MATCH(Data2[[#This Row],[Version]],version8[Version],0),2)</f>
        <v>1</v>
      </c>
      <c r="AC166" s="29" t="str">
        <f>IF(Data2[[#This Row],[FederalService]]="",Data2[[#This Row],[FundSource]],IF(Data2[[#This Row],[FederalService]]="L",Data2[[#This Row],[FundSource]]&amp;"-L",IF(Data2[[#This Row],[FederalService]]="F",Data2[[#This Row],[FundSource]]&amp;"-F",IF(Data2[[#This Row],[FederalService]]="S",Data2[[#This Row],[FundSource]]&amp;"-S"))))</f>
        <v>SEG-L</v>
      </c>
    </row>
    <row r="167" spans="1:29" ht="15" x14ac:dyDescent="0.25">
      <c r="A167" t="s">
        <v>117</v>
      </c>
      <c r="B167" t="s">
        <v>132</v>
      </c>
      <c r="C167" t="s">
        <v>165</v>
      </c>
      <c r="D167" s="15">
        <v>226</v>
      </c>
      <c r="E167" t="s">
        <v>326</v>
      </c>
      <c r="F167" t="s">
        <v>109</v>
      </c>
      <c r="G167" t="s">
        <v>110</v>
      </c>
      <c r="H167" t="s">
        <v>165</v>
      </c>
      <c r="I167" t="s">
        <v>118</v>
      </c>
      <c r="J167" t="s">
        <v>174</v>
      </c>
      <c r="K167" t="s">
        <v>174</v>
      </c>
      <c r="L167" s="15">
        <v>2000</v>
      </c>
      <c r="M167" t="s">
        <v>115</v>
      </c>
      <c r="N167" t="s">
        <v>116</v>
      </c>
      <c r="O167" t="s">
        <v>327</v>
      </c>
      <c r="P167" t="s">
        <v>328</v>
      </c>
      <c r="Q167" t="s">
        <v>274</v>
      </c>
      <c r="R167" t="s">
        <v>170</v>
      </c>
      <c r="S167">
        <v>2012300</v>
      </c>
      <c r="T167">
        <v>0</v>
      </c>
      <c r="U167" s="15">
        <v>1</v>
      </c>
      <c r="V167" s="27" t="str">
        <f>INDEX(program[ProgramName],MATCH(Data2[[#This Row],[ProgramNum]],program[ProgramNum],0))</f>
        <v>LOCAL TRANSPORTATION ASSISTANCE</v>
      </c>
      <c r="W167" s="20" t="str">
        <f>RIGHT(Data2[[#This Row],[ProgramNum]],1)&amp;Data2[[#This Row],[Statute]]</f>
        <v>2jv</v>
      </c>
      <c r="X167" s="27" t="e">
        <f>INDEX(#REF!,MATCH(Data2[[#This Row],[Appr]],#REF!,0))</f>
        <v>#REF!</v>
      </c>
      <c r="Y167" s="40" t="str">
        <f>INDEX(version[Version],MATCH(Data2[[#This Row],[ChangeAuth]],version[Chg code],0))</f>
        <v>Agency</v>
      </c>
      <c r="Z167" s="30">
        <f>INDEX(fund[#Data],MATCH(G167,fund[Fund code],0),2)</f>
        <v>211</v>
      </c>
      <c r="AA167" s="29" t="str">
        <f>IF(Data2[[#This Row],[B2year]]=1,RIGHT(LEFT($A$1,4)+1,2),IF(Data2[[#This Row],[B2year]]=2,RIGHT($A$1,2),""))</f>
        <v>22</v>
      </c>
      <c r="AB167" s="29">
        <f>INDEX(version8[#Data],MATCH(Data2[[#This Row],[Version]],version8[Version],0),2)</f>
        <v>1</v>
      </c>
      <c r="AC167" s="29" t="str">
        <f>IF(Data2[[#This Row],[FederalService]]="",Data2[[#This Row],[FundSource]],IF(Data2[[#This Row],[FederalService]]="L",Data2[[#This Row],[FundSource]]&amp;"-L",IF(Data2[[#This Row],[FederalService]]="F",Data2[[#This Row],[FundSource]]&amp;"-F",IF(Data2[[#This Row],[FederalService]]="S",Data2[[#This Row],[FundSource]]&amp;"-S"))))</f>
        <v>SEG-L</v>
      </c>
    </row>
    <row r="168" spans="1:29" ht="15" x14ac:dyDescent="0.25">
      <c r="A168" t="s">
        <v>117</v>
      </c>
      <c r="B168" t="s">
        <v>132</v>
      </c>
      <c r="C168" t="s">
        <v>165</v>
      </c>
      <c r="D168" s="15">
        <v>226</v>
      </c>
      <c r="E168" t="s">
        <v>326</v>
      </c>
      <c r="F168" t="s">
        <v>109</v>
      </c>
      <c r="G168" t="s">
        <v>110</v>
      </c>
      <c r="H168" t="s">
        <v>165</v>
      </c>
      <c r="I168" t="s">
        <v>118</v>
      </c>
      <c r="J168" t="s">
        <v>174</v>
      </c>
      <c r="K168" t="s">
        <v>174</v>
      </c>
      <c r="L168" s="15">
        <v>2000</v>
      </c>
      <c r="M168" t="s">
        <v>115</v>
      </c>
      <c r="N168" t="s">
        <v>116</v>
      </c>
      <c r="O168" t="s">
        <v>327</v>
      </c>
      <c r="P168" t="s">
        <v>328</v>
      </c>
      <c r="Q168" t="s">
        <v>274</v>
      </c>
      <c r="R168" t="s">
        <v>170</v>
      </c>
      <c r="S168">
        <v>2012300</v>
      </c>
      <c r="T168">
        <v>0</v>
      </c>
      <c r="U168" s="15">
        <v>2</v>
      </c>
      <c r="V168" s="27" t="str">
        <f>INDEX(program[ProgramName],MATCH(Data2[[#This Row],[ProgramNum]],program[ProgramNum],0))</f>
        <v>LOCAL TRANSPORTATION ASSISTANCE</v>
      </c>
      <c r="W168" s="20" t="str">
        <f>RIGHT(Data2[[#This Row],[ProgramNum]],1)&amp;Data2[[#This Row],[Statute]]</f>
        <v>2jv</v>
      </c>
      <c r="X168" s="27" t="e">
        <f>INDEX(#REF!,MATCH(Data2[[#This Row],[Appr]],#REF!,0))</f>
        <v>#REF!</v>
      </c>
      <c r="Y168" s="40" t="str">
        <f>INDEX(version[Version],MATCH(Data2[[#This Row],[ChangeAuth]],version[Chg code],0))</f>
        <v>Agency</v>
      </c>
      <c r="Z168" s="30">
        <f>INDEX(fund[#Data],MATCH(G168,fund[Fund code],0),2)</f>
        <v>211</v>
      </c>
      <c r="AA168" s="29" t="str">
        <f>IF(Data2[[#This Row],[B2year]]=1,RIGHT(LEFT($A$1,4)+1,2),IF(Data2[[#This Row],[B2year]]=2,RIGHT($A$1,2),""))</f>
        <v>23</v>
      </c>
      <c r="AB168" s="29">
        <f>INDEX(version8[#Data],MATCH(Data2[[#This Row],[Version]],version8[Version],0),2)</f>
        <v>1</v>
      </c>
      <c r="AC168" s="29" t="str">
        <f>IF(Data2[[#This Row],[FederalService]]="",Data2[[#This Row],[FundSource]],IF(Data2[[#This Row],[FederalService]]="L",Data2[[#This Row],[FundSource]]&amp;"-L",IF(Data2[[#This Row],[FederalService]]="F",Data2[[#This Row],[FundSource]]&amp;"-F",IF(Data2[[#This Row],[FederalService]]="S",Data2[[#This Row],[FundSource]]&amp;"-S"))))</f>
        <v>SEG-L</v>
      </c>
    </row>
    <row r="169" spans="1:29" ht="15" x14ac:dyDescent="0.25">
      <c r="A169" t="s">
        <v>117</v>
      </c>
      <c r="B169" t="s">
        <v>132</v>
      </c>
      <c r="C169" t="s">
        <v>165</v>
      </c>
      <c r="D169" s="15">
        <v>227</v>
      </c>
      <c r="E169" t="s">
        <v>329</v>
      </c>
      <c r="F169" t="s">
        <v>109</v>
      </c>
      <c r="G169" t="s">
        <v>110</v>
      </c>
      <c r="H169" t="s">
        <v>165</v>
      </c>
      <c r="I169" t="s">
        <v>118</v>
      </c>
      <c r="J169" t="s">
        <v>174</v>
      </c>
      <c r="K169" t="s">
        <v>178</v>
      </c>
      <c r="L169" s="15">
        <v>2000</v>
      </c>
      <c r="M169" t="s">
        <v>115</v>
      </c>
      <c r="N169" t="s">
        <v>116</v>
      </c>
      <c r="O169" t="s">
        <v>330</v>
      </c>
      <c r="P169" t="s">
        <v>331</v>
      </c>
      <c r="Q169" t="s">
        <v>274</v>
      </c>
      <c r="R169" t="s">
        <v>170</v>
      </c>
      <c r="S169">
        <v>7049300</v>
      </c>
      <c r="T169">
        <v>0</v>
      </c>
      <c r="U169" s="15">
        <v>1</v>
      </c>
      <c r="V169" s="27" t="str">
        <f>INDEX(program[ProgramName],MATCH(Data2[[#This Row],[ProgramNum]],program[ProgramNum],0))</f>
        <v>LOCAL TRANSPORTATION ASSISTANCE</v>
      </c>
      <c r="W169" s="20" t="str">
        <f>RIGHT(Data2[[#This Row],[ProgramNum]],1)&amp;Data2[[#This Row],[Statute]]</f>
        <v>2jx</v>
      </c>
      <c r="X169" s="27" t="e">
        <f>INDEX(#REF!,MATCH(Data2[[#This Row],[Appr]],#REF!,0))</f>
        <v>#REF!</v>
      </c>
      <c r="Y169" s="40" t="str">
        <f>INDEX(version[Version],MATCH(Data2[[#This Row],[ChangeAuth]],version[Chg code],0))</f>
        <v>Agency</v>
      </c>
      <c r="Z169" s="30">
        <f>INDEX(fund[#Data],MATCH(G169,fund[Fund code],0),2)</f>
        <v>211</v>
      </c>
      <c r="AA169" s="29" t="str">
        <f>IF(Data2[[#This Row],[B2year]]=1,RIGHT(LEFT($A$1,4)+1,2),IF(Data2[[#This Row],[B2year]]=2,RIGHT($A$1,2),""))</f>
        <v>22</v>
      </c>
      <c r="AB169" s="29">
        <f>INDEX(version8[#Data],MATCH(Data2[[#This Row],[Version]],version8[Version],0),2)</f>
        <v>1</v>
      </c>
      <c r="AC169" s="29" t="str">
        <f>IF(Data2[[#This Row],[FederalService]]="",Data2[[#This Row],[FundSource]],IF(Data2[[#This Row],[FederalService]]="L",Data2[[#This Row],[FundSource]]&amp;"-L",IF(Data2[[#This Row],[FederalService]]="F",Data2[[#This Row],[FundSource]]&amp;"-F",IF(Data2[[#This Row],[FederalService]]="S",Data2[[#This Row],[FundSource]]&amp;"-S"))))</f>
        <v>SEG-F</v>
      </c>
    </row>
    <row r="170" spans="1:29" ht="15" x14ac:dyDescent="0.25">
      <c r="A170" t="s">
        <v>117</v>
      </c>
      <c r="B170" t="s">
        <v>132</v>
      </c>
      <c r="C170" t="s">
        <v>165</v>
      </c>
      <c r="D170" s="15">
        <v>227</v>
      </c>
      <c r="E170" t="s">
        <v>329</v>
      </c>
      <c r="F170" t="s">
        <v>109</v>
      </c>
      <c r="G170" t="s">
        <v>110</v>
      </c>
      <c r="H170" t="s">
        <v>165</v>
      </c>
      <c r="I170" t="s">
        <v>118</v>
      </c>
      <c r="J170" t="s">
        <v>174</v>
      </c>
      <c r="K170" t="s">
        <v>178</v>
      </c>
      <c r="L170" s="15">
        <v>2000</v>
      </c>
      <c r="M170" t="s">
        <v>115</v>
      </c>
      <c r="N170" t="s">
        <v>116</v>
      </c>
      <c r="O170" t="s">
        <v>330</v>
      </c>
      <c r="P170" t="s">
        <v>331</v>
      </c>
      <c r="Q170" t="s">
        <v>274</v>
      </c>
      <c r="R170" t="s">
        <v>170</v>
      </c>
      <c r="S170">
        <v>7049300</v>
      </c>
      <c r="T170">
        <v>0</v>
      </c>
      <c r="U170" s="15">
        <v>2</v>
      </c>
      <c r="V170" s="27" t="str">
        <f>INDEX(program[ProgramName],MATCH(Data2[[#This Row],[ProgramNum]],program[ProgramNum],0))</f>
        <v>LOCAL TRANSPORTATION ASSISTANCE</v>
      </c>
      <c r="W170" s="20" t="str">
        <f>RIGHT(Data2[[#This Row],[ProgramNum]],1)&amp;Data2[[#This Row],[Statute]]</f>
        <v>2jx</v>
      </c>
      <c r="X170" s="27" t="e">
        <f>INDEX(#REF!,MATCH(Data2[[#This Row],[Appr]],#REF!,0))</f>
        <v>#REF!</v>
      </c>
      <c r="Y170" s="40" t="str">
        <f>INDEX(version[Version],MATCH(Data2[[#This Row],[ChangeAuth]],version[Chg code],0))</f>
        <v>Agency</v>
      </c>
      <c r="Z170" s="30">
        <f>INDEX(fund[#Data],MATCH(G170,fund[Fund code],0),2)</f>
        <v>211</v>
      </c>
      <c r="AA170" s="29" t="str">
        <f>IF(Data2[[#This Row],[B2year]]=1,RIGHT(LEFT($A$1,4)+1,2),IF(Data2[[#This Row],[B2year]]=2,RIGHT($A$1,2),""))</f>
        <v>23</v>
      </c>
      <c r="AB170" s="29">
        <f>INDEX(version8[#Data],MATCH(Data2[[#This Row],[Version]],version8[Version],0),2)</f>
        <v>1</v>
      </c>
      <c r="AC170" s="29" t="str">
        <f>IF(Data2[[#This Row],[FederalService]]="",Data2[[#This Row],[FundSource]],IF(Data2[[#This Row],[FederalService]]="L",Data2[[#This Row],[FundSource]]&amp;"-L",IF(Data2[[#This Row],[FederalService]]="F",Data2[[#This Row],[FundSource]]&amp;"-F",IF(Data2[[#This Row],[FederalService]]="S",Data2[[#This Row],[FundSource]]&amp;"-S"))))</f>
        <v>SEG-F</v>
      </c>
    </row>
    <row r="171" spans="1:29" ht="15" x14ac:dyDescent="0.25">
      <c r="A171" t="s">
        <v>117</v>
      </c>
      <c r="B171" t="s">
        <v>110</v>
      </c>
      <c r="C171" t="s">
        <v>165</v>
      </c>
      <c r="D171" s="15">
        <v>279</v>
      </c>
      <c r="E171" t="s">
        <v>332</v>
      </c>
      <c r="F171" t="s">
        <v>109</v>
      </c>
      <c r="G171" t="s">
        <v>110</v>
      </c>
      <c r="H171" t="s">
        <v>165</v>
      </c>
      <c r="I171" t="s">
        <v>118</v>
      </c>
      <c r="J171" t="s">
        <v>112</v>
      </c>
      <c r="K171" t="s">
        <v>174</v>
      </c>
      <c r="L171" s="15">
        <v>2000</v>
      </c>
      <c r="M171" t="s">
        <v>115</v>
      </c>
      <c r="N171" t="s">
        <v>116</v>
      </c>
      <c r="O171" t="s">
        <v>333</v>
      </c>
      <c r="P171" t="s">
        <v>183</v>
      </c>
      <c r="Q171" t="s">
        <v>274</v>
      </c>
      <c r="R171" t="s">
        <v>170</v>
      </c>
      <c r="S171">
        <v>3124700</v>
      </c>
      <c r="T171">
        <v>0</v>
      </c>
      <c r="U171" s="15">
        <v>1</v>
      </c>
      <c r="V171" s="27" t="str">
        <f>INDEX(program[ProgramName],MATCH(Data2[[#This Row],[ProgramNum]],program[ProgramNum],0))</f>
        <v>LOCAL TRANSPORTATION ASSISTANCE</v>
      </c>
      <c r="W171" s="20" t="str">
        <f>RIGHT(Data2[[#This Row],[ProgramNum]],1)&amp;Data2[[#This Row],[Statute]]</f>
        <v>2kv</v>
      </c>
      <c r="X171" s="27" t="e">
        <f>INDEX(#REF!,MATCH(Data2[[#This Row],[Appr]],#REF!,0))</f>
        <v>#REF!</v>
      </c>
      <c r="Y171" s="40" t="str">
        <f>INDEX(version[Version],MATCH(Data2[[#This Row],[ChangeAuth]],version[Chg code],0))</f>
        <v>Agency</v>
      </c>
      <c r="Z171" s="30">
        <f>INDEX(fund[#Data],MATCH(G171,fund[Fund code],0),2)</f>
        <v>211</v>
      </c>
      <c r="AA171" s="29" t="str">
        <f>IF(Data2[[#This Row],[B2year]]=1,RIGHT(LEFT($A$1,4)+1,2),IF(Data2[[#This Row],[B2year]]=2,RIGHT($A$1,2),""))</f>
        <v>22</v>
      </c>
      <c r="AB171" s="29">
        <f>INDEX(version8[#Data],MATCH(Data2[[#This Row],[Version]],version8[Version],0),2)</f>
        <v>1</v>
      </c>
      <c r="AC171" s="29" t="str">
        <f>IF(Data2[[#This Row],[FederalService]]="",Data2[[#This Row],[FundSource]],IF(Data2[[#This Row],[FederalService]]="L",Data2[[#This Row],[FundSource]]&amp;"-L",IF(Data2[[#This Row],[FederalService]]="F",Data2[[#This Row],[FundSource]]&amp;"-F",IF(Data2[[#This Row],[FederalService]]="S",Data2[[#This Row],[FundSource]]&amp;"-S"))))</f>
        <v>SEG-L</v>
      </c>
    </row>
    <row r="172" spans="1:29" ht="15" x14ac:dyDescent="0.25">
      <c r="A172" t="s">
        <v>117</v>
      </c>
      <c r="B172" t="s">
        <v>110</v>
      </c>
      <c r="C172" t="s">
        <v>165</v>
      </c>
      <c r="D172" s="15">
        <v>279</v>
      </c>
      <c r="E172" t="s">
        <v>332</v>
      </c>
      <c r="F172" t="s">
        <v>109</v>
      </c>
      <c r="G172" t="s">
        <v>110</v>
      </c>
      <c r="H172" t="s">
        <v>165</v>
      </c>
      <c r="I172" t="s">
        <v>118</v>
      </c>
      <c r="J172" t="s">
        <v>112</v>
      </c>
      <c r="K172" t="s">
        <v>174</v>
      </c>
      <c r="L172" s="15">
        <v>2000</v>
      </c>
      <c r="M172" t="s">
        <v>115</v>
      </c>
      <c r="N172" t="s">
        <v>116</v>
      </c>
      <c r="O172" t="s">
        <v>333</v>
      </c>
      <c r="P172" t="s">
        <v>183</v>
      </c>
      <c r="Q172" t="s">
        <v>274</v>
      </c>
      <c r="R172" t="s">
        <v>170</v>
      </c>
      <c r="S172">
        <v>3124700</v>
      </c>
      <c r="T172">
        <v>0</v>
      </c>
      <c r="U172" s="15">
        <v>2</v>
      </c>
      <c r="V172" s="27" t="str">
        <f>INDEX(program[ProgramName],MATCH(Data2[[#This Row],[ProgramNum]],program[ProgramNum],0))</f>
        <v>LOCAL TRANSPORTATION ASSISTANCE</v>
      </c>
      <c r="W172" s="20" t="str">
        <f>RIGHT(Data2[[#This Row],[ProgramNum]],1)&amp;Data2[[#This Row],[Statute]]</f>
        <v>2kv</v>
      </c>
      <c r="X172" s="27" t="e">
        <f>INDEX(#REF!,MATCH(Data2[[#This Row],[Appr]],#REF!,0))</f>
        <v>#REF!</v>
      </c>
      <c r="Y172" s="40" t="str">
        <f>INDEX(version[Version],MATCH(Data2[[#This Row],[ChangeAuth]],version[Chg code],0))</f>
        <v>Agency</v>
      </c>
      <c r="Z172" s="30">
        <f>INDEX(fund[#Data],MATCH(G172,fund[Fund code],0),2)</f>
        <v>211</v>
      </c>
      <c r="AA172" s="29" t="str">
        <f>IF(Data2[[#This Row],[B2year]]=1,RIGHT(LEFT($A$1,4)+1,2),IF(Data2[[#This Row],[B2year]]=2,RIGHT($A$1,2),""))</f>
        <v>23</v>
      </c>
      <c r="AB172" s="29">
        <f>INDEX(version8[#Data],MATCH(Data2[[#This Row],[Version]],version8[Version],0),2)</f>
        <v>1</v>
      </c>
      <c r="AC172" s="29" t="str">
        <f>IF(Data2[[#This Row],[FederalService]]="",Data2[[#This Row],[FundSource]],IF(Data2[[#This Row],[FederalService]]="L",Data2[[#This Row],[FundSource]]&amp;"-L",IF(Data2[[#This Row],[FederalService]]="F",Data2[[#This Row],[FundSource]]&amp;"-F",IF(Data2[[#This Row],[FederalService]]="S",Data2[[#This Row],[FundSource]]&amp;"-S"))))</f>
        <v>SEG-L</v>
      </c>
    </row>
    <row r="173" spans="1:29" ht="15" x14ac:dyDescent="0.25">
      <c r="A173" t="s">
        <v>117</v>
      </c>
      <c r="B173" t="s">
        <v>110</v>
      </c>
      <c r="C173" t="s">
        <v>165</v>
      </c>
      <c r="D173" s="15">
        <v>289</v>
      </c>
      <c r="E173" t="s">
        <v>334</v>
      </c>
      <c r="F173" t="s">
        <v>109</v>
      </c>
      <c r="G173" t="s">
        <v>110</v>
      </c>
      <c r="H173" t="s">
        <v>165</v>
      </c>
      <c r="I173" t="s">
        <v>118</v>
      </c>
      <c r="J173" t="s">
        <v>112</v>
      </c>
      <c r="K173" t="s">
        <v>178</v>
      </c>
      <c r="L173" s="15">
        <v>2000</v>
      </c>
      <c r="M173" t="s">
        <v>115</v>
      </c>
      <c r="N173" t="s">
        <v>116</v>
      </c>
      <c r="O173" t="s">
        <v>335</v>
      </c>
      <c r="P173" t="s">
        <v>336</v>
      </c>
      <c r="Q173" t="s">
        <v>274</v>
      </c>
      <c r="R173" t="s">
        <v>170</v>
      </c>
      <c r="S173">
        <v>10719000</v>
      </c>
      <c r="T173">
        <v>0</v>
      </c>
      <c r="U173" s="15">
        <v>1</v>
      </c>
      <c r="V173" s="27" t="str">
        <f>INDEX(program[ProgramName],MATCH(Data2[[#This Row],[ProgramNum]],program[ProgramNum],0))</f>
        <v>LOCAL TRANSPORTATION ASSISTANCE</v>
      </c>
      <c r="W173" s="20" t="str">
        <f>RIGHT(Data2[[#This Row],[ProgramNum]],1)&amp;Data2[[#This Row],[Statute]]</f>
        <v>2kx</v>
      </c>
      <c r="X173" s="27" t="e">
        <f>INDEX(#REF!,MATCH(Data2[[#This Row],[Appr]],#REF!,0))</f>
        <v>#REF!</v>
      </c>
      <c r="Y173" s="40" t="str">
        <f>INDEX(version[Version],MATCH(Data2[[#This Row],[ChangeAuth]],version[Chg code],0))</f>
        <v>Agency</v>
      </c>
      <c r="Z173" s="30">
        <f>INDEX(fund[#Data],MATCH(G173,fund[Fund code],0),2)</f>
        <v>211</v>
      </c>
      <c r="AA173" s="29" t="str">
        <f>IF(Data2[[#This Row],[B2year]]=1,RIGHT(LEFT($A$1,4)+1,2),IF(Data2[[#This Row],[B2year]]=2,RIGHT($A$1,2),""))</f>
        <v>22</v>
      </c>
      <c r="AB173" s="29">
        <f>INDEX(version8[#Data],MATCH(Data2[[#This Row],[Version]],version8[Version],0),2)</f>
        <v>1</v>
      </c>
      <c r="AC173" s="29" t="str">
        <f>IF(Data2[[#This Row],[FederalService]]="",Data2[[#This Row],[FundSource]],IF(Data2[[#This Row],[FederalService]]="L",Data2[[#This Row],[FundSource]]&amp;"-L",IF(Data2[[#This Row],[FederalService]]="F",Data2[[#This Row],[FundSource]]&amp;"-F",IF(Data2[[#This Row],[FederalService]]="S",Data2[[#This Row],[FundSource]]&amp;"-S"))))</f>
        <v>SEG-F</v>
      </c>
    </row>
    <row r="174" spans="1:29" ht="15" x14ac:dyDescent="0.25">
      <c r="A174" t="s">
        <v>117</v>
      </c>
      <c r="B174" t="s">
        <v>110</v>
      </c>
      <c r="C174" t="s">
        <v>165</v>
      </c>
      <c r="D174" s="15">
        <v>289</v>
      </c>
      <c r="E174" t="s">
        <v>334</v>
      </c>
      <c r="F174" t="s">
        <v>109</v>
      </c>
      <c r="G174" t="s">
        <v>110</v>
      </c>
      <c r="H174" t="s">
        <v>165</v>
      </c>
      <c r="I174" t="s">
        <v>118</v>
      </c>
      <c r="J174" t="s">
        <v>112</v>
      </c>
      <c r="K174" t="s">
        <v>178</v>
      </c>
      <c r="L174" s="15">
        <v>2000</v>
      </c>
      <c r="M174" t="s">
        <v>115</v>
      </c>
      <c r="N174" t="s">
        <v>116</v>
      </c>
      <c r="O174" t="s">
        <v>335</v>
      </c>
      <c r="P174" t="s">
        <v>336</v>
      </c>
      <c r="Q174" t="s">
        <v>274</v>
      </c>
      <c r="R174" t="s">
        <v>170</v>
      </c>
      <c r="S174">
        <v>10719000</v>
      </c>
      <c r="T174">
        <v>0</v>
      </c>
      <c r="U174" s="15">
        <v>2</v>
      </c>
      <c r="V174" s="27" t="str">
        <f>INDEX(program[ProgramName],MATCH(Data2[[#This Row],[ProgramNum]],program[ProgramNum],0))</f>
        <v>LOCAL TRANSPORTATION ASSISTANCE</v>
      </c>
      <c r="W174" s="20" t="str">
        <f>RIGHT(Data2[[#This Row],[ProgramNum]],1)&amp;Data2[[#This Row],[Statute]]</f>
        <v>2kx</v>
      </c>
      <c r="X174" s="27" t="e">
        <f>INDEX(#REF!,MATCH(Data2[[#This Row],[Appr]],#REF!,0))</f>
        <v>#REF!</v>
      </c>
      <c r="Y174" s="40" t="str">
        <f>INDEX(version[Version],MATCH(Data2[[#This Row],[ChangeAuth]],version[Chg code],0))</f>
        <v>Agency</v>
      </c>
      <c r="Z174" s="30">
        <f>INDEX(fund[#Data],MATCH(G174,fund[Fund code],0),2)</f>
        <v>211</v>
      </c>
      <c r="AA174" s="29" t="str">
        <f>IF(Data2[[#This Row],[B2year]]=1,RIGHT(LEFT($A$1,4)+1,2),IF(Data2[[#This Row],[B2year]]=2,RIGHT($A$1,2),""))</f>
        <v>23</v>
      </c>
      <c r="AB174" s="29">
        <f>INDEX(version8[#Data],MATCH(Data2[[#This Row],[Version]],version8[Version],0),2)</f>
        <v>1</v>
      </c>
      <c r="AC174" s="29" t="str">
        <f>IF(Data2[[#This Row],[FederalService]]="",Data2[[#This Row],[FundSource]],IF(Data2[[#This Row],[FederalService]]="L",Data2[[#This Row],[FundSource]]&amp;"-L",IF(Data2[[#This Row],[FederalService]]="F",Data2[[#This Row],[FundSource]]&amp;"-F",IF(Data2[[#This Row],[FederalService]]="S",Data2[[#This Row],[FundSource]]&amp;"-S"))))</f>
        <v>SEG-F</v>
      </c>
    </row>
    <row r="175" spans="1:29" ht="15" x14ac:dyDescent="0.25">
      <c r="A175" t="s">
        <v>117</v>
      </c>
      <c r="B175" t="s">
        <v>117</v>
      </c>
      <c r="C175" t="s">
        <v>165</v>
      </c>
      <c r="D175" s="15">
        <v>262</v>
      </c>
      <c r="E175" t="s">
        <v>228</v>
      </c>
      <c r="F175" t="s">
        <v>109</v>
      </c>
      <c r="G175" t="s">
        <v>110</v>
      </c>
      <c r="H175" t="s">
        <v>165</v>
      </c>
      <c r="I175" t="s">
        <v>118</v>
      </c>
      <c r="J175" t="s">
        <v>174</v>
      </c>
      <c r="K175" t="s">
        <v>165</v>
      </c>
      <c r="L175" s="15">
        <v>3007</v>
      </c>
      <c r="M175" t="s">
        <v>135</v>
      </c>
      <c r="N175" t="s">
        <v>114</v>
      </c>
      <c r="O175" t="s">
        <v>229</v>
      </c>
      <c r="P175" t="s">
        <v>230</v>
      </c>
      <c r="Q175" t="s">
        <v>197</v>
      </c>
      <c r="R175" t="s">
        <v>170</v>
      </c>
      <c r="S175">
        <v>12500</v>
      </c>
      <c r="T175">
        <v>0</v>
      </c>
      <c r="U175" s="15">
        <v>1</v>
      </c>
      <c r="V175" s="27" t="str">
        <f>INDEX(program[ProgramName],MATCH(Data2[[#This Row],[ProgramNum]],program[ProgramNum],0))</f>
        <v>LOCAL TRANSPORTATION ASSISTANCE</v>
      </c>
      <c r="W175" s="20" t="str">
        <f>RIGHT(Data2[[#This Row],[ProgramNum]],1)&amp;Data2[[#This Row],[Statute]]</f>
        <v>2bq</v>
      </c>
      <c r="X175" s="27" t="e">
        <f>INDEX(#REF!,MATCH(Data2[[#This Row],[Appr]],#REF!,0))</f>
        <v>#REF!</v>
      </c>
      <c r="Y175" s="40" t="str">
        <f>INDEX(version[Version],MATCH(Data2[[#This Row],[ChangeAuth]],version[Chg code],0))</f>
        <v>Agency</v>
      </c>
      <c r="Z175" s="30">
        <f>INDEX(fund[#Data],MATCH(G175,fund[Fund code],0),2)</f>
        <v>211</v>
      </c>
      <c r="AA175" s="29" t="str">
        <f>IF(Data2[[#This Row],[B2year]]=1,RIGHT(LEFT($A$1,4)+1,2),IF(Data2[[#This Row],[B2year]]=2,RIGHT($A$1,2),""))</f>
        <v>22</v>
      </c>
      <c r="AB175" s="29">
        <f>INDEX(version8[#Data],MATCH(Data2[[#This Row],[Version]],version8[Version],0),2)</f>
        <v>1</v>
      </c>
      <c r="AC175" s="29" t="str">
        <f>IF(Data2[[#This Row],[FederalService]]="",Data2[[#This Row],[FundSource]],IF(Data2[[#This Row],[FederalService]]="L",Data2[[#This Row],[FundSource]]&amp;"-L",IF(Data2[[#This Row],[FederalService]]="F",Data2[[#This Row],[FundSource]]&amp;"-F",IF(Data2[[#This Row],[FederalService]]="S",Data2[[#This Row],[FundSource]]&amp;"-S"))))</f>
        <v>SEG</v>
      </c>
    </row>
    <row r="176" spans="1:29" ht="15" x14ac:dyDescent="0.25">
      <c r="A176" t="s">
        <v>117</v>
      </c>
      <c r="B176" t="s">
        <v>117</v>
      </c>
      <c r="C176" t="s">
        <v>165</v>
      </c>
      <c r="D176" s="15">
        <v>262</v>
      </c>
      <c r="E176" t="s">
        <v>228</v>
      </c>
      <c r="F176" t="s">
        <v>109</v>
      </c>
      <c r="G176" t="s">
        <v>110</v>
      </c>
      <c r="H176" t="s">
        <v>165</v>
      </c>
      <c r="I176" t="s">
        <v>118</v>
      </c>
      <c r="J176" t="s">
        <v>174</v>
      </c>
      <c r="K176" t="s">
        <v>165</v>
      </c>
      <c r="L176" s="15">
        <v>3007</v>
      </c>
      <c r="M176" t="s">
        <v>135</v>
      </c>
      <c r="N176" t="s">
        <v>114</v>
      </c>
      <c r="O176" t="s">
        <v>229</v>
      </c>
      <c r="P176" t="s">
        <v>230</v>
      </c>
      <c r="Q176" t="s">
        <v>197</v>
      </c>
      <c r="R176" t="s">
        <v>170</v>
      </c>
      <c r="S176">
        <v>12500</v>
      </c>
      <c r="T176">
        <v>0</v>
      </c>
      <c r="U176" s="15">
        <v>2</v>
      </c>
      <c r="V176" s="27" t="str">
        <f>INDEX(program[ProgramName],MATCH(Data2[[#This Row],[ProgramNum]],program[ProgramNum],0))</f>
        <v>LOCAL TRANSPORTATION ASSISTANCE</v>
      </c>
      <c r="W176" s="20" t="str">
        <f>RIGHT(Data2[[#This Row],[ProgramNum]],1)&amp;Data2[[#This Row],[Statute]]</f>
        <v>2bq</v>
      </c>
      <c r="X176" s="27" t="e">
        <f>INDEX(#REF!,MATCH(Data2[[#This Row],[Appr]],#REF!,0))</f>
        <v>#REF!</v>
      </c>
      <c r="Y176" s="40" t="str">
        <f>INDEX(version[Version],MATCH(Data2[[#This Row],[ChangeAuth]],version[Chg code],0))</f>
        <v>Agency</v>
      </c>
      <c r="Z176" s="30">
        <f>INDEX(fund[#Data],MATCH(G176,fund[Fund code],0),2)</f>
        <v>211</v>
      </c>
      <c r="AA176" s="29" t="str">
        <f>IF(Data2[[#This Row],[B2year]]=1,RIGHT(LEFT($A$1,4)+1,2),IF(Data2[[#This Row],[B2year]]=2,RIGHT($A$1,2),""))</f>
        <v>23</v>
      </c>
      <c r="AB176" s="29">
        <f>INDEX(version8[#Data],MATCH(Data2[[#This Row],[Version]],version8[Version],0),2)</f>
        <v>1</v>
      </c>
      <c r="AC176" s="29" t="str">
        <f>IF(Data2[[#This Row],[FederalService]]="",Data2[[#This Row],[FundSource]],IF(Data2[[#This Row],[FederalService]]="L",Data2[[#This Row],[FundSource]]&amp;"-L",IF(Data2[[#This Row],[FederalService]]="F",Data2[[#This Row],[FundSource]]&amp;"-F",IF(Data2[[#This Row],[FederalService]]="S",Data2[[#This Row],[FundSource]]&amp;"-S"))))</f>
        <v>SEG</v>
      </c>
    </row>
    <row r="177" spans="1:29" ht="15" x14ac:dyDescent="0.25">
      <c r="A177" t="s">
        <v>117</v>
      </c>
      <c r="B177" t="s">
        <v>117</v>
      </c>
      <c r="C177" t="s">
        <v>165</v>
      </c>
      <c r="D177" s="15">
        <v>262</v>
      </c>
      <c r="E177" t="s">
        <v>228</v>
      </c>
      <c r="F177" t="s">
        <v>109</v>
      </c>
      <c r="G177" t="s">
        <v>110</v>
      </c>
      <c r="H177" t="s">
        <v>165</v>
      </c>
      <c r="I177" t="s">
        <v>118</v>
      </c>
      <c r="J177" t="s">
        <v>174</v>
      </c>
      <c r="K177" t="s">
        <v>165</v>
      </c>
      <c r="L177" s="15">
        <v>2000</v>
      </c>
      <c r="M177" t="s">
        <v>115</v>
      </c>
      <c r="N177" t="s">
        <v>116</v>
      </c>
      <c r="O177" t="s">
        <v>229</v>
      </c>
      <c r="P177" t="s">
        <v>230</v>
      </c>
      <c r="Q177" t="s">
        <v>197</v>
      </c>
      <c r="R177" t="s">
        <v>170</v>
      </c>
      <c r="S177">
        <v>1276000</v>
      </c>
      <c r="T177">
        <v>0</v>
      </c>
      <c r="U177" s="15">
        <v>1</v>
      </c>
      <c r="V177" s="27" t="str">
        <f>INDEX(program[ProgramName],MATCH(Data2[[#This Row],[ProgramNum]],program[ProgramNum],0))</f>
        <v>LOCAL TRANSPORTATION ASSISTANCE</v>
      </c>
      <c r="W177" s="20" t="str">
        <f>RIGHT(Data2[[#This Row],[ProgramNum]],1)&amp;Data2[[#This Row],[Statute]]</f>
        <v>2bq</v>
      </c>
      <c r="X177" s="27" t="e">
        <f>INDEX(#REF!,MATCH(Data2[[#This Row],[Appr]],#REF!,0))</f>
        <v>#REF!</v>
      </c>
      <c r="Y177" s="40" t="str">
        <f>INDEX(version[Version],MATCH(Data2[[#This Row],[ChangeAuth]],version[Chg code],0))</f>
        <v>Agency</v>
      </c>
      <c r="Z177" s="30">
        <f>INDEX(fund[#Data],MATCH(G177,fund[Fund code],0),2)</f>
        <v>211</v>
      </c>
      <c r="AA177" s="29" t="str">
        <f>IF(Data2[[#This Row],[B2year]]=1,RIGHT(LEFT($A$1,4)+1,2),IF(Data2[[#This Row],[B2year]]=2,RIGHT($A$1,2),""))</f>
        <v>22</v>
      </c>
      <c r="AB177" s="29">
        <f>INDEX(version8[#Data],MATCH(Data2[[#This Row],[Version]],version8[Version],0),2)</f>
        <v>1</v>
      </c>
      <c r="AC177" s="29" t="str">
        <f>IF(Data2[[#This Row],[FederalService]]="",Data2[[#This Row],[FundSource]],IF(Data2[[#This Row],[FederalService]]="L",Data2[[#This Row],[FundSource]]&amp;"-L",IF(Data2[[#This Row],[FederalService]]="F",Data2[[#This Row],[FundSource]]&amp;"-F",IF(Data2[[#This Row],[FederalService]]="S",Data2[[#This Row],[FundSource]]&amp;"-S"))))</f>
        <v>SEG</v>
      </c>
    </row>
    <row r="178" spans="1:29" ht="15" x14ac:dyDescent="0.25">
      <c r="A178" t="s">
        <v>117</v>
      </c>
      <c r="B178" t="s">
        <v>117</v>
      </c>
      <c r="C178" t="s">
        <v>165</v>
      </c>
      <c r="D178" s="15">
        <v>262</v>
      </c>
      <c r="E178" t="s">
        <v>228</v>
      </c>
      <c r="F178" t="s">
        <v>109</v>
      </c>
      <c r="G178" t="s">
        <v>110</v>
      </c>
      <c r="H178" t="s">
        <v>165</v>
      </c>
      <c r="I178" t="s">
        <v>118</v>
      </c>
      <c r="J178" t="s">
        <v>174</v>
      </c>
      <c r="K178" t="s">
        <v>165</v>
      </c>
      <c r="L178" s="15">
        <v>2000</v>
      </c>
      <c r="M178" t="s">
        <v>115</v>
      </c>
      <c r="N178" t="s">
        <v>116</v>
      </c>
      <c r="O178" t="s">
        <v>229</v>
      </c>
      <c r="P178" t="s">
        <v>230</v>
      </c>
      <c r="Q178" t="s">
        <v>197</v>
      </c>
      <c r="R178" t="s">
        <v>170</v>
      </c>
      <c r="S178">
        <v>1276000</v>
      </c>
      <c r="T178">
        <v>0</v>
      </c>
      <c r="U178" s="15">
        <v>2</v>
      </c>
      <c r="V178" s="27" t="str">
        <f>INDEX(program[ProgramName],MATCH(Data2[[#This Row],[ProgramNum]],program[ProgramNum],0))</f>
        <v>LOCAL TRANSPORTATION ASSISTANCE</v>
      </c>
      <c r="W178" s="20" t="str">
        <f>RIGHT(Data2[[#This Row],[ProgramNum]],1)&amp;Data2[[#This Row],[Statute]]</f>
        <v>2bq</v>
      </c>
      <c r="X178" s="27" t="e">
        <f>INDEX(#REF!,MATCH(Data2[[#This Row],[Appr]],#REF!,0))</f>
        <v>#REF!</v>
      </c>
      <c r="Y178" s="40" t="str">
        <f>INDEX(version[Version],MATCH(Data2[[#This Row],[ChangeAuth]],version[Chg code],0))</f>
        <v>Agency</v>
      </c>
      <c r="Z178" s="30">
        <f>INDEX(fund[#Data],MATCH(G178,fund[Fund code],0),2)</f>
        <v>211</v>
      </c>
      <c r="AA178" s="29" t="str">
        <f>IF(Data2[[#This Row],[B2year]]=1,RIGHT(LEFT($A$1,4)+1,2),IF(Data2[[#This Row],[B2year]]=2,RIGHT($A$1,2),""))</f>
        <v>23</v>
      </c>
      <c r="AB178" s="29">
        <f>INDEX(version8[#Data],MATCH(Data2[[#This Row],[Version]],version8[Version],0),2)</f>
        <v>1</v>
      </c>
      <c r="AC178" s="29" t="str">
        <f>IF(Data2[[#This Row],[FederalService]]="",Data2[[#This Row],[FundSource]],IF(Data2[[#This Row],[FederalService]]="L",Data2[[#This Row],[FundSource]]&amp;"-L",IF(Data2[[#This Row],[FederalService]]="F",Data2[[#This Row],[FundSource]]&amp;"-F",IF(Data2[[#This Row],[FederalService]]="S",Data2[[#This Row],[FundSource]]&amp;"-S"))))</f>
        <v>SEG</v>
      </c>
    </row>
    <row r="179" spans="1:29" ht="15" x14ac:dyDescent="0.25">
      <c r="A179" t="s">
        <v>117</v>
      </c>
      <c r="B179" t="s">
        <v>117</v>
      </c>
      <c r="C179" t="s">
        <v>165</v>
      </c>
      <c r="D179" s="15">
        <v>262</v>
      </c>
      <c r="E179" t="s">
        <v>228</v>
      </c>
      <c r="F179" t="s">
        <v>109</v>
      </c>
      <c r="G179" t="s">
        <v>110</v>
      </c>
      <c r="H179" t="s">
        <v>165</v>
      </c>
      <c r="I179" t="s">
        <v>118</v>
      </c>
      <c r="J179" t="s">
        <v>174</v>
      </c>
      <c r="K179" t="s">
        <v>165</v>
      </c>
      <c r="L179" s="15">
        <v>3003</v>
      </c>
      <c r="M179" t="s">
        <v>113</v>
      </c>
      <c r="N179" t="s">
        <v>114</v>
      </c>
      <c r="O179" t="s">
        <v>229</v>
      </c>
      <c r="P179" t="s">
        <v>230</v>
      </c>
      <c r="Q179" t="s">
        <v>197</v>
      </c>
      <c r="R179" t="s">
        <v>170</v>
      </c>
      <c r="S179">
        <v>-112100</v>
      </c>
      <c r="T179">
        <v>0</v>
      </c>
      <c r="U179" s="15">
        <v>1</v>
      </c>
      <c r="V179" s="27" t="str">
        <f>INDEX(program[ProgramName],MATCH(Data2[[#This Row],[ProgramNum]],program[ProgramNum],0))</f>
        <v>LOCAL TRANSPORTATION ASSISTANCE</v>
      </c>
      <c r="W179" s="20" t="str">
        <f>RIGHT(Data2[[#This Row],[ProgramNum]],1)&amp;Data2[[#This Row],[Statute]]</f>
        <v>2bq</v>
      </c>
      <c r="X179" s="27" t="e">
        <f>INDEX(#REF!,MATCH(Data2[[#This Row],[Appr]],#REF!,0))</f>
        <v>#REF!</v>
      </c>
      <c r="Y179" s="40" t="str">
        <f>INDEX(version[Version],MATCH(Data2[[#This Row],[ChangeAuth]],version[Chg code],0))</f>
        <v>Agency</v>
      </c>
      <c r="Z179" s="30">
        <f>INDEX(fund[#Data],MATCH(G179,fund[Fund code],0),2)</f>
        <v>211</v>
      </c>
      <c r="AA179" s="29" t="str">
        <f>IF(Data2[[#This Row],[B2year]]=1,RIGHT(LEFT($A$1,4)+1,2),IF(Data2[[#This Row],[B2year]]=2,RIGHT($A$1,2),""))</f>
        <v>22</v>
      </c>
      <c r="AB179" s="29">
        <f>INDEX(version8[#Data],MATCH(Data2[[#This Row],[Version]],version8[Version],0),2)</f>
        <v>1</v>
      </c>
      <c r="AC179" s="29" t="str">
        <f>IF(Data2[[#This Row],[FederalService]]="",Data2[[#This Row],[FundSource]],IF(Data2[[#This Row],[FederalService]]="L",Data2[[#This Row],[FundSource]]&amp;"-L",IF(Data2[[#This Row],[FederalService]]="F",Data2[[#This Row],[FundSource]]&amp;"-F",IF(Data2[[#This Row],[FederalService]]="S",Data2[[#This Row],[FundSource]]&amp;"-S"))))</f>
        <v>SEG</v>
      </c>
    </row>
    <row r="180" spans="1:29" ht="15" x14ac:dyDescent="0.25">
      <c r="A180" t="s">
        <v>117</v>
      </c>
      <c r="B180" t="s">
        <v>117</v>
      </c>
      <c r="C180" t="s">
        <v>165</v>
      </c>
      <c r="D180" s="15">
        <v>262</v>
      </c>
      <c r="E180" t="s">
        <v>228</v>
      </c>
      <c r="F180" t="s">
        <v>109</v>
      </c>
      <c r="G180" t="s">
        <v>110</v>
      </c>
      <c r="H180" t="s">
        <v>165</v>
      </c>
      <c r="I180" t="s">
        <v>118</v>
      </c>
      <c r="J180" t="s">
        <v>174</v>
      </c>
      <c r="K180" t="s">
        <v>165</v>
      </c>
      <c r="L180" s="15">
        <v>3003</v>
      </c>
      <c r="M180" t="s">
        <v>113</v>
      </c>
      <c r="N180" t="s">
        <v>114</v>
      </c>
      <c r="O180" t="s">
        <v>229</v>
      </c>
      <c r="P180" t="s">
        <v>230</v>
      </c>
      <c r="Q180" t="s">
        <v>197</v>
      </c>
      <c r="R180" t="s">
        <v>170</v>
      </c>
      <c r="S180">
        <v>-112100</v>
      </c>
      <c r="T180">
        <v>0</v>
      </c>
      <c r="U180" s="15">
        <v>2</v>
      </c>
      <c r="V180" s="27" t="str">
        <f>INDEX(program[ProgramName],MATCH(Data2[[#This Row],[ProgramNum]],program[ProgramNum],0))</f>
        <v>LOCAL TRANSPORTATION ASSISTANCE</v>
      </c>
      <c r="W180" s="20" t="str">
        <f>RIGHT(Data2[[#This Row],[ProgramNum]],1)&amp;Data2[[#This Row],[Statute]]</f>
        <v>2bq</v>
      </c>
      <c r="X180" s="27" t="e">
        <f>INDEX(#REF!,MATCH(Data2[[#This Row],[Appr]],#REF!,0))</f>
        <v>#REF!</v>
      </c>
      <c r="Y180" s="40" t="str">
        <f>INDEX(version[Version],MATCH(Data2[[#This Row],[ChangeAuth]],version[Chg code],0))</f>
        <v>Agency</v>
      </c>
      <c r="Z180" s="30">
        <f>INDEX(fund[#Data],MATCH(G180,fund[Fund code],0),2)</f>
        <v>211</v>
      </c>
      <c r="AA180" s="29" t="str">
        <f>IF(Data2[[#This Row],[B2year]]=1,RIGHT(LEFT($A$1,4)+1,2),IF(Data2[[#This Row],[B2year]]=2,RIGHT($A$1,2),""))</f>
        <v>23</v>
      </c>
      <c r="AB180" s="29">
        <f>INDEX(version8[#Data],MATCH(Data2[[#This Row],[Version]],version8[Version],0),2)</f>
        <v>1</v>
      </c>
      <c r="AC180" s="29" t="str">
        <f>IF(Data2[[#This Row],[FederalService]]="",Data2[[#This Row],[FundSource]],IF(Data2[[#This Row],[FederalService]]="L",Data2[[#This Row],[FundSource]]&amp;"-L",IF(Data2[[#This Row],[FederalService]]="F",Data2[[#This Row],[FundSource]]&amp;"-F",IF(Data2[[#This Row],[FederalService]]="S",Data2[[#This Row],[FundSource]]&amp;"-S"))))</f>
        <v>SEG</v>
      </c>
    </row>
    <row r="181" spans="1:29" ht="15" x14ac:dyDescent="0.25">
      <c r="A181" t="s">
        <v>117</v>
      </c>
      <c r="B181" t="s">
        <v>126</v>
      </c>
      <c r="C181" t="s">
        <v>165</v>
      </c>
      <c r="D181" s="15">
        <v>263</v>
      </c>
      <c r="E181" t="s">
        <v>300</v>
      </c>
      <c r="F181" t="s">
        <v>109</v>
      </c>
      <c r="G181" t="s">
        <v>110</v>
      </c>
      <c r="H181" t="s">
        <v>165</v>
      </c>
      <c r="I181" t="s">
        <v>118</v>
      </c>
      <c r="J181" t="s">
        <v>174</v>
      </c>
      <c r="K181" t="s">
        <v>165</v>
      </c>
      <c r="L181" s="15">
        <v>2000</v>
      </c>
      <c r="M181" t="s">
        <v>115</v>
      </c>
      <c r="N181" t="s">
        <v>116</v>
      </c>
      <c r="O181" t="s">
        <v>209</v>
      </c>
      <c r="P181" t="s">
        <v>270</v>
      </c>
      <c r="Q181" t="s">
        <v>197</v>
      </c>
      <c r="R181" t="s">
        <v>170</v>
      </c>
      <c r="S181">
        <v>157200</v>
      </c>
      <c r="T181">
        <v>0</v>
      </c>
      <c r="U181" s="15">
        <v>2</v>
      </c>
      <c r="V181" s="27" t="str">
        <f>INDEX(program[ProgramName],MATCH(Data2[[#This Row],[ProgramNum]],program[ProgramNum],0))</f>
        <v>LOCAL TRANSPORTATION ASSISTANCE</v>
      </c>
      <c r="W181" s="20" t="str">
        <f>RIGHT(Data2[[#This Row],[ProgramNum]],1)&amp;Data2[[#This Row],[Statute]]</f>
        <v>2cq</v>
      </c>
      <c r="X181" s="27" t="e">
        <f>INDEX(#REF!,MATCH(Data2[[#This Row],[Appr]],#REF!,0))</f>
        <v>#REF!</v>
      </c>
      <c r="Y181" s="40" t="str">
        <f>INDEX(version[Version],MATCH(Data2[[#This Row],[ChangeAuth]],version[Chg code],0))</f>
        <v>Agency</v>
      </c>
      <c r="Z181" s="30">
        <f>INDEX(fund[#Data],MATCH(G181,fund[Fund code],0),2)</f>
        <v>211</v>
      </c>
      <c r="AA181" s="29" t="str">
        <f>IF(Data2[[#This Row],[B2year]]=1,RIGHT(LEFT($A$1,4)+1,2),IF(Data2[[#This Row],[B2year]]=2,RIGHT($A$1,2),""))</f>
        <v>23</v>
      </c>
      <c r="AB181" s="29">
        <f>INDEX(version8[#Data],MATCH(Data2[[#This Row],[Version]],version8[Version],0),2)</f>
        <v>1</v>
      </c>
      <c r="AC181" s="29" t="str">
        <f>IF(Data2[[#This Row],[FederalService]]="",Data2[[#This Row],[FundSource]],IF(Data2[[#This Row],[FederalService]]="L",Data2[[#This Row],[FundSource]]&amp;"-L",IF(Data2[[#This Row],[FederalService]]="F",Data2[[#This Row],[FundSource]]&amp;"-F",IF(Data2[[#This Row],[FederalService]]="S",Data2[[#This Row],[FundSource]]&amp;"-S"))))</f>
        <v>SEG</v>
      </c>
    </row>
    <row r="182" spans="1:29" ht="15" x14ac:dyDescent="0.25">
      <c r="A182" t="s">
        <v>117</v>
      </c>
      <c r="B182" t="s">
        <v>126</v>
      </c>
      <c r="C182" t="s">
        <v>165</v>
      </c>
      <c r="D182" s="15">
        <v>263</v>
      </c>
      <c r="E182" t="s">
        <v>300</v>
      </c>
      <c r="F182" t="s">
        <v>109</v>
      </c>
      <c r="G182" t="s">
        <v>110</v>
      </c>
      <c r="H182" t="s">
        <v>165</v>
      </c>
      <c r="I182" t="s">
        <v>118</v>
      </c>
      <c r="J182" t="s">
        <v>174</v>
      </c>
      <c r="K182" t="s">
        <v>165</v>
      </c>
      <c r="L182" s="15">
        <v>2000</v>
      </c>
      <c r="M182" t="s">
        <v>115</v>
      </c>
      <c r="N182" t="s">
        <v>116</v>
      </c>
      <c r="O182" t="s">
        <v>209</v>
      </c>
      <c r="P182" t="s">
        <v>270</v>
      </c>
      <c r="Q182" t="s">
        <v>197</v>
      </c>
      <c r="R182" t="s">
        <v>170</v>
      </c>
      <c r="S182">
        <v>157200</v>
      </c>
      <c r="T182">
        <v>0</v>
      </c>
      <c r="U182" s="15">
        <v>1</v>
      </c>
      <c r="V182" s="27" t="str">
        <f>INDEX(program[ProgramName],MATCH(Data2[[#This Row],[ProgramNum]],program[ProgramNum],0))</f>
        <v>LOCAL TRANSPORTATION ASSISTANCE</v>
      </c>
      <c r="W182" s="20" t="str">
        <f>RIGHT(Data2[[#This Row],[ProgramNum]],1)&amp;Data2[[#This Row],[Statute]]</f>
        <v>2cq</v>
      </c>
      <c r="X182" s="27" t="e">
        <f>INDEX(#REF!,MATCH(Data2[[#This Row],[Appr]],#REF!,0))</f>
        <v>#REF!</v>
      </c>
      <c r="Y182" s="40" t="str">
        <f>INDEX(version[Version],MATCH(Data2[[#This Row],[ChangeAuth]],version[Chg code],0))</f>
        <v>Agency</v>
      </c>
      <c r="Z182" s="30">
        <f>INDEX(fund[#Data],MATCH(G182,fund[Fund code],0),2)</f>
        <v>211</v>
      </c>
      <c r="AA182" s="29" t="str">
        <f>IF(Data2[[#This Row],[B2year]]=1,RIGHT(LEFT($A$1,4)+1,2),IF(Data2[[#This Row],[B2year]]=2,RIGHT($A$1,2),""))</f>
        <v>22</v>
      </c>
      <c r="AB182" s="29">
        <f>INDEX(version8[#Data],MATCH(Data2[[#This Row],[Version]],version8[Version],0),2)</f>
        <v>1</v>
      </c>
      <c r="AC182" s="29" t="str">
        <f>IF(Data2[[#This Row],[FederalService]]="",Data2[[#This Row],[FundSource]],IF(Data2[[#This Row],[FederalService]]="L",Data2[[#This Row],[FundSource]]&amp;"-L",IF(Data2[[#This Row],[FederalService]]="F",Data2[[#This Row],[FundSource]]&amp;"-F",IF(Data2[[#This Row],[FederalService]]="S",Data2[[#This Row],[FundSource]]&amp;"-S"))))</f>
        <v>SEG</v>
      </c>
    </row>
    <row r="183" spans="1:29" ht="15" x14ac:dyDescent="0.25">
      <c r="A183" t="s">
        <v>117</v>
      </c>
      <c r="B183" t="s">
        <v>123</v>
      </c>
      <c r="C183" t="s">
        <v>165</v>
      </c>
      <c r="D183" s="15">
        <v>264</v>
      </c>
      <c r="E183" t="s">
        <v>194</v>
      </c>
      <c r="F183" t="s">
        <v>109</v>
      </c>
      <c r="G183" t="s">
        <v>110</v>
      </c>
      <c r="H183" t="s">
        <v>165</v>
      </c>
      <c r="I183" t="s">
        <v>118</v>
      </c>
      <c r="J183" t="s">
        <v>174</v>
      </c>
      <c r="K183" t="s">
        <v>165</v>
      </c>
      <c r="L183" s="15">
        <v>3007</v>
      </c>
      <c r="M183" t="s">
        <v>135</v>
      </c>
      <c r="N183" t="s">
        <v>114</v>
      </c>
      <c r="O183" t="s">
        <v>195</v>
      </c>
      <c r="P183" t="s">
        <v>196</v>
      </c>
      <c r="Q183" t="s">
        <v>197</v>
      </c>
      <c r="R183" t="s">
        <v>170</v>
      </c>
      <c r="S183">
        <v>24800</v>
      </c>
      <c r="T183">
        <v>0</v>
      </c>
      <c r="U183" s="15">
        <v>1</v>
      </c>
      <c r="V183" s="27" t="str">
        <f>INDEX(program[ProgramName],MATCH(Data2[[#This Row],[ProgramNum]],program[ProgramNum],0))</f>
        <v>LOCAL TRANSPORTATION ASSISTANCE</v>
      </c>
      <c r="W183" s="20" t="str">
        <f>RIGHT(Data2[[#This Row],[ProgramNum]],1)&amp;Data2[[#This Row],[Statute]]</f>
        <v>2dq</v>
      </c>
      <c r="X183" s="27" t="e">
        <f>INDEX(#REF!,MATCH(Data2[[#This Row],[Appr]],#REF!,0))</f>
        <v>#REF!</v>
      </c>
      <c r="Y183" s="40" t="str">
        <f>INDEX(version[Version],MATCH(Data2[[#This Row],[ChangeAuth]],version[Chg code],0))</f>
        <v>Agency</v>
      </c>
      <c r="Z183" s="30">
        <f>INDEX(fund[#Data],MATCH(G183,fund[Fund code],0),2)</f>
        <v>211</v>
      </c>
      <c r="AA183" s="29" t="str">
        <f>IF(Data2[[#This Row],[B2year]]=1,RIGHT(LEFT($A$1,4)+1,2),IF(Data2[[#This Row],[B2year]]=2,RIGHT($A$1,2),""))</f>
        <v>22</v>
      </c>
      <c r="AB183" s="29">
        <f>INDEX(version8[#Data],MATCH(Data2[[#This Row],[Version]],version8[Version],0),2)</f>
        <v>1</v>
      </c>
      <c r="AC183" s="29" t="str">
        <f>IF(Data2[[#This Row],[FederalService]]="",Data2[[#This Row],[FundSource]],IF(Data2[[#This Row],[FederalService]]="L",Data2[[#This Row],[FundSource]]&amp;"-L",IF(Data2[[#This Row],[FederalService]]="F",Data2[[#This Row],[FundSource]]&amp;"-F",IF(Data2[[#This Row],[FederalService]]="S",Data2[[#This Row],[FundSource]]&amp;"-S"))))</f>
        <v>SEG</v>
      </c>
    </row>
    <row r="184" spans="1:29" ht="15" x14ac:dyDescent="0.25">
      <c r="A184" t="s">
        <v>117</v>
      </c>
      <c r="B184" t="s">
        <v>123</v>
      </c>
      <c r="C184" t="s">
        <v>165</v>
      </c>
      <c r="D184" s="15">
        <v>264</v>
      </c>
      <c r="E184" t="s">
        <v>194</v>
      </c>
      <c r="F184" t="s">
        <v>109</v>
      </c>
      <c r="G184" t="s">
        <v>110</v>
      </c>
      <c r="H184" t="s">
        <v>165</v>
      </c>
      <c r="I184" t="s">
        <v>118</v>
      </c>
      <c r="J184" t="s">
        <v>174</v>
      </c>
      <c r="K184" t="s">
        <v>165</v>
      </c>
      <c r="L184" s="15">
        <v>3007</v>
      </c>
      <c r="M184" t="s">
        <v>135</v>
      </c>
      <c r="N184" t="s">
        <v>114</v>
      </c>
      <c r="O184" t="s">
        <v>195</v>
      </c>
      <c r="P184" t="s">
        <v>196</v>
      </c>
      <c r="Q184" t="s">
        <v>197</v>
      </c>
      <c r="R184" t="s">
        <v>170</v>
      </c>
      <c r="S184">
        <v>24800</v>
      </c>
      <c r="T184">
        <v>0</v>
      </c>
      <c r="U184" s="15">
        <v>2</v>
      </c>
      <c r="V184" s="27" t="str">
        <f>INDEX(program[ProgramName],MATCH(Data2[[#This Row],[ProgramNum]],program[ProgramNum],0))</f>
        <v>LOCAL TRANSPORTATION ASSISTANCE</v>
      </c>
      <c r="W184" s="20" t="str">
        <f>RIGHT(Data2[[#This Row],[ProgramNum]],1)&amp;Data2[[#This Row],[Statute]]</f>
        <v>2dq</v>
      </c>
      <c r="X184" s="27" t="e">
        <f>INDEX(#REF!,MATCH(Data2[[#This Row],[Appr]],#REF!,0))</f>
        <v>#REF!</v>
      </c>
      <c r="Y184" s="40" t="str">
        <f>INDEX(version[Version],MATCH(Data2[[#This Row],[ChangeAuth]],version[Chg code],0))</f>
        <v>Agency</v>
      </c>
      <c r="Z184" s="30">
        <f>INDEX(fund[#Data],MATCH(G184,fund[Fund code],0),2)</f>
        <v>211</v>
      </c>
      <c r="AA184" s="29" t="str">
        <f>IF(Data2[[#This Row],[B2year]]=1,RIGHT(LEFT($A$1,4)+1,2),IF(Data2[[#This Row],[B2year]]=2,RIGHT($A$1,2),""))</f>
        <v>23</v>
      </c>
      <c r="AB184" s="29">
        <f>INDEX(version8[#Data],MATCH(Data2[[#This Row],[Version]],version8[Version],0),2)</f>
        <v>1</v>
      </c>
      <c r="AC184" s="29" t="str">
        <f>IF(Data2[[#This Row],[FederalService]]="",Data2[[#This Row],[FundSource]],IF(Data2[[#This Row],[FederalService]]="L",Data2[[#This Row],[FundSource]]&amp;"-L",IF(Data2[[#This Row],[FederalService]]="F",Data2[[#This Row],[FundSource]]&amp;"-F",IF(Data2[[#This Row],[FederalService]]="S",Data2[[#This Row],[FundSource]]&amp;"-S"))))</f>
        <v>SEG</v>
      </c>
    </row>
    <row r="185" spans="1:29" ht="15" x14ac:dyDescent="0.25">
      <c r="A185" t="s">
        <v>117</v>
      </c>
      <c r="B185" t="s">
        <v>123</v>
      </c>
      <c r="C185" t="s">
        <v>165</v>
      </c>
      <c r="D185" s="15">
        <v>264</v>
      </c>
      <c r="E185" t="s">
        <v>194</v>
      </c>
      <c r="F185" t="s">
        <v>109</v>
      </c>
      <c r="G185" t="s">
        <v>110</v>
      </c>
      <c r="H185" t="s">
        <v>165</v>
      </c>
      <c r="I185" t="s">
        <v>118</v>
      </c>
      <c r="J185" t="s">
        <v>174</v>
      </c>
      <c r="K185" t="s">
        <v>165</v>
      </c>
      <c r="L185" s="15">
        <v>3001</v>
      </c>
      <c r="M185" t="s">
        <v>124</v>
      </c>
      <c r="N185" t="s">
        <v>114</v>
      </c>
      <c r="O185" t="s">
        <v>195</v>
      </c>
      <c r="P185" t="s">
        <v>196</v>
      </c>
      <c r="Q185" t="s">
        <v>197</v>
      </c>
      <c r="R185" t="s">
        <v>170</v>
      </c>
      <c r="S185">
        <v>-31400</v>
      </c>
      <c r="T185">
        <v>0</v>
      </c>
      <c r="U185" s="15">
        <v>1</v>
      </c>
      <c r="V185" s="27" t="str">
        <f>INDEX(program[ProgramName],MATCH(Data2[[#This Row],[ProgramNum]],program[ProgramNum],0))</f>
        <v>LOCAL TRANSPORTATION ASSISTANCE</v>
      </c>
      <c r="W185" s="20" t="str">
        <f>RIGHT(Data2[[#This Row],[ProgramNum]],1)&amp;Data2[[#This Row],[Statute]]</f>
        <v>2dq</v>
      </c>
      <c r="X185" s="27" t="e">
        <f>INDEX(#REF!,MATCH(Data2[[#This Row],[Appr]],#REF!,0))</f>
        <v>#REF!</v>
      </c>
      <c r="Y185" s="40" t="str">
        <f>INDEX(version[Version],MATCH(Data2[[#This Row],[ChangeAuth]],version[Chg code],0))</f>
        <v>Agency</v>
      </c>
      <c r="Z185" s="30">
        <f>INDEX(fund[#Data],MATCH(G185,fund[Fund code],0),2)</f>
        <v>211</v>
      </c>
      <c r="AA185" s="29" t="str">
        <f>IF(Data2[[#This Row],[B2year]]=1,RIGHT(LEFT($A$1,4)+1,2),IF(Data2[[#This Row],[B2year]]=2,RIGHT($A$1,2),""))</f>
        <v>22</v>
      </c>
      <c r="AB185" s="29">
        <f>INDEX(version8[#Data],MATCH(Data2[[#This Row],[Version]],version8[Version],0),2)</f>
        <v>1</v>
      </c>
      <c r="AC185" s="29" t="str">
        <f>IF(Data2[[#This Row],[FederalService]]="",Data2[[#This Row],[FundSource]],IF(Data2[[#This Row],[FederalService]]="L",Data2[[#This Row],[FundSource]]&amp;"-L",IF(Data2[[#This Row],[FederalService]]="F",Data2[[#This Row],[FundSource]]&amp;"-F",IF(Data2[[#This Row],[FederalService]]="S",Data2[[#This Row],[FundSource]]&amp;"-S"))))</f>
        <v>SEG</v>
      </c>
    </row>
    <row r="186" spans="1:29" ht="15" x14ac:dyDescent="0.25">
      <c r="A186" t="s">
        <v>117</v>
      </c>
      <c r="B186" t="s">
        <v>123</v>
      </c>
      <c r="C186" t="s">
        <v>165</v>
      </c>
      <c r="D186" s="15">
        <v>264</v>
      </c>
      <c r="E186" t="s">
        <v>194</v>
      </c>
      <c r="F186" t="s">
        <v>109</v>
      </c>
      <c r="G186" t="s">
        <v>110</v>
      </c>
      <c r="H186" t="s">
        <v>165</v>
      </c>
      <c r="I186" t="s">
        <v>118</v>
      </c>
      <c r="J186" t="s">
        <v>174</v>
      </c>
      <c r="K186" t="s">
        <v>165</v>
      </c>
      <c r="L186" s="15">
        <v>3001</v>
      </c>
      <c r="M186" t="s">
        <v>124</v>
      </c>
      <c r="N186" t="s">
        <v>114</v>
      </c>
      <c r="O186" t="s">
        <v>195</v>
      </c>
      <c r="P186" t="s">
        <v>196</v>
      </c>
      <c r="Q186" t="s">
        <v>197</v>
      </c>
      <c r="R186" t="s">
        <v>170</v>
      </c>
      <c r="S186">
        <v>-31400</v>
      </c>
      <c r="T186">
        <v>0</v>
      </c>
      <c r="U186" s="15">
        <v>2</v>
      </c>
      <c r="V186" s="27" t="str">
        <f>INDEX(program[ProgramName],MATCH(Data2[[#This Row],[ProgramNum]],program[ProgramNum],0))</f>
        <v>LOCAL TRANSPORTATION ASSISTANCE</v>
      </c>
      <c r="W186" s="20" t="str">
        <f>RIGHT(Data2[[#This Row],[ProgramNum]],1)&amp;Data2[[#This Row],[Statute]]</f>
        <v>2dq</v>
      </c>
      <c r="X186" s="27" t="e">
        <f>INDEX(#REF!,MATCH(Data2[[#This Row],[Appr]],#REF!,0))</f>
        <v>#REF!</v>
      </c>
      <c r="Y186" s="40" t="str">
        <f>INDEX(version[Version],MATCH(Data2[[#This Row],[ChangeAuth]],version[Chg code],0))</f>
        <v>Agency</v>
      </c>
      <c r="Z186" s="30">
        <f>INDEX(fund[#Data],MATCH(G186,fund[Fund code],0),2)</f>
        <v>211</v>
      </c>
      <c r="AA186" s="29" t="str">
        <f>IF(Data2[[#This Row],[B2year]]=1,RIGHT(LEFT($A$1,4)+1,2),IF(Data2[[#This Row],[B2year]]=2,RIGHT($A$1,2),""))</f>
        <v>23</v>
      </c>
      <c r="AB186" s="29">
        <f>INDEX(version8[#Data],MATCH(Data2[[#This Row],[Version]],version8[Version],0),2)</f>
        <v>1</v>
      </c>
      <c r="AC186" s="29" t="str">
        <f>IF(Data2[[#This Row],[FederalService]]="",Data2[[#This Row],[FundSource]],IF(Data2[[#This Row],[FederalService]]="L",Data2[[#This Row],[FundSource]]&amp;"-L",IF(Data2[[#This Row],[FederalService]]="F",Data2[[#This Row],[FundSource]]&amp;"-F",IF(Data2[[#This Row],[FederalService]]="S",Data2[[#This Row],[FundSource]]&amp;"-S"))))</f>
        <v>SEG</v>
      </c>
    </row>
    <row r="187" spans="1:29" ht="15" x14ac:dyDescent="0.25">
      <c r="A187" t="s">
        <v>117</v>
      </c>
      <c r="B187" t="s">
        <v>123</v>
      </c>
      <c r="C187" t="s">
        <v>165</v>
      </c>
      <c r="D187" s="15">
        <v>264</v>
      </c>
      <c r="E187" t="s">
        <v>194</v>
      </c>
      <c r="F187" t="s">
        <v>109</v>
      </c>
      <c r="G187" t="s">
        <v>110</v>
      </c>
      <c r="H187" t="s">
        <v>165</v>
      </c>
      <c r="I187" t="s">
        <v>118</v>
      </c>
      <c r="J187" t="s">
        <v>174</v>
      </c>
      <c r="K187" t="s">
        <v>165</v>
      </c>
      <c r="L187" s="15">
        <v>3003</v>
      </c>
      <c r="M187" t="s">
        <v>113</v>
      </c>
      <c r="N187" t="s">
        <v>114</v>
      </c>
      <c r="O187" t="s">
        <v>195</v>
      </c>
      <c r="P187" t="s">
        <v>196</v>
      </c>
      <c r="Q187" t="s">
        <v>197</v>
      </c>
      <c r="R187" t="s">
        <v>170</v>
      </c>
      <c r="S187">
        <v>-450700</v>
      </c>
      <c r="T187">
        <v>0</v>
      </c>
      <c r="U187" s="15">
        <v>1</v>
      </c>
      <c r="V187" s="27" t="str">
        <f>INDEX(program[ProgramName],MATCH(Data2[[#This Row],[ProgramNum]],program[ProgramNum],0))</f>
        <v>LOCAL TRANSPORTATION ASSISTANCE</v>
      </c>
      <c r="W187" s="20" t="str">
        <f>RIGHT(Data2[[#This Row],[ProgramNum]],1)&amp;Data2[[#This Row],[Statute]]</f>
        <v>2dq</v>
      </c>
      <c r="X187" s="27" t="e">
        <f>INDEX(#REF!,MATCH(Data2[[#This Row],[Appr]],#REF!,0))</f>
        <v>#REF!</v>
      </c>
      <c r="Y187" s="40" t="str">
        <f>INDEX(version[Version],MATCH(Data2[[#This Row],[ChangeAuth]],version[Chg code],0))</f>
        <v>Agency</v>
      </c>
      <c r="Z187" s="30">
        <f>INDEX(fund[#Data],MATCH(G187,fund[Fund code],0),2)</f>
        <v>211</v>
      </c>
      <c r="AA187" s="29" t="str">
        <f>IF(Data2[[#This Row],[B2year]]=1,RIGHT(LEFT($A$1,4)+1,2),IF(Data2[[#This Row],[B2year]]=2,RIGHT($A$1,2),""))</f>
        <v>22</v>
      </c>
      <c r="AB187" s="29">
        <f>INDEX(version8[#Data],MATCH(Data2[[#This Row],[Version]],version8[Version],0),2)</f>
        <v>1</v>
      </c>
      <c r="AC187" s="29" t="str">
        <f>IF(Data2[[#This Row],[FederalService]]="",Data2[[#This Row],[FundSource]],IF(Data2[[#This Row],[FederalService]]="L",Data2[[#This Row],[FundSource]]&amp;"-L",IF(Data2[[#This Row],[FederalService]]="F",Data2[[#This Row],[FundSource]]&amp;"-F",IF(Data2[[#This Row],[FederalService]]="S",Data2[[#This Row],[FundSource]]&amp;"-S"))))</f>
        <v>SEG</v>
      </c>
    </row>
    <row r="188" spans="1:29" ht="15" x14ac:dyDescent="0.25">
      <c r="A188" t="s">
        <v>117</v>
      </c>
      <c r="B188" t="s">
        <v>123</v>
      </c>
      <c r="C188" t="s">
        <v>165</v>
      </c>
      <c r="D188" s="15">
        <v>264</v>
      </c>
      <c r="E188" t="s">
        <v>194</v>
      </c>
      <c r="F188" t="s">
        <v>109</v>
      </c>
      <c r="G188" t="s">
        <v>110</v>
      </c>
      <c r="H188" t="s">
        <v>165</v>
      </c>
      <c r="I188" t="s">
        <v>118</v>
      </c>
      <c r="J188" t="s">
        <v>174</v>
      </c>
      <c r="K188" t="s">
        <v>165</v>
      </c>
      <c r="L188" s="15">
        <v>3003</v>
      </c>
      <c r="M188" t="s">
        <v>113</v>
      </c>
      <c r="N188" t="s">
        <v>114</v>
      </c>
      <c r="O188" t="s">
        <v>195</v>
      </c>
      <c r="P188" t="s">
        <v>196</v>
      </c>
      <c r="Q188" t="s">
        <v>197</v>
      </c>
      <c r="R188" t="s">
        <v>170</v>
      </c>
      <c r="S188">
        <v>-450700</v>
      </c>
      <c r="T188">
        <v>0</v>
      </c>
      <c r="U188" s="15">
        <v>2</v>
      </c>
      <c r="V188" s="27" t="str">
        <f>INDEX(program[ProgramName],MATCH(Data2[[#This Row],[ProgramNum]],program[ProgramNum],0))</f>
        <v>LOCAL TRANSPORTATION ASSISTANCE</v>
      </c>
      <c r="W188" s="20" t="str">
        <f>RIGHT(Data2[[#This Row],[ProgramNum]],1)&amp;Data2[[#This Row],[Statute]]</f>
        <v>2dq</v>
      </c>
      <c r="X188" s="27" t="e">
        <f>INDEX(#REF!,MATCH(Data2[[#This Row],[Appr]],#REF!,0))</f>
        <v>#REF!</v>
      </c>
      <c r="Y188" s="40" t="str">
        <f>INDEX(version[Version],MATCH(Data2[[#This Row],[ChangeAuth]],version[Chg code],0))</f>
        <v>Agency</v>
      </c>
      <c r="Z188" s="30">
        <f>INDEX(fund[#Data],MATCH(G188,fund[Fund code],0),2)</f>
        <v>211</v>
      </c>
      <c r="AA188" s="29" t="str">
        <f>IF(Data2[[#This Row],[B2year]]=1,RIGHT(LEFT($A$1,4)+1,2),IF(Data2[[#This Row],[B2year]]=2,RIGHT($A$1,2),""))</f>
        <v>23</v>
      </c>
      <c r="AB188" s="29">
        <f>INDEX(version8[#Data],MATCH(Data2[[#This Row],[Version]],version8[Version],0),2)</f>
        <v>1</v>
      </c>
      <c r="AC188" s="29" t="str">
        <f>IF(Data2[[#This Row],[FederalService]]="",Data2[[#This Row],[FundSource]],IF(Data2[[#This Row],[FederalService]]="L",Data2[[#This Row],[FundSource]]&amp;"-L",IF(Data2[[#This Row],[FederalService]]="F",Data2[[#This Row],[FundSource]]&amp;"-F",IF(Data2[[#This Row],[FederalService]]="S",Data2[[#This Row],[FundSource]]&amp;"-S"))))</f>
        <v>SEG</v>
      </c>
    </row>
    <row r="189" spans="1:29" ht="15" x14ac:dyDescent="0.25">
      <c r="A189" t="s">
        <v>117</v>
      </c>
      <c r="B189" t="s">
        <v>123</v>
      </c>
      <c r="C189" t="s">
        <v>165</v>
      </c>
      <c r="D189" s="15">
        <v>264</v>
      </c>
      <c r="E189" t="s">
        <v>194</v>
      </c>
      <c r="F189" t="s">
        <v>109</v>
      </c>
      <c r="G189" t="s">
        <v>110</v>
      </c>
      <c r="H189" t="s">
        <v>165</v>
      </c>
      <c r="I189" t="s">
        <v>118</v>
      </c>
      <c r="J189" t="s">
        <v>174</v>
      </c>
      <c r="K189" t="s">
        <v>165</v>
      </c>
      <c r="L189" s="15">
        <v>2000</v>
      </c>
      <c r="M189" t="s">
        <v>115</v>
      </c>
      <c r="N189" t="s">
        <v>116</v>
      </c>
      <c r="O189" t="s">
        <v>195</v>
      </c>
      <c r="P189" t="s">
        <v>196</v>
      </c>
      <c r="Q189" t="s">
        <v>197</v>
      </c>
      <c r="R189" t="s">
        <v>170</v>
      </c>
      <c r="S189">
        <v>2598100</v>
      </c>
      <c r="T189">
        <v>0</v>
      </c>
      <c r="U189" s="15">
        <v>2</v>
      </c>
      <c r="V189" s="27" t="str">
        <f>INDEX(program[ProgramName],MATCH(Data2[[#This Row],[ProgramNum]],program[ProgramNum],0))</f>
        <v>LOCAL TRANSPORTATION ASSISTANCE</v>
      </c>
      <c r="W189" s="20" t="str">
        <f>RIGHT(Data2[[#This Row],[ProgramNum]],1)&amp;Data2[[#This Row],[Statute]]</f>
        <v>2dq</v>
      </c>
      <c r="X189" s="27" t="e">
        <f>INDEX(#REF!,MATCH(Data2[[#This Row],[Appr]],#REF!,0))</f>
        <v>#REF!</v>
      </c>
      <c r="Y189" s="40" t="str">
        <f>INDEX(version[Version],MATCH(Data2[[#This Row],[ChangeAuth]],version[Chg code],0))</f>
        <v>Agency</v>
      </c>
      <c r="Z189" s="30">
        <f>INDEX(fund[#Data],MATCH(G189,fund[Fund code],0),2)</f>
        <v>211</v>
      </c>
      <c r="AA189" s="29" t="str">
        <f>IF(Data2[[#This Row],[B2year]]=1,RIGHT(LEFT($A$1,4)+1,2),IF(Data2[[#This Row],[B2year]]=2,RIGHT($A$1,2),""))</f>
        <v>23</v>
      </c>
      <c r="AB189" s="29">
        <f>INDEX(version8[#Data],MATCH(Data2[[#This Row],[Version]],version8[Version],0),2)</f>
        <v>1</v>
      </c>
      <c r="AC189" s="29" t="str">
        <f>IF(Data2[[#This Row],[FederalService]]="",Data2[[#This Row],[FundSource]],IF(Data2[[#This Row],[FederalService]]="L",Data2[[#This Row],[FundSource]]&amp;"-L",IF(Data2[[#This Row],[FederalService]]="F",Data2[[#This Row],[FundSource]]&amp;"-F",IF(Data2[[#This Row],[FederalService]]="S",Data2[[#This Row],[FundSource]]&amp;"-S"))))</f>
        <v>SEG</v>
      </c>
    </row>
    <row r="190" spans="1:29" ht="15" x14ac:dyDescent="0.25">
      <c r="A190" t="s">
        <v>117</v>
      </c>
      <c r="B190" t="s">
        <v>123</v>
      </c>
      <c r="C190" t="s">
        <v>165</v>
      </c>
      <c r="D190" s="15">
        <v>264</v>
      </c>
      <c r="E190" t="s">
        <v>194</v>
      </c>
      <c r="F190" t="s">
        <v>109</v>
      </c>
      <c r="G190" t="s">
        <v>110</v>
      </c>
      <c r="H190" t="s">
        <v>165</v>
      </c>
      <c r="I190" t="s">
        <v>118</v>
      </c>
      <c r="J190" t="s">
        <v>174</v>
      </c>
      <c r="K190" t="s">
        <v>165</v>
      </c>
      <c r="L190" s="15">
        <v>2000</v>
      </c>
      <c r="M190" t="s">
        <v>115</v>
      </c>
      <c r="N190" t="s">
        <v>116</v>
      </c>
      <c r="O190" t="s">
        <v>195</v>
      </c>
      <c r="P190" t="s">
        <v>196</v>
      </c>
      <c r="Q190" t="s">
        <v>197</v>
      </c>
      <c r="R190" t="s">
        <v>170</v>
      </c>
      <c r="S190">
        <v>2598100</v>
      </c>
      <c r="T190">
        <v>0</v>
      </c>
      <c r="U190" s="15">
        <v>1</v>
      </c>
      <c r="V190" s="27" t="str">
        <f>INDEX(program[ProgramName],MATCH(Data2[[#This Row],[ProgramNum]],program[ProgramNum],0))</f>
        <v>LOCAL TRANSPORTATION ASSISTANCE</v>
      </c>
      <c r="W190" s="20" t="str">
        <f>RIGHT(Data2[[#This Row],[ProgramNum]],1)&amp;Data2[[#This Row],[Statute]]</f>
        <v>2dq</v>
      </c>
      <c r="X190" s="27" t="e">
        <f>INDEX(#REF!,MATCH(Data2[[#This Row],[Appr]],#REF!,0))</f>
        <v>#REF!</v>
      </c>
      <c r="Y190" s="40" t="str">
        <f>INDEX(version[Version],MATCH(Data2[[#This Row],[ChangeAuth]],version[Chg code],0))</f>
        <v>Agency</v>
      </c>
      <c r="Z190" s="30">
        <f>INDEX(fund[#Data],MATCH(G190,fund[Fund code],0),2)</f>
        <v>211</v>
      </c>
      <c r="AA190" s="29" t="str">
        <f>IF(Data2[[#This Row],[B2year]]=1,RIGHT(LEFT($A$1,4)+1,2),IF(Data2[[#This Row],[B2year]]=2,RIGHT($A$1,2),""))</f>
        <v>22</v>
      </c>
      <c r="AB190" s="29">
        <f>INDEX(version8[#Data],MATCH(Data2[[#This Row],[Version]],version8[Version],0),2)</f>
        <v>1</v>
      </c>
      <c r="AC190" s="29" t="str">
        <f>IF(Data2[[#This Row],[FederalService]]="",Data2[[#This Row],[FundSource]],IF(Data2[[#This Row],[FederalService]]="L",Data2[[#This Row],[FundSource]]&amp;"-L",IF(Data2[[#This Row],[FederalService]]="F",Data2[[#This Row],[FundSource]]&amp;"-F",IF(Data2[[#This Row],[FederalService]]="S",Data2[[#This Row],[FundSource]]&amp;"-S"))))</f>
        <v>SEG</v>
      </c>
    </row>
    <row r="191" spans="1:29" ht="15" x14ac:dyDescent="0.25">
      <c r="A191" t="s">
        <v>126</v>
      </c>
      <c r="B191" t="s">
        <v>127</v>
      </c>
      <c r="C191" t="s">
        <v>165</v>
      </c>
      <c r="D191" s="15">
        <v>352</v>
      </c>
      <c r="E191" t="s">
        <v>289</v>
      </c>
      <c r="F191" t="s">
        <v>109</v>
      </c>
      <c r="G191" t="s">
        <v>110</v>
      </c>
      <c r="H191" t="s">
        <v>165</v>
      </c>
      <c r="I191" t="s">
        <v>118</v>
      </c>
      <c r="J191" t="s">
        <v>112</v>
      </c>
      <c r="K191" t="s">
        <v>165</v>
      </c>
      <c r="L191" s="15">
        <v>3001</v>
      </c>
      <c r="M191" t="s">
        <v>124</v>
      </c>
      <c r="N191" t="s">
        <v>125</v>
      </c>
      <c r="O191" t="s">
        <v>290</v>
      </c>
      <c r="P191" t="s">
        <v>291</v>
      </c>
      <c r="Q191" t="s">
        <v>197</v>
      </c>
      <c r="R191" t="s">
        <v>170</v>
      </c>
      <c r="S191">
        <v>-10500</v>
      </c>
      <c r="T191">
        <v>0</v>
      </c>
      <c r="U191" s="15">
        <v>2</v>
      </c>
      <c r="V191" s="27" t="str">
        <f>INDEX(program[ProgramName],MATCH(Data2[[#This Row],[ProgramNum]],program[ProgramNum],0))</f>
        <v>STATE HIGHWAY FACILITIES</v>
      </c>
      <c r="W191" s="20" t="str">
        <f>RIGHT(Data2[[#This Row],[ProgramNum]],1)&amp;Data2[[#This Row],[Statute]]</f>
        <v>3et</v>
      </c>
      <c r="X191" s="27" t="e">
        <f>INDEX(#REF!,MATCH(Data2[[#This Row],[Appr]],#REF!,0))</f>
        <v>#REF!</v>
      </c>
      <c r="Y191" s="40" t="str">
        <f>INDEX(version[Version],MATCH(Data2[[#This Row],[ChangeAuth]],version[Chg code],0))</f>
        <v>Final</v>
      </c>
      <c r="Z191" s="30">
        <f>INDEX(fund[#Data],MATCH(G191,fund[Fund code],0),2)</f>
        <v>211</v>
      </c>
      <c r="AA191" s="29" t="str">
        <f>IF(Data2[[#This Row],[B2year]]=1,RIGHT(LEFT($A$1,4)+1,2),IF(Data2[[#This Row],[B2year]]=2,RIGHT($A$1,2),""))</f>
        <v>23</v>
      </c>
      <c r="AB191" s="29">
        <f>INDEX(version8[#Data],MATCH(Data2[[#This Row],[Version]],version8[Version],0),2)</f>
        <v>6</v>
      </c>
      <c r="AC191" s="29" t="str">
        <f>IF(Data2[[#This Row],[FederalService]]="",Data2[[#This Row],[FundSource]],IF(Data2[[#This Row],[FederalService]]="L",Data2[[#This Row],[FundSource]]&amp;"-L",IF(Data2[[#This Row],[FederalService]]="F",Data2[[#This Row],[FundSource]]&amp;"-F",IF(Data2[[#This Row],[FederalService]]="S",Data2[[#This Row],[FundSource]]&amp;"-S"))))</f>
        <v>SEG</v>
      </c>
    </row>
    <row r="192" spans="1:29" ht="15" x14ac:dyDescent="0.25">
      <c r="A192" t="s">
        <v>126</v>
      </c>
      <c r="B192" t="s">
        <v>127</v>
      </c>
      <c r="C192" t="s">
        <v>165</v>
      </c>
      <c r="D192" s="15">
        <v>385</v>
      </c>
      <c r="E192" t="s">
        <v>337</v>
      </c>
      <c r="F192" t="s">
        <v>109</v>
      </c>
      <c r="G192" t="s">
        <v>110</v>
      </c>
      <c r="H192" t="s">
        <v>165</v>
      </c>
      <c r="I192" t="s">
        <v>118</v>
      </c>
      <c r="J192" t="s">
        <v>112</v>
      </c>
      <c r="K192" t="s">
        <v>178</v>
      </c>
      <c r="L192" s="15">
        <v>3001</v>
      </c>
      <c r="M192" t="s">
        <v>124</v>
      </c>
      <c r="N192" t="s">
        <v>125</v>
      </c>
      <c r="O192" t="s">
        <v>217</v>
      </c>
      <c r="P192" t="s">
        <v>218</v>
      </c>
      <c r="Q192" t="s">
        <v>197</v>
      </c>
      <c r="R192" t="s">
        <v>170</v>
      </c>
      <c r="S192">
        <v>-16400</v>
      </c>
      <c r="T192">
        <v>0</v>
      </c>
      <c r="U192" s="15">
        <v>1</v>
      </c>
      <c r="V192" s="27" t="str">
        <f>INDEX(program[ProgramName],MATCH(Data2[[#This Row],[ProgramNum]],program[ProgramNum],0))</f>
        <v>STATE HIGHWAY FACILITIES</v>
      </c>
      <c r="W192" s="20" t="str">
        <f>RIGHT(Data2[[#This Row],[ProgramNum]],1)&amp;Data2[[#This Row],[Statute]]</f>
        <v>3ex</v>
      </c>
      <c r="X192" s="27" t="e">
        <f>INDEX(#REF!,MATCH(Data2[[#This Row],[Appr]],#REF!,0))</f>
        <v>#REF!</v>
      </c>
      <c r="Y192" s="40" t="str">
        <f>INDEX(version[Version],MATCH(Data2[[#This Row],[ChangeAuth]],version[Chg code],0))</f>
        <v>Final</v>
      </c>
      <c r="Z192" s="30">
        <f>INDEX(fund[#Data],MATCH(G192,fund[Fund code],0),2)</f>
        <v>211</v>
      </c>
      <c r="AA192" s="29" t="str">
        <f>IF(Data2[[#This Row],[B2year]]=1,RIGHT(LEFT($A$1,4)+1,2),IF(Data2[[#This Row],[B2year]]=2,RIGHT($A$1,2),""))</f>
        <v>22</v>
      </c>
      <c r="AB192" s="29">
        <f>INDEX(version8[#Data],MATCH(Data2[[#This Row],[Version]],version8[Version],0),2)</f>
        <v>6</v>
      </c>
      <c r="AC192" s="29" t="str">
        <f>IF(Data2[[#This Row],[FederalService]]="",Data2[[#This Row],[FundSource]],IF(Data2[[#This Row],[FederalService]]="L",Data2[[#This Row],[FundSource]]&amp;"-L",IF(Data2[[#This Row],[FederalService]]="F",Data2[[#This Row],[FundSource]]&amp;"-F",IF(Data2[[#This Row],[FederalService]]="S",Data2[[#This Row],[FundSource]]&amp;"-S"))))</f>
        <v>SEG-F</v>
      </c>
    </row>
    <row r="193" spans="1:29" ht="15" x14ac:dyDescent="0.25">
      <c r="A193" t="s">
        <v>117</v>
      </c>
      <c r="B193" t="s">
        <v>123</v>
      </c>
      <c r="C193" t="s">
        <v>165</v>
      </c>
      <c r="D193" s="15">
        <v>238</v>
      </c>
      <c r="E193" t="s">
        <v>338</v>
      </c>
      <c r="F193" t="s">
        <v>109</v>
      </c>
      <c r="G193" t="s">
        <v>110</v>
      </c>
      <c r="H193" t="s">
        <v>165</v>
      </c>
      <c r="I193" t="s">
        <v>111</v>
      </c>
      <c r="J193" t="s">
        <v>112</v>
      </c>
      <c r="K193" t="s">
        <v>165</v>
      </c>
      <c r="L193" s="15">
        <v>2000</v>
      </c>
      <c r="M193" t="s">
        <v>115</v>
      </c>
      <c r="N193" t="s">
        <v>116</v>
      </c>
      <c r="O193" t="s">
        <v>339</v>
      </c>
      <c r="P193" t="s">
        <v>340</v>
      </c>
      <c r="Q193" t="s">
        <v>197</v>
      </c>
      <c r="R193" t="s">
        <v>170</v>
      </c>
      <c r="S193">
        <v>178800</v>
      </c>
      <c r="T193">
        <v>0</v>
      </c>
      <c r="U193" s="15">
        <v>1</v>
      </c>
      <c r="V193" s="27" t="str">
        <f>INDEX(program[ProgramName],MATCH(Data2[[#This Row],[ProgramNum]],program[ProgramNum],0))</f>
        <v>LOCAL TRANSPORTATION ASSISTANCE</v>
      </c>
      <c r="W193" s="20" t="str">
        <f>RIGHT(Data2[[#This Row],[ProgramNum]],1)&amp;Data2[[#This Row],[Statute]]</f>
        <v>2ds</v>
      </c>
      <c r="X193" s="27" t="e">
        <f>INDEX(#REF!,MATCH(Data2[[#This Row],[Appr]],#REF!,0))</f>
        <v>#REF!</v>
      </c>
      <c r="Y193" s="40" t="str">
        <f>INDEX(version[Version],MATCH(Data2[[#This Row],[ChangeAuth]],version[Chg code],0))</f>
        <v>Agency</v>
      </c>
      <c r="Z193" s="30">
        <f>INDEX(fund[#Data],MATCH(G193,fund[Fund code],0),2)</f>
        <v>211</v>
      </c>
      <c r="AA193" s="29" t="str">
        <f>IF(Data2[[#This Row],[B2year]]=1,RIGHT(LEFT($A$1,4)+1,2),IF(Data2[[#This Row],[B2year]]=2,RIGHT($A$1,2),""))</f>
        <v>22</v>
      </c>
      <c r="AB193" s="29">
        <f>INDEX(version8[#Data],MATCH(Data2[[#This Row],[Version]],version8[Version],0),2)</f>
        <v>1</v>
      </c>
      <c r="AC193" s="29" t="str">
        <f>IF(Data2[[#This Row],[FederalService]]="",Data2[[#This Row],[FundSource]],IF(Data2[[#This Row],[FederalService]]="L",Data2[[#This Row],[FundSource]]&amp;"-L",IF(Data2[[#This Row],[FederalService]]="F",Data2[[#This Row],[FundSource]]&amp;"-F",IF(Data2[[#This Row],[FederalService]]="S",Data2[[#This Row],[FundSource]]&amp;"-S"))))</f>
        <v>SEG</v>
      </c>
    </row>
    <row r="194" spans="1:29" ht="15" x14ac:dyDescent="0.25">
      <c r="A194" t="s">
        <v>117</v>
      </c>
      <c r="B194" t="s">
        <v>123</v>
      </c>
      <c r="C194" t="s">
        <v>165</v>
      </c>
      <c r="D194" s="15">
        <v>238</v>
      </c>
      <c r="E194" t="s">
        <v>338</v>
      </c>
      <c r="F194" t="s">
        <v>109</v>
      </c>
      <c r="G194" t="s">
        <v>110</v>
      </c>
      <c r="H194" t="s">
        <v>165</v>
      </c>
      <c r="I194" t="s">
        <v>111</v>
      </c>
      <c r="J194" t="s">
        <v>112</v>
      </c>
      <c r="K194" t="s">
        <v>165</v>
      </c>
      <c r="L194" s="15">
        <v>2000</v>
      </c>
      <c r="M194" t="s">
        <v>115</v>
      </c>
      <c r="N194" t="s">
        <v>116</v>
      </c>
      <c r="O194" t="s">
        <v>339</v>
      </c>
      <c r="P194" t="s">
        <v>340</v>
      </c>
      <c r="Q194" t="s">
        <v>197</v>
      </c>
      <c r="R194" t="s">
        <v>170</v>
      </c>
      <c r="S194">
        <v>178800</v>
      </c>
      <c r="T194">
        <v>0</v>
      </c>
      <c r="U194" s="15">
        <v>2</v>
      </c>
      <c r="V194" s="27" t="str">
        <f>INDEX(program[ProgramName],MATCH(Data2[[#This Row],[ProgramNum]],program[ProgramNum],0))</f>
        <v>LOCAL TRANSPORTATION ASSISTANCE</v>
      </c>
      <c r="W194" s="20" t="str">
        <f>RIGHT(Data2[[#This Row],[ProgramNum]],1)&amp;Data2[[#This Row],[Statute]]</f>
        <v>2ds</v>
      </c>
      <c r="X194" s="27" t="e">
        <f>INDEX(#REF!,MATCH(Data2[[#This Row],[Appr]],#REF!,0))</f>
        <v>#REF!</v>
      </c>
      <c r="Y194" s="40" t="str">
        <f>INDEX(version[Version],MATCH(Data2[[#This Row],[ChangeAuth]],version[Chg code],0))</f>
        <v>Agency</v>
      </c>
      <c r="Z194" s="30">
        <f>INDEX(fund[#Data],MATCH(G194,fund[Fund code],0),2)</f>
        <v>211</v>
      </c>
      <c r="AA194" s="29" t="str">
        <f>IF(Data2[[#This Row],[B2year]]=1,RIGHT(LEFT($A$1,4)+1,2),IF(Data2[[#This Row],[B2year]]=2,RIGHT($A$1,2),""))</f>
        <v>23</v>
      </c>
      <c r="AB194" s="29">
        <f>INDEX(version8[#Data],MATCH(Data2[[#This Row],[Version]],version8[Version],0),2)</f>
        <v>1</v>
      </c>
      <c r="AC194" s="29" t="str">
        <f>IF(Data2[[#This Row],[FederalService]]="",Data2[[#This Row],[FundSource]],IF(Data2[[#This Row],[FederalService]]="L",Data2[[#This Row],[FundSource]]&amp;"-L",IF(Data2[[#This Row],[FederalService]]="F",Data2[[#This Row],[FundSource]]&amp;"-F",IF(Data2[[#This Row],[FederalService]]="S",Data2[[#This Row],[FundSource]]&amp;"-S"))))</f>
        <v>SEG</v>
      </c>
    </row>
    <row r="195" spans="1:29" ht="15" x14ac:dyDescent="0.25">
      <c r="A195" t="s">
        <v>117</v>
      </c>
      <c r="B195" t="s">
        <v>123</v>
      </c>
      <c r="C195" t="s">
        <v>165</v>
      </c>
      <c r="D195" s="15">
        <v>284</v>
      </c>
      <c r="E195" t="s">
        <v>205</v>
      </c>
      <c r="F195" t="s">
        <v>109</v>
      </c>
      <c r="G195" t="s">
        <v>110</v>
      </c>
      <c r="H195" t="s">
        <v>165</v>
      </c>
      <c r="I195" t="s">
        <v>118</v>
      </c>
      <c r="J195" t="s">
        <v>174</v>
      </c>
      <c r="K195" t="s">
        <v>178</v>
      </c>
      <c r="L195" s="15">
        <v>3003</v>
      </c>
      <c r="M195" t="s">
        <v>113</v>
      </c>
      <c r="N195" t="s">
        <v>114</v>
      </c>
      <c r="O195" t="s">
        <v>206</v>
      </c>
      <c r="P195" t="s">
        <v>207</v>
      </c>
      <c r="Q195" t="s">
        <v>197</v>
      </c>
      <c r="R195" t="s">
        <v>170</v>
      </c>
      <c r="S195">
        <v>5700</v>
      </c>
      <c r="T195">
        <v>0</v>
      </c>
      <c r="U195" s="15">
        <v>1</v>
      </c>
      <c r="V195" s="27" t="str">
        <f>INDEX(program[ProgramName],MATCH(Data2[[#This Row],[ProgramNum]],program[ProgramNum],0))</f>
        <v>LOCAL TRANSPORTATION ASSISTANCE</v>
      </c>
      <c r="W195" s="20" t="str">
        <f>RIGHT(Data2[[#This Row],[ProgramNum]],1)&amp;Data2[[#This Row],[Statute]]</f>
        <v>2dx</v>
      </c>
      <c r="X195" s="27" t="e">
        <f>INDEX(#REF!,MATCH(Data2[[#This Row],[Appr]],#REF!,0))</f>
        <v>#REF!</v>
      </c>
      <c r="Y195" s="40" t="str">
        <f>INDEX(version[Version],MATCH(Data2[[#This Row],[ChangeAuth]],version[Chg code],0))</f>
        <v>Agency</v>
      </c>
      <c r="Z195" s="30">
        <f>INDEX(fund[#Data],MATCH(G195,fund[Fund code],0),2)</f>
        <v>211</v>
      </c>
      <c r="AA195" s="29" t="str">
        <f>IF(Data2[[#This Row],[B2year]]=1,RIGHT(LEFT($A$1,4)+1,2),IF(Data2[[#This Row],[B2year]]=2,RIGHT($A$1,2),""))</f>
        <v>22</v>
      </c>
      <c r="AB195" s="29">
        <f>INDEX(version8[#Data],MATCH(Data2[[#This Row],[Version]],version8[Version],0),2)</f>
        <v>1</v>
      </c>
      <c r="AC195" s="29" t="str">
        <f>IF(Data2[[#This Row],[FederalService]]="",Data2[[#This Row],[FundSource]],IF(Data2[[#This Row],[FederalService]]="L",Data2[[#This Row],[FundSource]]&amp;"-L",IF(Data2[[#This Row],[FederalService]]="F",Data2[[#This Row],[FundSource]]&amp;"-F",IF(Data2[[#This Row],[FederalService]]="S",Data2[[#This Row],[FundSource]]&amp;"-S"))))</f>
        <v>SEG-F</v>
      </c>
    </row>
    <row r="196" spans="1:29" ht="15" x14ac:dyDescent="0.25">
      <c r="A196" t="s">
        <v>117</v>
      </c>
      <c r="B196" t="s">
        <v>123</v>
      </c>
      <c r="C196" t="s">
        <v>165</v>
      </c>
      <c r="D196" s="15">
        <v>284</v>
      </c>
      <c r="E196" t="s">
        <v>205</v>
      </c>
      <c r="F196" t="s">
        <v>109</v>
      </c>
      <c r="G196" t="s">
        <v>110</v>
      </c>
      <c r="H196" t="s">
        <v>165</v>
      </c>
      <c r="I196" t="s">
        <v>118</v>
      </c>
      <c r="J196" t="s">
        <v>174</v>
      </c>
      <c r="K196" t="s">
        <v>178</v>
      </c>
      <c r="L196" s="15">
        <v>3003</v>
      </c>
      <c r="M196" t="s">
        <v>113</v>
      </c>
      <c r="N196" t="s">
        <v>114</v>
      </c>
      <c r="O196" t="s">
        <v>206</v>
      </c>
      <c r="P196" t="s">
        <v>207</v>
      </c>
      <c r="Q196" t="s">
        <v>197</v>
      </c>
      <c r="R196" t="s">
        <v>170</v>
      </c>
      <c r="S196">
        <v>5700</v>
      </c>
      <c r="T196">
        <v>0</v>
      </c>
      <c r="U196" s="15">
        <v>2</v>
      </c>
      <c r="V196" s="27" t="str">
        <f>INDEX(program[ProgramName],MATCH(Data2[[#This Row],[ProgramNum]],program[ProgramNum],0))</f>
        <v>LOCAL TRANSPORTATION ASSISTANCE</v>
      </c>
      <c r="W196" s="20" t="str">
        <f>RIGHT(Data2[[#This Row],[ProgramNum]],1)&amp;Data2[[#This Row],[Statute]]</f>
        <v>2dx</v>
      </c>
      <c r="X196" s="27" t="e">
        <f>INDEX(#REF!,MATCH(Data2[[#This Row],[Appr]],#REF!,0))</f>
        <v>#REF!</v>
      </c>
      <c r="Y196" s="40" t="str">
        <f>INDEX(version[Version],MATCH(Data2[[#This Row],[ChangeAuth]],version[Chg code],0))</f>
        <v>Agency</v>
      </c>
      <c r="Z196" s="30">
        <f>INDEX(fund[#Data],MATCH(G196,fund[Fund code],0),2)</f>
        <v>211</v>
      </c>
      <c r="AA196" s="29" t="str">
        <f>IF(Data2[[#This Row],[B2year]]=1,RIGHT(LEFT($A$1,4)+1,2),IF(Data2[[#This Row],[B2year]]=2,RIGHT($A$1,2),""))</f>
        <v>23</v>
      </c>
      <c r="AB196" s="29">
        <f>INDEX(version8[#Data],MATCH(Data2[[#This Row],[Version]],version8[Version],0),2)</f>
        <v>1</v>
      </c>
      <c r="AC196" s="29" t="str">
        <f>IF(Data2[[#This Row],[FederalService]]="",Data2[[#This Row],[FundSource]],IF(Data2[[#This Row],[FederalService]]="L",Data2[[#This Row],[FundSource]]&amp;"-L",IF(Data2[[#This Row],[FederalService]]="F",Data2[[#This Row],[FundSource]]&amp;"-F",IF(Data2[[#This Row],[FederalService]]="S",Data2[[#This Row],[FundSource]]&amp;"-S"))))</f>
        <v>SEG-F</v>
      </c>
    </row>
    <row r="197" spans="1:29" ht="15" x14ac:dyDescent="0.25">
      <c r="A197" t="s">
        <v>117</v>
      </c>
      <c r="B197" t="s">
        <v>123</v>
      </c>
      <c r="C197" t="s">
        <v>165</v>
      </c>
      <c r="D197" s="15">
        <v>284</v>
      </c>
      <c r="E197" t="s">
        <v>205</v>
      </c>
      <c r="F197" t="s">
        <v>109</v>
      </c>
      <c r="G197" t="s">
        <v>110</v>
      </c>
      <c r="H197" t="s">
        <v>165</v>
      </c>
      <c r="I197" t="s">
        <v>118</v>
      </c>
      <c r="J197" t="s">
        <v>174</v>
      </c>
      <c r="K197" t="s">
        <v>178</v>
      </c>
      <c r="L197" s="15">
        <v>3001</v>
      </c>
      <c r="M197" t="s">
        <v>124</v>
      </c>
      <c r="N197" t="s">
        <v>114</v>
      </c>
      <c r="O197" t="s">
        <v>206</v>
      </c>
      <c r="P197" t="s">
        <v>207</v>
      </c>
      <c r="Q197" t="s">
        <v>197</v>
      </c>
      <c r="R197" t="s">
        <v>170</v>
      </c>
      <c r="S197">
        <v>-20800</v>
      </c>
      <c r="T197">
        <v>0</v>
      </c>
      <c r="U197" s="15">
        <v>1</v>
      </c>
      <c r="V197" s="27" t="str">
        <f>INDEX(program[ProgramName],MATCH(Data2[[#This Row],[ProgramNum]],program[ProgramNum],0))</f>
        <v>LOCAL TRANSPORTATION ASSISTANCE</v>
      </c>
      <c r="W197" s="20" t="str">
        <f>RIGHT(Data2[[#This Row],[ProgramNum]],1)&amp;Data2[[#This Row],[Statute]]</f>
        <v>2dx</v>
      </c>
      <c r="X197" s="27" t="e">
        <f>INDEX(#REF!,MATCH(Data2[[#This Row],[Appr]],#REF!,0))</f>
        <v>#REF!</v>
      </c>
      <c r="Y197" s="40" t="str">
        <f>INDEX(version[Version],MATCH(Data2[[#This Row],[ChangeAuth]],version[Chg code],0))</f>
        <v>Agency</v>
      </c>
      <c r="Z197" s="30">
        <f>INDEX(fund[#Data],MATCH(G197,fund[Fund code],0),2)</f>
        <v>211</v>
      </c>
      <c r="AA197" s="29" t="str">
        <f>IF(Data2[[#This Row],[B2year]]=1,RIGHT(LEFT($A$1,4)+1,2),IF(Data2[[#This Row],[B2year]]=2,RIGHT($A$1,2),""))</f>
        <v>22</v>
      </c>
      <c r="AB197" s="29">
        <f>INDEX(version8[#Data],MATCH(Data2[[#This Row],[Version]],version8[Version],0),2)</f>
        <v>1</v>
      </c>
      <c r="AC197" s="29" t="str">
        <f>IF(Data2[[#This Row],[FederalService]]="",Data2[[#This Row],[FundSource]],IF(Data2[[#This Row],[FederalService]]="L",Data2[[#This Row],[FundSource]]&amp;"-L",IF(Data2[[#This Row],[FederalService]]="F",Data2[[#This Row],[FundSource]]&amp;"-F",IF(Data2[[#This Row],[FederalService]]="S",Data2[[#This Row],[FundSource]]&amp;"-S"))))</f>
        <v>SEG-F</v>
      </c>
    </row>
    <row r="198" spans="1:29" ht="15" x14ac:dyDescent="0.25">
      <c r="A198" t="s">
        <v>117</v>
      </c>
      <c r="B198" t="s">
        <v>123</v>
      </c>
      <c r="C198" t="s">
        <v>165</v>
      </c>
      <c r="D198" s="15">
        <v>284</v>
      </c>
      <c r="E198" t="s">
        <v>205</v>
      </c>
      <c r="F198" t="s">
        <v>109</v>
      </c>
      <c r="G198" t="s">
        <v>110</v>
      </c>
      <c r="H198" t="s">
        <v>165</v>
      </c>
      <c r="I198" t="s">
        <v>118</v>
      </c>
      <c r="J198" t="s">
        <v>174</v>
      </c>
      <c r="K198" t="s">
        <v>178</v>
      </c>
      <c r="L198" s="15">
        <v>3001</v>
      </c>
      <c r="M198" t="s">
        <v>124</v>
      </c>
      <c r="N198" t="s">
        <v>114</v>
      </c>
      <c r="O198" t="s">
        <v>206</v>
      </c>
      <c r="P198" t="s">
        <v>207</v>
      </c>
      <c r="Q198" t="s">
        <v>197</v>
      </c>
      <c r="R198" t="s">
        <v>170</v>
      </c>
      <c r="S198">
        <v>-20800</v>
      </c>
      <c r="T198">
        <v>0</v>
      </c>
      <c r="U198" s="15">
        <v>2</v>
      </c>
      <c r="V198" s="27" t="str">
        <f>INDEX(program[ProgramName],MATCH(Data2[[#This Row],[ProgramNum]],program[ProgramNum],0))</f>
        <v>LOCAL TRANSPORTATION ASSISTANCE</v>
      </c>
      <c r="W198" s="20" t="str">
        <f>RIGHT(Data2[[#This Row],[ProgramNum]],1)&amp;Data2[[#This Row],[Statute]]</f>
        <v>2dx</v>
      </c>
      <c r="X198" s="27" t="e">
        <f>INDEX(#REF!,MATCH(Data2[[#This Row],[Appr]],#REF!,0))</f>
        <v>#REF!</v>
      </c>
      <c r="Y198" s="40" t="str">
        <f>INDEX(version[Version],MATCH(Data2[[#This Row],[ChangeAuth]],version[Chg code],0))</f>
        <v>Agency</v>
      </c>
      <c r="Z198" s="30">
        <f>INDEX(fund[#Data],MATCH(G198,fund[Fund code],0),2)</f>
        <v>211</v>
      </c>
      <c r="AA198" s="29" t="str">
        <f>IF(Data2[[#This Row],[B2year]]=1,RIGHT(LEFT($A$1,4)+1,2),IF(Data2[[#This Row],[B2year]]=2,RIGHT($A$1,2),""))</f>
        <v>23</v>
      </c>
      <c r="AB198" s="29">
        <f>INDEX(version8[#Data],MATCH(Data2[[#This Row],[Version]],version8[Version],0),2)</f>
        <v>1</v>
      </c>
      <c r="AC198" s="29" t="str">
        <f>IF(Data2[[#This Row],[FederalService]]="",Data2[[#This Row],[FundSource]],IF(Data2[[#This Row],[FederalService]]="L",Data2[[#This Row],[FundSource]]&amp;"-L",IF(Data2[[#This Row],[FederalService]]="F",Data2[[#This Row],[FundSource]]&amp;"-F",IF(Data2[[#This Row],[FederalService]]="S",Data2[[#This Row],[FundSource]]&amp;"-S"))))</f>
        <v>SEG-F</v>
      </c>
    </row>
    <row r="199" spans="1:29" ht="15" x14ac:dyDescent="0.25">
      <c r="A199" t="s">
        <v>126</v>
      </c>
      <c r="B199" t="s">
        <v>127</v>
      </c>
      <c r="C199" t="s">
        <v>165</v>
      </c>
      <c r="D199" s="15">
        <v>385</v>
      </c>
      <c r="E199" t="s">
        <v>337</v>
      </c>
      <c r="F199" t="s">
        <v>109</v>
      </c>
      <c r="G199" t="s">
        <v>110</v>
      </c>
      <c r="H199" t="s">
        <v>165</v>
      </c>
      <c r="I199" t="s">
        <v>118</v>
      </c>
      <c r="J199" t="s">
        <v>112</v>
      </c>
      <c r="K199" t="s">
        <v>178</v>
      </c>
      <c r="L199" s="15">
        <v>3001</v>
      </c>
      <c r="M199" t="s">
        <v>124</v>
      </c>
      <c r="N199" t="s">
        <v>125</v>
      </c>
      <c r="O199" t="s">
        <v>217</v>
      </c>
      <c r="P199" t="s">
        <v>218</v>
      </c>
      <c r="Q199" t="s">
        <v>197</v>
      </c>
      <c r="R199" t="s">
        <v>170</v>
      </c>
      <c r="S199">
        <v>-16400</v>
      </c>
      <c r="T199">
        <v>0</v>
      </c>
      <c r="U199" s="15">
        <v>2</v>
      </c>
      <c r="V199" s="27" t="str">
        <f>INDEX(program[ProgramName],MATCH(Data2[[#This Row],[ProgramNum]],program[ProgramNum],0))</f>
        <v>STATE HIGHWAY FACILITIES</v>
      </c>
      <c r="W199" s="20" t="str">
        <f>RIGHT(Data2[[#This Row],[ProgramNum]],1)&amp;Data2[[#This Row],[Statute]]</f>
        <v>3ex</v>
      </c>
      <c r="X199" s="27" t="e">
        <f>INDEX(#REF!,MATCH(Data2[[#This Row],[Appr]],#REF!,0))</f>
        <v>#REF!</v>
      </c>
      <c r="Y199" s="40" t="str">
        <f>INDEX(version[Version],MATCH(Data2[[#This Row],[ChangeAuth]],version[Chg code],0))</f>
        <v>Final</v>
      </c>
      <c r="Z199" s="30">
        <f>INDEX(fund[#Data],MATCH(G199,fund[Fund code],0),2)</f>
        <v>211</v>
      </c>
      <c r="AA199" s="29" t="str">
        <f>IF(Data2[[#This Row],[B2year]]=1,RIGHT(LEFT($A$1,4)+1,2),IF(Data2[[#This Row],[B2year]]=2,RIGHT($A$1,2),""))</f>
        <v>23</v>
      </c>
      <c r="AB199" s="29">
        <f>INDEX(version8[#Data],MATCH(Data2[[#This Row],[Version]],version8[Version],0),2)</f>
        <v>6</v>
      </c>
      <c r="AC199" s="29" t="str">
        <f>IF(Data2[[#This Row],[FederalService]]="",Data2[[#This Row],[FundSource]],IF(Data2[[#This Row],[FederalService]]="L",Data2[[#This Row],[FundSource]]&amp;"-L",IF(Data2[[#This Row],[FederalService]]="F",Data2[[#This Row],[FundSource]]&amp;"-F",IF(Data2[[#This Row],[FederalService]]="S",Data2[[#This Row],[FundSource]]&amp;"-S"))))</f>
        <v>SEG-F</v>
      </c>
    </row>
    <row r="200" spans="1:29" ht="15" x14ac:dyDescent="0.25">
      <c r="A200" t="s">
        <v>126</v>
      </c>
      <c r="B200" t="s">
        <v>120</v>
      </c>
      <c r="C200" t="s">
        <v>165</v>
      </c>
      <c r="D200" s="15">
        <v>369</v>
      </c>
      <c r="E200" t="s">
        <v>341</v>
      </c>
      <c r="F200" t="s">
        <v>109</v>
      </c>
      <c r="G200" t="s">
        <v>110</v>
      </c>
      <c r="H200" t="s">
        <v>165</v>
      </c>
      <c r="I200" t="s">
        <v>111</v>
      </c>
      <c r="J200" t="s">
        <v>112</v>
      </c>
      <c r="K200" t="s">
        <v>165</v>
      </c>
      <c r="L200" s="15">
        <v>3001</v>
      </c>
      <c r="M200" t="s">
        <v>124</v>
      </c>
      <c r="N200" t="s">
        <v>125</v>
      </c>
      <c r="O200" t="s">
        <v>322</v>
      </c>
      <c r="P200" t="s">
        <v>227</v>
      </c>
      <c r="Q200" t="s">
        <v>197</v>
      </c>
      <c r="R200" t="s">
        <v>170</v>
      </c>
      <c r="S200">
        <v>-85600</v>
      </c>
      <c r="T200">
        <v>0</v>
      </c>
      <c r="U200" s="15">
        <v>1</v>
      </c>
      <c r="V200" s="27" t="str">
        <f>INDEX(program[ProgramName],MATCH(Data2[[#This Row],[ProgramNum]],program[ProgramNum],0))</f>
        <v>STATE HIGHWAY FACILITIES</v>
      </c>
      <c r="W200" s="20" t="str">
        <f>RIGHT(Data2[[#This Row],[ProgramNum]],1)&amp;Data2[[#This Row],[Statute]]</f>
        <v>3iq</v>
      </c>
      <c r="X200" s="27" t="e">
        <f>INDEX(#REF!,MATCH(Data2[[#This Row],[Appr]],#REF!,0))</f>
        <v>#REF!</v>
      </c>
      <c r="Y200" s="40" t="str">
        <f>INDEX(version[Version],MATCH(Data2[[#This Row],[ChangeAuth]],version[Chg code],0))</f>
        <v>Final</v>
      </c>
      <c r="Z200" s="30">
        <f>INDEX(fund[#Data],MATCH(G200,fund[Fund code],0),2)</f>
        <v>211</v>
      </c>
      <c r="AA200" s="29" t="str">
        <f>IF(Data2[[#This Row],[B2year]]=1,RIGHT(LEFT($A$1,4)+1,2),IF(Data2[[#This Row],[B2year]]=2,RIGHT($A$1,2),""))</f>
        <v>22</v>
      </c>
      <c r="AB200" s="29">
        <f>INDEX(version8[#Data],MATCH(Data2[[#This Row],[Version]],version8[Version],0),2)</f>
        <v>6</v>
      </c>
      <c r="AC200" s="29" t="str">
        <f>IF(Data2[[#This Row],[FederalService]]="",Data2[[#This Row],[FundSource]],IF(Data2[[#This Row],[FederalService]]="L",Data2[[#This Row],[FundSource]]&amp;"-L",IF(Data2[[#This Row],[FederalService]]="F",Data2[[#This Row],[FundSource]]&amp;"-F",IF(Data2[[#This Row],[FederalService]]="S",Data2[[#This Row],[FundSource]]&amp;"-S"))))</f>
        <v>SEG</v>
      </c>
    </row>
    <row r="201" spans="1:29" ht="15" x14ac:dyDescent="0.25">
      <c r="A201" t="s">
        <v>117</v>
      </c>
      <c r="B201" t="s">
        <v>123</v>
      </c>
      <c r="C201" t="s">
        <v>165</v>
      </c>
      <c r="D201" s="15">
        <v>284</v>
      </c>
      <c r="E201" t="s">
        <v>205</v>
      </c>
      <c r="F201" t="s">
        <v>109</v>
      </c>
      <c r="G201" t="s">
        <v>110</v>
      </c>
      <c r="H201" t="s">
        <v>165</v>
      </c>
      <c r="I201" t="s">
        <v>118</v>
      </c>
      <c r="J201" t="s">
        <v>174</v>
      </c>
      <c r="K201" t="s">
        <v>178</v>
      </c>
      <c r="L201" s="15">
        <v>2000</v>
      </c>
      <c r="M201" t="s">
        <v>115</v>
      </c>
      <c r="N201" t="s">
        <v>116</v>
      </c>
      <c r="O201" t="s">
        <v>206</v>
      </c>
      <c r="P201" t="s">
        <v>207</v>
      </c>
      <c r="Q201" t="s">
        <v>197</v>
      </c>
      <c r="R201" t="s">
        <v>170</v>
      </c>
      <c r="S201">
        <v>966400</v>
      </c>
      <c r="T201">
        <v>0</v>
      </c>
      <c r="U201" s="15">
        <v>2</v>
      </c>
      <c r="V201" s="27" t="str">
        <f>INDEX(program[ProgramName],MATCH(Data2[[#This Row],[ProgramNum]],program[ProgramNum],0))</f>
        <v>LOCAL TRANSPORTATION ASSISTANCE</v>
      </c>
      <c r="W201" s="20" t="str">
        <f>RIGHT(Data2[[#This Row],[ProgramNum]],1)&amp;Data2[[#This Row],[Statute]]</f>
        <v>2dx</v>
      </c>
      <c r="X201" s="27" t="e">
        <f>INDEX(#REF!,MATCH(Data2[[#This Row],[Appr]],#REF!,0))</f>
        <v>#REF!</v>
      </c>
      <c r="Y201" s="40" t="str">
        <f>INDEX(version[Version],MATCH(Data2[[#This Row],[ChangeAuth]],version[Chg code],0))</f>
        <v>Agency</v>
      </c>
      <c r="Z201" s="30">
        <f>INDEX(fund[#Data],MATCH(G201,fund[Fund code],0),2)</f>
        <v>211</v>
      </c>
      <c r="AA201" s="29" t="str">
        <f>IF(Data2[[#This Row],[B2year]]=1,RIGHT(LEFT($A$1,4)+1,2),IF(Data2[[#This Row],[B2year]]=2,RIGHT($A$1,2),""))</f>
        <v>23</v>
      </c>
      <c r="AB201" s="29">
        <f>INDEX(version8[#Data],MATCH(Data2[[#This Row],[Version]],version8[Version],0),2)</f>
        <v>1</v>
      </c>
      <c r="AC201" s="29" t="str">
        <f>IF(Data2[[#This Row],[FederalService]]="",Data2[[#This Row],[FundSource]],IF(Data2[[#This Row],[FederalService]]="L",Data2[[#This Row],[FundSource]]&amp;"-L",IF(Data2[[#This Row],[FederalService]]="F",Data2[[#This Row],[FundSource]]&amp;"-F",IF(Data2[[#This Row],[FederalService]]="S",Data2[[#This Row],[FundSource]]&amp;"-S"))))</f>
        <v>SEG-F</v>
      </c>
    </row>
    <row r="202" spans="1:29" ht="15" x14ac:dyDescent="0.25">
      <c r="A202" t="s">
        <v>117</v>
      </c>
      <c r="B202" t="s">
        <v>123</v>
      </c>
      <c r="C202" t="s">
        <v>165</v>
      </c>
      <c r="D202" s="15">
        <v>284</v>
      </c>
      <c r="E202" t="s">
        <v>205</v>
      </c>
      <c r="F202" t="s">
        <v>109</v>
      </c>
      <c r="G202" t="s">
        <v>110</v>
      </c>
      <c r="H202" t="s">
        <v>165</v>
      </c>
      <c r="I202" t="s">
        <v>118</v>
      </c>
      <c r="J202" t="s">
        <v>174</v>
      </c>
      <c r="K202" t="s">
        <v>178</v>
      </c>
      <c r="L202" s="15">
        <v>2000</v>
      </c>
      <c r="M202" t="s">
        <v>115</v>
      </c>
      <c r="N202" t="s">
        <v>116</v>
      </c>
      <c r="O202" t="s">
        <v>206</v>
      </c>
      <c r="P202" t="s">
        <v>207</v>
      </c>
      <c r="Q202" t="s">
        <v>197</v>
      </c>
      <c r="R202" t="s">
        <v>170</v>
      </c>
      <c r="S202">
        <v>966400</v>
      </c>
      <c r="T202">
        <v>0</v>
      </c>
      <c r="U202" s="15">
        <v>1</v>
      </c>
      <c r="V202" s="27" t="str">
        <f>INDEX(program[ProgramName],MATCH(Data2[[#This Row],[ProgramNum]],program[ProgramNum],0))</f>
        <v>LOCAL TRANSPORTATION ASSISTANCE</v>
      </c>
      <c r="W202" s="20" t="str">
        <f>RIGHT(Data2[[#This Row],[ProgramNum]],1)&amp;Data2[[#This Row],[Statute]]</f>
        <v>2dx</v>
      </c>
      <c r="X202" s="27" t="e">
        <f>INDEX(#REF!,MATCH(Data2[[#This Row],[Appr]],#REF!,0))</f>
        <v>#REF!</v>
      </c>
      <c r="Y202" s="40" t="str">
        <f>INDEX(version[Version],MATCH(Data2[[#This Row],[ChangeAuth]],version[Chg code],0))</f>
        <v>Agency</v>
      </c>
      <c r="Z202" s="30">
        <f>INDEX(fund[#Data],MATCH(G202,fund[Fund code],0),2)</f>
        <v>211</v>
      </c>
      <c r="AA202" s="29" t="str">
        <f>IF(Data2[[#This Row],[B2year]]=1,RIGHT(LEFT($A$1,4)+1,2),IF(Data2[[#This Row],[B2year]]=2,RIGHT($A$1,2),""))</f>
        <v>22</v>
      </c>
      <c r="AB202" s="29">
        <f>INDEX(version8[#Data],MATCH(Data2[[#This Row],[Version]],version8[Version],0),2)</f>
        <v>1</v>
      </c>
      <c r="AC202" s="29" t="str">
        <f>IF(Data2[[#This Row],[FederalService]]="",Data2[[#This Row],[FundSource]],IF(Data2[[#This Row],[FederalService]]="L",Data2[[#This Row],[FundSource]]&amp;"-L",IF(Data2[[#This Row],[FederalService]]="F",Data2[[#This Row],[FundSource]]&amp;"-F",IF(Data2[[#This Row],[FederalService]]="S",Data2[[#This Row],[FundSource]]&amp;"-S"))))</f>
        <v>SEG-F</v>
      </c>
    </row>
    <row r="203" spans="1:29" ht="15" x14ac:dyDescent="0.25">
      <c r="A203" t="s">
        <v>117</v>
      </c>
      <c r="B203" t="s">
        <v>127</v>
      </c>
      <c r="C203" t="s">
        <v>165</v>
      </c>
      <c r="D203" s="15">
        <v>265</v>
      </c>
      <c r="E203" t="s">
        <v>305</v>
      </c>
      <c r="F203" t="s">
        <v>109</v>
      </c>
      <c r="G203" t="s">
        <v>110</v>
      </c>
      <c r="H203" t="s">
        <v>165</v>
      </c>
      <c r="I203" t="s">
        <v>118</v>
      </c>
      <c r="J203" t="s">
        <v>174</v>
      </c>
      <c r="K203" t="s">
        <v>165</v>
      </c>
      <c r="L203" s="15">
        <v>2000</v>
      </c>
      <c r="M203" t="s">
        <v>115</v>
      </c>
      <c r="N203" t="s">
        <v>116</v>
      </c>
      <c r="O203" t="s">
        <v>280</v>
      </c>
      <c r="P203" t="s">
        <v>281</v>
      </c>
      <c r="Q203" t="s">
        <v>197</v>
      </c>
      <c r="R203" t="s">
        <v>170</v>
      </c>
      <c r="S203">
        <v>223700</v>
      </c>
      <c r="T203">
        <v>0</v>
      </c>
      <c r="U203" s="15">
        <v>2</v>
      </c>
      <c r="V203" s="27" t="str">
        <f>INDEX(program[ProgramName],MATCH(Data2[[#This Row],[ProgramNum]],program[ProgramNum],0))</f>
        <v>LOCAL TRANSPORTATION ASSISTANCE</v>
      </c>
      <c r="W203" s="20" t="str">
        <f>RIGHT(Data2[[#This Row],[ProgramNum]],1)&amp;Data2[[#This Row],[Statute]]</f>
        <v>2eq</v>
      </c>
      <c r="X203" s="27" t="e">
        <f>INDEX(#REF!,MATCH(Data2[[#This Row],[Appr]],#REF!,0))</f>
        <v>#REF!</v>
      </c>
      <c r="Y203" s="40" t="str">
        <f>INDEX(version[Version],MATCH(Data2[[#This Row],[ChangeAuth]],version[Chg code],0))</f>
        <v>Agency</v>
      </c>
      <c r="Z203" s="30">
        <f>INDEX(fund[#Data],MATCH(G203,fund[Fund code],0),2)</f>
        <v>211</v>
      </c>
      <c r="AA203" s="29" t="str">
        <f>IF(Data2[[#This Row],[B2year]]=1,RIGHT(LEFT($A$1,4)+1,2),IF(Data2[[#This Row],[B2year]]=2,RIGHT($A$1,2),""))</f>
        <v>23</v>
      </c>
      <c r="AB203" s="29">
        <f>INDEX(version8[#Data],MATCH(Data2[[#This Row],[Version]],version8[Version],0),2)</f>
        <v>1</v>
      </c>
      <c r="AC203" s="29" t="str">
        <f>IF(Data2[[#This Row],[FederalService]]="",Data2[[#This Row],[FundSource]],IF(Data2[[#This Row],[FederalService]]="L",Data2[[#This Row],[FundSource]]&amp;"-L",IF(Data2[[#This Row],[FederalService]]="F",Data2[[#This Row],[FundSource]]&amp;"-F",IF(Data2[[#This Row],[FederalService]]="S",Data2[[#This Row],[FundSource]]&amp;"-S"))))</f>
        <v>SEG</v>
      </c>
    </row>
    <row r="204" spans="1:29" ht="15" x14ac:dyDescent="0.25">
      <c r="A204" t="s">
        <v>117</v>
      </c>
      <c r="B204" t="s">
        <v>127</v>
      </c>
      <c r="C204" t="s">
        <v>165</v>
      </c>
      <c r="D204" s="15">
        <v>265</v>
      </c>
      <c r="E204" t="s">
        <v>305</v>
      </c>
      <c r="F204" t="s">
        <v>109</v>
      </c>
      <c r="G204" t="s">
        <v>110</v>
      </c>
      <c r="H204" t="s">
        <v>165</v>
      </c>
      <c r="I204" t="s">
        <v>118</v>
      </c>
      <c r="J204" t="s">
        <v>174</v>
      </c>
      <c r="K204" t="s">
        <v>165</v>
      </c>
      <c r="L204" s="15">
        <v>2000</v>
      </c>
      <c r="M204" t="s">
        <v>115</v>
      </c>
      <c r="N204" t="s">
        <v>116</v>
      </c>
      <c r="O204" t="s">
        <v>280</v>
      </c>
      <c r="P204" t="s">
        <v>281</v>
      </c>
      <c r="Q204" t="s">
        <v>197</v>
      </c>
      <c r="R204" t="s">
        <v>170</v>
      </c>
      <c r="S204">
        <v>223700</v>
      </c>
      <c r="T204">
        <v>0</v>
      </c>
      <c r="U204" s="15">
        <v>1</v>
      </c>
      <c r="V204" s="27" t="str">
        <f>INDEX(program[ProgramName],MATCH(Data2[[#This Row],[ProgramNum]],program[ProgramNum],0))</f>
        <v>LOCAL TRANSPORTATION ASSISTANCE</v>
      </c>
      <c r="W204" s="20" t="str">
        <f>RIGHT(Data2[[#This Row],[ProgramNum]],1)&amp;Data2[[#This Row],[Statute]]</f>
        <v>2eq</v>
      </c>
      <c r="X204" s="27" t="e">
        <f>INDEX(#REF!,MATCH(Data2[[#This Row],[Appr]],#REF!,0))</f>
        <v>#REF!</v>
      </c>
      <c r="Y204" s="40" t="str">
        <f>INDEX(version[Version],MATCH(Data2[[#This Row],[ChangeAuth]],version[Chg code],0))</f>
        <v>Agency</v>
      </c>
      <c r="Z204" s="30">
        <f>INDEX(fund[#Data],MATCH(G204,fund[Fund code],0),2)</f>
        <v>211</v>
      </c>
      <c r="AA204" s="29" t="str">
        <f>IF(Data2[[#This Row],[B2year]]=1,RIGHT(LEFT($A$1,4)+1,2),IF(Data2[[#This Row],[B2year]]=2,RIGHT($A$1,2),""))</f>
        <v>22</v>
      </c>
      <c r="AB204" s="29">
        <f>INDEX(version8[#Data],MATCH(Data2[[#This Row],[Version]],version8[Version],0),2)</f>
        <v>1</v>
      </c>
      <c r="AC204" s="29" t="str">
        <f>IF(Data2[[#This Row],[FederalService]]="",Data2[[#This Row],[FundSource]],IF(Data2[[#This Row],[FederalService]]="L",Data2[[#This Row],[FundSource]]&amp;"-L",IF(Data2[[#This Row],[FederalService]]="F",Data2[[#This Row],[FundSource]]&amp;"-F",IF(Data2[[#This Row],[FederalService]]="S",Data2[[#This Row],[FundSource]]&amp;"-S"))))</f>
        <v>SEG</v>
      </c>
    </row>
    <row r="205" spans="1:29" ht="15" x14ac:dyDescent="0.25">
      <c r="A205" t="s">
        <v>117</v>
      </c>
      <c r="B205" t="s">
        <v>127</v>
      </c>
      <c r="C205" t="s">
        <v>165</v>
      </c>
      <c r="D205" s="15">
        <v>275</v>
      </c>
      <c r="E205" t="s">
        <v>306</v>
      </c>
      <c r="F205" t="s">
        <v>109</v>
      </c>
      <c r="G205" t="s">
        <v>110</v>
      </c>
      <c r="H205" t="s">
        <v>165</v>
      </c>
      <c r="I205" t="s">
        <v>118</v>
      </c>
      <c r="J205" t="s">
        <v>174</v>
      </c>
      <c r="K205" t="s">
        <v>174</v>
      </c>
      <c r="L205" s="15">
        <v>2000</v>
      </c>
      <c r="M205" t="s">
        <v>115</v>
      </c>
      <c r="N205" t="s">
        <v>116</v>
      </c>
      <c r="O205" t="s">
        <v>307</v>
      </c>
      <c r="P205" t="s">
        <v>268</v>
      </c>
      <c r="Q205" t="s">
        <v>197</v>
      </c>
      <c r="R205" t="s">
        <v>170</v>
      </c>
      <c r="S205">
        <v>1202200</v>
      </c>
      <c r="T205">
        <v>0</v>
      </c>
      <c r="U205" s="15">
        <v>2</v>
      </c>
      <c r="V205" s="27" t="str">
        <f>INDEX(program[ProgramName],MATCH(Data2[[#This Row],[ProgramNum]],program[ProgramNum],0))</f>
        <v>LOCAL TRANSPORTATION ASSISTANCE</v>
      </c>
      <c r="W205" s="20" t="str">
        <f>RIGHT(Data2[[#This Row],[ProgramNum]],1)&amp;Data2[[#This Row],[Statute]]</f>
        <v>2ev</v>
      </c>
      <c r="X205" s="27" t="e">
        <f>INDEX(#REF!,MATCH(Data2[[#This Row],[Appr]],#REF!,0))</f>
        <v>#REF!</v>
      </c>
      <c r="Y205" s="40" t="str">
        <f>INDEX(version[Version],MATCH(Data2[[#This Row],[ChangeAuth]],version[Chg code],0))</f>
        <v>Agency</v>
      </c>
      <c r="Z205" s="30">
        <f>INDEX(fund[#Data],MATCH(G205,fund[Fund code],0),2)</f>
        <v>211</v>
      </c>
      <c r="AA205" s="29" t="str">
        <f>IF(Data2[[#This Row],[B2year]]=1,RIGHT(LEFT($A$1,4)+1,2),IF(Data2[[#This Row],[B2year]]=2,RIGHT($A$1,2),""))</f>
        <v>23</v>
      </c>
      <c r="AB205" s="29">
        <f>INDEX(version8[#Data],MATCH(Data2[[#This Row],[Version]],version8[Version],0),2)</f>
        <v>1</v>
      </c>
      <c r="AC205" s="29" t="str">
        <f>IF(Data2[[#This Row],[FederalService]]="",Data2[[#This Row],[FundSource]],IF(Data2[[#This Row],[FederalService]]="L",Data2[[#This Row],[FundSource]]&amp;"-L",IF(Data2[[#This Row],[FederalService]]="F",Data2[[#This Row],[FundSource]]&amp;"-F",IF(Data2[[#This Row],[FederalService]]="S",Data2[[#This Row],[FundSource]]&amp;"-S"))))</f>
        <v>SEG-L</v>
      </c>
    </row>
    <row r="206" spans="1:29" ht="15" x14ac:dyDescent="0.25">
      <c r="A206" t="s">
        <v>117</v>
      </c>
      <c r="B206" t="s">
        <v>127</v>
      </c>
      <c r="C206" t="s">
        <v>165</v>
      </c>
      <c r="D206" s="15">
        <v>275</v>
      </c>
      <c r="E206" t="s">
        <v>306</v>
      </c>
      <c r="F206" t="s">
        <v>109</v>
      </c>
      <c r="G206" t="s">
        <v>110</v>
      </c>
      <c r="H206" t="s">
        <v>165</v>
      </c>
      <c r="I206" t="s">
        <v>118</v>
      </c>
      <c r="J206" t="s">
        <v>174</v>
      </c>
      <c r="K206" t="s">
        <v>174</v>
      </c>
      <c r="L206" s="15">
        <v>2000</v>
      </c>
      <c r="M206" t="s">
        <v>115</v>
      </c>
      <c r="N206" t="s">
        <v>116</v>
      </c>
      <c r="O206" t="s">
        <v>307</v>
      </c>
      <c r="P206" t="s">
        <v>268</v>
      </c>
      <c r="Q206" t="s">
        <v>197</v>
      </c>
      <c r="R206" t="s">
        <v>170</v>
      </c>
      <c r="S206">
        <v>1202200</v>
      </c>
      <c r="T206">
        <v>0</v>
      </c>
      <c r="U206" s="15">
        <v>1</v>
      </c>
      <c r="V206" s="27" t="str">
        <f>INDEX(program[ProgramName],MATCH(Data2[[#This Row],[ProgramNum]],program[ProgramNum],0))</f>
        <v>LOCAL TRANSPORTATION ASSISTANCE</v>
      </c>
      <c r="W206" s="20" t="str">
        <f>RIGHT(Data2[[#This Row],[ProgramNum]],1)&amp;Data2[[#This Row],[Statute]]</f>
        <v>2ev</v>
      </c>
      <c r="X206" s="27" t="e">
        <f>INDEX(#REF!,MATCH(Data2[[#This Row],[Appr]],#REF!,0))</f>
        <v>#REF!</v>
      </c>
      <c r="Y206" s="40" t="str">
        <f>INDEX(version[Version],MATCH(Data2[[#This Row],[ChangeAuth]],version[Chg code],0))</f>
        <v>Agency</v>
      </c>
      <c r="Z206" s="30">
        <f>INDEX(fund[#Data],MATCH(G206,fund[Fund code],0),2)</f>
        <v>211</v>
      </c>
      <c r="AA206" s="29" t="str">
        <f>IF(Data2[[#This Row],[B2year]]=1,RIGHT(LEFT($A$1,4)+1,2),IF(Data2[[#This Row],[B2year]]=2,RIGHT($A$1,2),""))</f>
        <v>22</v>
      </c>
      <c r="AB206" s="29">
        <f>INDEX(version8[#Data],MATCH(Data2[[#This Row],[Version]],version8[Version],0),2)</f>
        <v>1</v>
      </c>
      <c r="AC206" s="29" t="str">
        <f>IF(Data2[[#This Row],[FederalService]]="",Data2[[#This Row],[FundSource]],IF(Data2[[#This Row],[FederalService]]="L",Data2[[#This Row],[FundSource]]&amp;"-L",IF(Data2[[#This Row],[FederalService]]="F",Data2[[#This Row],[FundSource]]&amp;"-F",IF(Data2[[#This Row],[FederalService]]="S",Data2[[#This Row],[FundSource]]&amp;"-S"))))</f>
        <v>SEG-L</v>
      </c>
    </row>
    <row r="207" spans="1:29" ht="15" x14ac:dyDescent="0.25">
      <c r="A207" t="s">
        <v>117</v>
      </c>
      <c r="B207" t="s">
        <v>127</v>
      </c>
      <c r="C207" t="s">
        <v>165</v>
      </c>
      <c r="D207" s="15">
        <v>285</v>
      </c>
      <c r="E207" t="s">
        <v>216</v>
      </c>
      <c r="F207" t="s">
        <v>109</v>
      </c>
      <c r="G207" t="s">
        <v>110</v>
      </c>
      <c r="H207" t="s">
        <v>165</v>
      </c>
      <c r="I207" t="s">
        <v>118</v>
      </c>
      <c r="J207" t="s">
        <v>174</v>
      </c>
      <c r="K207" t="s">
        <v>178</v>
      </c>
      <c r="L207" s="15">
        <v>3001</v>
      </c>
      <c r="M207" t="s">
        <v>124</v>
      </c>
      <c r="N207" t="s">
        <v>114</v>
      </c>
      <c r="O207" t="s">
        <v>217</v>
      </c>
      <c r="P207" t="s">
        <v>218</v>
      </c>
      <c r="Q207" t="s">
        <v>197</v>
      </c>
      <c r="R207" t="s">
        <v>170</v>
      </c>
      <c r="S207">
        <v>-16600</v>
      </c>
      <c r="T207">
        <v>0</v>
      </c>
      <c r="U207" s="15">
        <v>1</v>
      </c>
      <c r="V207" s="27" t="str">
        <f>INDEX(program[ProgramName],MATCH(Data2[[#This Row],[ProgramNum]],program[ProgramNum],0))</f>
        <v>LOCAL TRANSPORTATION ASSISTANCE</v>
      </c>
      <c r="W207" s="20" t="str">
        <f>RIGHT(Data2[[#This Row],[ProgramNum]],1)&amp;Data2[[#This Row],[Statute]]</f>
        <v>2ex</v>
      </c>
      <c r="X207" s="27" t="e">
        <f>INDEX(#REF!,MATCH(Data2[[#This Row],[Appr]],#REF!,0))</f>
        <v>#REF!</v>
      </c>
      <c r="Y207" s="40" t="str">
        <f>INDEX(version[Version],MATCH(Data2[[#This Row],[ChangeAuth]],version[Chg code],0))</f>
        <v>Agency</v>
      </c>
      <c r="Z207" s="30">
        <f>INDEX(fund[#Data],MATCH(G207,fund[Fund code],0),2)</f>
        <v>211</v>
      </c>
      <c r="AA207" s="29" t="str">
        <f>IF(Data2[[#This Row],[B2year]]=1,RIGHT(LEFT($A$1,4)+1,2),IF(Data2[[#This Row],[B2year]]=2,RIGHT($A$1,2),""))</f>
        <v>22</v>
      </c>
      <c r="AB207" s="29">
        <f>INDEX(version8[#Data],MATCH(Data2[[#This Row],[Version]],version8[Version],0),2)</f>
        <v>1</v>
      </c>
      <c r="AC207" s="29" t="str">
        <f>IF(Data2[[#This Row],[FederalService]]="",Data2[[#This Row],[FundSource]],IF(Data2[[#This Row],[FederalService]]="L",Data2[[#This Row],[FundSource]]&amp;"-L",IF(Data2[[#This Row],[FederalService]]="F",Data2[[#This Row],[FundSource]]&amp;"-F",IF(Data2[[#This Row],[FederalService]]="S",Data2[[#This Row],[FundSource]]&amp;"-S"))))</f>
        <v>SEG-F</v>
      </c>
    </row>
    <row r="208" spans="1:29" ht="15" x14ac:dyDescent="0.25">
      <c r="A208" t="s">
        <v>117</v>
      </c>
      <c r="B208" t="s">
        <v>127</v>
      </c>
      <c r="C208" t="s">
        <v>165</v>
      </c>
      <c r="D208" s="15">
        <v>285</v>
      </c>
      <c r="E208" t="s">
        <v>216</v>
      </c>
      <c r="F208" t="s">
        <v>109</v>
      </c>
      <c r="G208" t="s">
        <v>110</v>
      </c>
      <c r="H208" t="s">
        <v>165</v>
      </c>
      <c r="I208" t="s">
        <v>118</v>
      </c>
      <c r="J208" t="s">
        <v>174</v>
      </c>
      <c r="K208" t="s">
        <v>178</v>
      </c>
      <c r="L208" s="15">
        <v>3001</v>
      </c>
      <c r="M208" t="s">
        <v>124</v>
      </c>
      <c r="N208" t="s">
        <v>114</v>
      </c>
      <c r="O208" t="s">
        <v>217</v>
      </c>
      <c r="P208" t="s">
        <v>218</v>
      </c>
      <c r="Q208" t="s">
        <v>197</v>
      </c>
      <c r="R208" t="s">
        <v>170</v>
      </c>
      <c r="S208">
        <v>-16600</v>
      </c>
      <c r="T208">
        <v>0</v>
      </c>
      <c r="U208" s="15">
        <v>2</v>
      </c>
      <c r="V208" s="27" t="str">
        <f>INDEX(program[ProgramName],MATCH(Data2[[#This Row],[ProgramNum]],program[ProgramNum],0))</f>
        <v>LOCAL TRANSPORTATION ASSISTANCE</v>
      </c>
      <c r="W208" s="20" t="str">
        <f>RIGHT(Data2[[#This Row],[ProgramNum]],1)&amp;Data2[[#This Row],[Statute]]</f>
        <v>2ex</v>
      </c>
      <c r="X208" s="27" t="e">
        <f>INDEX(#REF!,MATCH(Data2[[#This Row],[Appr]],#REF!,0))</f>
        <v>#REF!</v>
      </c>
      <c r="Y208" s="40" t="str">
        <f>INDEX(version[Version],MATCH(Data2[[#This Row],[ChangeAuth]],version[Chg code],0))</f>
        <v>Agency</v>
      </c>
      <c r="Z208" s="30">
        <f>INDEX(fund[#Data],MATCH(G208,fund[Fund code],0),2)</f>
        <v>211</v>
      </c>
      <c r="AA208" s="29" t="str">
        <f>IF(Data2[[#This Row],[B2year]]=1,RIGHT(LEFT($A$1,4)+1,2),IF(Data2[[#This Row],[B2year]]=2,RIGHT($A$1,2),""))</f>
        <v>23</v>
      </c>
      <c r="AB208" s="29">
        <f>INDEX(version8[#Data],MATCH(Data2[[#This Row],[Version]],version8[Version],0),2)</f>
        <v>1</v>
      </c>
      <c r="AC208" s="29" t="str">
        <f>IF(Data2[[#This Row],[FederalService]]="",Data2[[#This Row],[FundSource]],IF(Data2[[#This Row],[FederalService]]="L",Data2[[#This Row],[FundSource]]&amp;"-L",IF(Data2[[#This Row],[FederalService]]="F",Data2[[#This Row],[FundSource]]&amp;"-F",IF(Data2[[#This Row],[FederalService]]="S",Data2[[#This Row],[FundSource]]&amp;"-S"))))</f>
        <v>SEG-F</v>
      </c>
    </row>
    <row r="209" spans="1:29" ht="15" x14ac:dyDescent="0.25">
      <c r="A209" t="s">
        <v>117</v>
      </c>
      <c r="B209" t="s">
        <v>127</v>
      </c>
      <c r="C209" t="s">
        <v>165</v>
      </c>
      <c r="D209" s="15">
        <v>285</v>
      </c>
      <c r="E209" t="s">
        <v>216</v>
      </c>
      <c r="F209" t="s">
        <v>109</v>
      </c>
      <c r="G209" t="s">
        <v>110</v>
      </c>
      <c r="H209" t="s">
        <v>165</v>
      </c>
      <c r="I209" t="s">
        <v>118</v>
      </c>
      <c r="J209" t="s">
        <v>174</v>
      </c>
      <c r="K209" t="s">
        <v>178</v>
      </c>
      <c r="L209" s="15">
        <v>3003</v>
      </c>
      <c r="M209" t="s">
        <v>113</v>
      </c>
      <c r="N209" t="s">
        <v>114</v>
      </c>
      <c r="O209" t="s">
        <v>217</v>
      </c>
      <c r="P209" t="s">
        <v>218</v>
      </c>
      <c r="Q209" t="s">
        <v>197</v>
      </c>
      <c r="R209" t="s">
        <v>170</v>
      </c>
      <c r="S209">
        <v>4600</v>
      </c>
      <c r="T209">
        <v>0</v>
      </c>
      <c r="U209" s="15">
        <v>1</v>
      </c>
      <c r="V209" s="27" t="str">
        <f>INDEX(program[ProgramName],MATCH(Data2[[#This Row],[ProgramNum]],program[ProgramNum],0))</f>
        <v>LOCAL TRANSPORTATION ASSISTANCE</v>
      </c>
      <c r="W209" s="20" t="str">
        <f>RIGHT(Data2[[#This Row],[ProgramNum]],1)&amp;Data2[[#This Row],[Statute]]</f>
        <v>2ex</v>
      </c>
      <c r="X209" s="27" t="e">
        <f>INDEX(#REF!,MATCH(Data2[[#This Row],[Appr]],#REF!,0))</f>
        <v>#REF!</v>
      </c>
      <c r="Y209" s="40" t="str">
        <f>INDEX(version[Version],MATCH(Data2[[#This Row],[ChangeAuth]],version[Chg code],0))</f>
        <v>Agency</v>
      </c>
      <c r="Z209" s="30">
        <f>INDEX(fund[#Data],MATCH(G209,fund[Fund code],0),2)</f>
        <v>211</v>
      </c>
      <c r="AA209" s="29" t="str">
        <f>IF(Data2[[#This Row],[B2year]]=1,RIGHT(LEFT($A$1,4)+1,2),IF(Data2[[#This Row],[B2year]]=2,RIGHT($A$1,2),""))</f>
        <v>22</v>
      </c>
      <c r="AB209" s="29">
        <f>INDEX(version8[#Data],MATCH(Data2[[#This Row],[Version]],version8[Version],0),2)</f>
        <v>1</v>
      </c>
      <c r="AC209" s="29" t="str">
        <f>IF(Data2[[#This Row],[FederalService]]="",Data2[[#This Row],[FundSource]],IF(Data2[[#This Row],[FederalService]]="L",Data2[[#This Row],[FundSource]]&amp;"-L",IF(Data2[[#This Row],[FederalService]]="F",Data2[[#This Row],[FundSource]]&amp;"-F",IF(Data2[[#This Row],[FederalService]]="S",Data2[[#This Row],[FundSource]]&amp;"-S"))))</f>
        <v>SEG-F</v>
      </c>
    </row>
    <row r="210" spans="1:29" ht="15" x14ac:dyDescent="0.25">
      <c r="A210" t="s">
        <v>117</v>
      </c>
      <c r="B210" t="s">
        <v>127</v>
      </c>
      <c r="C210" t="s">
        <v>165</v>
      </c>
      <c r="D210" s="15">
        <v>285</v>
      </c>
      <c r="E210" t="s">
        <v>216</v>
      </c>
      <c r="F210" t="s">
        <v>109</v>
      </c>
      <c r="G210" t="s">
        <v>110</v>
      </c>
      <c r="H210" t="s">
        <v>165</v>
      </c>
      <c r="I210" t="s">
        <v>118</v>
      </c>
      <c r="J210" t="s">
        <v>174</v>
      </c>
      <c r="K210" t="s">
        <v>178</v>
      </c>
      <c r="L210" s="15">
        <v>3003</v>
      </c>
      <c r="M210" t="s">
        <v>113</v>
      </c>
      <c r="N210" t="s">
        <v>114</v>
      </c>
      <c r="O210" t="s">
        <v>217</v>
      </c>
      <c r="P210" t="s">
        <v>218</v>
      </c>
      <c r="Q210" t="s">
        <v>197</v>
      </c>
      <c r="R210" t="s">
        <v>170</v>
      </c>
      <c r="S210">
        <v>4600</v>
      </c>
      <c r="T210">
        <v>0</v>
      </c>
      <c r="U210" s="15">
        <v>2</v>
      </c>
      <c r="V210" s="27" t="str">
        <f>INDEX(program[ProgramName],MATCH(Data2[[#This Row],[ProgramNum]],program[ProgramNum],0))</f>
        <v>LOCAL TRANSPORTATION ASSISTANCE</v>
      </c>
      <c r="W210" s="20" t="str">
        <f>RIGHT(Data2[[#This Row],[ProgramNum]],1)&amp;Data2[[#This Row],[Statute]]</f>
        <v>2ex</v>
      </c>
      <c r="X210" s="27" t="e">
        <f>INDEX(#REF!,MATCH(Data2[[#This Row],[Appr]],#REF!,0))</f>
        <v>#REF!</v>
      </c>
      <c r="Y210" s="40" t="str">
        <f>INDEX(version[Version],MATCH(Data2[[#This Row],[ChangeAuth]],version[Chg code],0))</f>
        <v>Agency</v>
      </c>
      <c r="Z210" s="30">
        <f>INDEX(fund[#Data],MATCH(G210,fund[Fund code],0),2)</f>
        <v>211</v>
      </c>
      <c r="AA210" s="29" t="str">
        <f>IF(Data2[[#This Row],[B2year]]=1,RIGHT(LEFT($A$1,4)+1,2),IF(Data2[[#This Row],[B2year]]=2,RIGHT($A$1,2),""))</f>
        <v>23</v>
      </c>
      <c r="AB210" s="29">
        <f>INDEX(version8[#Data],MATCH(Data2[[#This Row],[Version]],version8[Version],0),2)</f>
        <v>1</v>
      </c>
      <c r="AC210" s="29" t="str">
        <f>IF(Data2[[#This Row],[FederalService]]="",Data2[[#This Row],[FundSource]],IF(Data2[[#This Row],[FederalService]]="L",Data2[[#This Row],[FundSource]]&amp;"-L",IF(Data2[[#This Row],[FederalService]]="F",Data2[[#This Row],[FundSource]]&amp;"-F",IF(Data2[[#This Row],[FederalService]]="S",Data2[[#This Row],[FundSource]]&amp;"-S"))))</f>
        <v>SEG-F</v>
      </c>
    </row>
    <row r="211" spans="1:29" ht="15" x14ac:dyDescent="0.25">
      <c r="A211" t="s">
        <v>117</v>
      </c>
      <c r="B211" t="s">
        <v>127</v>
      </c>
      <c r="C211" t="s">
        <v>165</v>
      </c>
      <c r="D211" s="15">
        <v>285</v>
      </c>
      <c r="E211" t="s">
        <v>216</v>
      </c>
      <c r="F211" t="s">
        <v>109</v>
      </c>
      <c r="G211" t="s">
        <v>110</v>
      </c>
      <c r="H211" t="s">
        <v>165</v>
      </c>
      <c r="I211" t="s">
        <v>118</v>
      </c>
      <c r="J211" t="s">
        <v>174</v>
      </c>
      <c r="K211" t="s">
        <v>178</v>
      </c>
      <c r="L211" s="15">
        <v>3007</v>
      </c>
      <c r="M211" t="s">
        <v>135</v>
      </c>
      <c r="N211" t="s">
        <v>114</v>
      </c>
      <c r="O211" t="s">
        <v>217</v>
      </c>
      <c r="P211" t="s">
        <v>218</v>
      </c>
      <c r="Q211" t="s">
        <v>197</v>
      </c>
      <c r="R211" t="s">
        <v>170</v>
      </c>
      <c r="S211">
        <v>32100</v>
      </c>
      <c r="T211">
        <v>0</v>
      </c>
      <c r="U211" s="15">
        <v>1</v>
      </c>
      <c r="V211" s="27" t="str">
        <f>INDEX(program[ProgramName],MATCH(Data2[[#This Row],[ProgramNum]],program[ProgramNum],0))</f>
        <v>LOCAL TRANSPORTATION ASSISTANCE</v>
      </c>
      <c r="W211" s="20" t="str">
        <f>RIGHT(Data2[[#This Row],[ProgramNum]],1)&amp;Data2[[#This Row],[Statute]]</f>
        <v>2ex</v>
      </c>
      <c r="X211" s="27" t="e">
        <f>INDEX(#REF!,MATCH(Data2[[#This Row],[Appr]],#REF!,0))</f>
        <v>#REF!</v>
      </c>
      <c r="Y211" s="40" t="str">
        <f>INDEX(version[Version],MATCH(Data2[[#This Row],[ChangeAuth]],version[Chg code],0))</f>
        <v>Agency</v>
      </c>
      <c r="Z211" s="30">
        <f>INDEX(fund[#Data],MATCH(G211,fund[Fund code],0),2)</f>
        <v>211</v>
      </c>
      <c r="AA211" s="29" t="str">
        <f>IF(Data2[[#This Row],[B2year]]=1,RIGHT(LEFT($A$1,4)+1,2),IF(Data2[[#This Row],[B2year]]=2,RIGHT($A$1,2),""))</f>
        <v>22</v>
      </c>
      <c r="AB211" s="29">
        <f>INDEX(version8[#Data],MATCH(Data2[[#This Row],[Version]],version8[Version],0),2)</f>
        <v>1</v>
      </c>
      <c r="AC211" s="29" t="str">
        <f>IF(Data2[[#This Row],[FederalService]]="",Data2[[#This Row],[FundSource]],IF(Data2[[#This Row],[FederalService]]="L",Data2[[#This Row],[FundSource]]&amp;"-L",IF(Data2[[#This Row],[FederalService]]="F",Data2[[#This Row],[FundSource]]&amp;"-F",IF(Data2[[#This Row],[FederalService]]="S",Data2[[#This Row],[FundSource]]&amp;"-S"))))</f>
        <v>SEG-F</v>
      </c>
    </row>
    <row r="212" spans="1:29" ht="15" x14ac:dyDescent="0.25">
      <c r="A212" t="s">
        <v>117</v>
      </c>
      <c r="B212" t="s">
        <v>127</v>
      </c>
      <c r="C212" t="s">
        <v>165</v>
      </c>
      <c r="D212" s="15">
        <v>285</v>
      </c>
      <c r="E212" t="s">
        <v>216</v>
      </c>
      <c r="F212" t="s">
        <v>109</v>
      </c>
      <c r="G212" t="s">
        <v>110</v>
      </c>
      <c r="H212" t="s">
        <v>165</v>
      </c>
      <c r="I212" t="s">
        <v>118</v>
      </c>
      <c r="J212" t="s">
        <v>174</v>
      </c>
      <c r="K212" t="s">
        <v>178</v>
      </c>
      <c r="L212" s="15">
        <v>3007</v>
      </c>
      <c r="M212" t="s">
        <v>135</v>
      </c>
      <c r="N212" t="s">
        <v>114</v>
      </c>
      <c r="O212" t="s">
        <v>217</v>
      </c>
      <c r="P212" t="s">
        <v>218</v>
      </c>
      <c r="Q212" t="s">
        <v>197</v>
      </c>
      <c r="R212" t="s">
        <v>170</v>
      </c>
      <c r="S212">
        <v>32100</v>
      </c>
      <c r="T212">
        <v>0</v>
      </c>
      <c r="U212" s="15">
        <v>2</v>
      </c>
      <c r="V212" s="27" t="str">
        <f>INDEX(program[ProgramName],MATCH(Data2[[#This Row],[ProgramNum]],program[ProgramNum],0))</f>
        <v>LOCAL TRANSPORTATION ASSISTANCE</v>
      </c>
      <c r="W212" s="20" t="str">
        <f>RIGHT(Data2[[#This Row],[ProgramNum]],1)&amp;Data2[[#This Row],[Statute]]</f>
        <v>2ex</v>
      </c>
      <c r="X212" s="27" t="e">
        <f>INDEX(#REF!,MATCH(Data2[[#This Row],[Appr]],#REF!,0))</f>
        <v>#REF!</v>
      </c>
      <c r="Y212" s="40" t="str">
        <f>INDEX(version[Version],MATCH(Data2[[#This Row],[ChangeAuth]],version[Chg code],0))</f>
        <v>Agency</v>
      </c>
      <c r="Z212" s="30">
        <f>INDEX(fund[#Data],MATCH(G212,fund[Fund code],0),2)</f>
        <v>211</v>
      </c>
      <c r="AA212" s="29" t="str">
        <f>IF(Data2[[#This Row],[B2year]]=1,RIGHT(LEFT($A$1,4)+1,2),IF(Data2[[#This Row],[B2year]]=2,RIGHT($A$1,2),""))</f>
        <v>23</v>
      </c>
      <c r="AB212" s="29">
        <f>INDEX(version8[#Data],MATCH(Data2[[#This Row],[Version]],version8[Version],0),2)</f>
        <v>1</v>
      </c>
      <c r="AC212" s="29" t="str">
        <f>IF(Data2[[#This Row],[FederalService]]="",Data2[[#This Row],[FundSource]],IF(Data2[[#This Row],[FederalService]]="L",Data2[[#This Row],[FundSource]]&amp;"-L",IF(Data2[[#This Row],[FederalService]]="F",Data2[[#This Row],[FundSource]]&amp;"-F",IF(Data2[[#This Row],[FederalService]]="S",Data2[[#This Row],[FundSource]]&amp;"-S"))))</f>
        <v>SEG-F</v>
      </c>
    </row>
    <row r="213" spans="1:29" ht="15" x14ac:dyDescent="0.25">
      <c r="A213" t="s">
        <v>117</v>
      </c>
      <c r="B213" t="s">
        <v>127</v>
      </c>
      <c r="C213" t="s">
        <v>165</v>
      </c>
      <c r="D213" s="15">
        <v>285</v>
      </c>
      <c r="E213" t="s">
        <v>216</v>
      </c>
      <c r="F213" t="s">
        <v>109</v>
      </c>
      <c r="G213" t="s">
        <v>110</v>
      </c>
      <c r="H213" t="s">
        <v>165</v>
      </c>
      <c r="I213" t="s">
        <v>118</v>
      </c>
      <c r="J213" t="s">
        <v>174</v>
      </c>
      <c r="K213" t="s">
        <v>178</v>
      </c>
      <c r="L213" s="15">
        <v>2000</v>
      </c>
      <c r="M213" t="s">
        <v>115</v>
      </c>
      <c r="N213" t="s">
        <v>116</v>
      </c>
      <c r="O213" t="s">
        <v>217</v>
      </c>
      <c r="P213" t="s">
        <v>218</v>
      </c>
      <c r="Q213" t="s">
        <v>197</v>
      </c>
      <c r="R213" t="s">
        <v>170</v>
      </c>
      <c r="S213">
        <v>3165900</v>
      </c>
      <c r="T213">
        <v>0</v>
      </c>
      <c r="U213" s="15">
        <v>2</v>
      </c>
      <c r="V213" s="27" t="str">
        <f>INDEX(program[ProgramName],MATCH(Data2[[#This Row],[ProgramNum]],program[ProgramNum],0))</f>
        <v>LOCAL TRANSPORTATION ASSISTANCE</v>
      </c>
      <c r="W213" s="20" t="str">
        <f>RIGHT(Data2[[#This Row],[ProgramNum]],1)&amp;Data2[[#This Row],[Statute]]</f>
        <v>2ex</v>
      </c>
      <c r="X213" s="27" t="e">
        <f>INDEX(#REF!,MATCH(Data2[[#This Row],[Appr]],#REF!,0))</f>
        <v>#REF!</v>
      </c>
      <c r="Y213" s="40" t="str">
        <f>INDEX(version[Version],MATCH(Data2[[#This Row],[ChangeAuth]],version[Chg code],0))</f>
        <v>Agency</v>
      </c>
      <c r="Z213" s="30">
        <f>INDEX(fund[#Data],MATCH(G213,fund[Fund code],0),2)</f>
        <v>211</v>
      </c>
      <c r="AA213" s="29" t="str">
        <f>IF(Data2[[#This Row],[B2year]]=1,RIGHT(LEFT($A$1,4)+1,2),IF(Data2[[#This Row],[B2year]]=2,RIGHT($A$1,2),""))</f>
        <v>23</v>
      </c>
      <c r="AB213" s="29">
        <f>INDEX(version8[#Data],MATCH(Data2[[#This Row],[Version]],version8[Version],0),2)</f>
        <v>1</v>
      </c>
      <c r="AC213" s="29" t="str">
        <f>IF(Data2[[#This Row],[FederalService]]="",Data2[[#This Row],[FundSource]],IF(Data2[[#This Row],[FederalService]]="L",Data2[[#This Row],[FundSource]]&amp;"-L",IF(Data2[[#This Row],[FederalService]]="F",Data2[[#This Row],[FundSource]]&amp;"-F",IF(Data2[[#This Row],[FederalService]]="S",Data2[[#This Row],[FundSource]]&amp;"-S"))))</f>
        <v>SEG-F</v>
      </c>
    </row>
    <row r="214" spans="1:29" ht="15" x14ac:dyDescent="0.25">
      <c r="A214" t="s">
        <v>117</v>
      </c>
      <c r="B214" t="s">
        <v>127</v>
      </c>
      <c r="C214" t="s">
        <v>165</v>
      </c>
      <c r="D214" s="15">
        <v>285</v>
      </c>
      <c r="E214" t="s">
        <v>216</v>
      </c>
      <c r="F214" t="s">
        <v>109</v>
      </c>
      <c r="G214" t="s">
        <v>110</v>
      </c>
      <c r="H214" t="s">
        <v>165</v>
      </c>
      <c r="I214" t="s">
        <v>118</v>
      </c>
      <c r="J214" t="s">
        <v>174</v>
      </c>
      <c r="K214" t="s">
        <v>178</v>
      </c>
      <c r="L214" s="15">
        <v>2000</v>
      </c>
      <c r="M214" t="s">
        <v>115</v>
      </c>
      <c r="N214" t="s">
        <v>116</v>
      </c>
      <c r="O214" t="s">
        <v>217</v>
      </c>
      <c r="P214" t="s">
        <v>218</v>
      </c>
      <c r="Q214" t="s">
        <v>197</v>
      </c>
      <c r="R214" t="s">
        <v>170</v>
      </c>
      <c r="S214">
        <v>3165900</v>
      </c>
      <c r="T214">
        <v>0</v>
      </c>
      <c r="U214" s="15">
        <v>1</v>
      </c>
      <c r="V214" s="27" t="str">
        <f>INDEX(program[ProgramName],MATCH(Data2[[#This Row],[ProgramNum]],program[ProgramNum],0))</f>
        <v>LOCAL TRANSPORTATION ASSISTANCE</v>
      </c>
      <c r="W214" s="20" t="str">
        <f>RIGHT(Data2[[#This Row],[ProgramNum]],1)&amp;Data2[[#This Row],[Statute]]</f>
        <v>2ex</v>
      </c>
      <c r="X214" s="27" t="e">
        <f>INDEX(#REF!,MATCH(Data2[[#This Row],[Appr]],#REF!,0))</f>
        <v>#REF!</v>
      </c>
      <c r="Y214" s="40" t="str">
        <f>INDEX(version[Version],MATCH(Data2[[#This Row],[ChangeAuth]],version[Chg code],0))</f>
        <v>Agency</v>
      </c>
      <c r="Z214" s="30">
        <f>INDEX(fund[#Data],MATCH(G214,fund[Fund code],0),2)</f>
        <v>211</v>
      </c>
      <c r="AA214" s="29" t="str">
        <f>IF(Data2[[#This Row],[B2year]]=1,RIGHT(LEFT($A$1,4)+1,2),IF(Data2[[#This Row],[B2year]]=2,RIGHT($A$1,2),""))</f>
        <v>22</v>
      </c>
      <c r="AB214" s="29">
        <f>INDEX(version8[#Data],MATCH(Data2[[#This Row],[Version]],version8[Version],0),2)</f>
        <v>1</v>
      </c>
      <c r="AC214" s="29" t="str">
        <f>IF(Data2[[#This Row],[FederalService]]="",Data2[[#This Row],[FundSource]],IF(Data2[[#This Row],[FederalService]]="L",Data2[[#This Row],[FundSource]]&amp;"-L",IF(Data2[[#This Row],[FederalService]]="F",Data2[[#This Row],[FundSource]]&amp;"-F",IF(Data2[[#This Row],[FederalService]]="S",Data2[[#This Row],[FundSource]]&amp;"-S"))))</f>
        <v>SEG-F</v>
      </c>
    </row>
    <row r="215" spans="1:29" ht="15" x14ac:dyDescent="0.25">
      <c r="A215" t="s">
        <v>126</v>
      </c>
      <c r="B215" t="s">
        <v>120</v>
      </c>
      <c r="C215" t="s">
        <v>165</v>
      </c>
      <c r="D215" s="15">
        <v>369</v>
      </c>
      <c r="E215" t="s">
        <v>341</v>
      </c>
      <c r="F215" t="s">
        <v>109</v>
      </c>
      <c r="G215" t="s">
        <v>110</v>
      </c>
      <c r="H215" t="s">
        <v>165</v>
      </c>
      <c r="I215" t="s">
        <v>111</v>
      </c>
      <c r="J215" t="s">
        <v>112</v>
      </c>
      <c r="K215" t="s">
        <v>165</v>
      </c>
      <c r="L215" s="15">
        <v>3001</v>
      </c>
      <c r="M215" t="s">
        <v>124</v>
      </c>
      <c r="N215" t="s">
        <v>125</v>
      </c>
      <c r="O215" t="s">
        <v>322</v>
      </c>
      <c r="P215" t="s">
        <v>227</v>
      </c>
      <c r="Q215" t="s">
        <v>197</v>
      </c>
      <c r="R215" t="s">
        <v>170</v>
      </c>
      <c r="S215">
        <v>-85600</v>
      </c>
      <c r="T215">
        <v>0</v>
      </c>
      <c r="U215" s="15">
        <v>2</v>
      </c>
      <c r="V215" s="27" t="str">
        <f>INDEX(program[ProgramName],MATCH(Data2[[#This Row],[ProgramNum]],program[ProgramNum],0))</f>
        <v>STATE HIGHWAY FACILITIES</v>
      </c>
      <c r="W215" s="20" t="str">
        <f>RIGHT(Data2[[#This Row],[ProgramNum]],1)&amp;Data2[[#This Row],[Statute]]</f>
        <v>3iq</v>
      </c>
      <c r="X215" s="27" t="e">
        <f>INDEX(#REF!,MATCH(Data2[[#This Row],[Appr]],#REF!,0))</f>
        <v>#REF!</v>
      </c>
      <c r="Y215" s="40" t="str">
        <f>INDEX(version[Version],MATCH(Data2[[#This Row],[ChangeAuth]],version[Chg code],0))</f>
        <v>Final</v>
      </c>
      <c r="Z215" s="30">
        <f>INDEX(fund[#Data],MATCH(G215,fund[Fund code],0),2)</f>
        <v>211</v>
      </c>
      <c r="AA215" s="29" t="str">
        <f>IF(Data2[[#This Row],[B2year]]=1,RIGHT(LEFT($A$1,4)+1,2),IF(Data2[[#This Row],[B2year]]=2,RIGHT($A$1,2),""))</f>
        <v>23</v>
      </c>
      <c r="AB215" s="29">
        <f>INDEX(version8[#Data],MATCH(Data2[[#This Row],[Version]],version8[Version],0),2)</f>
        <v>6</v>
      </c>
      <c r="AC215" s="29" t="str">
        <f>IF(Data2[[#This Row],[FederalService]]="",Data2[[#This Row],[FundSource]],IF(Data2[[#This Row],[FederalService]]="L",Data2[[#This Row],[FundSource]]&amp;"-L",IF(Data2[[#This Row],[FederalService]]="F",Data2[[#This Row],[FundSource]]&amp;"-F",IF(Data2[[#This Row],[FederalService]]="S",Data2[[#This Row],[FundSource]]&amp;"-S"))))</f>
        <v>SEG</v>
      </c>
    </row>
    <row r="216" spans="1:29" ht="15" x14ac:dyDescent="0.25">
      <c r="A216" t="s">
        <v>126</v>
      </c>
      <c r="B216" t="s">
        <v>120</v>
      </c>
      <c r="C216" t="s">
        <v>165</v>
      </c>
      <c r="D216" s="15">
        <v>389</v>
      </c>
      <c r="E216" t="s">
        <v>342</v>
      </c>
      <c r="F216" t="s">
        <v>109</v>
      </c>
      <c r="G216" t="s">
        <v>110</v>
      </c>
      <c r="H216" t="s">
        <v>165</v>
      </c>
      <c r="I216" t="s">
        <v>118</v>
      </c>
      <c r="J216" t="s">
        <v>112</v>
      </c>
      <c r="K216" t="s">
        <v>178</v>
      </c>
      <c r="L216" s="15">
        <v>3001</v>
      </c>
      <c r="M216" t="s">
        <v>124</v>
      </c>
      <c r="N216" t="s">
        <v>125</v>
      </c>
      <c r="O216" t="s">
        <v>343</v>
      </c>
      <c r="P216" t="s">
        <v>336</v>
      </c>
      <c r="Q216" t="s">
        <v>197</v>
      </c>
      <c r="R216" t="s">
        <v>170</v>
      </c>
      <c r="S216">
        <v>-26600</v>
      </c>
      <c r="T216">
        <v>0</v>
      </c>
      <c r="U216" s="15">
        <v>1</v>
      </c>
      <c r="V216" s="27" t="str">
        <f>INDEX(program[ProgramName],MATCH(Data2[[#This Row],[ProgramNum]],program[ProgramNum],0))</f>
        <v>STATE HIGHWAY FACILITIES</v>
      </c>
      <c r="W216" s="20" t="str">
        <f>RIGHT(Data2[[#This Row],[ProgramNum]],1)&amp;Data2[[#This Row],[Statute]]</f>
        <v>3ix</v>
      </c>
      <c r="X216" s="27" t="e">
        <f>INDEX(#REF!,MATCH(Data2[[#This Row],[Appr]],#REF!,0))</f>
        <v>#REF!</v>
      </c>
      <c r="Y216" s="40" t="str">
        <f>INDEX(version[Version],MATCH(Data2[[#This Row],[ChangeAuth]],version[Chg code],0))</f>
        <v>Final</v>
      </c>
      <c r="Z216" s="30">
        <f>INDEX(fund[#Data],MATCH(G216,fund[Fund code],0),2)</f>
        <v>211</v>
      </c>
      <c r="AA216" s="29" t="str">
        <f>IF(Data2[[#This Row],[B2year]]=1,RIGHT(LEFT($A$1,4)+1,2),IF(Data2[[#This Row],[B2year]]=2,RIGHT($A$1,2),""))</f>
        <v>22</v>
      </c>
      <c r="AB216" s="29">
        <f>INDEX(version8[#Data],MATCH(Data2[[#This Row],[Version]],version8[Version],0),2)</f>
        <v>6</v>
      </c>
      <c r="AC216" s="29" t="str">
        <f>IF(Data2[[#This Row],[FederalService]]="",Data2[[#This Row],[FundSource]],IF(Data2[[#This Row],[FederalService]]="L",Data2[[#This Row],[FundSource]]&amp;"-L",IF(Data2[[#This Row],[FederalService]]="F",Data2[[#This Row],[FundSource]]&amp;"-F",IF(Data2[[#This Row],[FederalService]]="S",Data2[[#This Row],[FundSource]]&amp;"-S"))))</f>
        <v>SEG-F</v>
      </c>
    </row>
    <row r="217" spans="1:29" ht="15" x14ac:dyDescent="0.25">
      <c r="A217" t="s">
        <v>117</v>
      </c>
      <c r="B217" t="s">
        <v>128</v>
      </c>
      <c r="C217" t="s">
        <v>165</v>
      </c>
      <c r="D217" s="15">
        <v>276</v>
      </c>
      <c r="E217" t="s">
        <v>311</v>
      </c>
      <c r="F217" t="s">
        <v>109</v>
      </c>
      <c r="G217" t="s">
        <v>110</v>
      </c>
      <c r="H217" t="s">
        <v>165</v>
      </c>
      <c r="I217" t="s">
        <v>118</v>
      </c>
      <c r="J217" t="s">
        <v>174</v>
      </c>
      <c r="K217" t="s">
        <v>174</v>
      </c>
      <c r="L217" s="15">
        <v>2000</v>
      </c>
      <c r="M217" t="s">
        <v>115</v>
      </c>
      <c r="N217" t="s">
        <v>116</v>
      </c>
      <c r="O217" t="s">
        <v>312</v>
      </c>
      <c r="P217" t="s">
        <v>240</v>
      </c>
      <c r="Q217" t="s">
        <v>197</v>
      </c>
      <c r="R217" t="s">
        <v>170</v>
      </c>
      <c r="S217">
        <v>1555200</v>
      </c>
      <c r="T217">
        <v>0</v>
      </c>
      <c r="U217" s="15">
        <v>2</v>
      </c>
      <c r="V217" s="27" t="str">
        <f>INDEX(program[ProgramName],MATCH(Data2[[#This Row],[ProgramNum]],program[ProgramNum],0))</f>
        <v>LOCAL TRANSPORTATION ASSISTANCE</v>
      </c>
      <c r="W217" s="20" t="str">
        <f>RIGHT(Data2[[#This Row],[ProgramNum]],1)&amp;Data2[[#This Row],[Statute]]</f>
        <v>2fv</v>
      </c>
      <c r="X217" s="27" t="e">
        <f>INDEX(#REF!,MATCH(Data2[[#This Row],[Appr]],#REF!,0))</f>
        <v>#REF!</v>
      </c>
      <c r="Y217" s="40" t="str">
        <f>INDEX(version[Version],MATCH(Data2[[#This Row],[ChangeAuth]],version[Chg code],0))</f>
        <v>Agency</v>
      </c>
      <c r="Z217" s="30">
        <f>INDEX(fund[#Data],MATCH(G217,fund[Fund code],0),2)</f>
        <v>211</v>
      </c>
      <c r="AA217" s="29" t="str">
        <f>IF(Data2[[#This Row],[B2year]]=1,RIGHT(LEFT($A$1,4)+1,2),IF(Data2[[#This Row],[B2year]]=2,RIGHT($A$1,2),""))</f>
        <v>23</v>
      </c>
      <c r="AB217" s="29">
        <f>INDEX(version8[#Data],MATCH(Data2[[#This Row],[Version]],version8[Version],0),2)</f>
        <v>1</v>
      </c>
      <c r="AC217" s="29" t="str">
        <f>IF(Data2[[#This Row],[FederalService]]="",Data2[[#This Row],[FundSource]],IF(Data2[[#This Row],[FederalService]]="L",Data2[[#This Row],[FundSource]]&amp;"-L",IF(Data2[[#This Row],[FederalService]]="F",Data2[[#This Row],[FundSource]]&amp;"-F",IF(Data2[[#This Row],[FederalService]]="S",Data2[[#This Row],[FundSource]]&amp;"-S"))))</f>
        <v>SEG-L</v>
      </c>
    </row>
    <row r="218" spans="1:29" ht="15" x14ac:dyDescent="0.25">
      <c r="A218" t="s">
        <v>117</v>
      </c>
      <c r="B218" t="s">
        <v>128</v>
      </c>
      <c r="C218" t="s">
        <v>165</v>
      </c>
      <c r="D218" s="15">
        <v>276</v>
      </c>
      <c r="E218" t="s">
        <v>311</v>
      </c>
      <c r="F218" t="s">
        <v>109</v>
      </c>
      <c r="G218" t="s">
        <v>110</v>
      </c>
      <c r="H218" t="s">
        <v>165</v>
      </c>
      <c r="I218" t="s">
        <v>118</v>
      </c>
      <c r="J218" t="s">
        <v>174</v>
      </c>
      <c r="K218" t="s">
        <v>174</v>
      </c>
      <c r="L218" s="15">
        <v>2000</v>
      </c>
      <c r="M218" t="s">
        <v>115</v>
      </c>
      <c r="N218" t="s">
        <v>116</v>
      </c>
      <c r="O218" t="s">
        <v>312</v>
      </c>
      <c r="P218" t="s">
        <v>240</v>
      </c>
      <c r="Q218" t="s">
        <v>197</v>
      </c>
      <c r="R218" t="s">
        <v>170</v>
      </c>
      <c r="S218">
        <v>1555200</v>
      </c>
      <c r="T218">
        <v>0</v>
      </c>
      <c r="U218" s="15">
        <v>1</v>
      </c>
      <c r="V218" s="27" t="str">
        <f>INDEX(program[ProgramName],MATCH(Data2[[#This Row],[ProgramNum]],program[ProgramNum],0))</f>
        <v>LOCAL TRANSPORTATION ASSISTANCE</v>
      </c>
      <c r="W218" s="20" t="str">
        <f>RIGHT(Data2[[#This Row],[ProgramNum]],1)&amp;Data2[[#This Row],[Statute]]</f>
        <v>2fv</v>
      </c>
      <c r="X218" s="27" t="e">
        <f>INDEX(#REF!,MATCH(Data2[[#This Row],[Appr]],#REF!,0))</f>
        <v>#REF!</v>
      </c>
      <c r="Y218" s="40" t="str">
        <f>INDEX(version[Version],MATCH(Data2[[#This Row],[ChangeAuth]],version[Chg code],0))</f>
        <v>Agency</v>
      </c>
      <c r="Z218" s="30">
        <f>INDEX(fund[#Data],MATCH(G218,fund[Fund code],0),2)</f>
        <v>211</v>
      </c>
      <c r="AA218" s="29" t="str">
        <f>IF(Data2[[#This Row],[B2year]]=1,RIGHT(LEFT($A$1,4)+1,2),IF(Data2[[#This Row],[B2year]]=2,RIGHT($A$1,2),""))</f>
        <v>22</v>
      </c>
      <c r="AB218" s="29">
        <f>INDEX(version8[#Data],MATCH(Data2[[#This Row],[Version]],version8[Version],0),2)</f>
        <v>1</v>
      </c>
      <c r="AC218" s="29" t="str">
        <f>IF(Data2[[#This Row],[FederalService]]="",Data2[[#This Row],[FundSource]],IF(Data2[[#This Row],[FederalService]]="L",Data2[[#This Row],[FundSource]]&amp;"-L",IF(Data2[[#This Row],[FederalService]]="F",Data2[[#This Row],[FundSource]]&amp;"-F",IF(Data2[[#This Row],[FederalService]]="S",Data2[[#This Row],[FundSource]]&amp;"-S"))))</f>
        <v>SEG-L</v>
      </c>
    </row>
    <row r="219" spans="1:29" ht="15" x14ac:dyDescent="0.25">
      <c r="A219" t="s">
        <v>117</v>
      </c>
      <c r="B219" t="s">
        <v>128</v>
      </c>
      <c r="C219" t="s">
        <v>165</v>
      </c>
      <c r="D219" s="15">
        <v>286</v>
      </c>
      <c r="E219" t="s">
        <v>219</v>
      </c>
      <c r="F219" t="s">
        <v>109</v>
      </c>
      <c r="G219" t="s">
        <v>110</v>
      </c>
      <c r="H219" t="s">
        <v>165</v>
      </c>
      <c r="I219" t="s">
        <v>118</v>
      </c>
      <c r="J219" t="s">
        <v>174</v>
      </c>
      <c r="K219" t="s">
        <v>178</v>
      </c>
      <c r="L219" s="15">
        <v>3003</v>
      </c>
      <c r="M219" t="s">
        <v>113</v>
      </c>
      <c r="N219" t="s">
        <v>114</v>
      </c>
      <c r="O219" t="s">
        <v>220</v>
      </c>
      <c r="P219" t="s">
        <v>221</v>
      </c>
      <c r="Q219" t="s">
        <v>197</v>
      </c>
      <c r="R219" t="s">
        <v>170</v>
      </c>
      <c r="S219">
        <v>4600</v>
      </c>
      <c r="T219">
        <v>0</v>
      </c>
      <c r="U219" s="15">
        <v>1</v>
      </c>
      <c r="V219" s="27" t="str">
        <f>INDEX(program[ProgramName],MATCH(Data2[[#This Row],[ProgramNum]],program[ProgramNum],0))</f>
        <v>LOCAL TRANSPORTATION ASSISTANCE</v>
      </c>
      <c r="W219" s="20" t="str">
        <f>RIGHT(Data2[[#This Row],[ProgramNum]],1)&amp;Data2[[#This Row],[Statute]]</f>
        <v>2fx</v>
      </c>
      <c r="X219" s="27" t="e">
        <f>INDEX(#REF!,MATCH(Data2[[#This Row],[Appr]],#REF!,0))</f>
        <v>#REF!</v>
      </c>
      <c r="Y219" s="40" t="str">
        <f>INDEX(version[Version],MATCH(Data2[[#This Row],[ChangeAuth]],version[Chg code],0))</f>
        <v>Agency</v>
      </c>
      <c r="Z219" s="30">
        <f>INDEX(fund[#Data],MATCH(G219,fund[Fund code],0),2)</f>
        <v>211</v>
      </c>
      <c r="AA219" s="29" t="str">
        <f>IF(Data2[[#This Row],[B2year]]=1,RIGHT(LEFT($A$1,4)+1,2),IF(Data2[[#This Row],[B2year]]=2,RIGHT($A$1,2),""))</f>
        <v>22</v>
      </c>
      <c r="AB219" s="29">
        <f>INDEX(version8[#Data],MATCH(Data2[[#This Row],[Version]],version8[Version],0),2)</f>
        <v>1</v>
      </c>
      <c r="AC219" s="29" t="str">
        <f>IF(Data2[[#This Row],[FederalService]]="",Data2[[#This Row],[FundSource]],IF(Data2[[#This Row],[FederalService]]="L",Data2[[#This Row],[FundSource]]&amp;"-L",IF(Data2[[#This Row],[FederalService]]="F",Data2[[#This Row],[FundSource]]&amp;"-F",IF(Data2[[#This Row],[FederalService]]="S",Data2[[#This Row],[FundSource]]&amp;"-S"))))</f>
        <v>SEG-F</v>
      </c>
    </row>
    <row r="220" spans="1:29" ht="15" x14ac:dyDescent="0.25">
      <c r="A220" t="s">
        <v>117</v>
      </c>
      <c r="B220" t="s">
        <v>128</v>
      </c>
      <c r="C220" t="s">
        <v>165</v>
      </c>
      <c r="D220" s="15">
        <v>286</v>
      </c>
      <c r="E220" t="s">
        <v>219</v>
      </c>
      <c r="F220" t="s">
        <v>109</v>
      </c>
      <c r="G220" t="s">
        <v>110</v>
      </c>
      <c r="H220" t="s">
        <v>165</v>
      </c>
      <c r="I220" t="s">
        <v>118</v>
      </c>
      <c r="J220" t="s">
        <v>174</v>
      </c>
      <c r="K220" t="s">
        <v>178</v>
      </c>
      <c r="L220" s="15">
        <v>3003</v>
      </c>
      <c r="M220" t="s">
        <v>113</v>
      </c>
      <c r="N220" t="s">
        <v>114</v>
      </c>
      <c r="O220" t="s">
        <v>220</v>
      </c>
      <c r="P220" t="s">
        <v>221</v>
      </c>
      <c r="Q220" t="s">
        <v>197</v>
      </c>
      <c r="R220" t="s">
        <v>170</v>
      </c>
      <c r="S220">
        <v>4600</v>
      </c>
      <c r="T220">
        <v>0</v>
      </c>
      <c r="U220" s="15">
        <v>2</v>
      </c>
      <c r="V220" s="27" t="str">
        <f>INDEX(program[ProgramName],MATCH(Data2[[#This Row],[ProgramNum]],program[ProgramNum],0))</f>
        <v>LOCAL TRANSPORTATION ASSISTANCE</v>
      </c>
      <c r="W220" s="20" t="str">
        <f>RIGHT(Data2[[#This Row],[ProgramNum]],1)&amp;Data2[[#This Row],[Statute]]</f>
        <v>2fx</v>
      </c>
      <c r="X220" s="27" t="e">
        <f>INDEX(#REF!,MATCH(Data2[[#This Row],[Appr]],#REF!,0))</f>
        <v>#REF!</v>
      </c>
      <c r="Y220" s="40" t="str">
        <f>INDEX(version[Version],MATCH(Data2[[#This Row],[ChangeAuth]],version[Chg code],0))</f>
        <v>Agency</v>
      </c>
      <c r="Z220" s="30">
        <f>INDEX(fund[#Data],MATCH(G220,fund[Fund code],0),2)</f>
        <v>211</v>
      </c>
      <c r="AA220" s="29" t="str">
        <f>IF(Data2[[#This Row],[B2year]]=1,RIGHT(LEFT($A$1,4)+1,2),IF(Data2[[#This Row],[B2year]]=2,RIGHT($A$1,2),""))</f>
        <v>23</v>
      </c>
      <c r="AB220" s="29">
        <f>INDEX(version8[#Data],MATCH(Data2[[#This Row],[Version]],version8[Version],0),2)</f>
        <v>1</v>
      </c>
      <c r="AC220" s="29" t="str">
        <f>IF(Data2[[#This Row],[FederalService]]="",Data2[[#This Row],[FundSource]],IF(Data2[[#This Row],[FederalService]]="L",Data2[[#This Row],[FundSource]]&amp;"-L",IF(Data2[[#This Row],[FederalService]]="F",Data2[[#This Row],[FundSource]]&amp;"-F",IF(Data2[[#This Row],[FederalService]]="S",Data2[[#This Row],[FundSource]]&amp;"-S"))))</f>
        <v>SEG-F</v>
      </c>
    </row>
    <row r="221" spans="1:29" ht="15" x14ac:dyDescent="0.25">
      <c r="A221" t="s">
        <v>117</v>
      </c>
      <c r="B221" t="s">
        <v>128</v>
      </c>
      <c r="C221" t="s">
        <v>165</v>
      </c>
      <c r="D221" s="15">
        <v>286</v>
      </c>
      <c r="E221" t="s">
        <v>219</v>
      </c>
      <c r="F221" t="s">
        <v>109</v>
      </c>
      <c r="G221" t="s">
        <v>110</v>
      </c>
      <c r="H221" t="s">
        <v>165</v>
      </c>
      <c r="I221" t="s">
        <v>118</v>
      </c>
      <c r="J221" t="s">
        <v>174</v>
      </c>
      <c r="K221" t="s">
        <v>178</v>
      </c>
      <c r="L221" s="15">
        <v>2000</v>
      </c>
      <c r="M221" t="s">
        <v>115</v>
      </c>
      <c r="N221" t="s">
        <v>116</v>
      </c>
      <c r="O221" t="s">
        <v>220</v>
      </c>
      <c r="P221" t="s">
        <v>221</v>
      </c>
      <c r="Q221" t="s">
        <v>197</v>
      </c>
      <c r="R221" t="s">
        <v>170</v>
      </c>
      <c r="S221">
        <v>2041300</v>
      </c>
      <c r="T221">
        <v>0</v>
      </c>
      <c r="U221" s="15">
        <v>1</v>
      </c>
      <c r="V221" s="27" t="str">
        <f>INDEX(program[ProgramName],MATCH(Data2[[#This Row],[ProgramNum]],program[ProgramNum],0))</f>
        <v>LOCAL TRANSPORTATION ASSISTANCE</v>
      </c>
      <c r="W221" s="20" t="str">
        <f>RIGHT(Data2[[#This Row],[ProgramNum]],1)&amp;Data2[[#This Row],[Statute]]</f>
        <v>2fx</v>
      </c>
      <c r="X221" s="27" t="e">
        <f>INDEX(#REF!,MATCH(Data2[[#This Row],[Appr]],#REF!,0))</f>
        <v>#REF!</v>
      </c>
      <c r="Y221" s="40" t="str">
        <f>INDEX(version[Version],MATCH(Data2[[#This Row],[ChangeAuth]],version[Chg code],0))</f>
        <v>Agency</v>
      </c>
      <c r="Z221" s="30">
        <f>INDEX(fund[#Data],MATCH(G221,fund[Fund code],0),2)</f>
        <v>211</v>
      </c>
      <c r="AA221" s="29" t="str">
        <f>IF(Data2[[#This Row],[B2year]]=1,RIGHT(LEFT($A$1,4)+1,2),IF(Data2[[#This Row],[B2year]]=2,RIGHT($A$1,2),""))</f>
        <v>22</v>
      </c>
      <c r="AB221" s="29">
        <f>INDEX(version8[#Data],MATCH(Data2[[#This Row],[Version]],version8[Version],0),2)</f>
        <v>1</v>
      </c>
      <c r="AC221" s="29" t="str">
        <f>IF(Data2[[#This Row],[FederalService]]="",Data2[[#This Row],[FundSource]],IF(Data2[[#This Row],[FederalService]]="L",Data2[[#This Row],[FundSource]]&amp;"-L",IF(Data2[[#This Row],[FederalService]]="F",Data2[[#This Row],[FundSource]]&amp;"-F",IF(Data2[[#This Row],[FederalService]]="S",Data2[[#This Row],[FundSource]]&amp;"-S"))))</f>
        <v>SEG-F</v>
      </c>
    </row>
    <row r="222" spans="1:29" ht="15" x14ac:dyDescent="0.25">
      <c r="A222" t="s">
        <v>117</v>
      </c>
      <c r="B222" t="s">
        <v>128</v>
      </c>
      <c r="C222" t="s">
        <v>165</v>
      </c>
      <c r="D222" s="15">
        <v>286</v>
      </c>
      <c r="E222" t="s">
        <v>219</v>
      </c>
      <c r="F222" t="s">
        <v>109</v>
      </c>
      <c r="G222" t="s">
        <v>110</v>
      </c>
      <c r="H222" t="s">
        <v>165</v>
      </c>
      <c r="I222" t="s">
        <v>118</v>
      </c>
      <c r="J222" t="s">
        <v>174</v>
      </c>
      <c r="K222" t="s">
        <v>178</v>
      </c>
      <c r="L222" s="15">
        <v>2000</v>
      </c>
      <c r="M222" t="s">
        <v>115</v>
      </c>
      <c r="N222" t="s">
        <v>116</v>
      </c>
      <c r="O222" t="s">
        <v>220</v>
      </c>
      <c r="P222" t="s">
        <v>221</v>
      </c>
      <c r="Q222" t="s">
        <v>197</v>
      </c>
      <c r="R222" t="s">
        <v>170</v>
      </c>
      <c r="S222">
        <v>2041300</v>
      </c>
      <c r="T222">
        <v>0</v>
      </c>
      <c r="U222" s="15">
        <v>2</v>
      </c>
      <c r="V222" s="27" t="str">
        <f>INDEX(program[ProgramName],MATCH(Data2[[#This Row],[ProgramNum]],program[ProgramNum],0))</f>
        <v>LOCAL TRANSPORTATION ASSISTANCE</v>
      </c>
      <c r="W222" s="20" t="str">
        <f>RIGHT(Data2[[#This Row],[ProgramNum]],1)&amp;Data2[[#This Row],[Statute]]</f>
        <v>2fx</v>
      </c>
      <c r="X222" s="27" t="e">
        <f>INDEX(#REF!,MATCH(Data2[[#This Row],[Appr]],#REF!,0))</f>
        <v>#REF!</v>
      </c>
      <c r="Y222" s="40" t="str">
        <f>INDEX(version[Version],MATCH(Data2[[#This Row],[ChangeAuth]],version[Chg code],0))</f>
        <v>Agency</v>
      </c>
      <c r="Z222" s="30">
        <f>INDEX(fund[#Data],MATCH(G222,fund[Fund code],0),2)</f>
        <v>211</v>
      </c>
      <c r="AA222" s="29" t="str">
        <f>IF(Data2[[#This Row],[B2year]]=1,RIGHT(LEFT($A$1,4)+1,2),IF(Data2[[#This Row],[B2year]]=2,RIGHT($A$1,2),""))</f>
        <v>23</v>
      </c>
      <c r="AB222" s="29">
        <f>INDEX(version8[#Data],MATCH(Data2[[#This Row],[Version]],version8[Version],0),2)</f>
        <v>1</v>
      </c>
      <c r="AC222" s="29" t="str">
        <f>IF(Data2[[#This Row],[FederalService]]="",Data2[[#This Row],[FundSource]],IF(Data2[[#This Row],[FederalService]]="L",Data2[[#This Row],[FundSource]]&amp;"-L",IF(Data2[[#This Row],[FederalService]]="F",Data2[[#This Row],[FundSource]]&amp;"-F",IF(Data2[[#This Row],[FederalService]]="S",Data2[[#This Row],[FundSource]]&amp;"-S"))))</f>
        <v>SEG-F</v>
      </c>
    </row>
    <row r="223" spans="1:29" ht="15" x14ac:dyDescent="0.25">
      <c r="A223" t="s">
        <v>117</v>
      </c>
      <c r="B223" t="s">
        <v>128</v>
      </c>
      <c r="C223" t="s">
        <v>165</v>
      </c>
      <c r="D223" s="15">
        <v>286</v>
      </c>
      <c r="E223" t="s">
        <v>219</v>
      </c>
      <c r="F223" t="s">
        <v>109</v>
      </c>
      <c r="G223" t="s">
        <v>110</v>
      </c>
      <c r="H223" t="s">
        <v>165</v>
      </c>
      <c r="I223" t="s">
        <v>118</v>
      </c>
      <c r="J223" t="s">
        <v>174</v>
      </c>
      <c r="K223" t="s">
        <v>178</v>
      </c>
      <c r="L223" s="15">
        <v>3001</v>
      </c>
      <c r="M223" t="s">
        <v>124</v>
      </c>
      <c r="N223" t="s">
        <v>114</v>
      </c>
      <c r="O223" t="s">
        <v>220</v>
      </c>
      <c r="P223" t="s">
        <v>221</v>
      </c>
      <c r="Q223" t="s">
        <v>197</v>
      </c>
      <c r="R223" t="s">
        <v>170</v>
      </c>
      <c r="S223">
        <v>-16600</v>
      </c>
      <c r="T223">
        <v>0</v>
      </c>
      <c r="U223" s="15">
        <v>1</v>
      </c>
      <c r="V223" s="27" t="str">
        <f>INDEX(program[ProgramName],MATCH(Data2[[#This Row],[ProgramNum]],program[ProgramNum],0))</f>
        <v>LOCAL TRANSPORTATION ASSISTANCE</v>
      </c>
      <c r="W223" s="20" t="str">
        <f>RIGHT(Data2[[#This Row],[ProgramNum]],1)&amp;Data2[[#This Row],[Statute]]</f>
        <v>2fx</v>
      </c>
      <c r="X223" s="27" t="e">
        <f>INDEX(#REF!,MATCH(Data2[[#This Row],[Appr]],#REF!,0))</f>
        <v>#REF!</v>
      </c>
      <c r="Y223" s="40" t="str">
        <f>INDEX(version[Version],MATCH(Data2[[#This Row],[ChangeAuth]],version[Chg code],0))</f>
        <v>Agency</v>
      </c>
      <c r="Z223" s="30">
        <f>INDEX(fund[#Data],MATCH(G223,fund[Fund code],0),2)</f>
        <v>211</v>
      </c>
      <c r="AA223" s="29" t="str">
        <f>IF(Data2[[#This Row],[B2year]]=1,RIGHT(LEFT($A$1,4)+1,2),IF(Data2[[#This Row],[B2year]]=2,RIGHT($A$1,2),""))</f>
        <v>22</v>
      </c>
      <c r="AB223" s="29">
        <f>INDEX(version8[#Data],MATCH(Data2[[#This Row],[Version]],version8[Version],0),2)</f>
        <v>1</v>
      </c>
      <c r="AC223" s="29" t="str">
        <f>IF(Data2[[#This Row],[FederalService]]="",Data2[[#This Row],[FundSource]],IF(Data2[[#This Row],[FederalService]]="L",Data2[[#This Row],[FundSource]]&amp;"-L",IF(Data2[[#This Row],[FederalService]]="F",Data2[[#This Row],[FundSource]]&amp;"-F",IF(Data2[[#This Row],[FederalService]]="S",Data2[[#This Row],[FundSource]]&amp;"-S"))))</f>
        <v>SEG-F</v>
      </c>
    </row>
    <row r="224" spans="1:29" ht="15" x14ac:dyDescent="0.25">
      <c r="A224" t="s">
        <v>117</v>
      </c>
      <c r="B224" t="s">
        <v>128</v>
      </c>
      <c r="C224" t="s">
        <v>165</v>
      </c>
      <c r="D224" s="15">
        <v>286</v>
      </c>
      <c r="E224" t="s">
        <v>219</v>
      </c>
      <c r="F224" t="s">
        <v>109</v>
      </c>
      <c r="G224" t="s">
        <v>110</v>
      </c>
      <c r="H224" t="s">
        <v>165</v>
      </c>
      <c r="I224" t="s">
        <v>118</v>
      </c>
      <c r="J224" t="s">
        <v>174</v>
      </c>
      <c r="K224" t="s">
        <v>178</v>
      </c>
      <c r="L224" s="15">
        <v>3001</v>
      </c>
      <c r="M224" t="s">
        <v>124</v>
      </c>
      <c r="N224" t="s">
        <v>114</v>
      </c>
      <c r="O224" t="s">
        <v>220</v>
      </c>
      <c r="P224" t="s">
        <v>221</v>
      </c>
      <c r="Q224" t="s">
        <v>197</v>
      </c>
      <c r="R224" t="s">
        <v>170</v>
      </c>
      <c r="S224">
        <v>-16600</v>
      </c>
      <c r="T224">
        <v>0</v>
      </c>
      <c r="U224" s="15">
        <v>2</v>
      </c>
      <c r="V224" s="27" t="str">
        <f>INDEX(program[ProgramName],MATCH(Data2[[#This Row],[ProgramNum]],program[ProgramNum],0))</f>
        <v>LOCAL TRANSPORTATION ASSISTANCE</v>
      </c>
      <c r="W224" s="20" t="str">
        <f>RIGHT(Data2[[#This Row],[ProgramNum]],1)&amp;Data2[[#This Row],[Statute]]</f>
        <v>2fx</v>
      </c>
      <c r="X224" s="27" t="e">
        <f>INDEX(#REF!,MATCH(Data2[[#This Row],[Appr]],#REF!,0))</f>
        <v>#REF!</v>
      </c>
      <c r="Y224" s="40" t="str">
        <f>INDEX(version[Version],MATCH(Data2[[#This Row],[ChangeAuth]],version[Chg code],0))</f>
        <v>Agency</v>
      </c>
      <c r="Z224" s="30">
        <f>INDEX(fund[#Data],MATCH(G224,fund[Fund code],0),2)</f>
        <v>211</v>
      </c>
      <c r="AA224" s="29" t="str">
        <f>IF(Data2[[#This Row],[B2year]]=1,RIGHT(LEFT($A$1,4)+1,2),IF(Data2[[#This Row],[B2year]]=2,RIGHT($A$1,2),""))</f>
        <v>23</v>
      </c>
      <c r="AB224" s="29">
        <f>INDEX(version8[#Data],MATCH(Data2[[#This Row],[Version]],version8[Version],0),2)</f>
        <v>1</v>
      </c>
      <c r="AC224" s="29" t="str">
        <f>IF(Data2[[#This Row],[FederalService]]="",Data2[[#This Row],[FundSource]],IF(Data2[[#This Row],[FederalService]]="L",Data2[[#This Row],[FundSource]]&amp;"-L",IF(Data2[[#This Row],[FederalService]]="F",Data2[[#This Row],[FundSource]]&amp;"-F",IF(Data2[[#This Row],[FederalService]]="S",Data2[[#This Row],[FundSource]]&amp;"-S"))))</f>
        <v>SEG-F</v>
      </c>
    </row>
    <row r="225" spans="1:29" ht="15" x14ac:dyDescent="0.25">
      <c r="A225" t="s">
        <v>126</v>
      </c>
      <c r="B225" t="s">
        <v>120</v>
      </c>
      <c r="C225" t="s">
        <v>165</v>
      </c>
      <c r="D225" s="15">
        <v>389</v>
      </c>
      <c r="E225" t="s">
        <v>342</v>
      </c>
      <c r="F225" t="s">
        <v>109</v>
      </c>
      <c r="G225" t="s">
        <v>110</v>
      </c>
      <c r="H225" t="s">
        <v>165</v>
      </c>
      <c r="I225" t="s">
        <v>118</v>
      </c>
      <c r="J225" t="s">
        <v>112</v>
      </c>
      <c r="K225" t="s">
        <v>178</v>
      </c>
      <c r="L225" s="15">
        <v>3001</v>
      </c>
      <c r="M225" t="s">
        <v>124</v>
      </c>
      <c r="N225" t="s">
        <v>125</v>
      </c>
      <c r="O225" t="s">
        <v>343</v>
      </c>
      <c r="P225" t="s">
        <v>336</v>
      </c>
      <c r="Q225" t="s">
        <v>197</v>
      </c>
      <c r="R225" t="s">
        <v>170</v>
      </c>
      <c r="S225">
        <v>-26600</v>
      </c>
      <c r="T225">
        <v>0</v>
      </c>
      <c r="U225" s="15">
        <v>2</v>
      </c>
      <c r="V225" s="27" t="str">
        <f>INDEX(program[ProgramName],MATCH(Data2[[#This Row],[ProgramNum]],program[ProgramNum],0))</f>
        <v>STATE HIGHWAY FACILITIES</v>
      </c>
      <c r="W225" s="20" t="str">
        <f>RIGHT(Data2[[#This Row],[ProgramNum]],1)&amp;Data2[[#This Row],[Statute]]</f>
        <v>3ix</v>
      </c>
      <c r="X225" s="27" t="e">
        <f>INDEX(#REF!,MATCH(Data2[[#This Row],[Appr]],#REF!,0))</f>
        <v>#REF!</v>
      </c>
      <c r="Y225" s="40" t="str">
        <f>INDEX(version[Version],MATCH(Data2[[#This Row],[ChangeAuth]],version[Chg code],0))</f>
        <v>Final</v>
      </c>
      <c r="Z225" s="30">
        <f>INDEX(fund[#Data],MATCH(G225,fund[Fund code],0),2)</f>
        <v>211</v>
      </c>
      <c r="AA225" s="29" t="str">
        <f>IF(Data2[[#This Row],[B2year]]=1,RIGHT(LEFT($A$1,4)+1,2),IF(Data2[[#This Row],[B2year]]=2,RIGHT($A$1,2),""))</f>
        <v>23</v>
      </c>
      <c r="AB225" s="29">
        <f>INDEX(version8[#Data],MATCH(Data2[[#This Row],[Version]],version8[Version],0),2)</f>
        <v>6</v>
      </c>
      <c r="AC225" s="29" t="str">
        <f>IF(Data2[[#This Row],[FederalService]]="",Data2[[#This Row],[FundSource]],IF(Data2[[#This Row],[FederalService]]="L",Data2[[#This Row],[FundSource]]&amp;"-L",IF(Data2[[#This Row],[FederalService]]="F",Data2[[#This Row],[FundSource]]&amp;"-F",IF(Data2[[#This Row],[FederalService]]="S",Data2[[#This Row],[FundSource]]&amp;"-S"))))</f>
        <v>SEG-F</v>
      </c>
    </row>
    <row r="226" spans="1:29" ht="15" x14ac:dyDescent="0.25">
      <c r="A226" t="s">
        <v>123</v>
      </c>
      <c r="B226" t="s">
        <v>107</v>
      </c>
      <c r="C226" t="s">
        <v>165</v>
      </c>
      <c r="D226" s="15">
        <v>461</v>
      </c>
      <c r="E226" t="s">
        <v>344</v>
      </c>
      <c r="F226" t="s">
        <v>109</v>
      </c>
      <c r="G226" t="s">
        <v>110</v>
      </c>
      <c r="H226" t="s">
        <v>165</v>
      </c>
      <c r="I226" t="s">
        <v>111</v>
      </c>
      <c r="J226" t="s">
        <v>112</v>
      </c>
      <c r="K226" t="s">
        <v>165</v>
      </c>
      <c r="L226" s="15">
        <v>3001</v>
      </c>
      <c r="M226" t="s">
        <v>124</v>
      </c>
      <c r="N226" t="s">
        <v>125</v>
      </c>
      <c r="O226" t="s">
        <v>235</v>
      </c>
      <c r="P226" t="s">
        <v>264</v>
      </c>
      <c r="Q226" t="s">
        <v>197</v>
      </c>
      <c r="R226" t="s">
        <v>170</v>
      </c>
      <c r="S226">
        <v>-249800</v>
      </c>
      <c r="T226">
        <v>0</v>
      </c>
      <c r="U226" s="15">
        <v>1</v>
      </c>
      <c r="V226" s="27" t="str">
        <f>INDEX(program[ProgramName],MATCH(Data2[[#This Row],[ProgramNum]],program[ProgramNum],0))</f>
        <v>GENERAL TRANSPORTATION OPERATIONS</v>
      </c>
      <c r="W226" s="20" t="str">
        <f>RIGHT(Data2[[#This Row],[ProgramNum]],1)&amp;Data2[[#This Row],[Statute]]</f>
        <v>4aq</v>
      </c>
      <c r="X226" s="27" t="e">
        <f>INDEX(#REF!,MATCH(Data2[[#This Row],[Appr]],#REF!,0))</f>
        <v>#REF!</v>
      </c>
      <c r="Y226" s="40" t="str">
        <f>INDEX(version[Version],MATCH(Data2[[#This Row],[ChangeAuth]],version[Chg code],0))</f>
        <v>Final</v>
      </c>
      <c r="Z226" s="30">
        <f>INDEX(fund[#Data],MATCH(G226,fund[Fund code],0),2)</f>
        <v>211</v>
      </c>
      <c r="AA226" s="29" t="str">
        <f>IF(Data2[[#This Row],[B2year]]=1,RIGHT(LEFT($A$1,4)+1,2),IF(Data2[[#This Row],[B2year]]=2,RIGHT($A$1,2),""))</f>
        <v>22</v>
      </c>
      <c r="AB226" s="29">
        <f>INDEX(version8[#Data],MATCH(Data2[[#This Row],[Version]],version8[Version],0),2)</f>
        <v>6</v>
      </c>
      <c r="AC226" s="29" t="str">
        <f>IF(Data2[[#This Row],[FederalService]]="",Data2[[#This Row],[FundSource]],IF(Data2[[#This Row],[FederalService]]="L",Data2[[#This Row],[FundSource]]&amp;"-L",IF(Data2[[#This Row],[FederalService]]="F",Data2[[#This Row],[FundSource]]&amp;"-F",IF(Data2[[#This Row],[FederalService]]="S",Data2[[#This Row],[FundSource]]&amp;"-S"))))</f>
        <v>SEG</v>
      </c>
    </row>
    <row r="227" spans="1:29" ht="15" x14ac:dyDescent="0.25">
      <c r="A227" t="s">
        <v>117</v>
      </c>
      <c r="B227" t="s">
        <v>128</v>
      </c>
      <c r="C227" t="s">
        <v>165</v>
      </c>
      <c r="D227" s="15">
        <v>286</v>
      </c>
      <c r="E227" t="s">
        <v>219</v>
      </c>
      <c r="F227" t="s">
        <v>109</v>
      </c>
      <c r="G227" t="s">
        <v>110</v>
      </c>
      <c r="H227" t="s">
        <v>165</v>
      </c>
      <c r="I227" t="s">
        <v>118</v>
      </c>
      <c r="J227" t="s">
        <v>174</v>
      </c>
      <c r="K227" t="s">
        <v>178</v>
      </c>
      <c r="L227" s="15">
        <v>3007</v>
      </c>
      <c r="M227" t="s">
        <v>135</v>
      </c>
      <c r="N227" t="s">
        <v>114</v>
      </c>
      <c r="O227" t="s">
        <v>220</v>
      </c>
      <c r="P227" t="s">
        <v>221</v>
      </c>
      <c r="Q227" t="s">
        <v>197</v>
      </c>
      <c r="R227" t="s">
        <v>170</v>
      </c>
      <c r="S227">
        <v>20600</v>
      </c>
      <c r="T227">
        <v>0</v>
      </c>
      <c r="U227" s="15">
        <v>1</v>
      </c>
      <c r="V227" s="27" t="str">
        <f>INDEX(program[ProgramName],MATCH(Data2[[#This Row],[ProgramNum]],program[ProgramNum],0))</f>
        <v>LOCAL TRANSPORTATION ASSISTANCE</v>
      </c>
      <c r="W227" s="20" t="str">
        <f>RIGHT(Data2[[#This Row],[ProgramNum]],1)&amp;Data2[[#This Row],[Statute]]</f>
        <v>2fx</v>
      </c>
      <c r="X227" s="27" t="e">
        <f>INDEX(#REF!,MATCH(Data2[[#This Row],[Appr]],#REF!,0))</f>
        <v>#REF!</v>
      </c>
      <c r="Y227" s="40" t="str">
        <f>INDEX(version[Version],MATCH(Data2[[#This Row],[ChangeAuth]],version[Chg code],0))</f>
        <v>Agency</v>
      </c>
      <c r="Z227" s="30">
        <f>INDEX(fund[#Data],MATCH(G227,fund[Fund code],0),2)</f>
        <v>211</v>
      </c>
      <c r="AA227" s="29" t="str">
        <f>IF(Data2[[#This Row],[B2year]]=1,RIGHT(LEFT($A$1,4)+1,2),IF(Data2[[#This Row],[B2year]]=2,RIGHT($A$1,2),""))</f>
        <v>22</v>
      </c>
      <c r="AB227" s="29">
        <f>INDEX(version8[#Data],MATCH(Data2[[#This Row],[Version]],version8[Version],0),2)</f>
        <v>1</v>
      </c>
      <c r="AC227" s="29" t="str">
        <f>IF(Data2[[#This Row],[FederalService]]="",Data2[[#This Row],[FundSource]],IF(Data2[[#This Row],[FederalService]]="L",Data2[[#This Row],[FundSource]]&amp;"-L",IF(Data2[[#This Row],[FederalService]]="F",Data2[[#This Row],[FundSource]]&amp;"-F",IF(Data2[[#This Row],[FederalService]]="S",Data2[[#This Row],[FundSource]]&amp;"-S"))))</f>
        <v>SEG-F</v>
      </c>
    </row>
    <row r="228" spans="1:29" ht="15" x14ac:dyDescent="0.25">
      <c r="A228" t="s">
        <v>117</v>
      </c>
      <c r="B228" t="s">
        <v>128</v>
      </c>
      <c r="C228" t="s">
        <v>165</v>
      </c>
      <c r="D228" s="15">
        <v>286</v>
      </c>
      <c r="E228" t="s">
        <v>219</v>
      </c>
      <c r="F228" t="s">
        <v>109</v>
      </c>
      <c r="G228" t="s">
        <v>110</v>
      </c>
      <c r="H228" t="s">
        <v>165</v>
      </c>
      <c r="I228" t="s">
        <v>118</v>
      </c>
      <c r="J228" t="s">
        <v>174</v>
      </c>
      <c r="K228" t="s">
        <v>178</v>
      </c>
      <c r="L228" s="15">
        <v>3007</v>
      </c>
      <c r="M228" t="s">
        <v>135</v>
      </c>
      <c r="N228" t="s">
        <v>114</v>
      </c>
      <c r="O228" t="s">
        <v>220</v>
      </c>
      <c r="P228" t="s">
        <v>221</v>
      </c>
      <c r="Q228" t="s">
        <v>197</v>
      </c>
      <c r="R228" t="s">
        <v>170</v>
      </c>
      <c r="S228">
        <v>20600</v>
      </c>
      <c r="T228">
        <v>0</v>
      </c>
      <c r="U228" s="15">
        <v>2</v>
      </c>
      <c r="V228" s="27" t="str">
        <f>INDEX(program[ProgramName],MATCH(Data2[[#This Row],[ProgramNum]],program[ProgramNum],0))</f>
        <v>LOCAL TRANSPORTATION ASSISTANCE</v>
      </c>
      <c r="W228" s="20" t="str">
        <f>RIGHT(Data2[[#This Row],[ProgramNum]],1)&amp;Data2[[#This Row],[Statute]]</f>
        <v>2fx</v>
      </c>
      <c r="X228" s="27" t="e">
        <f>INDEX(#REF!,MATCH(Data2[[#This Row],[Appr]],#REF!,0))</f>
        <v>#REF!</v>
      </c>
      <c r="Y228" s="40" t="str">
        <f>INDEX(version[Version],MATCH(Data2[[#This Row],[ChangeAuth]],version[Chg code],0))</f>
        <v>Agency</v>
      </c>
      <c r="Z228" s="30">
        <f>INDEX(fund[#Data],MATCH(G228,fund[Fund code],0),2)</f>
        <v>211</v>
      </c>
      <c r="AA228" s="29" t="str">
        <f>IF(Data2[[#This Row],[B2year]]=1,RIGHT(LEFT($A$1,4)+1,2),IF(Data2[[#This Row],[B2year]]=2,RIGHT($A$1,2),""))</f>
        <v>23</v>
      </c>
      <c r="AB228" s="29">
        <f>INDEX(version8[#Data],MATCH(Data2[[#This Row],[Version]],version8[Version],0),2)</f>
        <v>1</v>
      </c>
      <c r="AC228" s="29" t="str">
        <f>IF(Data2[[#This Row],[FederalService]]="",Data2[[#This Row],[FundSource]],IF(Data2[[#This Row],[FederalService]]="L",Data2[[#This Row],[FundSource]]&amp;"-L",IF(Data2[[#This Row],[FederalService]]="F",Data2[[#This Row],[FundSource]]&amp;"-F",IF(Data2[[#This Row],[FederalService]]="S",Data2[[#This Row],[FundSource]]&amp;"-S"))))</f>
        <v>SEG-F</v>
      </c>
    </row>
    <row r="229" spans="1:29" ht="15" x14ac:dyDescent="0.25">
      <c r="A229" t="s">
        <v>117</v>
      </c>
      <c r="B229" t="s">
        <v>108</v>
      </c>
      <c r="C229" t="s">
        <v>165</v>
      </c>
      <c r="D229" s="15">
        <v>262</v>
      </c>
      <c r="E229" t="s">
        <v>228</v>
      </c>
      <c r="F229" t="s">
        <v>109</v>
      </c>
      <c r="G229" t="s">
        <v>110</v>
      </c>
      <c r="H229" t="s">
        <v>165</v>
      </c>
      <c r="I229" t="s">
        <v>118</v>
      </c>
      <c r="J229" t="s">
        <v>174</v>
      </c>
      <c r="K229" t="s">
        <v>165</v>
      </c>
      <c r="L229" s="15">
        <v>3001</v>
      </c>
      <c r="M229" t="s">
        <v>124</v>
      </c>
      <c r="N229" t="s">
        <v>114</v>
      </c>
      <c r="O229" t="s">
        <v>229</v>
      </c>
      <c r="P229" t="s">
        <v>230</v>
      </c>
      <c r="Q229" t="s">
        <v>197</v>
      </c>
      <c r="R229" t="s">
        <v>170</v>
      </c>
      <c r="S229">
        <v>-7800</v>
      </c>
      <c r="T229">
        <v>0</v>
      </c>
      <c r="U229" s="15">
        <v>1</v>
      </c>
      <c r="V229" s="27" t="str">
        <f>INDEX(program[ProgramName],MATCH(Data2[[#This Row],[ProgramNum]],program[ProgramNum],0))</f>
        <v>LOCAL TRANSPORTATION ASSISTANCE</v>
      </c>
      <c r="W229" s="20" t="str">
        <f>RIGHT(Data2[[#This Row],[ProgramNum]],1)&amp;Data2[[#This Row],[Statute]]</f>
        <v>2bq</v>
      </c>
      <c r="X229" s="27" t="e">
        <f>INDEX(#REF!,MATCH(Data2[[#This Row],[Appr]],#REF!,0))</f>
        <v>#REF!</v>
      </c>
      <c r="Y229" s="40" t="str">
        <f>INDEX(version[Version],MATCH(Data2[[#This Row],[ChangeAuth]],version[Chg code],0))</f>
        <v>Agency</v>
      </c>
      <c r="Z229" s="30">
        <f>INDEX(fund[#Data],MATCH(G229,fund[Fund code],0),2)</f>
        <v>211</v>
      </c>
      <c r="AA229" s="29" t="str">
        <f>IF(Data2[[#This Row],[B2year]]=1,RIGHT(LEFT($A$1,4)+1,2),IF(Data2[[#This Row],[B2year]]=2,RIGHT($A$1,2),""))</f>
        <v>22</v>
      </c>
      <c r="AB229" s="29">
        <f>INDEX(version8[#Data],MATCH(Data2[[#This Row],[Version]],version8[Version],0),2)</f>
        <v>1</v>
      </c>
      <c r="AC229" s="29" t="str">
        <f>IF(Data2[[#This Row],[FederalService]]="",Data2[[#This Row],[FundSource]],IF(Data2[[#This Row],[FederalService]]="L",Data2[[#This Row],[FundSource]]&amp;"-L",IF(Data2[[#This Row],[FederalService]]="F",Data2[[#This Row],[FundSource]]&amp;"-F",IF(Data2[[#This Row],[FederalService]]="S",Data2[[#This Row],[FundSource]]&amp;"-S"))))</f>
        <v>SEG</v>
      </c>
    </row>
    <row r="230" spans="1:29" ht="15" x14ac:dyDescent="0.25">
      <c r="A230" t="s">
        <v>117</v>
      </c>
      <c r="B230" t="s">
        <v>108</v>
      </c>
      <c r="C230" t="s">
        <v>165</v>
      </c>
      <c r="D230" s="15">
        <v>262</v>
      </c>
      <c r="E230" t="s">
        <v>228</v>
      </c>
      <c r="F230" t="s">
        <v>109</v>
      </c>
      <c r="G230" t="s">
        <v>110</v>
      </c>
      <c r="H230" t="s">
        <v>165</v>
      </c>
      <c r="I230" t="s">
        <v>118</v>
      </c>
      <c r="J230" t="s">
        <v>174</v>
      </c>
      <c r="K230" t="s">
        <v>165</v>
      </c>
      <c r="L230" s="15">
        <v>3001</v>
      </c>
      <c r="M230" t="s">
        <v>124</v>
      </c>
      <c r="N230" t="s">
        <v>114</v>
      </c>
      <c r="O230" t="s">
        <v>229</v>
      </c>
      <c r="P230" t="s">
        <v>230</v>
      </c>
      <c r="Q230" t="s">
        <v>197</v>
      </c>
      <c r="R230" t="s">
        <v>170</v>
      </c>
      <c r="S230">
        <v>-7800</v>
      </c>
      <c r="T230">
        <v>0</v>
      </c>
      <c r="U230" s="15">
        <v>2</v>
      </c>
      <c r="V230" s="27" t="str">
        <f>INDEX(program[ProgramName],MATCH(Data2[[#This Row],[ProgramNum]],program[ProgramNum],0))</f>
        <v>LOCAL TRANSPORTATION ASSISTANCE</v>
      </c>
      <c r="W230" s="20" t="str">
        <f>RIGHT(Data2[[#This Row],[ProgramNum]],1)&amp;Data2[[#This Row],[Statute]]</f>
        <v>2bq</v>
      </c>
      <c r="X230" s="27" t="e">
        <f>INDEX(#REF!,MATCH(Data2[[#This Row],[Appr]],#REF!,0))</f>
        <v>#REF!</v>
      </c>
      <c r="Y230" s="40" t="str">
        <f>INDEX(version[Version],MATCH(Data2[[#This Row],[ChangeAuth]],version[Chg code],0))</f>
        <v>Agency</v>
      </c>
      <c r="Z230" s="30">
        <f>INDEX(fund[#Data],MATCH(G230,fund[Fund code],0),2)</f>
        <v>211</v>
      </c>
      <c r="AA230" s="29" t="str">
        <f>IF(Data2[[#This Row],[B2year]]=1,RIGHT(LEFT($A$1,4)+1,2),IF(Data2[[#This Row],[B2year]]=2,RIGHT($A$1,2),""))</f>
        <v>23</v>
      </c>
      <c r="AB230" s="29">
        <f>INDEX(version8[#Data],MATCH(Data2[[#This Row],[Version]],version8[Version],0),2)</f>
        <v>1</v>
      </c>
      <c r="AC230" s="29" t="str">
        <f>IF(Data2[[#This Row],[FederalService]]="",Data2[[#This Row],[FundSource]],IF(Data2[[#This Row],[FederalService]]="L",Data2[[#This Row],[FundSource]]&amp;"-L",IF(Data2[[#This Row],[FederalService]]="F",Data2[[#This Row],[FundSource]]&amp;"-F",IF(Data2[[#This Row],[FederalService]]="S",Data2[[#This Row],[FundSource]]&amp;"-S"))))</f>
        <v>SEG</v>
      </c>
    </row>
    <row r="231" spans="1:29" ht="15" x14ac:dyDescent="0.25">
      <c r="A231" t="s">
        <v>117</v>
      </c>
      <c r="B231" t="s">
        <v>108</v>
      </c>
      <c r="C231" t="s">
        <v>165</v>
      </c>
      <c r="D231" s="15">
        <v>262</v>
      </c>
      <c r="E231" t="s">
        <v>228</v>
      </c>
      <c r="F231" t="s">
        <v>109</v>
      </c>
      <c r="G231" t="s">
        <v>110</v>
      </c>
      <c r="H231" t="s">
        <v>165</v>
      </c>
      <c r="I231" t="s">
        <v>118</v>
      </c>
      <c r="J231" t="s">
        <v>174</v>
      </c>
      <c r="K231" t="s">
        <v>165</v>
      </c>
      <c r="L231" s="15">
        <v>2000</v>
      </c>
      <c r="M231" t="s">
        <v>115</v>
      </c>
      <c r="N231" t="s">
        <v>116</v>
      </c>
      <c r="O231" t="s">
        <v>229</v>
      </c>
      <c r="P231" t="s">
        <v>230</v>
      </c>
      <c r="Q231" t="s">
        <v>197</v>
      </c>
      <c r="R231" t="s">
        <v>170</v>
      </c>
      <c r="S231">
        <v>24100</v>
      </c>
      <c r="T231">
        <v>0</v>
      </c>
      <c r="U231" s="15">
        <v>1</v>
      </c>
      <c r="V231" s="27" t="str">
        <f>INDEX(program[ProgramName],MATCH(Data2[[#This Row],[ProgramNum]],program[ProgramNum],0))</f>
        <v>LOCAL TRANSPORTATION ASSISTANCE</v>
      </c>
      <c r="W231" s="20" t="str">
        <f>RIGHT(Data2[[#This Row],[ProgramNum]],1)&amp;Data2[[#This Row],[Statute]]</f>
        <v>2bq</v>
      </c>
      <c r="X231" s="27" t="e">
        <f>INDEX(#REF!,MATCH(Data2[[#This Row],[Appr]],#REF!,0))</f>
        <v>#REF!</v>
      </c>
      <c r="Y231" s="40" t="str">
        <f>INDEX(version[Version],MATCH(Data2[[#This Row],[ChangeAuth]],version[Chg code],0))</f>
        <v>Agency</v>
      </c>
      <c r="Z231" s="30">
        <f>INDEX(fund[#Data],MATCH(G231,fund[Fund code],0),2)</f>
        <v>211</v>
      </c>
      <c r="AA231" s="29" t="str">
        <f>IF(Data2[[#This Row],[B2year]]=1,RIGHT(LEFT($A$1,4)+1,2),IF(Data2[[#This Row],[B2year]]=2,RIGHT($A$1,2),""))</f>
        <v>22</v>
      </c>
      <c r="AB231" s="29">
        <f>INDEX(version8[#Data],MATCH(Data2[[#This Row],[Version]],version8[Version],0),2)</f>
        <v>1</v>
      </c>
      <c r="AC231" s="29" t="str">
        <f>IF(Data2[[#This Row],[FederalService]]="",Data2[[#This Row],[FundSource]],IF(Data2[[#This Row],[FederalService]]="L",Data2[[#This Row],[FundSource]]&amp;"-L",IF(Data2[[#This Row],[FederalService]]="F",Data2[[#This Row],[FundSource]]&amp;"-F",IF(Data2[[#This Row],[FederalService]]="S",Data2[[#This Row],[FundSource]]&amp;"-S"))))</f>
        <v>SEG</v>
      </c>
    </row>
    <row r="232" spans="1:29" ht="15" x14ac:dyDescent="0.25">
      <c r="A232" t="s">
        <v>117</v>
      </c>
      <c r="B232" t="s">
        <v>108</v>
      </c>
      <c r="C232" t="s">
        <v>165</v>
      </c>
      <c r="D232" s="15">
        <v>262</v>
      </c>
      <c r="E232" t="s">
        <v>228</v>
      </c>
      <c r="F232" t="s">
        <v>109</v>
      </c>
      <c r="G232" t="s">
        <v>110</v>
      </c>
      <c r="H232" t="s">
        <v>165</v>
      </c>
      <c r="I232" t="s">
        <v>118</v>
      </c>
      <c r="J232" t="s">
        <v>174</v>
      </c>
      <c r="K232" t="s">
        <v>165</v>
      </c>
      <c r="L232" s="15">
        <v>2000</v>
      </c>
      <c r="M232" t="s">
        <v>115</v>
      </c>
      <c r="N232" t="s">
        <v>116</v>
      </c>
      <c r="O232" t="s">
        <v>229</v>
      </c>
      <c r="P232" t="s">
        <v>230</v>
      </c>
      <c r="Q232" t="s">
        <v>197</v>
      </c>
      <c r="R232" t="s">
        <v>170</v>
      </c>
      <c r="S232">
        <v>24100</v>
      </c>
      <c r="T232">
        <v>0</v>
      </c>
      <c r="U232" s="15">
        <v>2</v>
      </c>
      <c r="V232" s="27" t="str">
        <f>INDEX(program[ProgramName],MATCH(Data2[[#This Row],[ProgramNum]],program[ProgramNum],0))</f>
        <v>LOCAL TRANSPORTATION ASSISTANCE</v>
      </c>
      <c r="W232" s="20" t="str">
        <f>RIGHT(Data2[[#This Row],[ProgramNum]],1)&amp;Data2[[#This Row],[Statute]]</f>
        <v>2bq</v>
      </c>
      <c r="X232" s="27" t="e">
        <f>INDEX(#REF!,MATCH(Data2[[#This Row],[Appr]],#REF!,0))</f>
        <v>#REF!</v>
      </c>
      <c r="Y232" s="40" t="str">
        <f>INDEX(version[Version],MATCH(Data2[[#This Row],[ChangeAuth]],version[Chg code],0))</f>
        <v>Agency</v>
      </c>
      <c r="Z232" s="30">
        <f>INDEX(fund[#Data],MATCH(G232,fund[Fund code],0),2)</f>
        <v>211</v>
      </c>
      <c r="AA232" s="29" t="str">
        <f>IF(Data2[[#This Row],[B2year]]=1,RIGHT(LEFT($A$1,4)+1,2),IF(Data2[[#This Row],[B2year]]=2,RIGHT($A$1,2),""))</f>
        <v>23</v>
      </c>
      <c r="AB232" s="29">
        <f>INDEX(version8[#Data],MATCH(Data2[[#This Row],[Version]],version8[Version],0),2)</f>
        <v>1</v>
      </c>
      <c r="AC232" s="29" t="str">
        <f>IF(Data2[[#This Row],[FederalService]]="",Data2[[#This Row],[FundSource]],IF(Data2[[#This Row],[FederalService]]="L",Data2[[#This Row],[FundSource]]&amp;"-L",IF(Data2[[#This Row],[FederalService]]="F",Data2[[#This Row],[FundSource]]&amp;"-F",IF(Data2[[#This Row],[FederalService]]="S",Data2[[#This Row],[FundSource]]&amp;"-S"))))</f>
        <v>SEG</v>
      </c>
    </row>
    <row r="233" spans="1:29" ht="15" x14ac:dyDescent="0.25">
      <c r="A233" t="s">
        <v>123</v>
      </c>
      <c r="B233" t="s">
        <v>107</v>
      </c>
      <c r="C233" t="s">
        <v>165</v>
      </c>
      <c r="D233" s="15">
        <v>461</v>
      </c>
      <c r="E233" t="s">
        <v>344</v>
      </c>
      <c r="F233" t="s">
        <v>109</v>
      </c>
      <c r="G233" t="s">
        <v>110</v>
      </c>
      <c r="H233" t="s">
        <v>165</v>
      </c>
      <c r="I233" t="s">
        <v>111</v>
      </c>
      <c r="J233" t="s">
        <v>112</v>
      </c>
      <c r="K233" t="s">
        <v>165</v>
      </c>
      <c r="L233" s="15">
        <v>3001</v>
      </c>
      <c r="M233" t="s">
        <v>124</v>
      </c>
      <c r="N233" t="s">
        <v>125</v>
      </c>
      <c r="O233" t="s">
        <v>235</v>
      </c>
      <c r="P233" t="s">
        <v>264</v>
      </c>
      <c r="Q233" t="s">
        <v>197</v>
      </c>
      <c r="R233" t="s">
        <v>170</v>
      </c>
      <c r="S233">
        <v>-249800</v>
      </c>
      <c r="T233">
        <v>0</v>
      </c>
      <c r="U233" s="15">
        <v>2</v>
      </c>
      <c r="V233" s="27" t="str">
        <f>INDEX(program[ProgramName],MATCH(Data2[[#This Row],[ProgramNum]],program[ProgramNum],0))</f>
        <v>GENERAL TRANSPORTATION OPERATIONS</v>
      </c>
      <c r="W233" s="20" t="str">
        <f>RIGHT(Data2[[#This Row],[ProgramNum]],1)&amp;Data2[[#This Row],[Statute]]</f>
        <v>4aq</v>
      </c>
      <c r="X233" s="27" t="e">
        <f>INDEX(#REF!,MATCH(Data2[[#This Row],[Appr]],#REF!,0))</f>
        <v>#REF!</v>
      </c>
      <c r="Y233" s="40" t="str">
        <f>INDEX(version[Version],MATCH(Data2[[#This Row],[ChangeAuth]],version[Chg code],0))</f>
        <v>Final</v>
      </c>
      <c r="Z233" s="30">
        <f>INDEX(fund[#Data],MATCH(G233,fund[Fund code],0),2)</f>
        <v>211</v>
      </c>
      <c r="AA233" s="29" t="str">
        <f>IF(Data2[[#This Row],[B2year]]=1,RIGHT(LEFT($A$1,4)+1,2),IF(Data2[[#This Row],[B2year]]=2,RIGHT($A$1,2),""))</f>
        <v>23</v>
      </c>
      <c r="AB233" s="29">
        <f>INDEX(version8[#Data],MATCH(Data2[[#This Row],[Version]],version8[Version],0),2)</f>
        <v>6</v>
      </c>
      <c r="AC233" s="29" t="str">
        <f>IF(Data2[[#This Row],[FederalService]]="",Data2[[#This Row],[FundSource]],IF(Data2[[#This Row],[FederalService]]="L",Data2[[#This Row],[FundSource]]&amp;"-L",IF(Data2[[#This Row],[FederalService]]="F",Data2[[#This Row],[FundSource]]&amp;"-F",IF(Data2[[#This Row],[FederalService]]="S",Data2[[#This Row],[FundSource]]&amp;"-S"))))</f>
        <v>SEG</v>
      </c>
    </row>
    <row r="234" spans="1:29" ht="15" x14ac:dyDescent="0.25">
      <c r="A234" t="s">
        <v>127</v>
      </c>
      <c r="B234" t="s">
        <v>126</v>
      </c>
      <c r="C234" t="s">
        <v>165</v>
      </c>
      <c r="D234" s="15">
        <v>563</v>
      </c>
      <c r="E234" t="s">
        <v>345</v>
      </c>
      <c r="F234" t="s">
        <v>109</v>
      </c>
      <c r="G234" t="s">
        <v>110</v>
      </c>
      <c r="H234" t="s">
        <v>165</v>
      </c>
      <c r="I234" t="s">
        <v>111</v>
      </c>
      <c r="J234" t="s">
        <v>112</v>
      </c>
      <c r="K234" t="s">
        <v>165</v>
      </c>
      <c r="L234" s="15">
        <v>3001</v>
      </c>
      <c r="M234" t="s">
        <v>124</v>
      </c>
      <c r="N234" t="s">
        <v>125</v>
      </c>
      <c r="O234" t="s">
        <v>209</v>
      </c>
      <c r="P234" t="s">
        <v>270</v>
      </c>
      <c r="Q234" t="s">
        <v>197</v>
      </c>
      <c r="R234" t="s">
        <v>170</v>
      </c>
      <c r="S234">
        <v>-317000</v>
      </c>
      <c r="T234">
        <v>0</v>
      </c>
      <c r="U234" s="15">
        <v>1</v>
      </c>
      <c r="V234" s="27" t="str">
        <f>INDEX(program[ProgramName],MATCH(Data2[[#This Row],[ProgramNum]],program[ProgramNum],0))</f>
        <v>MOTOR VEHICLE SERVICES AND ENFORCEMENT</v>
      </c>
      <c r="W234" s="20" t="str">
        <f>RIGHT(Data2[[#This Row],[ProgramNum]],1)&amp;Data2[[#This Row],[Statute]]</f>
        <v>5cq</v>
      </c>
      <c r="X234" s="27" t="e">
        <f>INDEX(#REF!,MATCH(Data2[[#This Row],[Appr]],#REF!,0))</f>
        <v>#REF!</v>
      </c>
      <c r="Y234" s="40" t="str">
        <f>INDEX(version[Version],MATCH(Data2[[#This Row],[ChangeAuth]],version[Chg code],0))</f>
        <v>Final</v>
      </c>
      <c r="Z234" s="30">
        <f>INDEX(fund[#Data],MATCH(G234,fund[Fund code],0),2)</f>
        <v>211</v>
      </c>
      <c r="AA234" s="29" t="str">
        <f>IF(Data2[[#This Row],[B2year]]=1,RIGHT(LEFT($A$1,4)+1,2),IF(Data2[[#This Row],[B2year]]=2,RIGHT($A$1,2),""))</f>
        <v>22</v>
      </c>
      <c r="AB234" s="29">
        <f>INDEX(version8[#Data],MATCH(Data2[[#This Row],[Version]],version8[Version],0),2)</f>
        <v>6</v>
      </c>
      <c r="AC234" s="29" t="str">
        <f>IF(Data2[[#This Row],[FederalService]]="",Data2[[#This Row],[FundSource]],IF(Data2[[#This Row],[FederalService]]="L",Data2[[#This Row],[FundSource]]&amp;"-L",IF(Data2[[#This Row],[FederalService]]="F",Data2[[#This Row],[FundSource]]&amp;"-F",IF(Data2[[#This Row],[FederalService]]="S",Data2[[#This Row],[FundSource]]&amp;"-S"))))</f>
        <v>SEG</v>
      </c>
    </row>
    <row r="235" spans="1:29" ht="15" x14ac:dyDescent="0.25">
      <c r="A235" t="s">
        <v>117</v>
      </c>
      <c r="B235" t="s">
        <v>108</v>
      </c>
      <c r="C235" t="s">
        <v>165</v>
      </c>
      <c r="D235" s="15">
        <v>287</v>
      </c>
      <c r="E235" t="s">
        <v>319</v>
      </c>
      <c r="F235" t="s">
        <v>109</v>
      </c>
      <c r="G235" t="s">
        <v>110</v>
      </c>
      <c r="H235" t="s">
        <v>165</v>
      </c>
      <c r="I235" t="s">
        <v>118</v>
      </c>
      <c r="J235" t="s">
        <v>111</v>
      </c>
      <c r="K235" t="s">
        <v>178</v>
      </c>
      <c r="L235" s="15">
        <v>2000</v>
      </c>
      <c r="M235" t="s">
        <v>115</v>
      </c>
      <c r="N235" t="s">
        <v>116</v>
      </c>
      <c r="O235" t="s">
        <v>320</v>
      </c>
      <c r="P235" t="s">
        <v>134</v>
      </c>
      <c r="Q235" t="s">
        <v>197</v>
      </c>
      <c r="R235" t="s">
        <v>170</v>
      </c>
      <c r="S235">
        <v>408500</v>
      </c>
      <c r="T235">
        <v>0</v>
      </c>
      <c r="U235" s="15">
        <v>2</v>
      </c>
      <c r="V235" s="27" t="str">
        <f>INDEX(program[ProgramName],MATCH(Data2[[#This Row],[ProgramNum]],program[ProgramNum],0))</f>
        <v>LOCAL TRANSPORTATION ASSISTANCE</v>
      </c>
      <c r="W235" s="20" t="str">
        <f>RIGHT(Data2[[#This Row],[ProgramNum]],1)&amp;Data2[[#This Row],[Statute]]</f>
        <v>2gx</v>
      </c>
      <c r="X235" s="27" t="e">
        <f>INDEX(#REF!,MATCH(Data2[[#This Row],[Appr]],#REF!,0))</f>
        <v>#REF!</v>
      </c>
      <c r="Y235" s="40" t="str">
        <f>INDEX(version[Version],MATCH(Data2[[#This Row],[ChangeAuth]],version[Chg code],0))</f>
        <v>Agency</v>
      </c>
      <c r="Z235" s="30">
        <f>INDEX(fund[#Data],MATCH(G235,fund[Fund code],0),2)</f>
        <v>211</v>
      </c>
      <c r="AA235" s="29" t="str">
        <f>IF(Data2[[#This Row],[B2year]]=1,RIGHT(LEFT($A$1,4)+1,2),IF(Data2[[#This Row],[B2year]]=2,RIGHT($A$1,2),""))</f>
        <v>23</v>
      </c>
      <c r="AB235" s="29">
        <f>INDEX(version8[#Data],MATCH(Data2[[#This Row],[Version]],version8[Version],0),2)</f>
        <v>1</v>
      </c>
      <c r="AC235" s="29" t="str">
        <f>IF(Data2[[#This Row],[FederalService]]="",Data2[[#This Row],[FundSource]],IF(Data2[[#This Row],[FederalService]]="L",Data2[[#This Row],[FundSource]]&amp;"-L",IF(Data2[[#This Row],[FederalService]]="F",Data2[[#This Row],[FundSource]]&amp;"-F",IF(Data2[[#This Row],[FederalService]]="S",Data2[[#This Row],[FundSource]]&amp;"-S"))))</f>
        <v>SEG-F</v>
      </c>
    </row>
    <row r="236" spans="1:29" ht="15" x14ac:dyDescent="0.25">
      <c r="A236" t="s">
        <v>117</v>
      </c>
      <c r="B236" t="s">
        <v>108</v>
      </c>
      <c r="C236" t="s">
        <v>165</v>
      </c>
      <c r="D236" s="15">
        <v>287</v>
      </c>
      <c r="E236" t="s">
        <v>319</v>
      </c>
      <c r="F236" t="s">
        <v>109</v>
      </c>
      <c r="G236" t="s">
        <v>110</v>
      </c>
      <c r="H236" t="s">
        <v>165</v>
      </c>
      <c r="I236" t="s">
        <v>118</v>
      </c>
      <c r="J236" t="s">
        <v>111</v>
      </c>
      <c r="K236" t="s">
        <v>178</v>
      </c>
      <c r="L236" s="15">
        <v>2000</v>
      </c>
      <c r="M236" t="s">
        <v>115</v>
      </c>
      <c r="N236" t="s">
        <v>116</v>
      </c>
      <c r="O236" t="s">
        <v>320</v>
      </c>
      <c r="P236" t="s">
        <v>134</v>
      </c>
      <c r="Q236" t="s">
        <v>197</v>
      </c>
      <c r="R236" t="s">
        <v>170</v>
      </c>
      <c r="S236">
        <v>408500</v>
      </c>
      <c r="T236">
        <v>0</v>
      </c>
      <c r="U236" s="15">
        <v>1</v>
      </c>
      <c r="V236" s="27" t="str">
        <f>INDEX(program[ProgramName],MATCH(Data2[[#This Row],[ProgramNum]],program[ProgramNum],0))</f>
        <v>LOCAL TRANSPORTATION ASSISTANCE</v>
      </c>
      <c r="W236" s="20" t="str">
        <f>RIGHT(Data2[[#This Row],[ProgramNum]],1)&amp;Data2[[#This Row],[Statute]]</f>
        <v>2gx</v>
      </c>
      <c r="X236" s="27" t="e">
        <f>INDEX(#REF!,MATCH(Data2[[#This Row],[Appr]],#REF!,0))</f>
        <v>#REF!</v>
      </c>
      <c r="Y236" s="40" t="str">
        <f>INDEX(version[Version],MATCH(Data2[[#This Row],[ChangeAuth]],version[Chg code],0))</f>
        <v>Agency</v>
      </c>
      <c r="Z236" s="30">
        <f>INDEX(fund[#Data],MATCH(G236,fund[Fund code],0),2)</f>
        <v>211</v>
      </c>
      <c r="AA236" s="29" t="str">
        <f>IF(Data2[[#This Row],[B2year]]=1,RIGHT(LEFT($A$1,4)+1,2),IF(Data2[[#This Row],[B2year]]=2,RIGHT($A$1,2),""))</f>
        <v>22</v>
      </c>
      <c r="AB236" s="29">
        <f>INDEX(version8[#Data],MATCH(Data2[[#This Row],[Version]],version8[Version],0),2)</f>
        <v>1</v>
      </c>
      <c r="AC236" s="29" t="str">
        <f>IF(Data2[[#This Row],[FederalService]]="",Data2[[#This Row],[FundSource]],IF(Data2[[#This Row],[FederalService]]="L",Data2[[#This Row],[FundSource]]&amp;"-L",IF(Data2[[#This Row],[FederalService]]="F",Data2[[#This Row],[FundSource]]&amp;"-F",IF(Data2[[#This Row],[FederalService]]="S",Data2[[#This Row],[FundSource]]&amp;"-S"))))</f>
        <v>SEG-F</v>
      </c>
    </row>
    <row r="237" spans="1:29" ht="15" x14ac:dyDescent="0.25">
      <c r="A237" t="s">
        <v>126</v>
      </c>
      <c r="B237" t="s">
        <v>127</v>
      </c>
      <c r="C237" t="s">
        <v>165</v>
      </c>
      <c r="D237" s="15">
        <v>345</v>
      </c>
      <c r="E237" t="s">
        <v>346</v>
      </c>
      <c r="F237" t="s">
        <v>121</v>
      </c>
      <c r="G237" t="s">
        <v>117</v>
      </c>
      <c r="H237" t="s">
        <v>165</v>
      </c>
      <c r="I237" t="s">
        <v>118</v>
      </c>
      <c r="J237" t="s">
        <v>112</v>
      </c>
      <c r="K237" t="s">
        <v>165</v>
      </c>
      <c r="L237" s="15">
        <v>2000</v>
      </c>
      <c r="M237" t="s">
        <v>115</v>
      </c>
      <c r="N237" t="s">
        <v>116</v>
      </c>
      <c r="O237" t="s">
        <v>347</v>
      </c>
      <c r="P237" t="s">
        <v>348</v>
      </c>
      <c r="Q237" t="s">
        <v>176</v>
      </c>
      <c r="R237" t="s">
        <v>170</v>
      </c>
      <c r="S237">
        <v>10500</v>
      </c>
      <c r="T237">
        <v>0</v>
      </c>
      <c r="U237" s="15">
        <v>1</v>
      </c>
      <c r="V237" s="27" t="str">
        <f>INDEX(program[ProgramName],MATCH(Data2[[#This Row],[ProgramNum]],program[ProgramNum],0))</f>
        <v>STATE HIGHWAY FACILITIES</v>
      </c>
      <c r="W237" s="20" t="str">
        <f>RIGHT(Data2[[#This Row],[ProgramNum]],1)&amp;Data2[[#This Row],[Statute]]</f>
        <v>3eg</v>
      </c>
      <c r="X237" s="27" t="e">
        <f>INDEX(#REF!,MATCH(Data2[[#This Row],[Appr]],#REF!,0))</f>
        <v>#REF!</v>
      </c>
      <c r="Y237" s="40" t="str">
        <f>INDEX(version[Version],MATCH(Data2[[#This Row],[ChangeAuth]],version[Chg code],0))</f>
        <v>Agency</v>
      </c>
      <c r="Z237" s="30">
        <f>INDEX(fund[#Data],MATCH(G237,fund[Fund code],0),2)</f>
        <v>100</v>
      </c>
      <c r="AA237" s="29" t="str">
        <f>IF(Data2[[#This Row],[B2year]]=1,RIGHT(LEFT($A$1,4)+1,2),IF(Data2[[#This Row],[B2year]]=2,RIGHT($A$1,2),""))</f>
        <v>22</v>
      </c>
      <c r="AB237" s="29">
        <f>INDEX(version8[#Data],MATCH(Data2[[#This Row],[Version]],version8[Version],0),2)</f>
        <v>1</v>
      </c>
      <c r="AC237" s="29" t="str">
        <f>IF(Data2[[#This Row],[FederalService]]="",Data2[[#This Row],[FundSource]],IF(Data2[[#This Row],[FederalService]]="L",Data2[[#This Row],[FundSource]]&amp;"-L",IF(Data2[[#This Row],[FederalService]]="F",Data2[[#This Row],[FundSource]]&amp;"-F",IF(Data2[[#This Row],[FederalService]]="S",Data2[[#This Row],[FundSource]]&amp;"-S"))))</f>
        <v>PR</v>
      </c>
    </row>
    <row r="238" spans="1:29" ht="15" x14ac:dyDescent="0.25">
      <c r="A238" t="s">
        <v>126</v>
      </c>
      <c r="B238" t="s">
        <v>127</v>
      </c>
      <c r="C238" t="s">
        <v>165</v>
      </c>
      <c r="D238" s="15">
        <v>345</v>
      </c>
      <c r="E238" t="s">
        <v>346</v>
      </c>
      <c r="F238" t="s">
        <v>121</v>
      </c>
      <c r="G238" t="s">
        <v>117</v>
      </c>
      <c r="H238" t="s">
        <v>165</v>
      </c>
      <c r="I238" t="s">
        <v>118</v>
      </c>
      <c r="J238" t="s">
        <v>112</v>
      </c>
      <c r="K238" t="s">
        <v>165</v>
      </c>
      <c r="L238" s="15">
        <v>2000</v>
      </c>
      <c r="M238" t="s">
        <v>115</v>
      </c>
      <c r="N238" t="s">
        <v>116</v>
      </c>
      <c r="O238" t="s">
        <v>347</v>
      </c>
      <c r="P238" t="s">
        <v>348</v>
      </c>
      <c r="Q238" t="s">
        <v>176</v>
      </c>
      <c r="R238" t="s">
        <v>170</v>
      </c>
      <c r="S238">
        <v>10500</v>
      </c>
      <c r="T238">
        <v>0</v>
      </c>
      <c r="U238" s="15">
        <v>2</v>
      </c>
      <c r="V238" s="27" t="str">
        <f>INDEX(program[ProgramName],MATCH(Data2[[#This Row],[ProgramNum]],program[ProgramNum],0))</f>
        <v>STATE HIGHWAY FACILITIES</v>
      </c>
      <c r="W238" s="20" t="str">
        <f>RIGHT(Data2[[#This Row],[ProgramNum]],1)&amp;Data2[[#This Row],[Statute]]</f>
        <v>3eg</v>
      </c>
      <c r="X238" s="27" t="e">
        <f>INDEX(#REF!,MATCH(Data2[[#This Row],[Appr]],#REF!,0))</f>
        <v>#REF!</v>
      </c>
      <c r="Y238" s="40" t="str">
        <f>INDEX(version[Version],MATCH(Data2[[#This Row],[ChangeAuth]],version[Chg code],0))</f>
        <v>Agency</v>
      </c>
      <c r="Z238" s="30">
        <f>INDEX(fund[#Data],MATCH(G238,fund[Fund code],0),2)</f>
        <v>100</v>
      </c>
      <c r="AA238" s="29" t="str">
        <f>IF(Data2[[#This Row],[B2year]]=1,RIGHT(LEFT($A$1,4)+1,2),IF(Data2[[#This Row],[B2year]]=2,RIGHT($A$1,2),""))</f>
        <v>23</v>
      </c>
      <c r="AB238" s="29">
        <f>INDEX(version8[#Data],MATCH(Data2[[#This Row],[Version]],version8[Version],0),2)</f>
        <v>1</v>
      </c>
      <c r="AC238" s="29" t="str">
        <f>IF(Data2[[#This Row],[FederalService]]="",Data2[[#This Row],[FundSource]],IF(Data2[[#This Row],[FederalService]]="L",Data2[[#This Row],[FundSource]]&amp;"-L",IF(Data2[[#This Row],[FederalService]]="F",Data2[[#This Row],[FundSource]]&amp;"-F",IF(Data2[[#This Row],[FederalService]]="S",Data2[[#This Row],[FundSource]]&amp;"-S"))))</f>
        <v>PR</v>
      </c>
    </row>
    <row r="239" spans="1:29" ht="15" x14ac:dyDescent="0.25">
      <c r="A239" t="s">
        <v>127</v>
      </c>
      <c r="B239" t="s">
        <v>126</v>
      </c>
      <c r="C239" t="s">
        <v>165</v>
      </c>
      <c r="D239" s="15">
        <v>563</v>
      </c>
      <c r="E239" t="s">
        <v>345</v>
      </c>
      <c r="F239" t="s">
        <v>109</v>
      </c>
      <c r="G239" t="s">
        <v>110</v>
      </c>
      <c r="H239" t="s">
        <v>165</v>
      </c>
      <c r="I239" t="s">
        <v>111</v>
      </c>
      <c r="J239" t="s">
        <v>112</v>
      </c>
      <c r="K239" t="s">
        <v>165</v>
      </c>
      <c r="L239" s="15">
        <v>3001</v>
      </c>
      <c r="M239" t="s">
        <v>124</v>
      </c>
      <c r="N239" t="s">
        <v>125</v>
      </c>
      <c r="O239" t="s">
        <v>209</v>
      </c>
      <c r="P239" t="s">
        <v>270</v>
      </c>
      <c r="Q239" t="s">
        <v>197</v>
      </c>
      <c r="R239" t="s">
        <v>170</v>
      </c>
      <c r="S239">
        <v>-317000</v>
      </c>
      <c r="T239">
        <v>0</v>
      </c>
      <c r="U239" s="15">
        <v>2</v>
      </c>
      <c r="V239" s="27" t="str">
        <f>INDEX(program[ProgramName],MATCH(Data2[[#This Row],[ProgramNum]],program[ProgramNum],0))</f>
        <v>MOTOR VEHICLE SERVICES AND ENFORCEMENT</v>
      </c>
      <c r="W239" s="20" t="str">
        <f>RIGHT(Data2[[#This Row],[ProgramNum]],1)&amp;Data2[[#This Row],[Statute]]</f>
        <v>5cq</v>
      </c>
      <c r="X239" s="27" t="e">
        <f>INDEX(#REF!,MATCH(Data2[[#This Row],[Appr]],#REF!,0))</f>
        <v>#REF!</v>
      </c>
      <c r="Y239" s="40" t="str">
        <f>INDEX(version[Version],MATCH(Data2[[#This Row],[ChangeAuth]],version[Chg code],0))</f>
        <v>Final</v>
      </c>
      <c r="Z239" s="30">
        <f>INDEX(fund[#Data],MATCH(G239,fund[Fund code],0),2)</f>
        <v>211</v>
      </c>
      <c r="AA239" s="29" t="str">
        <f>IF(Data2[[#This Row],[B2year]]=1,RIGHT(LEFT($A$1,4)+1,2),IF(Data2[[#This Row],[B2year]]=2,RIGHT($A$1,2),""))</f>
        <v>23</v>
      </c>
      <c r="AB239" s="29">
        <f>INDEX(version8[#Data],MATCH(Data2[[#This Row],[Version]],version8[Version],0),2)</f>
        <v>6</v>
      </c>
      <c r="AC239" s="29" t="str">
        <f>IF(Data2[[#This Row],[FederalService]]="",Data2[[#This Row],[FundSource]],IF(Data2[[#This Row],[FederalService]]="L",Data2[[#This Row],[FundSource]]&amp;"-L",IF(Data2[[#This Row],[FederalService]]="F",Data2[[#This Row],[FundSource]]&amp;"-F",IF(Data2[[#This Row],[FederalService]]="S",Data2[[#This Row],[FundSource]]&amp;"-S"))))</f>
        <v>SEG</v>
      </c>
    </row>
    <row r="240" spans="1:29" ht="15" x14ac:dyDescent="0.25">
      <c r="A240" t="s">
        <v>127</v>
      </c>
      <c r="B240" t="s">
        <v>123</v>
      </c>
      <c r="C240" t="s">
        <v>165</v>
      </c>
      <c r="D240" s="15">
        <v>564</v>
      </c>
      <c r="E240" t="s">
        <v>349</v>
      </c>
      <c r="F240" t="s">
        <v>109</v>
      </c>
      <c r="G240" t="s">
        <v>110</v>
      </c>
      <c r="H240" t="s">
        <v>165</v>
      </c>
      <c r="I240" t="s">
        <v>111</v>
      </c>
      <c r="J240" t="s">
        <v>112</v>
      </c>
      <c r="K240" t="s">
        <v>165</v>
      </c>
      <c r="L240" s="15">
        <v>3001</v>
      </c>
      <c r="M240" t="s">
        <v>124</v>
      </c>
      <c r="N240" t="s">
        <v>125</v>
      </c>
      <c r="O240" t="s">
        <v>195</v>
      </c>
      <c r="P240" t="s">
        <v>196</v>
      </c>
      <c r="Q240" t="s">
        <v>197</v>
      </c>
      <c r="R240" t="s">
        <v>170</v>
      </c>
      <c r="S240">
        <v>-447800</v>
      </c>
      <c r="T240">
        <v>0</v>
      </c>
      <c r="U240" s="15">
        <v>1</v>
      </c>
      <c r="V240" s="27" t="str">
        <f>INDEX(program[ProgramName],MATCH(Data2[[#This Row],[ProgramNum]],program[ProgramNum],0))</f>
        <v>MOTOR VEHICLE SERVICES AND ENFORCEMENT</v>
      </c>
      <c r="W240" s="20" t="str">
        <f>RIGHT(Data2[[#This Row],[ProgramNum]],1)&amp;Data2[[#This Row],[Statute]]</f>
        <v>5dq</v>
      </c>
      <c r="X240" s="27" t="e">
        <f>INDEX(#REF!,MATCH(Data2[[#This Row],[Appr]],#REF!,0))</f>
        <v>#REF!</v>
      </c>
      <c r="Y240" s="40" t="str">
        <f>INDEX(version[Version],MATCH(Data2[[#This Row],[ChangeAuth]],version[Chg code],0))</f>
        <v>Final</v>
      </c>
      <c r="Z240" s="30">
        <f>INDEX(fund[#Data],MATCH(G240,fund[Fund code],0),2)</f>
        <v>211</v>
      </c>
      <c r="AA240" s="29" t="str">
        <f>IF(Data2[[#This Row],[B2year]]=1,RIGHT(LEFT($A$1,4)+1,2),IF(Data2[[#This Row],[B2year]]=2,RIGHT($A$1,2),""))</f>
        <v>22</v>
      </c>
      <c r="AB240" s="29">
        <f>INDEX(version8[#Data],MATCH(Data2[[#This Row],[Version]],version8[Version],0),2)</f>
        <v>6</v>
      </c>
      <c r="AC240" s="29" t="str">
        <f>IF(Data2[[#This Row],[FederalService]]="",Data2[[#This Row],[FundSource]],IF(Data2[[#This Row],[FederalService]]="L",Data2[[#This Row],[FundSource]]&amp;"-L",IF(Data2[[#This Row],[FederalService]]="F",Data2[[#This Row],[FundSource]]&amp;"-F",IF(Data2[[#This Row],[FederalService]]="S",Data2[[#This Row],[FundSource]]&amp;"-S"))))</f>
        <v>SEG</v>
      </c>
    </row>
    <row r="241" spans="1:29" ht="15" x14ac:dyDescent="0.25">
      <c r="A241" t="s">
        <v>126</v>
      </c>
      <c r="B241" t="s">
        <v>127</v>
      </c>
      <c r="C241" t="s">
        <v>165</v>
      </c>
      <c r="D241" s="15">
        <v>375</v>
      </c>
      <c r="E241" t="s">
        <v>350</v>
      </c>
      <c r="F241" t="s">
        <v>109</v>
      </c>
      <c r="G241" t="s">
        <v>110</v>
      </c>
      <c r="H241" t="s">
        <v>165</v>
      </c>
      <c r="I241" t="s">
        <v>118</v>
      </c>
      <c r="J241" t="s">
        <v>112</v>
      </c>
      <c r="K241" t="s">
        <v>174</v>
      </c>
      <c r="L241" s="15">
        <v>6048</v>
      </c>
      <c r="M241" t="s">
        <v>351</v>
      </c>
      <c r="N241" t="s">
        <v>122</v>
      </c>
      <c r="O241" t="s">
        <v>307</v>
      </c>
      <c r="P241" t="s">
        <v>268</v>
      </c>
      <c r="Q241" t="s">
        <v>176</v>
      </c>
      <c r="R241" t="s">
        <v>170</v>
      </c>
      <c r="S241">
        <v>113200</v>
      </c>
      <c r="T241">
        <v>0</v>
      </c>
      <c r="U241" s="15">
        <v>1</v>
      </c>
      <c r="V241" s="27" t="str">
        <f>INDEX(program[ProgramName],MATCH(Data2[[#This Row],[ProgramNum]],program[ProgramNum],0))</f>
        <v>STATE HIGHWAY FACILITIES</v>
      </c>
      <c r="W241" s="20" t="str">
        <f>RIGHT(Data2[[#This Row],[ProgramNum]],1)&amp;Data2[[#This Row],[Statute]]</f>
        <v>3ev</v>
      </c>
      <c r="X241" s="27" t="e">
        <f>INDEX(#REF!,MATCH(Data2[[#This Row],[Appr]],#REF!,0))</f>
        <v>#REF!</v>
      </c>
      <c r="Y241" s="40" t="str">
        <f>INDEX(version[Version],MATCH(Data2[[#This Row],[ChangeAuth]],version[Chg code],0))</f>
        <v>Governor's</v>
      </c>
      <c r="Z241" s="30">
        <f>INDEX(fund[#Data],MATCH(G241,fund[Fund code],0),2)</f>
        <v>211</v>
      </c>
      <c r="AA241" s="29" t="str">
        <f>IF(Data2[[#This Row],[B2year]]=1,RIGHT(LEFT($A$1,4)+1,2),IF(Data2[[#This Row],[B2year]]=2,RIGHT($A$1,2),""))</f>
        <v>22</v>
      </c>
      <c r="AB241" s="29">
        <f>INDEX(version8[#Data],MATCH(Data2[[#This Row],[Version]],version8[Version],0),2)</f>
        <v>2</v>
      </c>
      <c r="AC241" s="29" t="str">
        <f>IF(Data2[[#This Row],[FederalService]]="",Data2[[#This Row],[FundSource]],IF(Data2[[#This Row],[FederalService]]="L",Data2[[#This Row],[FundSource]]&amp;"-L",IF(Data2[[#This Row],[FederalService]]="F",Data2[[#This Row],[FundSource]]&amp;"-F",IF(Data2[[#This Row],[FederalService]]="S",Data2[[#This Row],[FundSource]]&amp;"-S"))))</f>
        <v>SEG-L</v>
      </c>
    </row>
    <row r="242" spans="1:29" ht="15" x14ac:dyDescent="0.25">
      <c r="A242" t="s">
        <v>126</v>
      </c>
      <c r="B242" t="s">
        <v>127</v>
      </c>
      <c r="C242" t="s">
        <v>165</v>
      </c>
      <c r="D242" s="15">
        <v>375</v>
      </c>
      <c r="E242" t="s">
        <v>350</v>
      </c>
      <c r="F242" t="s">
        <v>109</v>
      </c>
      <c r="G242" t="s">
        <v>110</v>
      </c>
      <c r="H242" t="s">
        <v>165</v>
      </c>
      <c r="I242" t="s">
        <v>118</v>
      </c>
      <c r="J242" t="s">
        <v>112</v>
      </c>
      <c r="K242" t="s">
        <v>174</v>
      </c>
      <c r="L242" s="15">
        <v>6048</v>
      </c>
      <c r="M242" t="s">
        <v>351</v>
      </c>
      <c r="N242" t="s">
        <v>122</v>
      </c>
      <c r="O242" t="s">
        <v>307</v>
      </c>
      <c r="P242" t="s">
        <v>268</v>
      </c>
      <c r="Q242" t="s">
        <v>176</v>
      </c>
      <c r="R242" t="s">
        <v>170</v>
      </c>
      <c r="S242">
        <v>130300</v>
      </c>
      <c r="T242">
        <v>0</v>
      </c>
      <c r="U242" s="15">
        <v>2</v>
      </c>
      <c r="V242" s="27" t="str">
        <f>INDEX(program[ProgramName],MATCH(Data2[[#This Row],[ProgramNum]],program[ProgramNum],0))</f>
        <v>STATE HIGHWAY FACILITIES</v>
      </c>
      <c r="W242" s="20" t="str">
        <f>RIGHT(Data2[[#This Row],[ProgramNum]],1)&amp;Data2[[#This Row],[Statute]]</f>
        <v>3ev</v>
      </c>
      <c r="X242" s="27" t="e">
        <f>INDEX(#REF!,MATCH(Data2[[#This Row],[Appr]],#REF!,0))</f>
        <v>#REF!</v>
      </c>
      <c r="Y242" s="40" t="str">
        <f>INDEX(version[Version],MATCH(Data2[[#This Row],[ChangeAuth]],version[Chg code],0))</f>
        <v>Governor's</v>
      </c>
      <c r="Z242" s="30">
        <f>INDEX(fund[#Data],MATCH(G242,fund[Fund code],0),2)</f>
        <v>211</v>
      </c>
      <c r="AA242" s="29" t="str">
        <f>IF(Data2[[#This Row],[B2year]]=1,RIGHT(LEFT($A$1,4)+1,2),IF(Data2[[#This Row],[B2year]]=2,RIGHT($A$1,2),""))</f>
        <v>23</v>
      </c>
      <c r="AB242" s="29">
        <f>INDEX(version8[#Data],MATCH(Data2[[#This Row],[Version]],version8[Version],0),2)</f>
        <v>2</v>
      </c>
      <c r="AC242" s="29" t="str">
        <f>IF(Data2[[#This Row],[FederalService]]="",Data2[[#This Row],[FundSource]],IF(Data2[[#This Row],[FederalService]]="L",Data2[[#This Row],[FundSource]]&amp;"-L",IF(Data2[[#This Row],[FederalService]]="F",Data2[[#This Row],[FundSource]]&amp;"-F",IF(Data2[[#This Row],[FederalService]]="S",Data2[[#This Row],[FundSource]]&amp;"-S"))))</f>
        <v>SEG-L</v>
      </c>
    </row>
    <row r="243" spans="1:29" ht="15" x14ac:dyDescent="0.25">
      <c r="A243" t="s">
        <v>126</v>
      </c>
      <c r="B243" t="s">
        <v>132</v>
      </c>
      <c r="C243" t="s">
        <v>165</v>
      </c>
      <c r="D243" s="15">
        <v>340</v>
      </c>
      <c r="E243" t="s">
        <v>352</v>
      </c>
      <c r="F243" t="s">
        <v>121</v>
      </c>
      <c r="G243" t="s">
        <v>117</v>
      </c>
      <c r="H243" t="s">
        <v>165</v>
      </c>
      <c r="I243" t="s">
        <v>118</v>
      </c>
      <c r="J243" t="s">
        <v>112</v>
      </c>
      <c r="K243" t="s">
        <v>165</v>
      </c>
      <c r="L243" s="15">
        <v>2000</v>
      </c>
      <c r="M243" t="s">
        <v>115</v>
      </c>
      <c r="N243" t="s">
        <v>116</v>
      </c>
      <c r="O243" t="s">
        <v>353</v>
      </c>
      <c r="P243" t="s">
        <v>354</v>
      </c>
      <c r="Q243" t="s">
        <v>176</v>
      </c>
      <c r="R243" t="s">
        <v>170</v>
      </c>
      <c r="S243">
        <v>590000</v>
      </c>
      <c r="T243">
        <v>0</v>
      </c>
      <c r="U243" s="15">
        <v>1</v>
      </c>
      <c r="V243" s="27" t="str">
        <f>INDEX(program[ProgramName],MATCH(Data2[[#This Row],[ProgramNum]],program[ProgramNum],0))</f>
        <v>STATE HIGHWAY FACILITIES</v>
      </c>
      <c r="W243" s="20" t="str">
        <f>RIGHT(Data2[[#This Row],[ProgramNum]],1)&amp;Data2[[#This Row],[Statute]]</f>
        <v>3jg</v>
      </c>
      <c r="X243" s="27" t="e">
        <f>INDEX(#REF!,MATCH(Data2[[#This Row],[Appr]],#REF!,0))</f>
        <v>#REF!</v>
      </c>
      <c r="Y243" s="40" t="str">
        <f>INDEX(version[Version],MATCH(Data2[[#This Row],[ChangeAuth]],version[Chg code],0))</f>
        <v>Agency</v>
      </c>
      <c r="Z243" s="30">
        <f>INDEX(fund[#Data],MATCH(G243,fund[Fund code],0),2)</f>
        <v>100</v>
      </c>
      <c r="AA243" s="29" t="str">
        <f>IF(Data2[[#This Row],[B2year]]=1,RIGHT(LEFT($A$1,4)+1,2),IF(Data2[[#This Row],[B2year]]=2,RIGHT($A$1,2),""))</f>
        <v>22</v>
      </c>
      <c r="AB243" s="29">
        <f>INDEX(version8[#Data],MATCH(Data2[[#This Row],[Version]],version8[Version],0),2)</f>
        <v>1</v>
      </c>
      <c r="AC243" s="29" t="str">
        <f>IF(Data2[[#This Row],[FederalService]]="",Data2[[#This Row],[FundSource]],IF(Data2[[#This Row],[FederalService]]="L",Data2[[#This Row],[FundSource]]&amp;"-L",IF(Data2[[#This Row],[FederalService]]="F",Data2[[#This Row],[FundSource]]&amp;"-F",IF(Data2[[#This Row],[FederalService]]="S",Data2[[#This Row],[FundSource]]&amp;"-S"))))</f>
        <v>PR</v>
      </c>
    </row>
    <row r="244" spans="1:29" ht="15" x14ac:dyDescent="0.25">
      <c r="A244" t="s">
        <v>126</v>
      </c>
      <c r="B244" t="s">
        <v>132</v>
      </c>
      <c r="C244" t="s">
        <v>165</v>
      </c>
      <c r="D244" s="15">
        <v>340</v>
      </c>
      <c r="E244" t="s">
        <v>352</v>
      </c>
      <c r="F244" t="s">
        <v>121</v>
      </c>
      <c r="G244" t="s">
        <v>117</v>
      </c>
      <c r="H244" t="s">
        <v>165</v>
      </c>
      <c r="I244" t="s">
        <v>118</v>
      </c>
      <c r="J244" t="s">
        <v>112</v>
      </c>
      <c r="K244" t="s">
        <v>165</v>
      </c>
      <c r="L244" s="15">
        <v>2000</v>
      </c>
      <c r="M244" t="s">
        <v>115</v>
      </c>
      <c r="N244" t="s">
        <v>116</v>
      </c>
      <c r="O244" t="s">
        <v>353</v>
      </c>
      <c r="P244" t="s">
        <v>354</v>
      </c>
      <c r="Q244" t="s">
        <v>176</v>
      </c>
      <c r="R244" t="s">
        <v>170</v>
      </c>
      <c r="S244">
        <v>590000</v>
      </c>
      <c r="T244">
        <v>0</v>
      </c>
      <c r="U244" s="15">
        <v>2</v>
      </c>
      <c r="V244" s="27" t="str">
        <f>INDEX(program[ProgramName],MATCH(Data2[[#This Row],[ProgramNum]],program[ProgramNum],0))</f>
        <v>STATE HIGHWAY FACILITIES</v>
      </c>
      <c r="W244" s="20" t="str">
        <f>RIGHT(Data2[[#This Row],[ProgramNum]],1)&amp;Data2[[#This Row],[Statute]]</f>
        <v>3jg</v>
      </c>
      <c r="X244" s="27" t="e">
        <f>INDEX(#REF!,MATCH(Data2[[#This Row],[Appr]],#REF!,0))</f>
        <v>#REF!</v>
      </c>
      <c r="Y244" s="40" t="str">
        <f>INDEX(version[Version],MATCH(Data2[[#This Row],[ChangeAuth]],version[Chg code],0))</f>
        <v>Agency</v>
      </c>
      <c r="Z244" s="30">
        <f>INDEX(fund[#Data],MATCH(G244,fund[Fund code],0),2)</f>
        <v>100</v>
      </c>
      <c r="AA244" s="29" t="str">
        <f>IF(Data2[[#This Row],[B2year]]=1,RIGHT(LEFT($A$1,4)+1,2),IF(Data2[[#This Row],[B2year]]=2,RIGHT($A$1,2),""))</f>
        <v>23</v>
      </c>
      <c r="AB244" s="29">
        <f>INDEX(version8[#Data],MATCH(Data2[[#This Row],[Version]],version8[Version],0),2)</f>
        <v>1</v>
      </c>
      <c r="AC244" s="29" t="str">
        <f>IF(Data2[[#This Row],[FederalService]]="",Data2[[#This Row],[FundSource]],IF(Data2[[#This Row],[FederalService]]="L",Data2[[#This Row],[FundSource]]&amp;"-L",IF(Data2[[#This Row],[FederalService]]="F",Data2[[#This Row],[FundSource]]&amp;"-F",IF(Data2[[#This Row],[FederalService]]="S",Data2[[#This Row],[FundSource]]&amp;"-S"))))</f>
        <v>PR</v>
      </c>
    </row>
    <row r="245" spans="1:29" ht="15" x14ac:dyDescent="0.25">
      <c r="A245" t="s">
        <v>126</v>
      </c>
      <c r="B245" t="s">
        <v>132</v>
      </c>
      <c r="C245" t="s">
        <v>165</v>
      </c>
      <c r="D245" s="15">
        <v>351</v>
      </c>
      <c r="E245" t="s">
        <v>355</v>
      </c>
      <c r="F245" t="s">
        <v>121</v>
      </c>
      <c r="G245" t="s">
        <v>117</v>
      </c>
      <c r="H245" t="s">
        <v>165</v>
      </c>
      <c r="I245" t="s">
        <v>118</v>
      </c>
      <c r="J245" t="s">
        <v>112</v>
      </c>
      <c r="K245" t="s">
        <v>165</v>
      </c>
      <c r="L245" s="15">
        <v>2000</v>
      </c>
      <c r="M245" t="s">
        <v>115</v>
      </c>
      <c r="N245" t="s">
        <v>116</v>
      </c>
      <c r="O245" t="s">
        <v>356</v>
      </c>
      <c r="P245" t="s">
        <v>294</v>
      </c>
      <c r="Q245" t="s">
        <v>176</v>
      </c>
      <c r="R245" t="s">
        <v>170</v>
      </c>
      <c r="S245">
        <v>279700</v>
      </c>
      <c r="T245">
        <v>0</v>
      </c>
      <c r="U245" s="15">
        <v>1</v>
      </c>
      <c r="V245" s="27" t="str">
        <f>INDEX(program[ProgramName],MATCH(Data2[[#This Row],[ProgramNum]],program[ProgramNum],0))</f>
        <v>STATE HIGHWAY FACILITIES</v>
      </c>
      <c r="W245" s="20" t="str">
        <f>RIGHT(Data2[[#This Row],[ProgramNum]],1)&amp;Data2[[#This Row],[Statute]]</f>
        <v>3jh</v>
      </c>
      <c r="X245" s="27" t="e">
        <f>INDEX(#REF!,MATCH(Data2[[#This Row],[Appr]],#REF!,0))</f>
        <v>#REF!</v>
      </c>
      <c r="Y245" s="40" t="str">
        <f>INDEX(version[Version],MATCH(Data2[[#This Row],[ChangeAuth]],version[Chg code],0))</f>
        <v>Agency</v>
      </c>
      <c r="Z245" s="30">
        <f>INDEX(fund[#Data],MATCH(G245,fund[Fund code],0),2)</f>
        <v>100</v>
      </c>
      <c r="AA245" s="29" t="str">
        <f>IF(Data2[[#This Row],[B2year]]=1,RIGHT(LEFT($A$1,4)+1,2),IF(Data2[[#This Row],[B2year]]=2,RIGHT($A$1,2),""))</f>
        <v>22</v>
      </c>
      <c r="AB245" s="29">
        <f>INDEX(version8[#Data],MATCH(Data2[[#This Row],[Version]],version8[Version],0),2)</f>
        <v>1</v>
      </c>
      <c r="AC245" s="29" t="str">
        <f>IF(Data2[[#This Row],[FederalService]]="",Data2[[#This Row],[FundSource]],IF(Data2[[#This Row],[FederalService]]="L",Data2[[#This Row],[FundSource]]&amp;"-L",IF(Data2[[#This Row],[FederalService]]="F",Data2[[#This Row],[FundSource]]&amp;"-F",IF(Data2[[#This Row],[FederalService]]="S",Data2[[#This Row],[FundSource]]&amp;"-S"))))</f>
        <v>PR</v>
      </c>
    </row>
    <row r="246" spans="1:29" ht="15" x14ac:dyDescent="0.25">
      <c r="A246" t="s">
        <v>126</v>
      </c>
      <c r="B246" t="s">
        <v>132</v>
      </c>
      <c r="C246" t="s">
        <v>165</v>
      </c>
      <c r="D246" s="15">
        <v>351</v>
      </c>
      <c r="E246" t="s">
        <v>355</v>
      </c>
      <c r="F246" t="s">
        <v>121</v>
      </c>
      <c r="G246" t="s">
        <v>117</v>
      </c>
      <c r="H246" t="s">
        <v>165</v>
      </c>
      <c r="I246" t="s">
        <v>118</v>
      </c>
      <c r="J246" t="s">
        <v>112</v>
      </c>
      <c r="K246" t="s">
        <v>165</v>
      </c>
      <c r="L246" s="15">
        <v>2000</v>
      </c>
      <c r="M246" t="s">
        <v>115</v>
      </c>
      <c r="N246" t="s">
        <v>116</v>
      </c>
      <c r="O246" t="s">
        <v>356</v>
      </c>
      <c r="P246" t="s">
        <v>294</v>
      </c>
      <c r="Q246" t="s">
        <v>176</v>
      </c>
      <c r="R246" t="s">
        <v>170</v>
      </c>
      <c r="S246">
        <v>279700</v>
      </c>
      <c r="T246">
        <v>0</v>
      </c>
      <c r="U246" s="15">
        <v>2</v>
      </c>
      <c r="V246" s="27" t="str">
        <f>INDEX(program[ProgramName],MATCH(Data2[[#This Row],[ProgramNum]],program[ProgramNum],0))</f>
        <v>STATE HIGHWAY FACILITIES</v>
      </c>
      <c r="W246" s="20" t="str">
        <f>RIGHT(Data2[[#This Row],[ProgramNum]],1)&amp;Data2[[#This Row],[Statute]]</f>
        <v>3jh</v>
      </c>
      <c r="X246" s="27" t="e">
        <f>INDEX(#REF!,MATCH(Data2[[#This Row],[Appr]],#REF!,0))</f>
        <v>#REF!</v>
      </c>
      <c r="Y246" s="40" t="str">
        <f>INDEX(version[Version],MATCH(Data2[[#This Row],[ChangeAuth]],version[Chg code],0))</f>
        <v>Agency</v>
      </c>
      <c r="Z246" s="30">
        <f>INDEX(fund[#Data],MATCH(G246,fund[Fund code],0),2)</f>
        <v>100</v>
      </c>
      <c r="AA246" s="29" t="str">
        <f>IF(Data2[[#This Row],[B2year]]=1,RIGHT(LEFT($A$1,4)+1,2),IF(Data2[[#This Row],[B2year]]=2,RIGHT($A$1,2),""))</f>
        <v>23</v>
      </c>
      <c r="AB246" s="29">
        <f>INDEX(version8[#Data],MATCH(Data2[[#This Row],[Version]],version8[Version],0),2)</f>
        <v>1</v>
      </c>
      <c r="AC246" s="29" t="str">
        <f>IF(Data2[[#This Row],[FederalService]]="",Data2[[#This Row],[FundSource]],IF(Data2[[#This Row],[FederalService]]="L",Data2[[#This Row],[FundSource]]&amp;"-L",IF(Data2[[#This Row],[FederalService]]="F",Data2[[#This Row],[FundSource]]&amp;"-F",IF(Data2[[#This Row],[FederalService]]="S",Data2[[#This Row],[FundSource]]&amp;"-S"))))</f>
        <v>PR</v>
      </c>
    </row>
    <row r="247" spans="1:29" ht="15" x14ac:dyDescent="0.25">
      <c r="A247" t="s">
        <v>126</v>
      </c>
      <c r="B247" t="s">
        <v>132</v>
      </c>
      <c r="C247" t="s">
        <v>165</v>
      </c>
      <c r="D247" s="15">
        <v>350</v>
      </c>
      <c r="E247" t="s">
        <v>357</v>
      </c>
      <c r="F247" t="s">
        <v>121</v>
      </c>
      <c r="G247" t="s">
        <v>117</v>
      </c>
      <c r="H247" t="s">
        <v>165</v>
      </c>
      <c r="I247" t="s">
        <v>118</v>
      </c>
      <c r="J247" t="s">
        <v>112</v>
      </c>
      <c r="K247" t="s">
        <v>165</v>
      </c>
      <c r="L247" s="15">
        <v>2000</v>
      </c>
      <c r="M247" t="s">
        <v>115</v>
      </c>
      <c r="N247" t="s">
        <v>116</v>
      </c>
      <c r="O247" t="s">
        <v>358</v>
      </c>
      <c r="P247" t="s">
        <v>359</v>
      </c>
      <c r="Q247" t="s">
        <v>176</v>
      </c>
      <c r="R247" t="s">
        <v>170</v>
      </c>
      <c r="S247">
        <v>1533800</v>
      </c>
      <c r="T247">
        <v>0</v>
      </c>
      <c r="U247" s="15">
        <v>2</v>
      </c>
      <c r="V247" s="27" t="str">
        <f>INDEX(program[ProgramName],MATCH(Data2[[#This Row],[ProgramNum]],program[ProgramNum],0))</f>
        <v>STATE HIGHWAY FACILITIES</v>
      </c>
      <c r="W247" s="20" t="str">
        <f>RIGHT(Data2[[#This Row],[ProgramNum]],1)&amp;Data2[[#This Row],[Statute]]</f>
        <v>3jj</v>
      </c>
      <c r="X247" s="27" t="e">
        <f>INDEX(#REF!,MATCH(Data2[[#This Row],[Appr]],#REF!,0))</f>
        <v>#REF!</v>
      </c>
      <c r="Y247" s="40" t="str">
        <f>INDEX(version[Version],MATCH(Data2[[#This Row],[ChangeAuth]],version[Chg code],0))</f>
        <v>Agency</v>
      </c>
      <c r="Z247" s="30">
        <f>INDEX(fund[#Data],MATCH(G247,fund[Fund code],0),2)</f>
        <v>100</v>
      </c>
      <c r="AA247" s="29" t="str">
        <f>IF(Data2[[#This Row],[B2year]]=1,RIGHT(LEFT($A$1,4)+1,2),IF(Data2[[#This Row],[B2year]]=2,RIGHT($A$1,2),""))</f>
        <v>23</v>
      </c>
      <c r="AB247" s="29">
        <f>INDEX(version8[#Data],MATCH(Data2[[#This Row],[Version]],version8[Version],0),2)</f>
        <v>1</v>
      </c>
      <c r="AC247" s="29" t="str">
        <f>IF(Data2[[#This Row],[FederalService]]="",Data2[[#This Row],[FundSource]],IF(Data2[[#This Row],[FederalService]]="L",Data2[[#This Row],[FundSource]]&amp;"-L",IF(Data2[[#This Row],[FederalService]]="F",Data2[[#This Row],[FundSource]]&amp;"-F",IF(Data2[[#This Row],[FederalService]]="S",Data2[[#This Row],[FundSource]]&amp;"-S"))))</f>
        <v>PR</v>
      </c>
    </row>
    <row r="248" spans="1:29" ht="15" x14ac:dyDescent="0.25">
      <c r="A248" t="s">
        <v>126</v>
      </c>
      <c r="B248" t="s">
        <v>132</v>
      </c>
      <c r="C248" t="s">
        <v>165</v>
      </c>
      <c r="D248" s="15">
        <v>350</v>
      </c>
      <c r="E248" t="s">
        <v>357</v>
      </c>
      <c r="F248" t="s">
        <v>121</v>
      </c>
      <c r="G248" t="s">
        <v>117</v>
      </c>
      <c r="H248" t="s">
        <v>165</v>
      </c>
      <c r="I248" t="s">
        <v>118</v>
      </c>
      <c r="J248" t="s">
        <v>112</v>
      </c>
      <c r="K248" t="s">
        <v>165</v>
      </c>
      <c r="L248" s="15">
        <v>2000</v>
      </c>
      <c r="M248" t="s">
        <v>115</v>
      </c>
      <c r="N248" t="s">
        <v>116</v>
      </c>
      <c r="O248" t="s">
        <v>358</v>
      </c>
      <c r="P248" t="s">
        <v>359</v>
      </c>
      <c r="Q248" t="s">
        <v>176</v>
      </c>
      <c r="R248" t="s">
        <v>170</v>
      </c>
      <c r="S248">
        <v>1533800</v>
      </c>
      <c r="T248">
        <v>0</v>
      </c>
      <c r="U248" s="15">
        <v>1</v>
      </c>
      <c r="V248" s="27" t="str">
        <f>INDEX(program[ProgramName],MATCH(Data2[[#This Row],[ProgramNum]],program[ProgramNum],0))</f>
        <v>STATE HIGHWAY FACILITIES</v>
      </c>
      <c r="W248" s="20" t="str">
        <f>RIGHT(Data2[[#This Row],[ProgramNum]],1)&amp;Data2[[#This Row],[Statute]]</f>
        <v>3jj</v>
      </c>
      <c r="X248" s="27" t="e">
        <f>INDEX(#REF!,MATCH(Data2[[#This Row],[Appr]],#REF!,0))</f>
        <v>#REF!</v>
      </c>
      <c r="Y248" s="40" t="str">
        <f>INDEX(version[Version],MATCH(Data2[[#This Row],[ChangeAuth]],version[Chg code],0))</f>
        <v>Agency</v>
      </c>
      <c r="Z248" s="30">
        <f>INDEX(fund[#Data],MATCH(G248,fund[Fund code],0),2)</f>
        <v>100</v>
      </c>
      <c r="AA248" s="29" t="str">
        <f>IF(Data2[[#This Row],[B2year]]=1,RIGHT(LEFT($A$1,4)+1,2),IF(Data2[[#This Row],[B2year]]=2,RIGHT($A$1,2),""))</f>
        <v>22</v>
      </c>
      <c r="AB248" s="29">
        <f>INDEX(version8[#Data],MATCH(Data2[[#This Row],[Version]],version8[Version],0),2)</f>
        <v>1</v>
      </c>
      <c r="AC248" s="29" t="str">
        <f>IF(Data2[[#This Row],[FederalService]]="",Data2[[#This Row],[FundSource]],IF(Data2[[#This Row],[FederalService]]="L",Data2[[#This Row],[FundSource]]&amp;"-L",IF(Data2[[#This Row],[FederalService]]="F",Data2[[#This Row],[FundSource]]&amp;"-F",IF(Data2[[#This Row],[FederalService]]="S",Data2[[#This Row],[FundSource]]&amp;"-S"))))</f>
        <v>PR</v>
      </c>
    </row>
    <row r="249" spans="1:29" ht="15" x14ac:dyDescent="0.25">
      <c r="A249" t="s">
        <v>126</v>
      </c>
      <c r="B249" t="s">
        <v>132</v>
      </c>
      <c r="C249" t="s">
        <v>165</v>
      </c>
      <c r="D249" s="15">
        <v>350</v>
      </c>
      <c r="E249" t="s">
        <v>357</v>
      </c>
      <c r="F249" t="s">
        <v>121</v>
      </c>
      <c r="G249" t="s">
        <v>117</v>
      </c>
      <c r="H249" t="s">
        <v>165</v>
      </c>
      <c r="I249" t="s">
        <v>118</v>
      </c>
      <c r="J249" t="s">
        <v>112</v>
      </c>
      <c r="K249" t="s">
        <v>165</v>
      </c>
      <c r="L249" s="15">
        <v>2000</v>
      </c>
      <c r="M249" t="s">
        <v>115</v>
      </c>
      <c r="N249" t="s">
        <v>116</v>
      </c>
      <c r="O249" t="s">
        <v>358</v>
      </c>
      <c r="P249" t="s">
        <v>359</v>
      </c>
      <c r="Q249" t="s">
        <v>360</v>
      </c>
      <c r="R249" t="s">
        <v>170</v>
      </c>
      <c r="S249">
        <v>2553400</v>
      </c>
      <c r="T249">
        <v>0</v>
      </c>
      <c r="U249" s="15">
        <v>1</v>
      </c>
      <c r="V249" s="27" t="str">
        <f>INDEX(program[ProgramName],MATCH(Data2[[#This Row],[ProgramNum]],program[ProgramNum],0))</f>
        <v>STATE HIGHWAY FACILITIES</v>
      </c>
      <c r="W249" s="20" t="str">
        <f>RIGHT(Data2[[#This Row],[ProgramNum]],1)&amp;Data2[[#This Row],[Statute]]</f>
        <v>3jj</v>
      </c>
      <c r="X249" s="27" t="e">
        <f>INDEX(#REF!,MATCH(Data2[[#This Row],[Appr]],#REF!,0))</f>
        <v>#REF!</v>
      </c>
      <c r="Y249" s="40" t="str">
        <f>INDEX(version[Version],MATCH(Data2[[#This Row],[ChangeAuth]],version[Chg code],0))</f>
        <v>Agency</v>
      </c>
      <c r="Z249" s="30">
        <f>INDEX(fund[#Data],MATCH(G249,fund[Fund code],0),2)</f>
        <v>100</v>
      </c>
      <c r="AA249" s="29" t="str">
        <f>IF(Data2[[#This Row],[B2year]]=1,RIGHT(LEFT($A$1,4)+1,2),IF(Data2[[#This Row],[B2year]]=2,RIGHT($A$1,2),""))</f>
        <v>22</v>
      </c>
      <c r="AB249" s="29">
        <f>INDEX(version8[#Data],MATCH(Data2[[#This Row],[Version]],version8[Version],0),2)</f>
        <v>1</v>
      </c>
      <c r="AC249" s="29" t="str">
        <f>IF(Data2[[#This Row],[FederalService]]="",Data2[[#This Row],[FundSource]],IF(Data2[[#This Row],[FederalService]]="L",Data2[[#This Row],[FundSource]]&amp;"-L",IF(Data2[[#This Row],[FederalService]]="F",Data2[[#This Row],[FundSource]]&amp;"-F",IF(Data2[[#This Row],[FederalService]]="S",Data2[[#This Row],[FundSource]]&amp;"-S"))))</f>
        <v>PR</v>
      </c>
    </row>
    <row r="250" spans="1:29" ht="15" x14ac:dyDescent="0.25">
      <c r="A250" t="s">
        <v>126</v>
      </c>
      <c r="B250" t="s">
        <v>132</v>
      </c>
      <c r="C250" t="s">
        <v>165</v>
      </c>
      <c r="D250" s="15">
        <v>350</v>
      </c>
      <c r="E250" t="s">
        <v>357</v>
      </c>
      <c r="F250" t="s">
        <v>121</v>
      </c>
      <c r="G250" t="s">
        <v>117</v>
      </c>
      <c r="H250" t="s">
        <v>165</v>
      </c>
      <c r="I250" t="s">
        <v>118</v>
      </c>
      <c r="J250" t="s">
        <v>112</v>
      </c>
      <c r="K250" t="s">
        <v>165</v>
      </c>
      <c r="L250" s="15">
        <v>2000</v>
      </c>
      <c r="M250" t="s">
        <v>115</v>
      </c>
      <c r="N250" t="s">
        <v>116</v>
      </c>
      <c r="O250" t="s">
        <v>358</v>
      </c>
      <c r="P250" t="s">
        <v>359</v>
      </c>
      <c r="Q250" t="s">
        <v>360</v>
      </c>
      <c r="R250" t="s">
        <v>170</v>
      </c>
      <c r="S250">
        <v>2553400</v>
      </c>
      <c r="T250">
        <v>0</v>
      </c>
      <c r="U250" s="15">
        <v>2</v>
      </c>
      <c r="V250" s="27" t="str">
        <f>INDEX(program[ProgramName],MATCH(Data2[[#This Row],[ProgramNum]],program[ProgramNum],0))</f>
        <v>STATE HIGHWAY FACILITIES</v>
      </c>
      <c r="W250" s="20" t="str">
        <f>RIGHT(Data2[[#This Row],[ProgramNum]],1)&amp;Data2[[#This Row],[Statute]]</f>
        <v>3jj</v>
      </c>
      <c r="X250" s="27" t="e">
        <f>INDEX(#REF!,MATCH(Data2[[#This Row],[Appr]],#REF!,0))</f>
        <v>#REF!</v>
      </c>
      <c r="Y250" s="40" t="str">
        <f>INDEX(version[Version],MATCH(Data2[[#This Row],[ChangeAuth]],version[Chg code],0))</f>
        <v>Agency</v>
      </c>
      <c r="Z250" s="30">
        <f>INDEX(fund[#Data],MATCH(G250,fund[Fund code],0),2)</f>
        <v>100</v>
      </c>
      <c r="AA250" s="29" t="str">
        <f>IF(Data2[[#This Row],[B2year]]=1,RIGHT(LEFT($A$1,4)+1,2),IF(Data2[[#This Row],[B2year]]=2,RIGHT($A$1,2),""))</f>
        <v>23</v>
      </c>
      <c r="AB250" s="29">
        <f>INDEX(version8[#Data],MATCH(Data2[[#This Row],[Version]],version8[Version],0),2)</f>
        <v>1</v>
      </c>
      <c r="AC250" s="29" t="str">
        <f>IF(Data2[[#This Row],[FederalService]]="",Data2[[#This Row],[FundSource]],IF(Data2[[#This Row],[FederalService]]="L",Data2[[#This Row],[FundSource]]&amp;"-L",IF(Data2[[#This Row],[FederalService]]="F",Data2[[#This Row],[FundSource]]&amp;"-F",IF(Data2[[#This Row],[FederalService]]="S",Data2[[#This Row],[FundSource]]&amp;"-S"))))</f>
        <v>PR</v>
      </c>
    </row>
    <row r="251" spans="1:29" ht="15" x14ac:dyDescent="0.25">
      <c r="A251" t="s">
        <v>127</v>
      </c>
      <c r="B251" t="s">
        <v>123</v>
      </c>
      <c r="C251" t="s">
        <v>165</v>
      </c>
      <c r="D251" s="15">
        <v>564</v>
      </c>
      <c r="E251" t="s">
        <v>349</v>
      </c>
      <c r="F251" t="s">
        <v>109</v>
      </c>
      <c r="G251" t="s">
        <v>110</v>
      </c>
      <c r="H251" t="s">
        <v>165</v>
      </c>
      <c r="I251" t="s">
        <v>111</v>
      </c>
      <c r="J251" t="s">
        <v>112</v>
      </c>
      <c r="K251" t="s">
        <v>165</v>
      </c>
      <c r="L251" s="15">
        <v>3001</v>
      </c>
      <c r="M251" t="s">
        <v>124</v>
      </c>
      <c r="N251" t="s">
        <v>125</v>
      </c>
      <c r="O251" t="s">
        <v>195</v>
      </c>
      <c r="P251" t="s">
        <v>196</v>
      </c>
      <c r="Q251" t="s">
        <v>197</v>
      </c>
      <c r="R251" t="s">
        <v>170</v>
      </c>
      <c r="S251">
        <v>-447800</v>
      </c>
      <c r="T251">
        <v>0</v>
      </c>
      <c r="U251" s="15">
        <v>2</v>
      </c>
      <c r="V251" s="27" t="str">
        <f>INDEX(program[ProgramName],MATCH(Data2[[#This Row],[ProgramNum]],program[ProgramNum],0))</f>
        <v>MOTOR VEHICLE SERVICES AND ENFORCEMENT</v>
      </c>
      <c r="W251" s="20" t="str">
        <f>RIGHT(Data2[[#This Row],[ProgramNum]],1)&amp;Data2[[#This Row],[Statute]]</f>
        <v>5dq</v>
      </c>
      <c r="X251" s="27" t="e">
        <f>INDEX(#REF!,MATCH(Data2[[#This Row],[Appr]],#REF!,0))</f>
        <v>#REF!</v>
      </c>
      <c r="Y251" s="40" t="str">
        <f>INDEX(version[Version],MATCH(Data2[[#This Row],[ChangeAuth]],version[Chg code],0))</f>
        <v>Final</v>
      </c>
      <c r="Z251" s="30">
        <f>INDEX(fund[#Data],MATCH(G251,fund[Fund code],0),2)</f>
        <v>211</v>
      </c>
      <c r="AA251" s="29" t="str">
        <f>IF(Data2[[#This Row],[B2year]]=1,RIGHT(LEFT($A$1,4)+1,2),IF(Data2[[#This Row],[B2year]]=2,RIGHT($A$1,2),""))</f>
        <v>23</v>
      </c>
      <c r="AB251" s="29">
        <f>INDEX(version8[#Data],MATCH(Data2[[#This Row],[Version]],version8[Version],0),2)</f>
        <v>6</v>
      </c>
      <c r="AC251" s="29" t="str">
        <f>IF(Data2[[#This Row],[FederalService]]="",Data2[[#This Row],[FundSource]],IF(Data2[[#This Row],[FederalService]]="L",Data2[[#This Row],[FundSource]]&amp;"-L",IF(Data2[[#This Row],[FederalService]]="F",Data2[[#This Row],[FundSource]]&amp;"-F",IF(Data2[[#This Row],[FederalService]]="S",Data2[[#This Row],[FundSource]]&amp;"-S"))))</f>
        <v>SEG</v>
      </c>
    </row>
    <row r="252" spans="1:29" ht="15" x14ac:dyDescent="0.25">
      <c r="A252" t="s">
        <v>120</v>
      </c>
      <c r="B252" t="s">
        <v>107</v>
      </c>
      <c r="C252" t="s">
        <v>165</v>
      </c>
      <c r="D252" s="15">
        <v>961</v>
      </c>
      <c r="E252" t="s">
        <v>361</v>
      </c>
      <c r="F252" t="s">
        <v>109</v>
      </c>
      <c r="G252" t="s">
        <v>110</v>
      </c>
      <c r="H252" t="s">
        <v>165</v>
      </c>
      <c r="I252" t="s">
        <v>118</v>
      </c>
      <c r="J252" t="s">
        <v>112</v>
      </c>
      <c r="K252" t="s">
        <v>165</v>
      </c>
      <c r="L252" s="15">
        <v>3001</v>
      </c>
      <c r="M252" t="s">
        <v>124</v>
      </c>
      <c r="N252" t="s">
        <v>125</v>
      </c>
      <c r="O252" t="s">
        <v>362</v>
      </c>
      <c r="P252" t="s">
        <v>264</v>
      </c>
      <c r="Q252" t="s">
        <v>363</v>
      </c>
      <c r="R252" t="s">
        <v>170</v>
      </c>
      <c r="S252">
        <v>-1963500</v>
      </c>
      <c r="T252">
        <v>0</v>
      </c>
      <c r="U252" s="15">
        <v>1</v>
      </c>
      <c r="V252" s="27" t="str">
        <f>INDEX(program[ProgramName],MATCH(Data2[[#This Row],[ProgramNum]],program[ProgramNum],0))</f>
        <v>GENERAL PROVISIONS</v>
      </c>
      <c r="W252" s="20" t="str">
        <f>RIGHT(Data2[[#This Row],[ProgramNum]],1)&amp;Data2[[#This Row],[Statute]]</f>
        <v>9qh</v>
      </c>
      <c r="X252" s="27" t="e">
        <f>INDEX(#REF!,MATCH(Data2[[#This Row],[Appr]],#REF!,0))</f>
        <v>#REF!</v>
      </c>
      <c r="Y252" s="40" t="str">
        <f>INDEX(version[Version],MATCH(Data2[[#This Row],[ChangeAuth]],version[Chg code],0))</f>
        <v>Final</v>
      </c>
      <c r="Z252" s="30">
        <f>INDEX(fund[#Data],MATCH(G252,fund[Fund code],0),2)</f>
        <v>211</v>
      </c>
      <c r="AA252" s="29" t="str">
        <f>IF(Data2[[#This Row],[B2year]]=1,RIGHT(LEFT($A$1,4)+1,2),IF(Data2[[#This Row],[B2year]]=2,RIGHT($A$1,2),""))</f>
        <v>22</v>
      </c>
      <c r="AB252" s="29">
        <f>INDEX(version8[#Data],MATCH(Data2[[#This Row],[Version]],version8[Version],0),2)</f>
        <v>6</v>
      </c>
      <c r="AC252" s="29" t="str">
        <f>IF(Data2[[#This Row],[FederalService]]="",Data2[[#This Row],[FundSource]],IF(Data2[[#This Row],[FederalService]]="L",Data2[[#This Row],[FundSource]]&amp;"-L",IF(Data2[[#This Row],[FederalService]]="F",Data2[[#This Row],[FundSource]]&amp;"-F",IF(Data2[[#This Row],[FederalService]]="S",Data2[[#This Row],[FundSource]]&amp;"-S"))))</f>
        <v>SEG</v>
      </c>
    </row>
    <row r="253" spans="1:29" ht="15" x14ac:dyDescent="0.25">
      <c r="A253" t="s">
        <v>126</v>
      </c>
      <c r="B253" t="s">
        <v>107</v>
      </c>
      <c r="C253" t="s">
        <v>165</v>
      </c>
      <c r="D253" s="15">
        <v>374</v>
      </c>
      <c r="E253" t="s">
        <v>234</v>
      </c>
      <c r="F253" t="s">
        <v>109</v>
      </c>
      <c r="G253" t="s">
        <v>110</v>
      </c>
      <c r="H253" t="s">
        <v>165</v>
      </c>
      <c r="I253" t="s">
        <v>118</v>
      </c>
      <c r="J253" t="s">
        <v>112</v>
      </c>
      <c r="K253" t="s">
        <v>165</v>
      </c>
      <c r="L253" s="15">
        <v>2000</v>
      </c>
      <c r="M253" t="s">
        <v>115</v>
      </c>
      <c r="N253" t="s">
        <v>116</v>
      </c>
      <c r="O253" t="s">
        <v>235</v>
      </c>
      <c r="P253" t="s">
        <v>236</v>
      </c>
      <c r="Q253" t="s">
        <v>274</v>
      </c>
      <c r="R253" t="s">
        <v>170</v>
      </c>
      <c r="S253">
        <v>23622100</v>
      </c>
      <c r="T253">
        <v>0</v>
      </c>
      <c r="U253" s="15">
        <v>1</v>
      </c>
      <c r="V253" s="27" t="str">
        <f>INDEX(program[ProgramName],MATCH(Data2[[#This Row],[ProgramNum]],program[ProgramNum],0))</f>
        <v>STATE HIGHWAY FACILITIES</v>
      </c>
      <c r="W253" s="20" t="str">
        <f>RIGHT(Data2[[#This Row],[ProgramNum]],1)&amp;Data2[[#This Row],[Statute]]</f>
        <v>3aq</v>
      </c>
      <c r="X253" s="27" t="e">
        <f>INDEX(#REF!,MATCH(Data2[[#This Row],[Appr]],#REF!,0))</f>
        <v>#REF!</v>
      </c>
      <c r="Y253" s="40" t="str">
        <f>INDEX(version[Version],MATCH(Data2[[#This Row],[ChangeAuth]],version[Chg code],0))</f>
        <v>Agency</v>
      </c>
      <c r="Z253" s="30">
        <f>INDEX(fund[#Data],MATCH(G253,fund[Fund code],0),2)</f>
        <v>211</v>
      </c>
      <c r="AA253" s="29" t="str">
        <f>IF(Data2[[#This Row],[B2year]]=1,RIGHT(LEFT($A$1,4)+1,2),IF(Data2[[#This Row],[B2year]]=2,RIGHT($A$1,2),""))</f>
        <v>22</v>
      </c>
      <c r="AB253" s="29">
        <f>INDEX(version8[#Data],MATCH(Data2[[#This Row],[Version]],version8[Version],0),2)</f>
        <v>1</v>
      </c>
      <c r="AC253" s="29" t="str">
        <f>IF(Data2[[#This Row],[FederalService]]="",Data2[[#This Row],[FundSource]],IF(Data2[[#This Row],[FederalService]]="L",Data2[[#This Row],[FundSource]]&amp;"-L",IF(Data2[[#This Row],[FederalService]]="F",Data2[[#This Row],[FundSource]]&amp;"-F",IF(Data2[[#This Row],[FederalService]]="S",Data2[[#This Row],[FundSource]]&amp;"-S"))))</f>
        <v>SEG</v>
      </c>
    </row>
    <row r="254" spans="1:29" ht="15" x14ac:dyDescent="0.25">
      <c r="A254" t="s">
        <v>126</v>
      </c>
      <c r="B254" t="s">
        <v>107</v>
      </c>
      <c r="C254" t="s">
        <v>165</v>
      </c>
      <c r="D254" s="15">
        <v>374</v>
      </c>
      <c r="E254" t="s">
        <v>234</v>
      </c>
      <c r="F254" t="s">
        <v>109</v>
      </c>
      <c r="G254" t="s">
        <v>110</v>
      </c>
      <c r="H254" t="s">
        <v>165</v>
      </c>
      <c r="I254" t="s">
        <v>118</v>
      </c>
      <c r="J254" t="s">
        <v>112</v>
      </c>
      <c r="K254" t="s">
        <v>165</v>
      </c>
      <c r="L254" s="15">
        <v>2000</v>
      </c>
      <c r="M254" t="s">
        <v>115</v>
      </c>
      <c r="N254" t="s">
        <v>116</v>
      </c>
      <c r="O254" t="s">
        <v>235</v>
      </c>
      <c r="P254" t="s">
        <v>236</v>
      </c>
      <c r="Q254" t="s">
        <v>274</v>
      </c>
      <c r="R254" t="s">
        <v>170</v>
      </c>
      <c r="S254">
        <v>23622100</v>
      </c>
      <c r="T254">
        <v>0</v>
      </c>
      <c r="U254" s="15">
        <v>2</v>
      </c>
      <c r="V254" s="27" t="str">
        <f>INDEX(program[ProgramName],MATCH(Data2[[#This Row],[ProgramNum]],program[ProgramNum],0))</f>
        <v>STATE HIGHWAY FACILITIES</v>
      </c>
      <c r="W254" s="20" t="str">
        <f>RIGHT(Data2[[#This Row],[ProgramNum]],1)&amp;Data2[[#This Row],[Statute]]</f>
        <v>3aq</v>
      </c>
      <c r="X254" s="27" t="e">
        <f>INDEX(#REF!,MATCH(Data2[[#This Row],[Appr]],#REF!,0))</f>
        <v>#REF!</v>
      </c>
      <c r="Y254" s="40" t="str">
        <f>INDEX(version[Version],MATCH(Data2[[#This Row],[ChangeAuth]],version[Chg code],0))</f>
        <v>Agency</v>
      </c>
      <c r="Z254" s="30">
        <f>INDEX(fund[#Data],MATCH(G254,fund[Fund code],0),2)</f>
        <v>211</v>
      </c>
      <c r="AA254" s="29" t="str">
        <f>IF(Data2[[#This Row],[B2year]]=1,RIGHT(LEFT($A$1,4)+1,2),IF(Data2[[#This Row],[B2year]]=2,RIGHT($A$1,2),""))</f>
        <v>23</v>
      </c>
      <c r="AB254" s="29">
        <f>INDEX(version8[#Data],MATCH(Data2[[#This Row],[Version]],version8[Version],0),2)</f>
        <v>1</v>
      </c>
      <c r="AC254" s="29" t="str">
        <f>IF(Data2[[#This Row],[FederalService]]="",Data2[[#This Row],[FundSource]],IF(Data2[[#This Row],[FederalService]]="L",Data2[[#This Row],[FundSource]]&amp;"-L",IF(Data2[[#This Row],[FederalService]]="F",Data2[[#This Row],[FundSource]]&amp;"-F",IF(Data2[[#This Row],[FederalService]]="S",Data2[[#This Row],[FundSource]]&amp;"-S"))))</f>
        <v>SEG</v>
      </c>
    </row>
    <row r="255" spans="1:29" ht="15" x14ac:dyDescent="0.25">
      <c r="A255" t="s">
        <v>126</v>
      </c>
      <c r="B255" t="s">
        <v>107</v>
      </c>
      <c r="C255" t="s">
        <v>165</v>
      </c>
      <c r="D255" s="15">
        <v>374</v>
      </c>
      <c r="E255" t="s">
        <v>234</v>
      </c>
      <c r="F255" t="s">
        <v>109</v>
      </c>
      <c r="G255" t="s">
        <v>110</v>
      </c>
      <c r="H255" t="s">
        <v>165</v>
      </c>
      <c r="I255" t="s">
        <v>118</v>
      </c>
      <c r="J255" t="s">
        <v>112</v>
      </c>
      <c r="K255" t="s">
        <v>165</v>
      </c>
      <c r="L255" s="15">
        <v>5301</v>
      </c>
      <c r="M255" t="s">
        <v>364</v>
      </c>
      <c r="N255" t="s">
        <v>114</v>
      </c>
      <c r="O255" t="s">
        <v>235</v>
      </c>
      <c r="P255" t="s">
        <v>236</v>
      </c>
      <c r="Q255" t="s">
        <v>274</v>
      </c>
      <c r="R255" t="s">
        <v>170</v>
      </c>
      <c r="S255">
        <v>-22659600</v>
      </c>
      <c r="T255">
        <v>0</v>
      </c>
      <c r="U255" s="15">
        <v>1</v>
      </c>
      <c r="V255" s="27" t="str">
        <f>INDEX(program[ProgramName],MATCH(Data2[[#This Row],[ProgramNum]],program[ProgramNum],0))</f>
        <v>STATE HIGHWAY FACILITIES</v>
      </c>
      <c r="W255" s="20" t="str">
        <f>RIGHT(Data2[[#This Row],[ProgramNum]],1)&amp;Data2[[#This Row],[Statute]]</f>
        <v>3aq</v>
      </c>
      <c r="X255" s="27" t="e">
        <f>INDEX(#REF!,MATCH(Data2[[#This Row],[Appr]],#REF!,0))</f>
        <v>#REF!</v>
      </c>
      <c r="Y255" s="40" t="str">
        <f>INDEX(version[Version],MATCH(Data2[[#This Row],[ChangeAuth]],version[Chg code],0))</f>
        <v>Agency</v>
      </c>
      <c r="Z255" s="30">
        <f>INDEX(fund[#Data],MATCH(G255,fund[Fund code],0),2)</f>
        <v>211</v>
      </c>
      <c r="AA255" s="29" t="str">
        <f>IF(Data2[[#This Row],[B2year]]=1,RIGHT(LEFT($A$1,4)+1,2),IF(Data2[[#This Row],[B2year]]=2,RIGHT($A$1,2),""))</f>
        <v>22</v>
      </c>
      <c r="AB255" s="29">
        <f>INDEX(version8[#Data],MATCH(Data2[[#This Row],[Version]],version8[Version],0),2)</f>
        <v>1</v>
      </c>
      <c r="AC255" s="29" t="str">
        <f>IF(Data2[[#This Row],[FederalService]]="",Data2[[#This Row],[FundSource]],IF(Data2[[#This Row],[FederalService]]="L",Data2[[#This Row],[FundSource]]&amp;"-L",IF(Data2[[#This Row],[FederalService]]="F",Data2[[#This Row],[FundSource]]&amp;"-F",IF(Data2[[#This Row],[FederalService]]="S",Data2[[#This Row],[FundSource]]&amp;"-S"))))</f>
        <v>SEG</v>
      </c>
    </row>
    <row r="256" spans="1:29" ht="15" x14ac:dyDescent="0.25">
      <c r="A256" t="s">
        <v>126</v>
      </c>
      <c r="B256" t="s">
        <v>107</v>
      </c>
      <c r="C256" t="s">
        <v>165</v>
      </c>
      <c r="D256" s="15">
        <v>374</v>
      </c>
      <c r="E256" t="s">
        <v>234</v>
      </c>
      <c r="F256" t="s">
        <v>109</v>
      </c>
      <c r="G256" t="s">
        <v>110</v>
      </c>
      <c r="H256" t="s">
        <v>165</v>
      </c>
      <c r="I256" t="s">
        <v>118</v>
      </c>
      <c r="J256" t="s">
        <v>112</v>
      </c>
      <c r="K256" t="s">
        <v>165</v>
      </c>
      <c r="L256" s="15">
        <v>5301</v>
      </c>
      <c r="M256" t="s">
        <v>364</v>
      </c>
      <c r="N256" t="s">
        <v>114</v>
      </c>
      <c r="O256" t="s">
        <v>235</v>
      </c>
      <c r="P256" t="s">
        <v>236</v>
      </c>
      <c r="Q256" t="s">
        <v>274</v>
      </c>
      <c r="R256" t="s">
        <v>170</v>
      </c>
      <c r="S256">
        <v>-18659600</v>
      </c>
      <c r="T256">
        <v>0</v>
      </c>
      <c r="U256" s="15">
        <v>2</v>
      </c>
      <c r="V256" s="27" t="str">
        <f>INDEX(program[ProgramName],MATCH(Data2[[#This Row],[ProgramNum]],program[ProgramNum],0))</f>
        <v>STATE HIGHWAY FACILITIES</v>
      </c>
      <c r="W256" s="20" t="str">
        <f>RIGHT(Data2[[#This Row],[ProgramNum]],1)&amp;Data2[[#This Row],[Statute]]</f>
        <v>3aq</v>
      </c>
      <c r="X256" s="27" t="e">
        <f>INDEX(#REF!,MATCH(Data2[[#This Row],[Appr]],#REF!,0))</f>
        <v>#REF!</v>
      </c>
      <c r="Y256" s="40" t="str">
        <f>INDEX(version[Version],MATCH(Data2[[#This Row],[ChangeAuth]],version[Chg code],0))</f>
        <v>Agency</v>
      </c>
      <c r="Z256" s="30">
        <f>INDEX(fund[#Data],MATCH(G256,fund[Fund code],0),2)</f>
        <v>211</v>
      </c>
      <c r="AA256" s="29" t="str">
        <f>IF(Data2[[#This Row],[B2year]]=1,RIGHT(LEFT($A$1,4)+1,2),IF(Data2[[#This Row],[B2year]]=2,RIGHT($A$1,2),""))</f>
        <v>23</v>
      </c>
      <c r="AB256" s="29">
        <f>INDEX(version8[#Data],MATCH(Data2[[#This Row],[Version]],version8[Version],0),2)</f>
        <v>1</v>
      </c>
      <c r="AC256" s="29" t="str">
        <f>IF(Data2[[#This Row],[FederalService]]="",Data2[[#This Row],[FundSource]],IF(Data2[[#This Row],[FederalService]]="L",Data2[[#This Row],[FundSource]]&amp;"-L",IF(Data2[[#This Row],[FederalService]]="F",Data2[[#This Row],[FundSource]]&amp;"-F",IF(Data2[[#This Row],[FederalService]]="S",Data2[[#This Row],[FundSource]]&amp;"-S"))))</f>
        <v>SEG</v>
      </c>
    </row>
    <row r="257" spans="1:29" ht="15" x14ac:dyDescent="0.25">
      <c r="A257" t="s">
        <v>126</v>
      </c>
      <c r="B257" t="s">
        <v>107</v>
      </c>
      <c r="C257" t="s">
        <v>165</v>
      </c>
      <c r="D257" s="15">
        <v>374</v>
      </c>
      <c r="E257" t="s">
        <v>234</v>
      </c>
      <c r="F257" t="s">
        <v>109</v>
      </c>
      <c r="G257" t="s">
        <v>110</v>
      </c>
      <c r="H257" t="s">
        <v>165</v>
      </c>
      <c r="I257" t="s">
        <v>118</v>
      </c>
      <c r="J257" t="s">
        <v>112</v>
      </c>
      <c r="K257" t="s">
        <v>165</v>
      </c>
      <c r="L257" s="15">
        <v>5301</v>
      </c>
      <c r="M257" t="s">
        <v>364</v>
      </c>
      <c r="N257" t="s">
        <v>122</v>
      </c>
      <c r="O257" t="s">
        <v>235</v>
      </c>
      <c r="P257" t="s">
        <v>236</v>
      </c>
      <c r="Q257" t="s">
        <v>274</v>
      </c>
      <c r="R257" t="s">
        <v>170</v>
      </c>
      <c r="S257">
        <v>106200</v>
      </c>
      <c r="T257">
        <v>0</v>
      </c>
      <c r="U257" s="15">
        <v>1</v>
      </c>
      <c r="V257" s="27" t="str">
        <f>INDEX(program[ProgramName],MATCH(Data2[[#This Row],[ProgramNum]],program[ProgramNum],0))</f>
        <v>STATE HIGHWAY FACILITIES</v>
      </c>
      <c r="W257" s="20" t="str">
        <f>RIGHT(Data2[[#This Row],[ProgramNum]],1)&amp;Data2[[#This Row],[Statute]]</f>
        <v>3aq</v>
      </c>
      <c r="X257" s="27" t="e">
        <f>INDEX(#REF!,MATCH(Data2[[#This Row],[Appr]],#REF!,0))</f>
        <v>#REF!</v>
      </c>
      <c r="Y257" s="40" t="str">
        <f>INDEX(version[Version],MATCH(Data2[[#This Row],[ChangeAuth]],version[Chg code],0))</f>
        <v>Governor's</v>
      </c>
      <c r="Z257" s="30">
        <f>INDEX(fund[#Data],MATCH(G257,fund[Fund code],0),2)</f>
        <v>211</v>
      </c>
      <c r="AA257" s="29" t="str">
        <f>IF(Data2[[#This Row],[B2year]]=1,RIGHT(LEFT($A$1,4)+1,2),IF(Data2[[#This Row],[B2year]]=2,RIGHT($A$1,2),""))</f>
        <v>22</v>
      </c>
      <c r="AB257" s="29">
        <f>INDEX(version8[#Data],MATCH(Data2[[#This Row],[Version]],version8[Version],0),2)</f>
        <v>2</v>
      </c>
      <c r="AC257" s="29" t="str">
        <f>IF(Data2[[#This Row],[FederalService]]="",Data2[[#This Row],[FundSource]],IF(Data2[[#This Row],[FederalService]]="L",Data2[[#This Row],[FundSource]]&amp;"-L",IF(Data2[[#This Row],[FederalService]]="F",Data2[[#This Row],[FundSource]]&amp;"-F",IF(Data2[[#This Row],[FederalService]]="S",Data2[[#This Row],[FundSource]]&amp;"-S"))))</f>
        <v>SEG</v>
      </c>
    </row>
    <row r="258" spans="1:29" ht="15" x14ac:dyDescent="0.25">
      <c r="A258" t="s">
        <v>126</v>
      </c>
      <c r="B258" t="s">
        <v>107</v>
      </c>
      <c r="C258" t="s">
        <v>165</v>
      </c>
      <c r="D258" s="15">
        <v>374</v>
      </c>
      <c r="E258" t="s">
        <v>234</v>
      </c>
      <c r="F258" t="s">
        <v>109</v>
      </c>
      <c r="G258" t="s">
        <v>110</v>
      </c>
      <c r="H258" t="s">
        <v>165</v>
      </c>
      <c r="I258" t="s">
        <v>118</v>
      </c>
      <c r="J258" t="s">
        <v>112</v>
      </c>
      <c r="K258" t="s">
        <v>165</v>
      </c>
      <c r="L258" s="15">
        <v>5301</v>
      </c>
      <c r="M258" t="s">
        <v>364</v>
      </c>
      <c r="N258" t="s">
        <v>122</v>
      </c>
      <c r="O258" t="s">
        <v>235</v>
      </c>
      <c r="P258" t="s">
        <v>236</v>
      </c>
      <c r="Q258" t="s">
        <v>274</v>
      </c>
      <c r="R258" t="s">
        <v>170</v>
      </c>
      <c r="S258">
        <v>259500</v>
      </c>
      <c r="T258">
        <v>0</v>
      </c>
      <c r="U258" s="15">
        <v>2</v>
      </c>
      <c r="V258" s="27" t="str">
        <f>INDEX(program[ProgramName],MATCH(Data2[[#This Row],[ProgramNum]],program[ProgramNum],0))</f>
        <v>STATE HIGHWAY FACILITIES</v>
      </c>
      <c r="W258" s="20" t="str">
        <f>RIGHT(Data2[[#This Row],[ProgramNum]],1)&amp;Data2[[#This Row],[Statute]]</f>
        <v>3aq</v>
      </c>
      <c r="X258" s="27" t="e">
        <f>INDEX(#REF!,MATCH(Data2[[#This Row],[Appr]],#REF!,0))</f>
        <v>#REF!</v>
      </c>
      <c r="Y258" s="40" t="str">
        <f>INDEX(version[Version],MATCH(Data2[[#This Row],[ChangeAuth]],version[Chg code],0))</f>
        <v>Governor's</v>
      </c>
      <c r="Z258" s="30">
        <f>INDEX(fund[#Data],MATCH(G258,fund[Fund code],0),2)</f>
        <v>211</v>
      </c>
      <c r="AA258" s="29" t="str">
        <f>IF(Data2[[#This Row],[B2year]]=1,RIGHT(LEFT($A$1,4)+1,2),IF(Data2[[#This Row],[B2year]]=2,RIGHT($A$1,2),""))</f>
        <v>23</v>
      </c>
      <c r="AB258" s="29">
        <f>INDEX(version8[#Data],MATCH(Data2[[#This Row],[Version]],version8[Version],0),2)</f>
        <v>2</v>
      </c>
      <c r="AC258" s="29" t="str">
        <f>IF(Data2[[#This Row],[FederalService]]="",Data2[[#This Row],[FundSource]],IF(Data2[[#This Row],[FederalService]]="L",Data2[[#This Row],[FundSource]]&amp;"-L",IF(Data2[[#This Row],[FederalService]]="F",Data2[[#This Row],[FundSource]]&amp;"-F",IF(Data2[[#This Row],[FederalService]]="S",Data2[[#This Row],[FundSource]]&amp;"-S"))))</f>
        <v>SEG</v>
      </c>
    </row>
    <row r="259" spans="1:29" ht="15" x14ac:dyDescent="0.25">
      <c r="A259" t="s">
        <v>126</v>
      </c>
      <c r="B259" t="s">
        <v>107</v>
      </c>
      <c r="C259" t="s">
        <v>165</v>
      </c>
      <c r="D259" s="15">
        <v>378</v>
      </c>
      <c r="E259" t="s">
        <v>244</v>
      </c>
      <c r="F259" t="s">
        <v>109</v>
      </c>
      <c r="G259" t="s">
        <v>110</v>
      </c>
      <c r="H259" t="s">
        <v>165</v>
      </c>
      <c r="I259" t="s">
        <v>118</v>
      </c>
      <c r="J259" t="s">
        <v>112</v>
      </c>
      <c r="K259" t="s">
        <v>178</v>
      </c>
      <c r="L259" s="15">
        <v>2000</v>
      </c>
      <c r="M259" t="s">
        <v>115</v>
      </c>
      <c r="N259" t="s">
        <v>116</v>
      </c>
      <c r="O259" t="s">
        <v>245</v>
      </c>
      <c r="P259" t="s">
        <v>246</v>
      </c>
      <c r="Q259" t="s">
        <v>274</v>
      </c>
      <c r="R259" t="s">
        <v>170</v>
      </c>
      <c r="S259">
        <v>25924000</v>
      </c>
      <c r="T259">
        <v>0</v>
      </c>
      <c r="U259" s="15">
        <v>2</v>
      </c>
      <c r="V259" s="27" t="str">
        <f>INDEX(program[ProgramName],MATCH(Data2[[#This Row],[ProgramNum]],program[ProgramNum],0))</f>
        <v>STATE HIGHWAY FACILITIES</v>
      </c>
      <c r="W259" s="20" t="str">
        <f>RIGHT(Data2[[#This Row],[ProgramNum]],1)&amp;Data2[[#This Row],[Statute]]</f>
        <v>3ax</v>
      </c>
      <c r="X259" s="27" t="e">
        <f>INDEX(#REF!,MATCH(Data2[[#This Row],[Appr]],#REF!,0))</f>
        <v>#REF!</v>
      </c>
      <c r="Y259" s="40" t="str">
        <f>INDEX(version[Version],MATCH(Data2[[#This Row],[ChangeAuth]],version[Chg code],0))</f>
        <v>Agency</v>
      </c>
      <c r="Z259" s="30">
        <f>INDEX(fund[#Data],MATCH(G259,fund[Fund code],0),2)</f>
        <v>211</v>
      </c>
      <c r="AA259" s="29" t="str">
        <f>IF(Data2[[#This Row],[B2year]]=1,RIGHT(LEFT($A$1,4)+1,2),IF(Data2[[#This Row],[B2year]]=2,RIGHT($A$1,2),""))</f>
        <v>23</v>
      </c>
      <c r="AB259" s="29">
        <f>INDEX(version8[#Data],MATCH(Data2[[#This Row],[Version]],version8[Version],0),2)</f>
        <v>1</v>
      </c>
      <c r="AC259" s="29" t="str">
        <f>IF(Data2[[#This Row],[FederalService]]="",Data2[[#This Row],[FundSource]],IF(Data2[[#This Row],[FederalService]]="L",Data2[[#This Row],[FundSource]]&amp;"-L",IF(Data2[[#This Row],[FederalService]]="F",Data2[[#This Row],[FundSource]]&amp;"-F",IF(Data2[[#This Row],[FederalService]]="S",Data2[[#This Row],[FundSource]]&amp;"-S"))))</f>
        <v>SEG-F</v>
      </c>
    </row>
    <row r="260" spans="1:29" ht="15" x14ac:dyDescent="0.25">
      <c r="A260" t="s">
        <v>126</v>
      </c>
      <c r="B260" t="s">
        <v>107</v>
      </c>
      <c r="C260" t="s">
        <v>165</v>
      </c>
      <c r="D260" s="15">
        <v>378</v>
      </c>
      <c r="E260" t="s">
        <v>244</v>
      </c>
      <c r="F260" t="s">
        <v>109</v>
      </c>
      <c r="G260" t="s">
        <v>110</v>
      </c>
      <c r="H260" t="s">
        <v>165</v>
      </c>
      <c r="I260" t="s">
        <v>118</v>
      </c>
      <c r="J260" t="s">
        <v>112</v>
      </c>
      <c r="K260" t="s">
        <v>178</v>
      </c>
      <c r="L260" s="15">
        <v>5301</v>
      </c>
      <c r="M260" t="s">
        <v>364</v>
      </c>
      <c r="N260" t="s">
        <v>114</v>
      </c>
      <c r="O260" t="s">
        <v>245</v>
      </c>
      <c r="P260" t="s">
        <v>246</v>
      </c>
      <c r="Q260" t="s">
        <v>274</v>
      </c>
      <c r="R260" t="s">
        <v>170</v>
      </c>
      <c r="S260">
        <v>-11075700</v>
      </c>
      <c r="T260">
        <v>0</v>
      </c>
      <c r="U260" s="15">
        <v>1</v>
      </c>
      <c r="V260" s="27" t="str">
        <f>INDEX(program[ProgramName],MATCH(Data2[[#This Row],[ProgramNum]],program[ProgramNum],0))</f>
        <v>STATE HIGHWAY FACILITIES</v>
      </c>
      <c r="W260" s="20" t="str">
        <f>RIGHT(Data2[[#This Row],[ProgramNum]],1)&amp;Data2[[#This Row],[Statute]]</f>
        <v>3ax</v>
      </c>
      <c r="X260" s="27" t="e">
        <f>INDEX(#REF!,MATCH(Data2[[#This Row],[Appr]],#REF!,0))</f>
        <v>#REF!</v>
      </c>
      <c r="Y260" s="40" t="str">
        <f>INDEX(version[Version],MATCH(Data2[[#This Row],[ChangeAuth]],version[Chg code],0))</f>
        <v>Agency</v>
      </c>
      <c r="Z260" s="30">
        <f>INDEX(fund[#Data],MATCH(G260,fund[Fund code],0),2)</f>
        <v>211</v>
      </c>
      <c r="AA260" s="29" t="str">
        <f>IF(Data2[[#This Row],[B2year]]=1,RIGHT(LEFT($A$1,4)+1,2),IF(Data2[[#This Row],[B2year]]=2,RIGHT($A$1,2),""))</f>
        <v>22</v>
      </c>
      <c r="AB260" s="29">
        <f>INDEX(version8[#Data],MATCH(Data2[[#This Row],[Version]],version8[Version],0),2)</f>
        <v>1</v>
      </c>
      <c r="AC260" s="29" t="str">
        <f>IF(Data2[[#This Row],[FederalService]]="",Data2[[#This Row],[FundSource]],IF(Data2[[#This Row],[FederalService]]="L",Data2[[#This Row],[FundSource]]&amp;"-L",IF(Data2[[#This Row],[FederalService]]="F",Data2[[#This Row],[FundSource]]&amp;"-F",IF(Data2[[#This Row],[FederalService]]="S",Data2[[#This Row],[FundSource]]&amp;"-S"))))</f>
        <v>SEG-F</v>
      </c>
    </row>
    <row r="261" spans="1:29" ht="15" x14ac:dyDescent="0.25">
      <c r="A261" t="s">
        <v>126</v>
      </c>
      <c r="B261" t="s">
        <v>107</v>
      </c>
      <c r="C261" t="s">
        <v>165</v>
      </c>
      <c r="D261" s="15">
        <v>378</v>
      </c>
      <c r="E261" t="s">
        <v>244</v>
      </c>
      <c r="F261" t="s">
        <v>109</v>
      </c>
      <c r="G261" t="s">
        <v>110</v>
      </c>
      <c r="H261" t="s">
        <v>165</v>
      </c>
      <c r="I261" t="s">
        <v>118</v>
      </c>
      <c r="J261" t="s">
        <v>112</v>
      </c>
      <c r="K261" t="s">
        <v>178</v>
      </c>
      <c r="L261" s="15">
        <v>5301</v>
      </c>
      <c r="M261" t="s">
        <v>364</v>
      </c>
      <c r="N261" t="s">
        <v>114</v>
      </c>
      <c r="O261" t="s">
        <v>245</v>
      </c>
      <c r="P261" t="s">
        <v>246</v>
      </c>
      <c r="Q261" t="s">
        <v>274</v>
      </c>
      <c r="R261" t="s">
        <v>170</v>
      </c>
      <c r="S261">
        <v>-13075700</v>
      </c>
      <c r="T261">
        <v>0</v>
      </c>
      <c r="U261" s="15">
        <v>2</v>
      </c>
      <c r="V261" s="27" t="str">
        <f>INDEX(program[ProgramName],MATCH(Data2[[#This Row],[ProgramNum]],program[ProgramNum],0))</f>
        <v>STATE HIGHWAY FACILITIES</v>
      </c>
      <c r="W261" s="20" t="str">
        <f>RIGHT(Data2[[#This Row],[ProgramNum]],1)&amp;Data2[[#This Row],[Statute]]</f>
        <v>3ax</v>
      </c>
      <c r="X261" s="27" t="e">
        <f>INDEX(#REF!,MATCH(Data2[[#This Row],[Appr]],#REF!,0))</f>
        <v>#REF!</v>
      </c>
      <c r="Y261" s="40" t="str">
        <f>INDEX(version[Version],MATCH(Data2[[#This Row],[ChangeAuth]],version[Chg code],0))</f>
        <v>Agency</v>
      </c>
      <c r="Z261" s="30">
        <f>INDEX(fund[#Data],MATCH(G261,fund[Fund code],0),2)</f>
        <v>211</v>
      </c>
      <c r="AA261" s="29" t="str">
        <f>IF(Data2[[#This Row],[B2year]]=1,RIGHT(LEFT($A$1,4)+1,2),IF(Data2[[#This Row],[B2year]]=2,RIGHT($A$1,2),""))</f>
        <v>23</v>
      </c>
      <c r="AB261" s="29">
        <f>INDEX(version8[#Data],MATCH(Data2[[#This Row],[Version]],version8[Version],0),2)</f>
        <v>1</v>
      </c>
      <c r="AC261" s="29" t="str">
        <f>IF(Data2[[#This Row],[FederalService]]="",Data2[[#This Row],[FundSource]],IF(Data2[[#This Row],[FederalService]]="L",Data2[[#This Row],[FundSource]]&amp;"-L",IF(Data2[[#This Row],[FederalService]]="F",Data2[[#This Row],[FundSource]]&amp;"-F",IF(Data2[[#This Row],[FederalService]]="S",Data2[[#This Row],[FundSource]]&amp;"-S"))))</f>
        <v>SEG-F</v>
      </c>
    </row>
    <row r="262" spans="1:29" ht="15" x14ac:dyDescent="0.25">
      <c r="A262" t="s">
        <v>126</v>
      </c>
      <c r="B262" t="s">
        <v>107</v>
      </c>
      <c r="C262" t="s">
        <v>165</v>
      </c>
      <c r="D262" s="15">
        <v>378</v>
      </c>
      <c r="E262" t="s">
        <v>244</v>
      </c>
      <c r="F262" t="s">
        <v>109</v>
      </c>
      <c r="G262" t="s">
        <v>110</v>
      </c>
      <c r="H262" t="s">
        <v>165</v>
      </c>
      <c r="I262" t="s">
        <v>118</v>
      </c>
      <c r="J262" t="s">
        <v>112</v>
      </c>
      <c r="K262" t="s">
        <v>178</v>
      </c>
      <c r="L262" s="15">
        <v>2000</v>
      </c>
      <c r="M262" t="s">
        <v>115</v>
      </c>
      <c r="N262" t="s">
        <v>116</v>
      </c>
      <c r="O262" t="s">
        <v>245</v>
      </c>
      <c r="P262" t="s">
        <v>246</v>
      </c>
      <c r="Q262" t="s">
        <v>274</v>
      </c>
      <c r="R262" t="s">
        <v>170</v>
      </c>
      <c r="S262">
        <v>25924000</v>
      </c>
      <c r="T262">
        <v>0</v>
      </c>
      <c r="U262" s="15">
        <v>1</v>
      </c>
      <c r="V262" s="27" t="str">
        <f>INDEX(program[ProgramName],MATCH(Data2[[#This Row],[ProgramNum]],program[ProgramNum],0))</f>
        <v>STATE HIGHWAY FACILITIES</v>
      </c>
      <c r="W262" s="20" t="str">
        <f>RIGHT(Data2[[#This Row],[ProgramNum]],1)&amp;Data2[[#This Row],[Statute]]</f>
        <v>3ax</v>
      </c>
      <c r="X262" s="27" t="e">
        <f>INDEX(#REF!,MATCH(Data2[[#This Row],[Appr]],#REF!,0))</f>
        <v>#REF!</v>
      </c>
      <c r="Y262" s="40" t="str">
        <f>INDEX(version[Version],MATCH(Data2[[#This Row],[ChangeAuth]],version[Chg code],0))</f>
        <v>Agency</v>
      </c>
      <c r="Z262" s="30">
        <f>INDEX(fund[#Data],MATCH(G262,fund[Fund code],0),2)</f>
        <v>211</v>
      </c>
      <c r="AA262" s="29" t="str">
        <f>IF(Data2[[#This Row],[B2year]]=1,RIGHT(LEFT($A$1,4)+1,2),IF(Data2[[#This Row],[B2year]]=2,RIGHT($A$1,2),""))</f>
        <v>22</v>
      </c>
      <c r="AB262" s="29">
        <f>INDEX(version8[#Data],MATCH(Data2[[#This Row],[Version]],version8[Version],0),2)</f>
        <v>1</v>
      </c>
      <c r="AC262" s="29" t="str">
        <f>IF(Data2[[#This Row],[FederalService]]="",Data2[[#This Row],[FundSource]],IF(Data2[[#This Row],[FederalService]]="L",Data2[[#This Row],[FundSource]]&amp;"-L",IF(Data2[[#This Row],[FederalService]]="F",Data2[[#This Row],[FundSource]]&amp;"-F",IF(Data2[[#This Row],[FederalService]]="S",Data2[[#This Row],[FundSource]]&amp;"-S"))))</f>
        <v>SEG-F</v>
      </c>
    </row>
    <row r="263" spans="1:29" ht="15" x14ac:dyDescent="0.25">
      <c r="A263" t="s">
        <v>120</v>
      </c>
      <c r="B263" t="s">
        <v>107</v>
      </c>
      <c r="C263" t="s">
        <v>165</v>
      </c>
      <c r="D263" s="15">
        <v>961</v>
      </c>
      <c r="E263" t="s">
        <v>361</v>
      </c>
      <c r="F263" t="s">
        <v>109</v>
      </c>
      <c r="G263" t="s">
        <v>110</v>
      </c>
      <c r="H263" t="s">
        <v>165</v>
      </c>
      <c r="I263" t="s">
        <v>118</v>
      </c>
      <c r="J263" t="s">
        <v>112</v>
      </c>
      <c r="K263" t="s">
        <v>165</v>
      </c>
      <c r="L263" s="15">
        <v>3001</v>
      </c>
      <c r="M263" t="s">
        <v>124</v>
      </c>
      <c r="N263" t="s">
        <v>125</v>
      </c>
      <c r="O263" t="s">
        <v>362</v>
      </c>
      <c r="P263" t="s">
        <v>264</v>
      </c>
      <c r="Q263" t="s">
        <v>363</v>
      </c>
      <c r="R263" t="s">
        <v>170</v>
      </c>
      <c r="S263">
        <v>-1963500</v>
      </c>
      <c r="T263">
        <v>0</v>
      </c>
      <c r="U263" s="15">
        <v>2</v>
      </c>
      <c r="V263" s="27" t="str">
        <f>INDEX(program[ProgramName],MATCH(Data2[[#This Row],[ProgramNum]],program[ProgramNum],0))</f>
        <v>GENERAL PROVISIONS</v>
      </c>
      <c r="W263" s="20" t="str">
        <f>RIGHT(Data2[[#This Row],[ProgramNum]],1)&amp;Data2[[#This Row],[Statute]]</f>
        <v>9qh</v>
      </c>
      <c r="X263" s="27" t="e">
        <f>INDEX(#REF!,MATCH(Data2[[#This Row],[Appr]],#REF!,0))</f>
        <v>#REF!</v>
      </c>
      <c r="Y263" s="40" t="str">
        <f>INDEX(version[Version],MATCH(Data2[[#This Row],[ChangeAuth]],version[Chg code],0))</f>
        <v>Final</v>
      </c>
      <c r="Z263" s="30">
        <f>INDEX(fund[#Data],MATCH(G263,fund[Fund code],0),2)</f>
        <v>211</v>
      </c>
      <c r="AA263" s="29" t="str">
        <f>IF(Data2[[#This Row],[B2year]]=1,RIGHT(LEFT($A$1,4)+1,2),IF(Data2[[#This Row],[B2year]]=2,RIGHT($A$1,2),""))</f>
        <v>23</v>
      </c>
      <c r="AB263" s="29">
        <f>INDEX(version8[#Data],MATCH(Data2[[#This Row],[Version]],version8[Version],0),2)</f>
        <v>6</v>
      </c>
      <c r="AC263" s="29" t="str">
        <f>IF(Data2[[#This Row],[FederalService]]="",Data2[[#This Row],[FundSource]],IF(Data2[[#This Row],[FederalService]]="L",Data2[[#This Row],[FundSource]]&amp;"-L",IF(Data2[[#This Row],[FederalService]]="F",Data2[[#This Row],[FundSource]]&amp;"-F",IF(Data2[[#This Row],[FederalService]]="S",Data2[[#This Row],[FundSource]]&amp;"-S"))))</f>
        <v>SEG</v>
      </c>
    </row>
    <row r="264" spans="1:29" ht="15" x14ac:dyDescent="0.25">
      <c r="A264" t="s">
        <v>120</v>
      </c>
      <c r="B264" t="s">
        <v>107</v>
      </c>
      <c r="C264" t="s">
        <v>165</v>
      </c>
      <c r="D264" s="15">
        <v>981</v>
      </c>
      <c r="E264" t="s">
        <v>365</v>
      </c>
      <c r="F264" t="s">
        <v>109</v>
      </c>
      <c r="G264" t="s">
        <v>110</v>
      </c>
      <c r="H264" t="s">
        <v>165</v>
      </c>
      <c r="I264" t="s">
        <v>118</v>
      </c>
      <c r="J264" t="s">
        <v>112</v>
      </c>
      <c r="K264" t="s">
        <v>178</v>
      </c>
      <c r="L264" s="15">
        <v>3001</v>
      </c>
      <c r="M264" t="s">
        <v>124</v>
      </c>
      <c r="N264" t="s">
        <v>125</v>
      </c>
      <c r="O264" t="s">
        <v>366</v>
      </c>
      <c r="P264" t="s">
        <v>367</v>
      </c>
      <c r="Q264" t="s">
        <v>363</v>
      </c>
      <c r="R264" t="s">
        <v>170</v>
      </c>
      <c r="S264">
        <v>-507400</v>
      </c>
      <c r="T264">
        <v>0</v>
      </c>
      <c r="U264" s="15">
        <v>1</v>
      </c>
      <c r="V264" s="27" t="str">
        <f>INDEX(program[ProgramName],MATCH(Data2[[#This Row],[ProgramNum]],program[ProgramNum],0))</f>
        <v>GENERAL PROVISIONS</v>
      </c>
      <c r="W264" s="20" t="str">
        <f>RIGHT(Data2[[#This Row],[ProgramNum]],1)&amp;Data2[[#This Row],[Statute]]</f>
        <v>9qj</v>
      </c>
      <c r="X264" s="27" t="e">
        <f>INDEX(#REF!,MATCH(Data2[[#This Row],[Appr]],#REF!,0))</f>
        <v>#REF!</v>
      </c>
      <c r="Y264" s="40" t="str">
        <f>INDEX(version[Version],MATCH(Data2[[#This Row],[ChangeAuth]],version[Chg code],0))</f>
        <v>Final</v>
      </c>
      <c r="Z264" s="30">
        <f>INDEX(fund[#Data],MATCH(G264,fund[Fund code],0),2)</f>
        <v>211</v>
      </c>
      <c r="AA264" s="29" t="str">
        <f>IF(Data2[[#This Row],[B2year]]=1,RIGHT(LEFT($A$1,4)+1,2),IF(Data2[[#This Row],[B2year]]=2,RIGHT($A$1,2),""))</f>
        <v>22</v>
      </c>
      <c r="AB264" s="29">
        <f>INDEX(version8[#Data],MATCH(Data2[[#This Row],[Version]],version8[Version],0),2)</f>
        <v>6</v>
      </c>
      <c r="AC264" s="29" t="str">
        <f>IF(Data2[[#This Row],[FederalService]]="",Data2[[#This Row],[FundSource]],IF(Data2[[#This Row],[FederalService]]="L",Data2[[#This Row],[FundSource]]&amp;"-L",IF(Data2[[#This Row],[FederalService]]="F",Data2[[#This Row],[FundSource]]&amp;"-F",IF(Data2[[#This Row],[FederalService]]="S",Data2[[#This Row],[FundSource]]&amp;"-S"))))</f>
        <v>SEG-F</v>
      </c>
    </row>
    <row r="265" spans="1:29" ht="15" x14ac:dyDescent="0.25">
      <c r="A265" t="s">
        <v>120</v>
      </c>
      <c r="B265" t="s">
        <v>107</v>
      </c>
      <c r="C265" t="s">
        <v>165</v>
      </c>
      <c r="D265" s="15">
        <v>981</v>
      </c>
      <c r="E265" t="s">
        <v>365</v>
      </c>
      <c r="F265" t="s">
        <v>109</v>
      </c>
      <c r="G265" t="s">
        <v>110</v>
      </c>
      <c r="H265" t="s">
        <v>165</v>
      </c>
      <c r="I265" t="s">
        <v>118</v>
      </c>
      <c r="J265" t="s">
        <v>112</v>
      </c>
      <c r="K265" t="s">
        <v>178</v>
      </c>
      <c r="L265" s="15">
        <v>3001</v>
      </c>
      <c r="M265" t="s">
        <v>124</v>
      </c>
      <c r="N265" t="s">
        <v>125</v>
      </c>
      <c r="O265" t="s">
        <v>366</v>
      </c>
      <c r="P265" t="s">
        <v>367</v>
      </c>
      <c r="Q265" t="s">
        <v>363</v>
      </c>
      <c r="R265" t="s">
        <v>170</v>
      </c>
      <c r="S265">
        <v>-507400</v>
      </c>
      <c r="T265">
        <v>0</v>
      </c>
      <c r="U265" s="15">
        <v>2</v>
      </c>
      <c r="V265" s="27" t="str">
        <f>INDEX(program[ProgramName],MATCH(Data2[[#This Row],[ProgramNum]],program[ProgramNum],0))</f>
        <v>GENERAL PROVISIONS</v>
      </c>
      <c r="W265" s="20" t="str">
        <f>RIGHT(Data2[[#This Row],[ProgramNum]],1)&amp;Data2[[#This Row],[Statute]]</f>
        <v>9qj</v>
      </c>
      <c r="X265" s="27" t="e">
        <f>INDEX(#REF!,MATCH(Data2[[#This Row],[Appr]],#REF!,0))</f>
        <v>#REF!</v>
      </c>
      <c r="Y265" s="40" t="str">
        <f>INDEX(version[Version],MATCH(Data2[[#This Row],[ChangeAuth]],version[Chg code],0))</f>
        <v>Final</v>
      </c>
      <c r="Z265" s="30">
        <f>INDEX(fund[#Data],MATCH(G265,fund[Fund code],0),2)</f>
        <v>211</v>
      </c>
      <c r="AA265" s="29" t="str">
        <f>IF(Data2[[#This Row],[B2year]]=1,RIGHT(LEFT($A$1,4)+1,2),IF(Data2[[#This Row],[B2year]]=2,RIGHT($A$1,2),""))</f>
        <v>23</v>
      </c>
      <c r="AB265" s="29">
        <f>INDEX(version8[#Data],MATCH(Data2[[#This Row],[Version]],version8[Version],0),2)</f>
        <v>6</v>
      </c>
      <c r="AC265" s="29" t="str">
        <f>IF(Data2[[#This Row],[FederalService]]="",Data2[[#This Row],[FundSource]],IF(Data2[[#This Row],[FederalService]]="L",Data2[[#This Row],[FundSource]]&amp;"-L",IF(Data2[[#This Row],[FederalService]]="F",Data2[[#This Row],[FundSource]]&amp;"-F",IF(Data2[[#This Row],[FederalService]]="S",Data2[[#This Row],[FundSource]]&amp;"-S"))))</f>
        <v>SEG-F</v>
      </c>
    </row>
    <row r="266" spans="1:29" ht="15" x14ac:dyDescent="0.25">
      <c r="A266" t="s">
        <v>120</v>
      </c>
      <c r="B266" t="s">
        <v>107</v>
      </c>
      <c r="C266" t="s">
        <v>165</v>
      </c>
      <c r="D266" s="15">
        <v>961</v>
      </c>
      <c r="E266" t="s">
        <v>361</v>
      </c>
      <c r="F266" t="s">
        <v>109</v>
      </c>
      <c r="G266" t="s">
        <v>110</v>
      </c>
      <c r="H266" t="s">
        <v>165</v>
      </c>
      <c r="I266" t="s">
        <v>118</v>
      </c>
      <c r="J266" t="s">
        <v>112</v>
      </c>
      <c r="K266" t="s">
        <v>165</v>
      </c>
      <c r="L266" s="15">
        <v>3001</v>
      </c>
      <c r="M266" t="s">
        <v>124</v>
      </c>
      <c r="N266" t="s">
        <v>125</v>
      </c>
      <c r="O266" t="s">
        <v>362</v>
      </c>
      <c r="P266" t="s">
        <v>264</v>
      </c>
      <c r="Q266" t="s">
        <v>197</v>
      </c>
      <c r="R266" t="s">
        <v>170</v>
      </c>
      <c r="S266">
        <v>1963500</v>
      </c>
      <c r="T266">
        <v>0</v>
      </c>
      <c r="U266" s="15">
        <v>1</v>
      </c>
      <c r="V266" s="27" t="str">
        <f>INDEX(program[ProgramName],MATCH(Data2[[#This Row],[ProgramNum]],program[ProgramNum],0))</f>
        <v>GENERAL PROVISIONS</v>
      </c>
      <c r="W266" s="20" t="str">
        <f>RIGHT(Data2[[#This Row],[ProgramNum]],1)&amp;Data2[[#This Row],[Statute]]</f>
        <v>9qh</v>
      </c>
      <c r="X266" s="27" t="e">
        <f>INDEX(#REF!,MATCH(Data2[[#This Row],[Appr]],#REF!,0))</f>
        <v>#REF!</v>
      </c>
      <c r="Y266" s="40" t="str">
        <f>INDEX(version[Version],MATCH(Data2[[#This Row],[ChangeAuth]],version[Chg code],0))</f>
        <v>Final</v>
      </c>
      <c r="Z266" s="30">
        <f>INDEX(fund[#Data],MATCH(G266,fund[Fund code],0),2)</f>
        <v>211</v>
      </c>
      <c r="AA266" s="29" t="str">
        <f>IF(Data2[[#This Row],[B2year]]=1,RIGHT(LEFT($A$1,4)+1,2),IF(Data2[[#This Row],[B2year]]=2,RIGHT($A$1,2),""))</f>
        <v>22</v>
      </c>
      <c r="AB266" s="29">
        <f>INDEX(version8[#Data],MATCH(Data2[[#This Row],[Version]],version8[Version],0),2)</f>
        <v>6</v>
      </c>
      <c r="AC266" s="29" t="str">
        <f>IF(Data2[[#This Row],[FederalService]]="",Data2[[#This Row],[FundSource]],IF(Data2[[#This Row],[FederalService]]="L",Data2[[#This Row],[FundSource]]&amp;"-L",IF(Data2[[#This Row],[FederalService]]="F",Data2[[#This Row],[FundSource]]&amp;"-F",IF(Data2[[#This Row],[FederalService]]="S",Data2[[#This Row],[FundSource]]&amp;"-S"))))</f>
        <v>SEG</v>
      </c>
    </row>
    <row r="267" spans="1:29" ht="15" x14ac:dyDescent="0.25">
      <c r="A267" t="s">
        <v>126</v>
      </c>
      <c r="B267" t="s">
        <v>117</v>
      </c>
      <c r="C267" t="s">
        <v>165</v>
      </c>
      <c r="D267" s="15">
        <v>362</v>
      </c>
      <c r="E267" t="s">
        <v>247</v>
      </c>
      <c r="F267" t="s">
        <v>109</v>
      </c>
      <c r="G267" t="s">
        <v>110</v>
      </c>
      <c r="H267" t="s">
        <v>165</v>
      </c>
      <c r="I267" t="s">
        <v>118</v>
      </c>
      <c r="J267" t="s">
        <v>112</v>
      </c>
      <c r="K267" t="s">
        <v>165</v>
      </c>
      <c r="L267" s="15">
        <v>2000</v>
      </c>
      <c r="M267" t="s">
        <v>115</v>
      </c>
      <c r="N267" t="s">
        <v>116</v>
      </c>
      <c r="O267" t="s">
        <v>229</v>
      </c>
      <c r="P267" t="s">
        <v>230</v>
      </c>
      <c r="Q267" t="s">
        <v>274</v>
      </c>
      <c r="R267" t="s">
        <v>170</v>
      </c>
      <c r="S267">
        <v>9445400</v>
      </c>
      <c r="T267">
        <v>0</v>
      </c>
      <c r="U267" s="15">
        <v>1</v>
      </c>
      <c r="V267" s="27" t="str">
        <f>INDEX(program[ProgramName],MATCH(Data2[[#This Row],[ProgramNum]],program[ProgramNum],0))</f>
        <v>STATE HIGHWAY FACILITIES</v>
      </c>
      <c r="W267" s="20" t="str">
        <f>RIGHT(Data2[[#This Row],[ProgramNum]],1)&amp;Data2[[#This Row],[Statute]]</f>
        <v>3bq</v>
      </c>
      <c r="X267" s="27" t="e">
        <f>INDEX(#REF!,MATCH(Data2[[#This Row],[Appr]],#REF!,0))</f>
        <v>#REF!</v>
      </c>
      <c r="Y267" s="40" t="str">
        <f>INDEX(version[Version],MATCH(Data2[[#This Row],[ChangeAuth]],version[Chg code],0))</f>
        <v>Agency</v>
      </c>
      <c r="Z267" s="30">
        <f>INDEX(fund[#Data],MATCH(G267,fund[Fund code],0),2)</f>
        <v>211</v>
      </c>
      <c r="AA267" s="29" t="str">
        <f>IF(Data2[[#This Row],[B2year]]=1,RIGHT(LEFT($A$1,4)+1,2),IF(Data2[[#This Row],[B2year]]=2,RIGHT($A$1,2),""))</f>
        <v>22</v>
      </c>
      <c r="AB267" s="29">
        <f>INDEX(version8[#Data],MATCH(Data2[[#This Row],[Version]],version8[Version],0),2)</f>
        <v>1</v>
      </c>
      <c r="AC267" s="29" t="str">
        <f>IF(Data2[[#This Row],[FederalService]]="",Data2[[#This Row],[FundSource]],IF(Data2[[#This Row],[FederalService]]="L",Data2[[#This Row],[FundSource]]&amp;"-L",IF(Data2[[#This Row],[FederalService]]="F",Data2[[#This Row],[FundSource]]&amp;"-F",IF(Data2[[#This Row],[FederalService]]="S",Data2[[#This Row],[FundSource]]&amp;"-S"))))</f>
        <v>SEG</v>
      </c>
    </row>
    <row r="268" spans="1:29" ht="15" x14ac:dyDescent="0.25">
      <c r="A268" t="s">
        <v>126</v>
      </c>
      <c r="B268" t="s">
        <v>117</v>
      </c>
      <c r="C268" t="s">
        <v>165</v>
      </c>
      <c r="D268" s="15">
        <v>362</v>
      </c>
      <c r="E268" t="s">
        <v>247</v>
      </c>
      <c r="F268" t="s">
        <v>109</v>
      </c>
      <c r="G268" t="s">
        <v>110</v>
      </c>
      <c r="H268" t="s">
        <v>165</v>
      </c>
      <c r="I268" t="s">
        <v>118</v>
      </c>
      <c r="J268" t="s">
        <v>112</v>
      </c>
      <c r="K268" t="s">
        <v>165</v>
      </c>
      <c r="L268" s="15">
        <v>2000</v>
      </c>
      <c r="M268" t="s">
        <v>115</v>
      </c>
      <c r="N268" t="s">
        <v>116</v>
      </c>
      <c r="O268" t="s">
        <v>229</v>
      </c>
      <c r="P268" t="s">
        <v>230</v>
      </c>
      <c r="Q268" t="s">
        <v>274</v>
      </c>
      <c r="R268" t="s">
        <v>170</v>
      </c>
      <c r="S268">
        <v>9445400</v>
      </c>
      <c r="T268">
        <v>0</v>
      </c>
      <c r="U268" s="15">
        <v>2</v>
      </c>
      <c r="V268" s="27" t="str">
        <f>INDEX(program[ProgramName],MATCH(Data2[[#This Row],[ProgramNum]],program[ProgramNum],0))</f>
        <v>STATE HIGHWAY FACILITIES</v>
      </c>
      <c r="W268" s="20" t="str">
        <f>RIGHT(Data2[[#This Row],[ProgramNum]],1)&amp;Data2[[#This Row],[Statute]]</f>
        <v>3bq</v>
      </c>
      <c r="X268" s="27" t="e">
        <f>INDEX(#REF!,MATCH(Data2[[#This Row],[Appr]],#REF!,0))</f>
        <v>#REF!</v>
      </c>
      <c r="Y268" s="40" t="str">
        <f>INDEX(version[Version],MATCH(Data2[[#This Row],[ChangeAuth]],version[Chg code],0))</f>
        <v>Agency</v>
      </c>
      <c r="Z268" s="30">
        <f>INDEX(fund[#Data],MATCH(G268,fund[Fund code],0),2)</f>
        <v>211</v>
      </c>
      <c r="AA268" s="29" t="str">
        <f>IF(Data2[[#This Row],[B2year]]=1,RIGHT(LEFT($A$1,4)+1,2),IF(Data2[[#This Row],[B2year]]=2,RIGHT($A$1,2),""))</f>
        <v>23</v>
      </c>
      <c r="AB268" s="29">
        <f>INDEX(version8[#Data],MATCH(Data2[[#This Row],[Version]],version8[Version],0),2)</f>
        <v>1</v>
      </c>
      <c r="AC268" s="29" t="str">
        <f>IF(Data2[[#This Row],[FederalService]]="",Data2[[#This Row],[FundSource]],IF(Data2[[#This Row],[FederalService]]="L",Data2[[#This Row],[FundSource]]&amp;"-L",IF(Data2[[#This Row],[FederalService]]="F",Data2[[#This Row],[FundSource]]&amp;"-F",IF(Data2[[#This Row],[FederalService]]="S",Data2[[#This Row],[FundSource]]&amp;"-S"))))</f>
        <v>SEG</v>
      </c>
    </row>
    <row r="269" spans="1:29" ht="15" x14ac:dyDescent="0.25">
      <c r="A269" t="s">
        <v>126</v>
      </c>
      <c r="B269" t="s">
        <v>117</v>
      </c>
      <c r="C269" t="s">
        <v>165</v>
      </c>
      <c r="D269" s="15">
        <v>362</v>
      </c>
      <c r="E269" t="s">
        <v>247</v>
      </c>
      <c r="F269" t="s">
        <v>109</v>
      </c>
      <c r="G269" t="s">
        <v>110</v>
      </c>
      <c r="H269" t="s">
        <v>165</v>
      </c>
      <c r="I269" t="s">
        <v>118</v>
      </c>
      <c r="J269" t="s">
        <v>112</v>
      </c>
      <c r="K269" t="s">
        <v>165</v>
      </c>
      <c r="L269" s="15">
        <v>5303</v>
      </c>
      <c r="M269" t="s">
        <v>368</v>
      </c>
      <c r="N269" t="s">
        <v>122</v>
      </c>
      <c r="O269" t="s">
        <v>229</v>
      </c>
      <c r="P269" t="s">
        <v>230</v>
      </c>
      <c r="Q269" t="s">
        <v>274</v>
      </c>
      <c r="R269" t="s">
        <v>170</v>
      </c>
      <c r="S269">
        <v>243000</v>
      </c>
      <c r="T269">
        <v>0</v>
      </c>
      <c r="U269" s="15">
        <v>1</v>
      </c>
      <c r="V269" s="27" t="str">
        <f>INDEX(program[ProgramName],MATCH(Data2[[#This Row],[ProgramNum]],program[ProgramNum],0))</f>
        <v>STATE HIGHWAY FACILITIES</v>
      </c>
      <c r="W269" s="20" t="str">
        <f>RIGHT(Data2[[#This Row],[ProgramNum]],1)&amp;Data2[[#This Row],[Statute]]</f>
        <v>3bq</v>
      </c>
      <c r="X269" s="27" t="e">
        <f>INDEX(#REF!,MATCH(Data2[[#This Row],[Appr]],#REF!,0))</f>
        <v>#REF!</v>
      </c>
      <c r="Y269" s="40" t="str">
        <f>INDEX(version[Version],MATCH(Data2[[#This Row],[ChangeAuth]],version[Chg code],0))</f>
        <v>Governor's</v>
      </c>
      <c r="Z269" s="30">
        <f>INDEX(fund[#Data],MATCH(G269,fund[Fund code],0),2)</f>
        <v>211</v>
      </c>
      <c r="AA269" s="29" t="str">
        <f>IF(Data2[[#This Row],[B2year]]=1,RIGHT(LEFT($A$1,4)+1,2),IF(Data2[[#This Row],[B2year]]=2,RIGHT($A$1,2),""))</f>
        <v>22</v>
      </c>
      <c r="AB269" s="29">
        <f>INDEX(version8[#Data],MATCH(Data2[[#This Row],[Version]],version8[Version],0),2)</f>
        <v>2</v>
      </c>
      <c r="AC269" s="29" t="str">
        <f>IF(Data2[[#This Row],[FederalService]]="",Data2[[#This Row],[FundSource]],IF(Data2[[#This Row],[FederalService]]="L",Data2[[#This Row],[FundSource]]&amp;"-L",IF(Data2[[#This Row],[FederalService]]="F",Data2[[#This Row],[FundSource]]&amp;"-F",IF(Data2[[#This Row],[FederalService]]="S",Data2[[#This Row],[FundSource]]&amp;"-S"))))</f>
        <v>SEG</v>
      </c>
    </row>
    <row r="270" spans="1:29" ht="15" x14ac:dyDescent="0.25">
      <c r="A270" t="s">
        <v>126</v>
      </c>
      <c r="B270" t="s">
        <v>117</v>
      </c>
      <c r="C270" t="s">
        <v>165</v>
      </c>
      <c r="D270" s="15">
        <v>362</v>
      </c>
      <c r="E270" t="s">
        <v>247</v>
      </c>
      <c r="F270" t="s">
        <v>109</v>
      </c>
      <c r="G270" t="s">
        <v>110</v>
      </c>
      <c r="H270" t="s">
        <v>165</v>
      </c>
      <c r="I270" t="s">
        <v>118</v>
      </c>
      <c r="J270" t="s">
        <v>112</v>
      </c>
      <c r="K270" t="s">
        <v>165</v>
      </c>
      <c r="L270" s="15">
        <v>5303</v>
      </c>
      <c r="M270" t="s">
        <v>368</v>
      </c>
      <c r="N270" t="s">
        <v>122</v>
      </c>
      <c r="O270" t="s">
        <v>229</v>
      </c>
      <c r="P270" t="s">
        <v>230</v>
      </c>
      <c r="Q270" t="s">
        <v>274</v>
      </c>
      <c r="R270" t="s">
        <v>170</v>
      </c>
      <c r="S270">
        <v>243000</v>
      </c>
      <c r="T270">
        <v>0</v>
      </c>
      <c r="U270" s="15">
        <v>2</v>
      </c>
      <c r="V270" s="27" t="str">
        <f>INDEX(program[ProgramName],MATCH(Data2[[#This Row],[ProgramNum]],program[ProgramNum],0))</f>
        <v>STATE HIGHWAY FACILITIES</v>
      </c>
      <c r="W270" s="20" t="str">
        <f>RIGHT(Data2[[#This Row],[ProgramNum]],1)&amp;Data2[[#This Row],[Statute]]</f>
        <v>3bq</v>
      </c>
      <c r="X270" s="27" t="e">
        <f>INDEX(#REF!,MATCH(Data2[[#This Row],[Appr]],#REF!,0))</f>
        <v>#REF!</v>
      </c>
      <c r="Y270" s="40" t="str">
        <f>INDEX(version[Version],MATCH(Data2[[#This Row],[ChangeAuth]],version[Chg code],0))</f>
        <v>Governor's</v>
      </c>
      <c r="Z270" s="30">
        <f>INDEX(fund[#Data],MATCH(G270,fund[Fund code],0),2)</f>
        <v>211</v>
      </c>
      <c r="AA270" s="29" t="str">
        <f>IF(Data2[[#This Row],[B2year]]=1,RIGHT(LEFT($A$1,4)+1,2),IF(Data2[[#This Row],[B2year]]=2,RIGHT($A$1,2),""))</f>
        <v>23</v>
      </c>
      <c r="AB270" s="29">
        <f>INDEX(version8[#Data],MATCH(Data2[[#This Row],[Version]],version8[Version],0),2)</f>
        <v>2</v>
      </c>
      <c r="AC270" s="29" t="str">
        <f>IF(Data2[[#This Row],[FederalService]]="",Data2[[#This Row],[FundSource]],IF(Data2[[#This Row],[FederalService]]="L",Data2[[#This Row],[FundSource]]&amp;"-L",IF(Data2[[#This Row],[FederalService]]="F",Data2[[#This Row],[FundSource]]&amp;"-F",IF(Data2[[#This Row],[FederalService]]="S",Data2[[#This Row],[FundSource]]&amp;"-S"))))</f>
        <v>SEG</v>
      </c>
    </row>
    <row r="271" spans="1:29" ht="15" x14ac:dyDescent="0.25">
      <c r="A271" t="s">
        <v>126</v>
      </c>
      <c r="B271" t="s">
        <v>117</v>
      </c>
      <c r="C271" t="s">
        <v>165</v>
      </c>
      <c r="D271" s="15">
        <v>392</v>
      </c>
      <c r="E271" t="s">
        <v>369</v>
      </c>
      <c r="F271" t="s">
        <v>109</v>
      </c>
      <c r="G271" t="s">
        <v>110</v>
      </c>
      <c r="H271" t="s">
        <v>165</v>
      </c>
      <c r="I271" t="s">
        <v>118</v>
      </c>
      <c r="J271" t="s">
        <v>112</v>
      </c>
      <c r="K271" t="s">
        <v>112</v>
      </c>
      <c r="L271" s="15">
        <v>2000</v>
      </c>
      <c r="M271" t="s">
        <v>115</v>
      </c>
      <c r="N271" t="s">
        <v>116</v>
      </c>
      <c r="O271" t="s">
        <v>370</v>
      </c>
      <c r="P271" t="s">
        <v>299</v>
      </c>
      <c r="Q271" t="s">
        <v>274</v>
      </c>
      <c r="R271" t="s">
        <v>170</v>
      </c>
      <c r="S271">
        <v>32110200</v>
      </c>
      <c r="T271">
        <v>0</v>
      </c>
      <c r="U271" s="15">
        <v>2</v>
      </c>
      <c r="V271" s="27" t="str">
        <f>INDEX(program[ProgramName],MATCH(Data2[[#This Row],[ProgramNum]],program[ProgramNum],0))</f>
        <v>STATE HIGHWAY FACILITIES</v>
      </c>
      <c r="W271" s="20" t="str">
        <f>RIGHT(Data2[[#This Row],[ProgramNum]],1)&amp;Data2[[#This Row],[Statute]]</f>
        <v>3br</v>
      </c>
      <c r="X271" s="27" t="e">
        <f>INDEX(#REF!,MATCH(Data2[[#This Row],[Appr]],#REF!,0))</f>
        <v>#REF!</v>
      </c>
      <c r="Y271" s="40" t="str">
        <f>INDEX(version[Version],MATCH(Data2[[#This Row],[ChangeAuth]],version[Chg code],0))</f>
        <v>Agency</v>
      </c>
      <c r="Z271" s="30">
        <f>INDEX(fund[#Data],MATCH(G271,fund[Fund code],0),2)</f>
        <v>211</v>
      </c>
      <c r="AA271" s="29" t="str">
        <f>IF(Data2[[#This Row],[B2year]]=1,RIGHT(LEFT($A$1,4)+1,2),IF(Data2[[#This Row],[B2year]]=2,RIGHT($A$1,2),""))</f>
        <v>23</v>
      </c>
      <c r="AB271" s="29">
        <f>INDEX(version8[#Data],MATCH(Data2[[#This Row],[Version]],version8[Version],0),2)</f>
        <v>1</v>
      </c>
      <c r="AC271" s="29" t="str">
        <f>IF(Data2[[#This Row],[FederalService]]="",Data2[[#This Row],[FundSource]],IF(Data2[[#This Row],[FederalService]]="L",Data2[[#This Row],[FundSource]]&amp;"-L",IF(Data2[[#This Row],[FederalService]]="F",Data2[[#This Row],[FundSource]]&amp;"-F",IF(Data2[[#This Row],[FederalService]]="S",Data2[[#This Row],[FundSource]]&amp;"-S"))))</f>
        <v>SEG-S</v>
      </c>
    </row>
    <row r="272" spans="1:29" ht="15" x14ac:dyDescent="0.25">
      <c r="A272" t="s">
        <v>126</v>
      </c>
      <c r="B272" t="s">
        <v>117</v>
      </c>
      <c r="C272" t="s">
        <v>165</v>
      </c>
      <c r="D272" s="15">
        <v>392</v>
      </c>
      <c r="E272" t="s">
        <v>369</v>
      </c>
      <c r="F272" t="s">
        <v>109</v>
      </c>
      <c r="G272" t="s">
        <v>110</v>
      </c>
      <c r="H272" t="s">
        <v>165</v>
      </c>
      <c r="I272" t="s">
        <v>118</v>
      </c>
      <c r="J272" t="s">
        <v>112</v>
      </c>
      <c r="K272" t="s">
        <v>112</v>
      </c>
      <c r="L272" s="15">
        <v>2000</v>
      </c>
      <c r="M272" t="s">
        <v>115</v>
      </c>
      <c r="N272" t="s">
        <v>116</v>
      </c>
      <c r="O272" t="s">
        <v>370</v>
      </c>
      <c r="P272" t="s">
        <v>299</v>
      </c>
      <c r="Q272" t="s">
        <v>274</v>
      </c>
      <c r="R272" t="s">
        <v>170</v>
      </c>
      <c r="S272">
        <v>32110200</v>
      </c>
      <c r="T272">
        <v>0</v>
      </c>
      <c r="U272" s="15">
        <v>1</v>
      </c>
      <c r="V272" s="27" t="str">
        <f>INDEX(program[ProgramName],MATCH(Data2[[#This Row],[ProgramNum]],program[ProgramNum],0))</f>
        <v>STATE HIGHWAY FACILITIES</v>
      </c>
      <c r="W272" s="20" t="str">
        <f>RIGHT(Data2[[#This Row],[ProgramNum]],1)&amp;Data2[[#This Row],[Statute]]</f>
        <v>3br</v>
      </c>
      <c r="X272" s="27" t="e">
        <f>INDEX(#REF!,MATCH(Data2[[#This Row],[Appr]],#REF!,0))</f>
        <v>#REF!</v>
      </c>
      <c r="Y272" s="40" t="str">
        <f>INDEX(version[Version],MATCH(Data2[[#This Row],[ChangeAuth]],version[Chg code],0))</f>
        <v>Agency</v>
      </c>
      <c r="Z272" s="30">
        <f>INDEX(fund[#Data],MATCH(G272,fund[Fund code],0),2)</f>
        <v>211</v>
      </c>
      <c r="AA272" s="29" t="str">
        <f>IF(Data2[[#This Row],[B2year]]=1,RIGHT(LEFT($A$1,4)+1,2),IF(Data2[[#This Row],[B2year]]=2,RIGHT($A$1,2),""))</f>
        <v>22</v>
      </c>
      <c r="AB272" s="29">
        <f>INDEX(version8[#Data],MATCH(Data2[[#This Row],[Version]],version8[Version],0),2)</f>
        <v>1</v>
      </c>
      <c r="AC272" s="29" t="str">
        <f>IF(Data2[[#This Row],[FederalService]]="",Data2[[#This Row],[FundSource]],IF(Data2[[#This Row],[FederalService]]="L",Data2[[#This Row],[FundSource]]&amp;"-L",IF(Data2[[#This Row],[FederalService]]="F",Data2[[#This Row],[FundSource]]&amp;"-F",IF(Data2[[#This Row],[FederalService]]="S",Data2[[#This Row],[FundSource]]&amp;"-S"))))</f>
        <v>SEG-S</v>
      </c>
    </row>
    <row r="273" spans="1:29" ht="15" x14ac:dyDescent="0.25">
      <c r="A273" t="s">
        <v>126</v>
      </c>
      <c r="B273" t="s">
        <v>117</v>
      </c>
      <c r="C273" t="s">
        <v>165</v>
      </c>
      <c r="D273" s="15">
        <v>392</v>
      </c>
      <c r="E273" t="s">
        <v>369</v>
      </c>
      <c r="F273" t="s">
        <v>109</v>
      </c>
      <c r="G273" t="s">
        <v>110</v>
      </c>
      <c r="H273" t="s">
        <v>165</v>
      </c>
      <c r="I273" t="s">
        <v>118</v>
      </c>
      <c r="J273" t="s">
        <v>112</v>
      </c>
      <c r="K273" t="s">
        <v>112</v>
      </c>
      <c r="L273" s="15">
        <v>5303</v>
      </c>
      <c r="M273" t="s">
        <v>368</v>
      </c>
      <c r="N273" t="s">
        <v>114</v>
      </c>
      <c r="O273" t="s">
        <v>370</v>
      </c>
      <c r="P273" t="s">
        <v>299</v>
      </c>
      <c r="Q273" t="s">
        <v>274</v>
      </c>
      <c r="R273" t="s">
        <v>170</v>
      </c>
      <c r="S273">
        <v>-11075700</v>
      </c>
      <c r="T273">
        <v>0</v>
      </c>
      <c r="U273" s="15">
        <v>1</v>
      </c>
      <c r="V273" s="27" t="str">
        <f>INDEX(program[ProgramName],MATCH(Data2[[#This Row],[ProgramNum]],program[ProgramNum],0))</f>
        <v>STATE HIGHWAY FACILITIES</v>
      </c>
      <c r="W273" s="20" t="str">
        <f>RIGHT(Data2[[#This Row],[ProgramNum]],1)&amp;Data2[[#This Row],[Statute]]</f>
        <v>3br</v>
      </c>
      <c r="X273" s="27" t="e">
        <f>INDEX(#REF!,MATCH(Data2[[#This Row],[Appr]],#REF!,0))</f>
        <v>#REF!</v>
      </c>
      <c r="Y273" s="40" t="str">
        <f>INDEX(version[Version],MATCH(Data2[[#This Row],[ChangeAuth]],version[Chg code],0))</f>
        <v>Agency</v>
      </c>
      <c r="Z273" s="30">
        <f>INDEX(fund[#Data],MATCH(G273,fund[Fund code],0),2)</f>
        <v>211</v>
      </c>
      <c r="AA273" s="29" t="str">
        <f>IF(Data2[[#This Row],[B2year]]=1,RIGHT(LEFT($A$1,4)+1,2),IF(Data2[[#This Row],[B2year]]=2,RIGHT($A$1,2),""))</f>
        <v>22</v>
      </c>
      <c r="AB273" s="29">
        <f>INDEX(version8[#Data],MATCH(Data2[[#This Row],[Version]],version8[Version],0),2)</f>
        <v>1</v>
      </c>
      <c r="AC273" s="29" t="str">
        <f>IF(Data2[[#This Row],[FederalService]]="",Data2[[#This Row],[FundSource]],IF(Data2[[#This Row],[FederalService]]="L",Data2[[#This Row],[FundSource]]&amp;"-L",IF(Data2[[#This Row],[FederalService]]="F",Data2[[#This Row],[FundSource]]&amp;"-F",IF(Data2[[#This Row],[FederalService]]="S",Data2[[#This Row],[FundSource]]&amp;"-S"))))</f>
        <v>SEG-S</v>
      </c>
    </row>
    <row r="274" spans="1:29" ht="15" x14ac:dyDescent="0.25">
      <c r="A274" t="s">
        <v>126</v>
      </c>
      <c r="B274" t="s">
        <v>117</v>
      </c>
      <c r="C274" t="s">
        <v>165</v>
      </c>
      <c r="D274" s="15">
        <v>392</v>
      </c>
      <c r="E274" t="s">
        <v>369</v>
      </c>
      <c r="F274" t="s">
        <v>109</v>
      </c>
      <c r="G274" t="s">
        <v>110</v>
      </c>
      <c r="H274" t="s">
        <v>165</v>
      </c>
      <c r="I274" t="s">
        <v>118</v>
      </c>
      <c r="J274" t="s">
        <v>112</v>
      </c>
      <c r="K274" t="s">
        <v>112</v>
      </c>
      <c r="L274" s="15">
        <v>5303</v>
      </c>
      <c r="M274" t="s">
        <v>368</v>
      </c>
      <c r="N274" t="s">
        <v>114</v>
      </c>
      <c r="O274" t="s">
        <v>370</v>
      </c>
      <c r="P274" t="s">
        <v>299</v>
      </c>
      <c r="Q274" t="s">
        <v>274</v>
      </c>
      <c r="R274" t="s">
        <v>170</v>
      </c>
      <c r="S274">
        <v>-13075700</v>
      </c>
      <c r="T274">
        <v>0</v>
      </c>
      <c r="U274" s="15">
        <v>2</v>
      </c>
      <c r="V274" s="27" t="str">
        <f>INDEX(program[ProgramName],MATCH(Data2[[#This Row],[ProgramNum]],program[ProgramNum],0))</f>
        <v>STATE HIGHWAY FACILITIES</v>
      </c>
      <c r="W274" s="20" t="str">
        <f>RIGHT(Data2[[#This Row],[ProgramNum]],1)&amp;Data2[[#This Row],[Statute]]</f>
        <v>3br</v>
      </c>
      <c r="X274" s="27" t="e">
        <f>INDEX(#REF!,MATCH(Data2[[#This Row],[Appr]],#REF!,0))</f>
        <v>#REF!</v>
      </c>
      <c r="Y274" s="40" t="str">
        <f>INDEX(version[Version],MATCH(Data2[[#This Row],[ChangeAuth]],version[Chg code],0))</f>
        <v>Agency</v>
      </c>
      <c r="Z274" s="30">
        <f>INDEX(fund[#Data],MATCH(G274,fund[Fund code],0),2)</f>
        <v>211</v>
      </c>
      <c r="AA274" s="29" t="str">
        <f>IF(Data2[[#This Row],[B2year]]=1,RIGHT(LEFT($A$1,4)+1,2),IF(Data2[[#This Row],[B2year]]=2,RIGHT($A$1,2),""))</f>
        <v>23</v>
      </c>
      <c r="AB274" s="29">
        <f>INDEX(version8[#Data],MATCH(Data2[[#This Row],[Version]],version8[Version],0),2)</f>
        <v>1</v>
      </c>
      <c r="AC274" s="29" t="str">
        <f>IF(Data2[[#This Row],[FederalService]]="",Data2[[#This Row],[FundSource]],IF(Data2[[#This Row],[FederalService]]="L",Data2[[#This Row],[FundSource]]&amp;"-L",IF(Data2[[#This Row],[FederalService]]="F",Data2[[#This Row],[FundSource]]&amp;"-F",IF(Data2[[#This Row],[FederalService]]="S",Data2[[#This Row],[FundSource]]&amp;"-S"))))</f>
        <v>SEG-S</v>
      </c>
    </row>
    <row r="275" spans="1:29" ht="15" x14ac:dyDescent="0.25">
      <c r="A275" t="s">
        <v>126</v>
      </c>
      <c r="B275" t="s">
        <v>117</v>
      </c>
      <c r="C275" t="s">
        <v>165</v>
      </c>
      <c r="D275" s="15">
        <v>382</v>
      </c>
      <c r="E275" t="s">
        <v>261</v>
      </c>
      <c r="F275" t="s">
        <v>109</v>
      </c>
      <c r="G275" t="s">
        <v>110</v>
      </c>
      <c r="H275" t="s">
        <v>165</v>
      </c>
      <c r="I275" t="s">
        <v>118</v>
      </c>
      <c r="J275" t="s">
        <v>112</v>
      </c>
      <c r="K275" t="s">
        <v>178</v>
      </c>
      <c r="L275" s="15">
        <v>5303</v>
      </c>
      <c r="M275" t="s">
        <v>368</v>
      </c>
      <c r="N275" t="s">
        <v>114</v>
      </c>
      <c r="O275" t="s">
        <v>179</v>
      </c>
      <c r="P275" t="s">
        <v>180</v>
      </c>
      <c r="Q275" t="s">
        <v>274</v>
      </c>
      <c r="R275" t="s">
        <v>170</v>
      </c>
      <c r="S275">
        <v>11075700</v>
      </c>
      <c r="T275">
        <v>0</v>
      </c>
      <c r="U275" s="15">
        <v>1</v>
      </c>
      <c r="V275" s="27" t="str">
        <f>INDEX(program[ProgramName],MATCH(Data2[[#This Row],[ProgramNum]],program[ProgramNum],0))</f>
        <v>STATE HIGHWAY FACILITIES</v>
      </c>
      <c r="W275" s="20" t="str">
        <f>RIGHT(Data2[[#This Row],[ProgramNum]],1)&amp;Data2[[#This Row],[Statute]]</f>
        <v>3bx</v>
      </c>
      <c r="X275" s="27" t="e">
        <f>INDEX(#REF!,MATCH(Data2[[#This Row],[Appr]],#REF!,0))</f>
        <v>#REF!</v>
      </c>
      <c r="Y275" s="40" t="str">
        <f>INDEX(version[Version],MATCH(Data2[[#This Row],[ChangeAuth]],version[Chg code],0))</f>
        <v>Agency</v>
      </c>
      <c r="Z275" s="30">
        <f>INDEX(fund[#Data],MATCH(G275,fund[Fund code],0),2)</f>
        <v>211</v>
      </c>
      <c r="AA275" s="29" t="str">
        <f>IF(Data2[[#This Row],[B2year]]=1,RIGHT(LEFT($A$1,4)+1,2),IF(Data2[[#This Row],[B2year]]=2,RIGHT($A$1,2),""))</f>
        <v>22</v>
      </c>
      <c r="AB275" s="29">
        <f>INDEX(version8[#Data],MATCH(Data2[[#This Row],[Version]],version8[Version],0),2)</f>
        <v>1</v>
      </c>
      <c r="AC275" s="29" t="str">
        <f>IF(Data2[[#This Row],[FederalService]]="",Data2[[#This Row],[FundSource]],IF(Data2[[#This Row],[FederalService]]="L",Data2[[#This Row],[FundSource]]&amp;"-L",IF(Data2[[#This Row],[FederalService]]="F",Data2[[#This Row],[FundSource]]&amp;"-F",IF(Data2[[#This Row],[FederalService]]="S",Data2[[#This Row],[FundSource]]&amp;"-S"))))</f>
        <v>SEG-F</v>
      </c>
    </row>
    <row r="276" spans="1:29" ht="15" x14ac:dyDescent="0.25">
      <c r="A276" t="s">
        <v>126</v>
      </c>
      <c r="B276" t="s">
        <v>117</v>
      </c>
      <c r="C276" t="s">
        <v>165</v>
      </c>
      <c r="D276" s="15">
        <v>382</v>
      </c>
      <c r="E276" t="s">
        <v>261</v>
      </c>
      <c r="F276" t="s">
        <v>109</v>
      </c>
      <c r="G276" t="s">
        <v>110</v>
      </c>
      <c r="H276" t="s">
        <v>165</v>
      </c>
      <c r="I276" t="s">
        <v>118</v>
      </c>
      <c r="J276" t="s">
        <v>112</v>
      </c>
      <c r="K276" t="s">
        <v>178</v>
      </c>
      <c r="L276" s="15">
        <v>5303</v>
      </c>
      <c r="M276" t="s">
        <v>368</v>
      </c>
      <c r="N276" t="s">
        <v>114</v>
      </c>
      <c r="O276" t="s">
        <v>179</v>
      </c>
      <c r="P276" t="s">
        <v>180</v>
      </c>
      <c r="Q276" t="s">
        <v>274</v>
      </c>
      <c r="R276" t="s">
        <v>170</v>
      </c>
      <c r="S276">
        <v>13075700</v>
      </c>
      <c r="T276">
        <v>0</v>
      </c>
      <c r="U276" s="15">
        <v>2</v>
      </c>
      <c r="V276" s="27" t="str">
        <f>INDEX(program[ProgramName],MATCH(Data2[[#This Row],[ProgramNum]],program[ProgramNum],0))</f>
        <v>STATE HIGHWAY FACILITIES</v>
      </c>
      <c r="W276" s="20" t="str">
        <f>RIGHT(Data2[[#This Row],[ProgramNum]],1)&amp;Data2[[#This Row],[Statute]]</f>
        <v>3bx</v>
      </c>
      <c r="X276" s="27" t="e">
        <f>INDEX(#REF!,MATCH(Data2[[#This Row],[Appr]],#REF!,0))</f>
        <v>#REF!</v>
      </c>
      <c r="Y276" s="40" t="str">
        <f>INDEX(version[Version],MATCH(Data2[[#This Row],[ChangeAuth]],version[Chg code],0))</f>
        <v>Agency</v>
      </c>
      <c r="Z276" s="30">
        <f>INDEX(fund[#Data],MATCH(G276,fund[Fund code],0),2)</f>
        <v>211</v>
      </c>
      <c r="AA276" s="29" t="str">
        <f>IF(Data2[[#This Row],[B2year]]=1,RIGHT(LEFT($A$1,4)+1,2),IF(Data2[[#This Row],[B2year]]=2,RIGHT($A$1,2),""))</f>
        <v>23</v>
      </c>
      <c r="AB276" s="29">
        <f>INDEX(version8[#Data],MATCH(Data2[[#This Row],[Version]],version8[Version],0),2)</f>
        <v>1</v>
      </c>
      <c r="AC276" s="29" t="str">
        <f>IF(Data2[[#This Row],[FederalService]]="",Data2[[#This Row],[FundSource]],IF(Data2[[#This Row],[FederalService]]="L",Data2[[#This Row],[FundSource]]&amp;"-L",IF(Data2[[#This Row],[FederalService]]="F",Data2[[#This Row],[FundSource]]&amp;"-F",IF(Data2[[#This Row],[FederalService]]="S",Data2[[#This Row],[FundSource]]&amp;"-S"))))</f>
        <v>SEG-F</v>
      </c>
    </row>
    <row r="277" spans="1:29" ht="15" x14ac:dyDescent="0.25">
      <c r="A277" t="s">
        <v>126</v>
      </c>
      <c r="B277" t="s">
        <v>117</v>
      </c>
      <c r="C277" t="s">
        <v>165</v>
      </c>
      <c r="D277" s="15">
        <v>382</v>
      </c>
      <c r="E277" t="s">
        <v>261</v>
      </c>
      <c r="F277" t="s">
        <v>109</v>
      </c>
      <c r="G277" t="s">
        <v>110</v>
      </c>
      <c r="H277" t="s">
        <v>165</v>
      </c>
      <c r="I277" t="s">
        <v>118</v>
      </c>
      <c r="J277" t="s">
        <v>112</v>
      </c>
      <c r="K277" t="s">
        <v>178</v>
      </c>
      <c r="L277" s="15">
        <v>2000</v>
      </c>
      <c r="M277" t="s">
        <v>115</v>
      </c>
      <c r="N277" t="s">
        <v>116</v>
      </c>
      <c r="O277" t="s">
        <v>179</v>
      </c>
      <c r="P277" t="s">
        <v>180</v>
      </c>
      <c r="Q277" t="s">
        <v>274</v>
      </c>
      <c r="R277" t="s">
        <v>170</v>
      </c>
      <c r="S277">
        <v>157474700</v>
      </c>
      <c r="T277">
        <v>0</v>
      </c>
      <c r="U277" s="15">
        <v>2</v>
      </c>
      <c r="V277" s="27" t="str">
        <f>INDEX(program[ProgramName],MATCH(Data2[[#This Row],[ProgramNum]],program[ProgramNum],0))</f>
        <v>STATE HIGHWAY FACILITIES</v>
      </c>
      <c r="W277" s="20" t="str">
        <f>RIGHT(Data2[[#This Row],[ProgramNum]],1)&amp;Data2[[#This Row],[Statute]]</f>
        <v>3bx</v>
      </c>
      <c r="X277" s="27" t="e">
        <f>INDEX(#REF!,MATCH(Data2[[#This Row],[Appr]],#REF!,0))</f>
        <v>#REF!</v>
      </c>
      <c r="Y277" s="40" t="str">
        <f>INDEX(version[Version],MATCH(Data2[[#This Row],[ChangeAuth]],version[Chg code],0))</f>
        <v>Agency</v>
      </c>
      <c r="Z277" s="30">
        <f>INDEX(fund[#Data],MATCH(G277,fund[Fund code],0),2)</f>
        <v>211</v>
      </c>
      <c r="AA277" s="29" t="str">
        <f>IF(Data2[[#This Row],[B2year]]=1,RIGHT(LEFT($A$1,4)+1,2),IF(Data2[[#This Row],[B2year]]=2,RIGHT($A$1,2),""))</f>
        <v>23</v>
      </c>
      <c r="AB277" s="29">
        <f>INDEX(version8[#Data],MATCH(Data2[[#This Row],[Version]],version8[Version],0),2)</f>
        <v>1</v>
      </c>
      <c r="AC277" s="29" t="str">
        <f>IF(Data2[[#This Row],[FederalService]]="",Data2[[#This Row],[FundSource]],IF(Data2[[#This Row],[FederalService]]="L",Data2[[#This Row],[FundSource]]&amp;"-L",IF(Data2[[#This Row],[FederalService]]="F",Data2[[#This Row],[FundSource]]&amp;"-F",IF(Data2[[#This Row],[FederalService]]="S",Data2[[#This Row],[FundSource]]&amp;"-S"))))</f>
        <v>SEG-F</v>
      </c>
    </row>
    <row r="278" spans="1:29" ht="15" x14ac:dyDescent="0.25">
      <c r="A278" t="s">
        <v>126</v>
      </c>
      <c r="B278" t="s">
        <v>117</v>
      </c>
      <c r="C278" t="s">
        <v>165</v>
      </c>
      <c r="D278" s="15">
        <v>382</v>
      </c>
      <c r="E278" t="s">
        <v>261</v>
      </c>
      <c r="F278" t="s">
        <v>109</v>
      </c>
      <c r="G278" t="s">
        <v>110</v>
      </c>
      <c r="H278" t="s">
        <v>165</v>
      </c>
      <c r="I278" t="s">
        <v>118</v>
      </c>
      <c r="J278" t="s">
        <v>112</v>
      </c>
      <c r="K278" t="s">
        <v>178</v>
      </c>
      <c r="L278" s="15">
        <v>2000</v>
      </c>
      <c r="M278" t="s">
        <v>115</v>
      </c>
      <c r="N278" t="s">
        <v>116</v>
      </c>
      <c r="O278" t="s">
        <v>179</v>
      </c>
      <c r="P278" t="s">
        <v>180</v>
      </c>
      <c r="Q278" t="s">
        <v>274</v>
      </c>
      <c r="R278" t="s">
        <v>170</v>
      </c>
      <c r="S278">
        <v>157474700</v>
      </c>
      <c r="T278">
        <v>0</v>
      </c>
      <c r="U278" s="15">
        <v>1</v>
      </c>
      <c r="V278" s="27" t="str">
        <f>INDEX(program[ProgramName],MATCH(Data2[[#This Row],[ProgramNum]],program[ProgramNum],0))</f>
        <v>STATE HIGHWAY FACILITIES</v>
      </c>
      <c r="W278" s="20" t="str">
        <f>RIGHT(Data2[[#This Row],[ProgramNum]],1)&amp;Data2[[#This Row],[Statute]]</f>
        <v>3bx</v>
      </c>
      <c r="X278" s="27" t="e">
        <f>INDEX(#REF!,MATCH(Data2[[#This Row],[Appr]],#REF!,0))</f>
        <v>#REF!</v>
      </c>
      <c r="Y278" s="40" t="str">
        <f>INDEX(version[Version],MATCH(Data2[[#This Row],[ChangeAuth]],version[Chg code],0))</f>
        <v>Agency</v>
      </c>
      <c r="Z278" s="30">
        <f>INDEX(fund[#Data],MATCH(G278,fund[Fund code],0),2)</f>
        <v>211</v>
      </c>
      <c r="AA278" s="29" t="str">
        <f>IF(Data2[[#This Row],[B2year]]=1,RIGHT(LEFT($A$1,4)+1,2),IF(Data2[[#This Row],[B2year]]=2,RIGHT($A$1,2),""))</f>
        <v>22</v>
      </c>
      <c r="AB278" s="29">
        <f>INDEX(version8[#Data],MATCH(Data2[[#This Row],[Version]],version8[Version],0),2)</f>
        <v>1</v>
      </c>
      <c r="AC278" s="29" t="str">
        <f>IF(Data2[[#This Row],[FederalService]]="",Data2[[#This Row],[FundSource]],IF(Data2[[#This Row],[FederalService]]="L",Data2[[#This Row],[FundSource]]&amp;"-L",IF(Data2[[#This Row],[FederalService]]="F",Data2[[#This Row],[FundSource]]&amp;"-F",IF(Data2[[#This Row],[FederalService]]="S",Data2[[#This Row],[FundSource]]&amp;"-S"))))</f>
        <v>SEG-F</v>
      </c>
    </row>
    <row r="279" spans="1:29" ht="15" x14ac:dyDescent="0.25">
      <c r="A279" t="s">
        <v>120</v>
      </c>
      <c r="B279" t="s">
        <v>107</v>
      </c>
      <c r="C279" t="s">
        <v>165</v>
      </c>
      <c r="D279" s="15">
        <v>961</v>
      </c>
      <c r="E279" t="s">
        <v>361</v>
      </c>
      <c r="F279" t="s">
        <v>109</v>
      </c>
      <c r="G279" t="s">
        <v>110</v>
      </c>
      <c r="H279" t="s">
        <v>165</v>
      </c>
      <c r="I279" t="s">
        <v>118</v>
      </c>
      <c r="J279" t="s">
        <v>112</v>
      </c>
      <c r="K279" t="s">
        <v>165</v>
      </c>
      <c r="L279" s="15">
        <v>3001</v>
      </c>
      <c r="M279" t="s">
        <v>124</v>
      </c>
      <c r="N279" t="s">
        <v>125</v>
      </c>
      <c r="O279" t="s">
        <v>362</v>
      </c>
      <c r="P279" t="s">
        <v>264</v>
      </c>
      <c r="Q279" t="s">
        <v>197</v>
      </c>
      <c r="R279" t="s">
        <v>170</v>
      </c>
      <c r="S279">
        <v>1963500</v>
      </c>
      <c r="T279">
        <v>0</v>
      </c>
      <c r="U279" s="15">
        <v>2</v>
      </c>
      <c r="V279" s="27" t="str">
        <f>INDEX(program[ProgramName],MATCH(Data2[[#This Row],[ProgramNum]],program[ProgramNum],0))</f>
        <v>GENERAL PROVISIONS</v>
      </c>
      <c r="W279" s="20" t="str">
        <f>RIGHT(Data2[[#This Row],[ProgramNum]],1)&amp;Data2[[#This Row],[Statute]]</f>
        <v>9qh</v>
      </c>
      <c r="X279" s="27" t="e">
        <f>INDEX(#REF!,MATCH(Data2[[#This Row],[Appr]],#REF!,0))</f>
        <v>#REF!</v>
      </c>
      <c r="Y279" s="40" t="str">
        <f>INDEX(version[Version],MATCH(Data2[[#This Row],[ChangeAuth]],version[Chg code],0))</f>
        <v>Final</v>
      </c>
      <c r="Z279" s="30">
        <f>INDEX(fund[#Data],MATCH(G279,fund[Fund code],0),2)</f>
        <v>211</v>
      </c>
      <c r="AA279" s="29" t="str">
        <f>IF(Data2[[#This Row],[B2year]]=1,RIGHT(LEFT($A$1,4)+1,2),IF(Data2[[#This Row],[B2year]]=2,RIGHT($A$1,2),""))</f>
        <v>23</v>
      </c>
      <c r="AB279" s="29">
        <f>INDEX(version8[#Data],MATCH(Data2[[#This Row],[Version]],version8[Version],0),2)</f>
        <v>6</v>
      </c>
      <c r="AC279" s="29" t="str">
        <f>IF(Data2[[#This Row],[FederalService]]="",Data2[[#This Row],[FundSource]],IF(Data2[[#This Row],[FederalService]]="L",Data2[[#This Row],[FundSource]]&amp;"-L",IF(Data2[[#This Row],[FederalService]]="F",Data2[[#This Row],[FundSource]]&amp;"-F",IF(Data2[[#This Row],[FederalService]]="S",Data2[[#This Row],[FundSource]]&amp;"-S"))))</f>
        <v>SEG</v>
      </c>
    </row>
    <row r="280" spans="1:29" ht="15" x14ac:dyDescent="0.25">
      <c r="A280" t="s">
        <v>120</v>
      </c>
      <c r="B280" t="s">
        <v>107</v>
      </c>
      <c r="C280" t="s">
        <v>165</v>
      </c>
      <c r="D280" s="15">
        <v>981</v>
      </c>
      <c r="E280" t="s">
        <v>365</v>
      </c>
      <c r="F280" t="s">
        <v>109</v>
      </c>
      <c r="G280" t="s">
        <v>110</v>
      </c>
      <c r="H280" t="s">
        <v>165</v>
      </c>
      <c r="I280" t="s">
        <v>118</v>
      </c>
      <c r="J280" t="s">
        <v>112</v>
      </c>
      <c r="K280" t="s">
        <v>178</v>
      </c>
      <c r="L280" s="15">
        <v>3001</v>
      </c>
      <c r="M280" t="s">
        <v>124</v>
      </c>
      <c r="N280" t="s">
        <v>125</v>
      </c>
      <c r="O280" t="s">
        <v>366</v>
      </c>
      <c r="P280" t="s">
        <v>367</v>
      </c>
      <c r="Q280" t="s">
        <v>197</v>
      </c>
      <c r="R280" t="s">
        <v>170</v>
      </c>
      <c r="S280">
        <v>507400</v>
      </c>
      <c r="T280">
        <v>0</v>
      </c>
      <c r="U280" s="15">
        <v>1</v>
      </c>
      <c r="V280" s="27" t="str">
        <f>INDEX(program[ProgramName],MATCH(Data2[[#This Row],[ProgramNum]],program[ProgramNum],0))</f>
        <v>GENERAL PROVISIONS</v>
      </c>
      <c r="W280" s="20" t="str">
        <f>RIGHT(Data2[[#This Row],[ProgramNum]],1)&amp;Data2[[#This Row],[Statute]]</f>
        <v>9qj</v>
      </c>
      <c r="X280" s="27" t="e">
        <f>INDEX(#REF!,MATCH(Data2[[#This Row],[Appr]],#REF!,0))</f>
        <v>#REF!</v>
      </c>
      <c r="Y280" s="40" t="str">
        <f>INDEX(version[Version],MATCH(Data2[[#This Row],[ChangeAuth]],version[Chg code],0))</f>
        <v>Final</v>
      </c>
      <c r="Z280" s="30">
        <f>INDEX(fund[#Data],MATCH(G280,fund[Fund code],0),2)</f>
        <v>211</v>
      </c>
      <c r="AA280" s="29" t="str">
        <f>IF(Data2[[#This Row],[B2year]]=1,RIGHT(LEFT($A$1,4)+1,2),IF(Data2[[#This Row],[B2year]]=2,RIGHT($A$1,2),""))</f>
        <v>22</v>
      </c>
      <c r="AB280" s="29">
        <f>INDEX(version8[#Data],MATCH(Data2[[#This Row],[Version]],version8[Version],0),2)</f>
        <v>6</v>
      </c>
      <c r="AC280" s="29" t="str">
        <f>IF(Data2[[#This Row],[FederalService]]="",Data2[[#This Row],[FundSource]],IF(Data2[[#This Row],[FederalService]]="L",Data2[[#This Row],[FundSource]]&amp;"-L",IF(Data2[[#This Row],[FederalService]]="F",Data2[[#This Row],[FundSource]]&amp;"-F",IF(Data2[[#This Row],[FederalService]]="S",Data2[[#This Row],[FundSource]]&amp;"-S"))))</f>
        <v>SEG-F</v>
      </c>
    </row>
    <row r="281" spans="1:29" ht="15" x14ac:dyDescent="0.25">
      <c r="A281" t="s">
        <v>126</v>
      </c>
      <c r="B281" t="s">
        <v>117</v>
      </c>
      <c r="C281" t="s">
        <v>165</v>
      </c>
      <c r="D281" s="15">
        <v>382</v>
      </c>
      <c r="E281" t="s">
        <v>261</v>
      </c>
      <c r="F281" t="s">
        <v>109</v>
      </c>
      <c r="G281" t="s">
        <v>110</v>
      </c>
      <c r="H281" t="s">
        <v>165</v>
      </c>
      <c r="I281" t="s">
        <v>118</v>
      </c>
      <c r="J281" t="s">
        <v>112</v>
      </c>
      <c r="K281" t="s">
        <v>178</v>
      </c>
      <c r="L281" s="15">
        <v>5303</v>
      </c>
      <c r="M281" t="s">
        <v>368</v>
      </c>
      <c r="N281" t="s">
        <v>122</v>
      </c>
      <c r="O281" t="s">
        <v>179</v>
      </c>
      <c r="P281" t="s">
        <v>180</v>
      </c>
      <c r="Q281" t="s">
        <v>274</v>
      </c>
      <c r="R281" t="s">
        <v>170</v>
      </c>
      <c r="S281">
        <v>-472200</v>
      </c>
      <c r="T281">
        <v>0</v>
      </c>
      <c r="U281" s="15">
        <v>1</v>
      </c>
      <c r="V281" s="27" t="str">
        <f>INDEX(program[ProgramName],MATCH(Data2[[#This Row],[ProgramNum]],program[ProgramNum],0))</f>
        <v>STATE HIGHWAY FACILITIES</v>
      </c>
      <c r="W281" s="20" t="str">
        <f>RIGHT(Data2[[#This Row],[ProgramNum]],1)&amp;Data2[[#This Row],[Statute]]</f>
        <v>3bx</v>
      </c>
      <c r="X281" s="27" t="e">
        <f>INDEX(#REF!,MATCH(Data2[[#This Row],[Appr]],#REF!,0))</f>
        <v>#REF!</v>
      </c>
      <c r="Y281" s="40" t="str">
        <f>INDEX(version[Version],MATCH(Data2[[#This Row],[ChangeAuth]],version[Chg code],0))</f>
        <v>Governor's</v>
      </c>
      <c r="Z281" s="30">
        <f>INDEX(fund[#Data],MATCH(G281,fund[Fund code],0),2)</f>
        <v>211</v>
      </c>
      <c r="AA281" s="29" t="str">
        <f>IF(Data2[[#This Row],[B2year]]=1,RIGHT(LEFT($A$1,4)+1,2),IF(Data2[[#This Row],[B2year]]=2,RIGHT($A$1,2),""))</f>
        <v>22</v>
      </c>
      <c r="AB281" s="29">
        <f>INDEX(version8[#Data],MATCH(Data2[[#This Row],[Version]],version8[Version],0),2)</f>
        <v>2</v>
      </c>
      <c r="AC281" s="29" t="str">
        <f>IF(Data2[[#This Row],[FederalService]]="",Data2[[#This Row],[FundSource]],IF(Data2[[#This Row],[FederalService]]="L",Data2[[#This Row],[FundSource]]&amp;"-L",IF(Data2[[#This Row],[FederalService]]="F",Data2[[#This Row],[FundSource]]&amp;"-F",IF(Data2[[#This Row],[FederalService]]="S",Data2[[#This Row],[FundSource]]&amp;"-S"))))</f>
        <v>SEG-F</v>
      </c>
    </row>
    <row r="282" spans="1:29" ht="15" x14ac:dyDescent="0.25">
      <c r="A282" t="s">
        <v>126</v>
      </c>
      <c r="B282" t="s">
        <v>117</v>
      </c>
      <c r="C282" t="s">
        <v>165</v>
      </c>
      <c r="D282" s="15">
        <v>382</v>
      </c>
      <c r="E282" t="s">
        <v>261</v>
      </c>
      <c r="F282" t="s">
        <v>109</v>
      </c>
      <c r="G282" t="s">
        <v>110</v>
      </c>
      <c r="H282" t="s">
        <v>165</v>
      </c>
      <c r="I282" t="s">
        <v>118</v>
      </c>
      <c r="J282" t="s">
        <v>112</v>
      </c>
      <c r="K282" t="s">
        <v>178</v>
      </c>
      <c r="L282" s="15">
        <v>5303</v>
      </c>
      <c r="M282" t="s">
        <v>368</v>
      </c>
      <c r="N282" t="s">
        <v>122</v>
      </c>
      <c r="O282" t="s">
        <v>179</v>
      </c>
      <c r="P282" t="s">
        <v>180</v>
      </c>
      <c r="Q282" t="s">
        <v>274</v>
      </c>
      <c r="R282" t="s">
        <v>170</v>
      </c>
      <c r="S282">
        <v>-472300</v>
      </c>
      <c r="T282">
        <v>0</v>
      </c>
      <c r="U282" s="15">
        <v>2</v>
      </c>
      <c r="V282" s="27" t="str">
        <f>INDEX(program[ProgramName],MATCH(Data2[[#This Row],[ProgramNum]],program[ProgramNum],0))</f>
        <v>STATE HIGHWAY FACILITIES</v>
      </c>
      <c r="W282" s="20" t="str">
        <f>RIGHT(Data2[[#This Row],[ProgramNum]],1)&amp;Data2[[#This Row],[Statute]]</f>
        <v>3bx</v>
      </c>
      <c r="X282" s="27" t="e">
        <f>INDEX(#REF!,MATCH(Data2[[#This Row],[Appr]],#REF!,0))</f>
        <v>#REF!</v>
      </c>
      <c r="Y282" s="40" t="str">
        <f>INDEX(version[Version],MATCH(Data2[[#This Row],[ChangeAuth]],version[Chg code],0))</f>
        <v>Governor's</v>
      </c>
      <c r="Z282" s="30">
        <f>INDEX(fund[#Data],MATCH(G282,fund[Fund code],0),2)</f>
        <v>211</v>
      </c>
      <c r="AA282" s="29" t="str">
        <f>IF(Data2[[#This Row],[B2year]]=1,RIGHT(LEFT($A$1,4)+1,2),IF(Data2[[#This Row],[B2year]]=2,RIGHT($A$1,2),""))</f>
        <v>23</v>
      </c>
      <c r="AB282" s="29">
        <f>INDEX(version8[#Data],MATCH(Data2[[#This Row],[Version]],version8[Version],0),2)</f>
        <v>2</v>
      </c>
      <c r="AC282" s="29" t="str">
        <f>IF(Data2[[#This Row],[FederalService]]="",Data2[[#This Row],[FundSource]],IF(Data2[[#This Row],[FederalService]]="L",Data2[[#This Row],[FundSource]]&amp;"-L",IF(Data2[[#This Row],[FederalService]]="F",Data2[[#This Row],[FundSource]]&amp;"-F",IF(Data2[[#This Row],[FederalService]]="S",Data2[[#This Row],[FundSource]]&amp;"-S"))))</f>
        <v>SEG-F</v>
      </c>
    </row>
    <row r="283" spans="1:29" ht="15" x14ac:dyDescent="0.25">
      <c r="A283" t="s">
        <v>126</v>
      </c>
      <c r="B283" t="s">
        <v>117</v>
      </c>
      <c r="C283" t="s">
        <v>165</v>
      </c>
      <c r="D283" s="15">
        <v>382</v>
      </c>
      <c r="E283" t="s">
        <v>261</v>
      </c>
      <c r="F283" t="s">
        <v>109</v>
      </c>
      <c r="G283" t="s">
        <v>110</v>
      </c>
      <c r="H283" t="s">
        <v>165</v>
      </c>
      <c r="I283" t="s">
        <v>118</v>
      </c>
      <c r="J283" t="s">
        <v>112</v>
      </c>
      <c r="K283" t="s">
        <v>178</v>
      </c>
      <c r="L283" s="15">
        <v>5303</v>
      </c>
      <c r="M283" t="s">
        <v>368</v>
      </c>
      <c r="N283" t="s">
        <v>122</v>
      </c>
      <c r="O283" t="s">
        <v>179</v>
      </c>
      <c r="P283" t="s">
        <v>180</v>
      </c>
      <c r="Q283" t="s">
        <v>274</v>
      </c>
      <c r="R283" t="s">
        <v>170</v>
      </c>
      <c r="S283">
        <v>-400</v>
      </c>
      <c r="T283">
        <v>0</v>
      </c>
      <c r="U283" s="15">
        <v>2</v>
      </c>
      <c r="V283" s="27" t="str">
        <f>INDEX(program[ProgramName],MATCH(Data2[[#This Row],[ProgramNum]],program[ProgramNum],0))</f>
        <v>STATE HIGHWAY FACILITIES</v>
      </c>
      <c r="W283" s="20" t="str">
        <f>RIGHT(Data2[[#This Row],[ProgramNum]],1)&amp;Data2[[#This Row],[Statute]]</f>
        <v>3bx</v>
      </c>
      <c r="X283" s="27" t="e">
        <f>INDEX(#REF!,MATCH(Data2[[#This Row],[Appr]],#REF!,0))</f>
        <v>#REF!</v>
      </c>
      <c r="Y283" s="40" t="str">
        <f>INDEX(version[Version],MATCH(Data2[[#This Row],[ChangeAuth]],version[Chg code],0))</f>
        <v>Governor's</v>
      </c>
      <c r="Z283" s="30">
        <f>INDEX(fund[#Data],MATCH(G283,fund[Fund code],0),2)</f>
        <v>211</v>
      </c>
      <c r="AA283" s="29" t="str">
        <f>IF(Data2[[#This Row],[B2year]]=1,RIGHT(LEFT($A$1,4)+1,2),IF(Data2[[#This Row],[B2year]]=2,RIGHT($A$1,2),""))</f>
        <v>23</v>
      </c>
      <c r="AB283" s="29">
        <f>INDEX(version8[#Data],MATCH(Data2[[#This Row],[Version]],version8[Version],0),2)</f>
        <v>2</v>
      </c>
      <c r="AC283" s="29" t="str">
        <f>IF(Data2[[#This Row],[FederalService]]="",Data2[[#This Row],[FundSource]],IF(Data2[[#This Row],[FederalService]]="L",Data2[[#This Row],[FundSource]]&amp;"-L",IF(Data2[[#This Row],[FederalService]]="F",Data2[[#This Row],[FundSource]]&amp;"-F",IF(Data2[[#This Row],[FederalService]]="S",Data2[[#This Row],[FundSource]]&amp;"-S"))))</f>
        <v>SEG-F</v>
      </c>
    </row>
    <row r="284" spans="1:29" ht="15" x14ac:dyDescent="0.25">
      <c r="A284" t="s">
        <v>126</v>
      </c>
      <c r="B284" t="s">
        <v>126</v>
      </c>
      <c r="C284" t="s">
        <v>165</v>
      </c>
      <c r="D284" s="15">
        <v>378</v>
      </c>
      <c r="E284" t="s">
        <v>244</v>
      </c>
      <c r="F284" t="s">
        <v>109</v>
      </c>
      <c r="G284" t="s">
        <v>110</v>
      </c>
      <c r="H284" t="s">
        <v>165</v>
      </c>
      <c r="I284" t="s">
        <v>118</v>
      </c>
      <c r="J284" t="s">
        <v>112</v>
      </c>
      <c r="K284" t="s">
        <v>178</v>
      </c>
      <c r="L284" s="15">
        <v>5301</v>
      </c>
      <c r="M284" t="s">
        <v>364</v>
      </c>
      <c r="N284" t="s">
        <v>122</v>
      </c>
      <c r="O284" t="s">
        <v>245</v>
      </c>
      <c r="P284" t="s">
        <v>246</v>
      </c>
      <c r="Q284" t="s">
        <v>274</v>
      </c>
      <c r="R284" t="s">
        <v>170</v>
      </c>
      <c r="S284">
        <v>-201000</v>
      </c>
      <c r="T284">
        <v>0</v>
      </c>
      <c r="U284" s="15">
        <v>1</v>
      </c>
      <c r="V284" s="27" t="str">
        <f>INDEX(program[ProgramName],MATCH(Data2[[#This Row],[ProgramNum]],program[ProgramNum],0))</f>
        <v>STATE HIGHWAY FACILITIES</v>
      </c>
      <c r="W284" s="20" t="str">
        <f>RIGHT(Data2[[#This Row],[ProgramNum]],1)&amp;Data2[[#This Row],[Statute]]</f>
        <v>3ax</v>
      </c>
      <c r="X284" s="27" t="e">
        <f>INDEX(#REF!,MATCH(Data2[[#This Row],[Appr]],#REF!,0))</f>
        <v>#REF!</v>
      </c>
      <c r="Y284" s="40" t="str">
        <f>INDEX(version[Version],MATCH(Data2[[#This Row],[ChangeAuth]],version[Chg code],0))</f>
        <v>Governor's</v>
      </c>
      <c r="Z284" s="30">
        <f>INDEX(fund[#Data],MATCH(G284,fund[Fund code],0),2)</f>
        <v>211</v>
      </c>
      <c r="AA284" s="29" t="str">
        <f>IF(Data2[[#This Row],[B2year]]=1,RIGHT(LEFT($A$1,4)+1,2),IF(Data2[[#This Row],[B2year]]=2,RIGHT($A$1,2),""))</f>
        <v>22</v>
      </c>
      <c r="AB284" s="29">
        <f>INDEX(version8[#Data],MATCH(Data2[[#This Row],[Version]],version8[Version],0),2)</f>
        <v>2</v>
      </c>
      <c r="AC284" s="29" t="str">
        <f>IF(Data2[[#This Row],[FederalService]]="",Data2[[#This Row],[FundSource]],IF(Data2[[#This Row],[FederalService]]="L",Data2[[#This Row],[FundSource]]&amp;"-L",IF(Data2[[#This Row],[FederalService]]="F",Data2[[#This Row],[FundSource]]&amp;"-F",IF(Data2[[#This Row],[FederalService]]="S",Data2[[#This Row],[FundSource]]&amp;"-S"))))</f>
        <v>SEG-F</v>
      </c>
    </row>
    <row r="285" spans="1:29" ht="15" x14ac:dyDescent="0.25">
      <c r="A285" t="s">
        <v>126</v>
      </c>
      <c r="B285" t="s">
        <v>126</v>
      </c>
      <c r="C285" t="s">
        <v>165</v>
      </c>
      <c r="D285" s="15">
        <v>378</v>
      </c>
      <c r="E285" t="s">
        <v>244</v>
      </c>
      <c r="F285" t="s">
        <v>109</v>
      </c>
      <c r="G285" t="s">
        <v>110</v>
      </c>
      <c r="H285" t="s">
        <v>165</v>
      </c>
      <c r="I285" t="s">
        <v>118</v>
      </c>
      <c r="J285" t="s">
        <v>112</v>
      </c>
      <c r="K285" t="s">
        <v>178</v>
      </c>
      <c r="L285" s="15">
        <v>5301</v>
      </c>
      <c r="M285" t="s">
        <v>364</v>
      </c>
      <c r="N285" t="s">
        <v>122</v>
      </c>
      <c r="O285" t="s">
        <v>245</v>
      </c>
      <c r="P285" t="s">
        <v>246</v>
      </c>
      <c r="Q285" t="s">
        <v>274</v>
      </c>
      <c r="R285" t="s">
        <v>170</v>
      </c>
      <c r="S285">
        <v>-198400</v>
      </c>
      <c r="T285">
        <v>0</v>
      </c>
      <c r="U285" s="15">
        <v>2</v>
      </c>
      <c r="V285" s="27" t="str">
        <f>INDEX(program[ProgramName],MATCH(Data2[[#This Row],[ProgramNum]],program[ProgramNum],0))</f>
        <v>STATE HIGHWAY FACILITIES</v>
      </c>
      <c r="W285" s="20" t="str">
        <f>RIGHT(Data2[[#This Row],[ProgramNum]],1)&amp;Data2[[#This Row],[Statute]]</f>
        <v>3ax</v>
      </c>
      <c r="X285" s="27" t="e">
        <f>INDEX(#REF!,MATCH(Data2[[#This Row],[Appr]],#REF!,0))</f>
        <v>#REF!</v>
      </c>
      <c r="Y285" s="40" t="str">
        <f>INDEX(version[Version],MATCH(Data2[[#This Row],[ChangeAuth]],version[Chg code],0))</f>
        <v>Governor's</v>
      </c>
      <c r="Z285" s="30">
        <f>INDEX(fund[#Data],MATCH(G285,fund[Fund code],0),2)</f>
        <v>211</v>
      </c>
      <c r="AA285" s="29" t="str">
        <f>IF(Data2[[#This Row],[B2year]]=1,RIGHT(LEFT($A$1,4)+1,2),IF(Data2[[#This Row],[B2year]]=2,RIGHT($A$1,2),""))</f>
        <v>23</v>
      </c>
      <c r="AB285" s="29">
        <f>INDEX(version8[#Data],MATCH(Data2[[#This Row],[Version]],version8[Version],0),2)</f>
        <v>2</v>
      </c>
      <c r="AC285" s="29" t="str">
        <f>IF(Data2[[#This Row],[FederalService]]="",Data2[[#This Row],[FundSource]],IF(Data2[[#This Row],[FederalService]]="L",Data2[[#This Row],[FundSource]]&amp;"-L",IF(Data2[[#This Row],[FederalService]]="F",Data2[[#This Row],[FundSource]]&amp;"-F",IF(Data2[[#This Row],[FederalService]]="S",Data2[[#This Row],[FundSource]]&amp;"-S"))))</f>
        <v>SEG-F</v>
      </c>
    </row>
    <row r="286" spans="1:29" ht="15" x14ac:dyDescent="0.25">
      <c r="A286" t="s">
        <v>126</v>
      </c>
      <c r="B286" t="s">
        <v>126</v>
      </c>
      <c r="C286" t="s">
        <v>165</v>
      </c>
      <c r="D286" s="15">
        <v>392</v>
      </c>
      <c r="E286" t="s">
        <v>369</v>
      </c>
      <c r="F286" t="s">
        <v>109</v>
      </c>
      <c r="G286" t="s">
        <v>110</v>
      </c>
      <c r="H286" t="s">
        <v>165</v>
      </c>
      <c r="I286" t="s">
        <v>118</v>
      </c>
      <c r="J286" t="s">
        <v>112</v>
      </c>
      <c r="K286" t="s">
        <v>112</v>
      </c>
      <c r="L286" s="15">
        <v>2000</v>
      </c>
      <c r="M286" t="s">
        <v>115</v>
      </c>
      <c r="N286" t="s">
        <v>116</v>
      </c>
      <c r="O286" t="s">
        <v>370</v>
      </c>
      <c r="P286" t="s">
        <v>299</v>
      </c>
      <c r="Q286" t="s">
        <v>274</v>
      </c>
      <c r="R286" t="s">
        <v>170</v>
      </c>
      <c r="S286">
        <v>48562800</v>
      </c>
      <c r="T286">
        <v>0</v>
      </c>
      <c r="U286" s="15">
        <v>1</v>
      </c>
      <c r="V286" s="27" t="str">
        <f>INDEX(program[ProgramName],MATCH(Data2[[#This Row],[ProgramNum]],program[ProgramNum],0))</f>
        <v>STATE HIGHWAY FACILITIES</v>
      </c>
      <c r="W286" s="20" t="str">
        <f>RIGHT(Data2[[#This Row],[ProgramNum]],1)&amp;Data2[[#This Row],[Statute]]</f>
        <v>3br</v>
      </c>
      <c r="X286" s="27" t="e">
        <f>INDEX(#REF!,MATCH(Data2[[#This Row],[Appr]],#REF!,0))</f>
        <v>#REF!</v>
      </c>
      <c r="Y286" s="40" t="str">
        <f>INDEX(version[Version],MATCH(Data2[[#This Row],[ChangeAuth]],version[Chg code],0))</f>
        <v>Agency</v>
      </c>
      <c r="Z286" s="30">
        <f>INDEX(fund[#Data],MATCH(G286,fund[Fund code],0),2)</f>
        <v>211</v>
      </c>
      <c r="AA286" s="29" t="str">
        <f>IF(Data2[[#This Row],[B2year]]=1,RIGHT(LEFT($A$1,4)+1,2),IF(Data2[[#This Row],[B2year]]=2,RIGHT($A$1,2),""))</f>
        <v>22</v>
      </c>
      <c r="AB286" s="29">
        <f>INDEX(version8[#Data],MATCH(Data2[[#This Row],[Version]],version8[Version],0),2)</f>
        <v>1</v>
      </c>
      <c r="AC286" s="29" t="str">
        <f>IF(Data2[[#This Row],[FederalService]]="",Data2[[#This Row],[FundSource]],IF(Data2[[#This Row],[FederalService]]="L",Data2[[#This Row],[FundSource]]&amp;"-L",IF(Data2[[#This Row],[FederalService]]="F",Data2[[#This Row],[FundSource]]&amp;"-F",IF(Data2[[#This Row],[FederalService]]="S",Data2[[#This Row],[FundSource]]&amp;"-S"))))</f>
        <v>SEG-S</v>
      </c>
    </row>
    <row r="287" spans="1:29" ht="15" x14ac:dyDescent="0.25">
      <c r="A287" t="s">
        <v>126</v>
      </c>
      <c r="B287" t="s">
        <v>126</v>
      </c>
      <c r="C287" t="s">
        <v>165</v>
      </c>
      <c r="D287" s="15">
        <v>392</v>
      </c>
      <c r="E287" t="s">
        <v>369</v>
      </c>
      <c r="F287" t="s">
        <v>109</v>
      </c>
      <c r="G287" t="s">
        <v>110</v>
      </c>
      <c r="H287" t="s">
        <v>165</v>
      </c>
      <c r="I287" t="s">
        <v>118</v>
      </c>
      <c r="J287" t="s">
        <v>112</v>
      </c>
      <c r="K287" t="s">
        <v>112</v>
      </c>
      <c r="L287" s="15">
        <v>2000</v>
      </c>
      <c r="M287" t="s">
        <v>115</v>
      </c>
      <c r="N287" t="s">
        <v>116</v>
      </c>
      <c r="O287" t="s">
        <v>370</v>
      </c>
      <c r="P287" t="s">
        <v>299</v>
      </c>
      <c r="Q287" t="s">
        <v>274</v>
      </c>
      <c r="R287" t="s">
        <v>170</v>
      </c>
      <c r="S287">
        <v>48562800</v>
      </c>
      <c r="T287">
        <v>0</v>
      </c>
      <c r="U287" s="15">
        <v>2</v>
      </c>
      <c r="V287" s="27" t="str">
        <f>INDEX(program[ProgramName],MATCH(Data2[[#This Row],[ProgramNum]],program[ProgramNum],0))</f>
        <v>STATE HIGHWAY FACILITIES</v>
      </c>
      <c r="W287" s="20" t="str">
        <f>RIGHT(Data2[[#This Row],[ProgramNum]],1)&amp;Data2[[#This Row],[Statute]]</f>
        <v>3br</v>
      </c>
      <c r="X287" s="27" t="e">
        <f>INDEX(#REF!,MATCH(Data2[[#This Row],[Appr]],#REF!,0))</f>
        <v>#REF!</v>
      </c>
      <c r="Y287" s="40" t="str">
        <f>INDEX(version[Version],MATCH(Data2[[#This Row],[ChangeAuth]],version[Chg code],0))</f>
        <v>Agency</v>
      </c>
      <c r="Z287" s="30">
        <f>INDEX(fund[#Data],MATCH(G287,fund[Fund code],0),2)</f>
        <v>211</v>
      </c>
      <c r="AA287" s="29" t="str">
        <f>IF(Data2[[#This Row],[B2year]]=1,RIGHT(LEFT($A$1,4)+1,2),IF(Data2[[#This Row],[B2year]]=2,RIGHT($A$1,2),""))</f>
        <v>23</v>
      </c>
      <c r="AB287" s="29">
        <f>INDEX(version8[#Data],MATCH(Data2[[#This Row],[Version]],version8[Version],0),2)</f>
        <v>1</v>
      </c>
      <c r="AC287" s="29" t="str">
        <f>IF(Data2[[#This Row],[FederalService]]="",Data2[[#This Row],[FundSource]],IF(Data2[[#This Row],[FederalService]]="L",Data2[[#This Row],[FundSource]]&amp;"-L",IF(Data2[[#This Row],[FederalService]]="F",Data2[[#This Row],[FundSource]]&amp;"-F",IF(Data2[[#This Row],[FederalService]]="S",Data2[[#This Row],[FundSource]]&amp;"-S"))))</f>
        <v>SEG-S</v>
      </c>
    </row>
    <row r="288" spans="1:29" ht="15" x14ac:dyDescent="0.25">
      <c r="A288" t="s">
        <v>126</v>
      </c>
      <c r="B288" t="s">
        <v>126</v>
      </c>
      <c r="C288" t="s">
        <v>165</v>
      </c>
      <c r="D288" s="15">
        <v>363</v>
      </c>
      <c r="E288" t="s">
        <v>269</v>
      </c>
      <c r="F288" t="s">
        <v>109</v>
      </c>
      <c r="G288" t="s">
        <v>110</v>
      </c>
      <c r="H288" t="s">
        <v>165</v>
      </c>
      <c r="I288" t="s">
        <v>118</v>
      </c>
      <c r="J288" t="s">
        <v>112</v>
      </c>
      <c r="K288" t="s">
        <v>165</v>
      </c>
      <c r="L288" s="15">
        <v>5302</v>
      </c>
      <c r="M288" t="s">
        <v>371</v>
      </c>
      <c r="N288" t="s">
        <v>122</v>
      </c>
      <c r="O288" t="s">
        <v>209</v>
      </c>
      <c r="P288" t="s">
        <v>270</v>
      </c>
      <c r="Q288" t="s">
        <v>274</v>
      </c>
      <c r="R288" t="s">
        <v>170</v>
      </c>
      <c r="S288">
        <v>-85914000</v>
      </c>
      <c r="T288">
        <v>0</v>
      </c>
      <c r="U288" s="15">
        <v>1</v>
      </c>
      <c r="V288" s="27" t="str">
        <f>INDEX(program[ProgramName],MATCH(Data2[[#This Row],[ProgramNum]],program[ProgramNum],0))</f>
        <v>STATE HIGHWAY FACILITIES</v>
      </c>
      <c r="W288" s="20" t="str">
        <f>RIGHT(Data2[[#This Row],[ProgramNum]],1)&amp;Data2[[#This Row],[Statute]]</f>
        <v>3cq</v>
      </c>
      <c r="X288" s="27" t="e">
        <f>INDEX(#REF!,MATCH(Data2[[#This Row],[Appr]],#REF!,0))</f>
        <v>#REF!</v>
      </c>
      <c r="Y288" s="40" t="str">
        <f>INDEX(version[Version],MATCH(Data2[[#This Row],[ChangeAuth]],version[Chg code],0))</f>
        <v>Governor's</v>
      </c>
      <c r="Z288" s="30">
        <f>INDEX(fund[#Data],MATCH(G288,fund[Fund code],0),2)</f>
        <v>211</v>
      </c>
      <c r="AA288" s="29" t="str">
        <f>IF(Data2[[#This Row],[B2year]]=1,RIGHT(LEFT($A$1,4)+1,2),IF(Data2[[#This Row],[B2year]]=2,RIGHT($A$1,2),""))</f>
        <v>22</v>
      </c>
      <c r="AB288" s="29">
        <f>INDEX(version8[#Data],MATCH(Data2[[#This Row],[Version]],version8[Version],0),2)</f>
        <v>2</v>
      </c>
      <c r="AC288" s="29" t="str">
        <f>IF(Data2[[#This Row],[FederalService]]="",Data2[[#This Row],[FundSource]],IF(Data2[[#This Row],[FederalService]]="L",Data2[[#This Row],[FundSource]]&amp;"-L",IF(Data2[[#This Row],[FederalService]]="F",Data2[[#This Row],[FundSource]]&amp;"-F",IF(Data2[[#This Row],[FederalService]]="S",Data2[[#This Row],[FundSource]]&amp;"-S"))))</f>
        <v>SEG</v>
      </c>
    </row>
    <row r="289" spans="1:29" ht="15" x14ac:dyDescent="0.25">
      <c r="A289" t="s">
        <v>126</v>
      </c>
      <c r="B289" t="s">
        <v>126</v>
      </c>
      <c r="C289" t="s">
        <v>165</v>
      </c>
      <c r="D289" s="15">
        <v>363</v>
      </c>
      <c r="E289" t="s">
        <v>269</v>
      </c>
      <c r="F289" t="s">
        <v>109</v>
      </c>
      <c r="G289" t="s">
        <v>110</v>
      </c>
      <c r="H289" t="s">
        <v>165</v>
      </c>
      <c r="I289" t="s">
        <v>118</v>
      </c>
      <c r="J289" t="s">
        <v>112</v>
      </c>
      <c r="K289" t="s">
        <v>165</v>
      </c>
      <c r="L289" s="15">
        <v>5302</v>
      </c>
      <c r="M289" t="s">
        <v>371</v>
      </c>
      <c r="N289" t="s">
        <v>122</v>
      </c>
      <c r="O289" t="s">
        <v>209</v>
      </c>
      <c r="P289" t="s">
        <v>270</v>
      </c>
      <c r="Q289" t="s">
        <v>274</v>
      </c>
      <c r="R289" t="s">
        <v>170</v>
      </c>
      <c r="S289">
        <v>-37306400</v>
      </c>
      <c r="T289">
        <v>0</v>
      </c>
      <c r="U289" s="15">
        <v>2</v>
      </c>
      <c r="V289" s="27" t="str">
        <f>INDEX(program[ProgramName],MATCH(Data2[[#This Row],[ProgramNum]],program[ProgramNum],0))</f>
        <v>STATE HIGHWAY FACILITIES</v>
      </c>
      <c r="W289" s="20" t="str">
        <f>RIGHT(Data2[[#This Row],[ProgramNum]],1)&amp;Data2[[#This Row],[Statute]]</f>
        <v>3cq</v>
      </c>
      <c r="X289" s="27" t="e">
        <f>INDEX(#REF!,MATCH(Data2[[#This Row],[Appr]],#REF!,0))</f>
        <v>#REF!</v>
      </c>
      <c r="Y289" s="40" t="str">
        <f>INDEX(version[Version],MATCH(Data2[[#This Row],[ChangeAuth]],version[Chg code],0))</f>
        <v>Governor's</v>
      </c>
      <c r="Z289" s="30">
        <f>INDEX(fund[#Data],MATCH(G289,fund[Fund code],0),2)</f>
        <v>211</v>
      </c>
      <c r="AA289" s="29" t="str">
        <f>IF(Data2[[#This Row],[B2year]]=1,RIGHT(LEFT($A$1,4)+1,2),IF(Data2[[#This Row],[B2year]]=2,RIGHT($A$1,2),""))</f>
        <v>23</v>
      </c>
      <c r="AB289" s="29">
        <f>INDEX(version8[#Data],MATCH(Data2[[#This Row],[Version]],version8[Version],0),2)</f>
        <v>2</v>
      </c>
      <c r="AC289" s="29" t="str">
        <f>IF(Data2[[#This Row],[FederalService]]="",Data2[[#This Row],[FundSource]],IF(Data2[[#This Row],[FederalService]]="L",Data2[[#This Row],[FundSource]]&amp;"-L",IF(Data2[[#This Row],[FederalService]]="F",Data2[[#This Row],[FundSource]]&amp;"-F",IF(Data2[[#This Row],[FederalService]]="S",Data2[[#This Row],[FundSource]]&amp;"-S"))))</f>
        <v>SEG</v>
      </c>
    </row>
    <row r="290" spans="1:29" ht="15" x14ac:dyDescent="0.25">
      <c r="A290" t="s">
        <v>120</v>
      </c>
      <c r="B290" t="s">
        <v>107</v>
      </c>
      <c r="C290" t="s">
        <v>165</v>
      </c>
      <c r="D290" s="15">
        <v>981</v>
      </c>
      <c r="E290" t="s">
        <v>365</v>
      </c>
      <c r="F290" t="s">
        <v>109</v>
      </c>
      <c r="G290" t="s">
        <v>110</v>
      </c>
      <c r="H290" t="s">
        <v>165</v>
      </c>
      <c r="I290" t="s">
        <v>118</v>
      </c>
      <c r="J290" t="s">
        <v>112</v>
      </c>
      <c r="K290" t="s">
        <v>178</v>
      </c>
      <c r="L290" s="15">
        <v>3001</v>
      </c>
      <c r="M290" t="s">
        <v>124</v>
      </c>
      <c r="N290" t="s">
        <v>125</v>
      </c>
      <c r="O290" t="s">
        <v>366</v>
      </c>
      <c r="P290" t="s">
        <v>367</v>
      </c>
      <c r="Q290" t="s">
        <v>197</v>
      </c>
      <c r="R290" t="s">
        <v>170</v>
      </c>
      <c r="S290">
        <v>507400</v>
      </c>
      <c r="T290">
        <v>0</v>
      </c>
      <c r="U290" s="15">
        <v>2</v>
      </c>
      <c r="V290" s="27" t="str">
        <f>INDEX(program[ProgramName],MATCH(Data2[[#This Row],[ProgramNum]],program[ProgramNum],0))</f>
        <v>GENERAL PROVISIONS</v>
      </c>
      <c r="W290" s="20" t="str">
        <f>RIGHT(Data2[[#This Row],[ProgramNum]],1)&amp;Data2[[#This Row],[Statute]]</f>
        <v>9qj</v>
      </c>
      <c r="X290" s="27" t="e">
        <f>INDEX(#REF!,MATCH(Data2[[#This Row],[Appr]],#REF!,0))</f>
        <v>#REF!</v>
      </c>
      <c r="Y290" s="40" t="str">
        <f>INDEX(version[Version],MATCH(Data2[[#This Row],[ChangeAuth]],version[Chg code],0))</f>
        <v>Final</v>
      </c>
      <c r="Z290" s="30">
        <f>INDEX(fund[#Data],MATCH(G290,fund[Fund code],0),2)</f>
        <v>211</v>
      </c>
      <c r="AA290" s="29" t="str">
        <f>IF(Data2[[#This Row],[B2year]]=1,RIGHT(LEFT($A$1,4)+1,2),IF(Data2[[#This Row],[B2year]]=2,RIGHT($A$1,2),""))</f>
        <v>23</v>
      </c>
      <c r="AB290" s="29">
        <f>INDEX(version8[#Data],MATCH(Data2[[#This Row],[Version]],version8[Version],0),2)</f>
        <v>6</v>
      </c>
      <c r="AC290" s="29" t="str">
        <f>IF(Data2[[#This Row],[FederalService]]="",Data2[[#This Row],[FundSource]],IF(Data2[[#This Row],[FederalService]]="L",Data2[[#This Row],[FundSource]]&amp;"-L",IF(Data2[[#This Row],[FederalService]]="F",Data2[[#This Row],[FundSource]]&amp;"-F",IF(Data2[[#This Row],[FederalService]]="S",Data2[[#This Row],[FundSource]]&amp;"-S"))))</f>
        <v>SEG-F</v>
      </c>
    </row>
    <row r="291" spans="1:29" ht="15" x14ac:dyDescent="0.25">
      <c r="A291" t="s">
        <v>126</v>
      </c>
      <c r="B291" t="s">
        <v>107</v>
      </c>
      <c r="C291" t="s">
        <v>165</v>
      </c>
      <c r="D291" s="15">
        <v>374</v>
      </c>
      <c r="E291" t="s">
        <v>234</v>
      </c>
      <c r="F291" t="s">
        <v>109</v>
      </c>
      <c r="G291" t="s">
        <v>110</v>
      </c>
      <c r="H291" t="s">
        <v>165</v>
      </c>
      <c r="I291" t="s">
        <v>118</v>
      </c>
      <c r="J291" t="s">
        <v>112</v>
      </c>
      <c r="K291" t="s">
        <v>165</v>
      </c>
      <c r="L291" s="15">
        <v>5301</v>
      </c>
      <c r="M291" t="s">
        <v>364</v>
      </c>
      <c r="N291" t="s">
        <v>125</v>
      </c>
      <c r="O291" t="s">
        <v>235</v>
      </c>
      <c r="P291" t="s">
        <v>236</v>
      </c>
      <c r="Q291" t="s">
        <v>274</v>
      </c>
      <c r="R291" t="s">
        <v>170</v>
      </c>
      <c r="S291">
        <v>22400</v>
      </c>
      <c r="T291">
        <v>0</v>
      </c>
      <c r="U291" s="15">
        <v>1</v>
      </c>
      <c r="V291" s="27" t="str">
        <f>INDEX(program[ProgramName],MATCH(Data2[[#This Row],[ProgramNum]],program[ProgramNum],0))</f>
        <v>STATE HIGHWAY FACILITIES</v>
      </c>
      <c r="W291" s="20" t="str">
        <f>RIGHT(Data2[[#This Row],[ProgramNum]],1)&amp;Data2[[#This Row],[Statute]]</f>
        <v>3aq</v>
      </c>
      <c r="X291" s="27" t="e">
        <f>INDEX(#REF!,MATCH(Data2[[#This Row],[Appr]],#REF!,0))</f>
        <v>#REF!</v>
      </c>
      <c r="Y291" s="40" t="str">
        <f>INDEX(version[Version],MATCH(Data2[[#This Row],[ChangeAuth]],version[Chg code],0))</f>
        <v>Final</v>
      </c>
      <c r="Z291" s="30">
        <f>INDEX(fund[#Data],MATCH(G291,fund[Fund code],0),2)</f>
        <v>211</v>
      </c>
      <c r="AA291" s="29" t="str">
        <f>IF(Data2[[#This Row],[B2year]]=1,RIGHT(LEFT($A$1,4)+1,2),IF(Data2[[#This Row],[B2year]]=2,RIGHT($A$1,2),""))</f>
        <v>22</v>
      </c>
      <c r="AB291" s="29">
        <f>INDEX(version8[#Data],MATCH(Data2[[#This Row],[Version]],version8[Version],0),2)</f>
        <v>6</v>
      </c>
      <c r="AC291" s="29" t="str">
        <f>IF(Data2[[#This Row],[FederalService]]="",Data2[[#This Row],[FundSource]],IF(Data2[[#This Row],[FederalService]]="L",Data2[[#This Row],[FundSource]]&amp;"-L",IF(Data2[[#This Row],[FederalService]]="F",Data2[[#This Row],[FundSource]]&amp;"-F",IF(Data2[[#This Row],[FederalService]]="S",Data2[[#This Row],[FundSource]]&amp;"-S"))))</f>
        <v>SEG</v>
      </c>
    </row>
    <row r="292" spans="1:29" ht="15" x14ac:dyDescent="0.25">
      <c r="A292" t="s">
        <v>126</v>
      </c>
      <c r="B292" t="s">
        <v>107</v>
      </c>
      <c r="C292" t="s">
        <v>165</v>
      </c>
      <c r="D292" s="15">
        <v>374</v>
      </c>
      <c r="E292" t="s">
        <v>234</v>
      </c>
      <c r="F292" t="s">
        <v>109</v>
      </c>
      <c r="G292" t="s">
        <v>110</v>
      </c>
      <c r="H292" t="s">
        <v>165</v>
      </c>
      <c r="I292" t="s">
        <v>118</v>
      </c>
      <c r="J292" t="s">
        <v>112</v>
      </c>
      <c r="K292" t="s">
        <v>165</v>
      </c>
      <c r="L292" s="15">
        <v>5301</v>
      </c>
      <c r="M292" t="s">
        <v>364</v>
      </c>
      <c r="N292" t="s">
        <v>125</v>
      </c>
      <c r="O292" t="s">
        <v>235</v>
      </c>
      <c r="P292" t="s">
        <v>236</v>
      </c>
      <c r="Q292" t="s">
        <v>274</v>
      </c>
      <c r="R292" t="s">
        <v>170</v>
      </c>
      <c r="S292">
        <v>22400</v>
      </c>
      <c r="T292">
        <v>0</v>
      </c>
      <c r="U292" s="15">
        <v>2</v>
      </c>
      <c r="V292" s="27" t="str">
        <f>INDEX(program[ProgramName],MATCH(Data2[[#This Row],[ProgramNum]],program[ProgramNum],0))</f>
        <v>STATE HIGHWAY FACILITIES</v>
      </c>
      <c r="W292" s="20" t="str">
        <f>RIGHT(Data2[[#This Row],[ProgramNum]],1)&amp;Data2[[#This Row],[Statute]]</f>
        <v>3aq</v>
      </c>
      <c r="X292" s="27" t="e">
        <f>INDEX(#REF!,MATCH(Data2[[#This Row],[Appr]],#REF!,0))</f>
        <v>#REF!</v>
      </c>
      <c r="Y292" s="40" t="str">
        <f>INDEX(version[Version],MATCH(Data2[[#This Row],[ChangeAuth]],version[Chg code],0))</f>
        <v>Final</v>
      </c>
      <c r="Z292" s="30">
        <f>INDEX(fund[#Data],MATCH(G292,fund[Fund code],0),2)</f>
        <v>211</v>
      </c>
      <c r="AA292" s="29" t="str">
        <f>IF(Data2[[#This Row],[B2year]]=1,RIGHT(LEFT($A$1,4)+1,2),IF(Data2[[#This Row],[B2year]]=2,RIGHT($A$1,2),""))</f>
        <v>23</v>
      </c>
      <c r="AB292" s="29">
        <f>INDEX(version8[#Data],MATCH(Data2[[#This Row],[Version]],version8[Version],0),2)</f>
        <v>6</v>
      </c>
      <c r="AC292" s="29" t="str">
        <f>IF(Data2[[#This Row],[FederalService]]="",Data2[[#This Row],[FundSource]],IF(Data2[[#This Row],[FederalService]]="L",Data2[[#This Row],[FundSource]]&amp;"-L",IF(Data2[[#This Row],[FederalService]]="F",Data2[[#This Row],[FundSource]]&amp;"-F",IF(Data2[[#This Row],[FederalService]]="S",Data2[[#This Row],[FundSource]]&amp;"-S"))))</f>
        <v>SEG</v>
      </c>
    </row>
    <row r="293" spans="1:29" ht="15" x14ac:dyDescent="0.25">
      <c r="A293" t="s">
        <v>126</v>
      </c>
      <c r="B293" t="s">
        <v>107</v>
      </c>
      <c r="C293" t="s">
        <v>165</v>
      </c>
      <c r="D293" s="15">
        <v>378</v>
      </c>
      <c r="E293" t="s">
        <v>244</v>
      </c>
      <c r="F293" t="s">
        <v>109</v>
      </c>
      <c r="G293" t="s">
        <v>110</v>
      </c>
      <c r="H293" t="s">
        <v>165</v>
      </c>
      <c r="I293" t="s">
        <v>118</v>
      </c>
      <c r="J293" t="s">
        <v>112</v>
      </c>
      <c r="K293" t="s">
        <v>178</v>
      </c>
      <c r="L293" s="15">
        <v>5301</v>
      </c>
      <c r="M293" t="s">
        <v>364</v>
      </c>
      <c r="N293" t="s">
        <v>125</v>
      </c>
      <c r="O293" t="s">
        <v>245</v>
      </c>
      <c r="P293" t="s">
        <v>246</v>
      </c>
      <c r="Q293" t="s">
        <v>274</v>
      </c>
      <c r="R293" t="s">
        <v>170</v>
      </c>
      <c r="S293">
        <v>42600</v>
      </c>
      <c r="T293">
        <v>0</v>
      </c>
      <c r="U293" s="15">
        <v>1</v>
      </c>
      <c r="V293" s="27" t="str">
        <f>INDEX(program[ProgramName],MATCH(Data2[[#This Row],[ProgramNum]],program[ProgramNum],0))</f>
        <v>STATE HIGHWAY FACILITIES</v>
      </c>
      <c r="W293" s="20" t="str">
        <f>RIGHT(Data2[[#This Row],[ProgramNum]],1)&amp;Data2[[#This Row],[Statute]]</f>
        <v>3ax</v>
      </c>
      <c r="X293" s="27" t="e">
        <f>INDEX(#REF!,MATCH(Data2[[#This Row],[Appr]],#REF!,0))</f>
        <v>#REF!</v>
      </c>
      <c r="Y293" s="40" t="str">
        <f>INDEX(version[Version],MATCH(Data2[[#This Row],[ChangeAuth]],version[Chg code],0))</f>
        <v>Final</v>
      </c>
      <c r="Z293" s="30">
        <f>INDEX(fund[#Data],MATCH(G293,fund[Fund code],0),2)</f>
        <v>211</v>
      </c>
      <c r="AA293" s="29" t="str">
        <f>IF(Data2[[#This Row],[B2year]]=1,RIGHT(LEFT($A$1,4)+1,2),IF(Data2[[#This Row],[B2year]]=2,RIGHT($A$1,2),""))</f>
        <v>22</v>
      </c>
      <c r="AB293" s="29">
        <f>INDEX(version8[#Data],MATCH(Data2[[#This Row],[Version]],version8[Version],0),2)</f>
        <v>6</v>
      </c>
      <c r="AC293" s="29" t="str">
        <f>IF(Data2[[#This Row],[FederalService]]="",Data2[[#This Row],[FundSource]],IF(Data2[[#This Row],[FederalService]]="L",Data2[[#This Row],[FundSource]]&amp;"-L",IF(Data2[[#This Row],[FederalService]]="F",Data2[[#This Row],[FundSource]]&amp;"-F",IF(Data2[[#This Row],[FederalService]]="S",Data2[[#This Row],[FundSource]]&amp;"-S"))))</f>
        <v>SEG-F</v>
      </c>
    </row>
    <row r="294" spans="1:29" ht="15" x14ac:dyDescent="0.25">
      <c r="A294" t="s">
        <v>126</v>
      </c>
      <c r="B294" t="s">
        <v>107</v>
      </c>
      <c r="C294" t="s">
        <v>165</v>
      </c>
      <c r="D294" s="15">
        <v>378</v>
      </c>
      <c r="E294" t="s">
        <v>244</v>
      </c>
      <c r="F294" t="s">
        <v>109</v>
      </c>
      <c r="G294" t="s">
        <v>110</v>
      </c>
      <c r="H294" t="s">
        <v>165</v>
      </c>
      <c r="I294" t="s">
        <v>118</v>
      </c>
      <c r="J294" t="s">
        <v>112</v>
      </c>
      <c r="K294" t="s">
        <v>178</v>
      </c>
      <c r="L294" s="15">
        <v>5301</v>
      </c>
      <c r="M294" t="s">
        <v>364</v>
      </c>
      <c r="N294" t="s">
        <v>125</v>
      </c>
      <c r="O294" t="s">
        <v>245</v>
      </c>
      <c r="P294" t="s">
        <v>246</v>
      </c>
      <c r="Q294" t="s">
        <v>274</v>
      </c>
      <c r="R294" t="s">
        <v>170</v>
      </c>
      <c r="S294">
        <v>42600</v>
      </c>
      <c r="T294">
        <v>0</v>
      </c>
      <c r="U294" s="15">
        <v>2</v>
      </c>
      <c r="V294" s="27" t="str">
        <f>INDEX(program[ProgramName],MATCH(Data2[[#This Row],[ProgramNum]],program[ProgramNum],0))</f>
        <v>STATE HIGHWAY FACILITIES</v>
      </c>
      <c r="W294" s="20" t="str">
        <f>RIGHT(Data2[[#This Row],[ProgramNum]],1)&amp;Data2[[#This Row],[Statute]]</f>
        <v>3ax</v>
      </c>
      <c r="X294" s="27" t="e">
        <f>INDEX(#REF!,MATCH(Data2[[#This Row],[Appr]],#REF!,0))</f>
        <v>#REF!</v>
      </c>
      <c r="Y294" s="40" t="str">
        <f>INDEX(version[Version],MATCH(Data2[[#This Row],[ChangeAuth]],version[Chg code],0))</f>
        <v>Final</v>
      </c>
      <c r="Z294" s="30">
        <f>INDEX(fund[#Data],MATCH(G294,fund[Fund code],0),2)</f>
        <v>211</v>
      </c>
      <c r="AA294" s="29" t="str">
        <f>IF(Data2[[#This Row],[B2year]]=1,RIGHT(LEFT($A$1,4)+1,2),IF(Data2[[#This Row],[B2year]]=2,RIGHT($A$1,2),""))</f>
        <v>23</v>
      </c>
      <c r="AB294" s="29">
        <f>INDEX(version8[#Data],MATCH(Data2[[#This Row],[Version]],version8[Version],0),2)</f>
        <v>6</v>
      </c>
      <c r="AC294" s="29" t="str">
        <f>IF(Data2[[#This Row],[FederalService]]="",Data2[[#This Row],[FundSource]],IF(Data2[[#This Row],[FederalService]]="L",Data2[[#This Row],[FundSource]]&amp;"-L",IF(Data2[[#This Row],[FederalService]]="F",Data2[[#This Row],[FundSource]]&amp;"-F",IF(Data2[[#This Row],[FederalService]]="S",Data2[[#This Row],[FundSource]]&amp;"-S"))))</f>
        <v>SEG-F</v>
      </c>
    </row>
    <row r="295" spans="1:29" ht="15" x14ac:dyDescent="0.25">
      <c r="A295" t="s">
        <v>120</v>
      </c>
      <c r="B295" t="s">
        <v>107</v>
      </c>
      <c r="C295" t="s">
        <v>165</v>
      </c>
      <c r="D295" s="15">
        <v>961</v>
      </c>
      <c r="E295" t="s">
        <v>361</v>
      </c>
      <c r="F295" t="s">
        <v>109</v>
      </c>
      <c r="G295" t="s">
        <v>110</v>
      </c>
      <c r="H295" t="s">
        <v>165</v>
      </c>
      <c r="I295" t="s">
        <v>118</v>
      </c>
      <c r="J295" t="s">
        <v>112</v>
      </c>
      <c r="K295" t="s">
        <v>165</v>
      </c>
      <c r="L295" s="15">
        <v>5301</v>
      </c>
      <c r="M295" t="s">
        <v>364</v>
      </c>
      <c r="N295" t="s">
        <v>125</v>
      </c>
      <c r="O295" t="s">
        <v>362</v>
      </c>
      <c r="P295" t="s">
        <v>264</v>
      </c>
      <c r="Q295" t="s">
        <v>360</v>
      </c>
      <c r="R295" t="s">
        <v>170</v>
      </c>
      <c r="S295">
        <v>22400</v>
      </c>
      <c r="T295">
        <v>0</v>
      </c>
      <c r="U295" s="15">
        <v>1</v>
      </c>
      <c r="V295" s="27" t="str">
        <f>INDEX(program[ProgramName],MATCH(Data2[[#This Row],[ProgramNum]],program[ProgramNum],0))</f>
        <v>GENERAL PROVISIONS</v>
      </c>
      <c r="W295" s="20" t="str">
        <f>RIGHT(Data2[[#This Row],[ProgramNum]],1)&amp;Data2[[#This Row],[Statute]]</f>
        <v>9qh</v>
      </c>
      <c r="X295" s="27" t="e">
        <f>INDEX(#REF!,MATCH(Data2[[#This Row],[Appr]],#REF!,0))</f>
        <v>#REF!</v>
      </c>
      <c r="Y295" s="40" t="str">
        <f>INDEX(version[Version],MATCH(Data2[[#This Row],[ChangeAuth]],version[Chg code],0))</f>
        <v>Final</v>
      </c>
      <c r="Z295" s="30">
        <f>INDEX(fund[#Data],MATCH(G295,fund[Fund code],0),2)</f>
        <v>211</v>
      </c>
      <c r="AA295" s="29" t="str">
        <f>IF(Data2[[#This Row],[B2year]]=1,RIGHT(LEFT($A$1,4)+1,2),IF(Data2[[#This Row],[B2year]]=2,RIGHT($A$1,2),""))</f>
        <v>22</v>
      </c>
      <c r="AB295" s="29">
        <f>INDEX(version8[#Data],MATCH(Data2[[#This Row],[Version]],version8[Version],0),2)</f>
        <v>6</v>
      </c>
      <c r="AC295" s="29" t="str">
        <f>IF(Data2[[#This Row],[FederalService]]="",Data2[[#This Row],[FundSource]],IF(Data2[[#This Row],[FederalService]]="L",Data2[[#This Row],[FundSource]]&amp;"-L",IF(Data2[[#This Row],[FederalService]]="F",Data2[[#This Row],[FundSource]]&amp;"-F",IF(Data2[[#This Row],[FederalService]]="S",Data2[[#This Row],[FundSource]]&amp;"-S"))))</f>
        <v>SEG</v>
      </c>
    </row>
    <row r="296" spans="1:29" ht="15" x14ac:dyDescent="0.25">
      <c r="A296" t="s">
        <v>126</v>
      </c>
      <c r="B296" t="s">
        <v>126</v>
      </c>
      <c r="C296" t="s">
        <v>165</v>
      </c>
      <c r="D296" s="15">
        <v>363</v>
      </c>
      <c r="E296" t="s">
        <v>269</v>
      </c>
      <c r="F296" t="s">
        <v>109</v>
      </c>
      <c r="G296" t="s">
        <v>110</v>
      </c>
      <c r="H296" t="s">
        <v>165</v>
      </c>
      <c r="I296" t="s">
        <v>118</v>
      </c>
      <c r="J296" t="s">
        <v>112</v>
      </c>
      <c r="K296" t="s">
        <v>165</v>
      </c>
      <c r="L296" s="15">
        <v>2000</v>
      </c>
      <c r="M296" t="s">
        <v>115</v>
      </c>
      <c r="N296" t="s">
        <v>116</v>
      </c>
      <c r="O296" t="s">
        <v>209</v>
      </c>
      <c r="P296" t="s">
        <v>270</v>
      </c>
      <c r="Q296" t="s">
        <v>274</v>
      </c>
      <c r="R296" t="s">
        <v>170</v>
      </c>
      <c r="S296">
        <v>499333600</v>
      </c>
      <c r="T296">
        <v>0</v>
      </c>
      <c r="U296" s="15">
        <v>1</v>
      </c>
      <c r="V296" s="27" t="str">
        <f>INDEX(program[ProgramName],MATCH(Data2[[#This Row],[ProgramNum]],program[ProgramNum],0))</f>
        <v>STATE HIGHWAY FACILITIES</v>
      </c>
      <c r="W296" s="20" t="str">
        <f>RIGHT(Data2[[#This Row],[ProgramNum]],1)&amp;Data2[[#This Row],[Statute]]</f>
        <v>3cq</v>
      </c>
      <c r="X296" s="27" t="e">
        <f>INDEX(#REF!,MATCH(Data2[[#This Row],[Appr]],#REF!,0))</f>
        <v>#REF!</v>
      </c>
      <c r="Y296" s="40" t="str">
        <f>INDEX(version[Version],MATCH(Data2[[#This Row],[ChangeAuth]],version[Chg code],0))</f>
        <v>Agency</v>
      </c>
      <c r="Z296" s="30">
        <f>INDEX(fund[#Data],MATCH(G296,fund[Fund code],0),2)</f>
        <v>211</v>
      </c>
      <c r="AA296" s="29" t="str">
        <f>IF(Data2[[#This Row],[B2year]]=1,RIGHT(LEFT($A$1,4)+1,2),IF(Data2[[#This Row],[B2year]]=2,RIGHT($A$1,2),""))</f>
        <v>22</v>
      </c>
      <c r="AB296" s="29">
        <f>INDEX(version8[#Data],MATCH(Data2[[#This Row],[Version]],version8[Version],0),2)</f>
        <v>1</v>
      </c>
      <c r="AC296" s="29" t="str">
        <f>IF(Data2[[#This Row],[FederalService]]="",Data2[[#This Row],[FundSource]],IF(Data2[[#This Row],[FederalService]]="L",Data2[[#This Row],[FundSource]]&amp;"-L",IF(Data2[[#This Row],[FederalService]]="F",Data2[[#This Row],[FundSource]]&amp;"-F",IF(Data2[[#This Row],[FederalService]]="S",Data2[[#This Row],[FundSource]]&amp;"-S"))))</f>
        <v>SEG</v>
      </c>
    </row>
    <row r="297" spans="1:29" ht="15" x14ac:dyDescent="0.25">
      <c r="A297" t="s">
        <v>126</v>
      </c>
      <c r="B297" t="s">
        <v>126</v>
      </c>
      <c r="C297" t="s">
        <v>165</v>
      </c>
      <c r="D297" s="15">
        <v>363</v>
      </c>
      <c r="E297" t="s">
        <v>269</v>
      </c>
      <c r="F297" t="s">
        <v>109</v>
      </c>
      <c r="G297" t="s">
        <v>110</v>
      </c>
      <c r="H297" t="s">
        <v>165</v>
      </c>
      <c r="I297" t="s">
        <v>118</v>
      </c>
      <c r="J297" t="s">
        <v>112</v>
      </c>
      <c r="K297" t="s">
        <v>165</v>
      </c>
      <c r="L297" s="15">
        <v>2000</v>
      </c>
      <c r="M297" t="s">
        <v>115</v>
      </c>
      <c r="N297" t="s">
        <v>116</v>
      </c>
      <c r="O297" t="s">
        <v>209</v>
      </c>
      <c r="P297" t="s">
        <v>270</v>
      </c>
      <c r="Q297" t="s">
        <v>274</v>
      </c>
      <c r="R297" t="s">
        <v>170</v>
      </c>
      <c r="S297">
        <v>499333600</v>
      </c>
      <c r="T297">
        <v>0</v>
      </c>
      <c r="U297" s="15">
        <v>2</v>
      </c>
      <c r="V297" s="27" t="str">
        <f>INDEX(program[ProgramName],MATCH(Data2[[#This Row],[ProgramNum]],program[ProgramNum],0))</f>
        <v>STATE HIGHWAY FACILITIES</v>
      </c>
      <c r="W297" s="20" t="str">
        <f>RIGHT(Data2[[#This Row],[ProgramNum]],1)&amp;Data2[[#This Row],[Statute]]</f>
        <v>3cq</v>
      </c>
      <c r="X297" s="27" t="e">
        <f>INDEX(#REF!,MATCH(Data2[[#This Row],[Appr]],#REF!,0))</f>
        <v>#REF!</v>
      </c>
      <c r="Y297" s="40" t="str">
        <f>INDEX(version[Version],MATCH(Data2[[#This Row],[ChangeAuth]],version[Chg code],0))</f>
        <v>Agency</v>
      </c>
      <c r="Z297" s="30">
        <f>INDEX(fund[#Data],MATCH(G297,fund[Fund code],0),2)</f>
        <v>211</v>
      </c>
      <c r="AA297" s="29" t="str">
        <f>IF(Data2[[#This Row],[B2year]]=1,RIGHT(LEFT($A$1,4)+1,2),IF(Data2[[#This Row],[B2year]]=2,RIGHT($A$1,2),""))</f>
        <v>23</v>
      </c>
      <c r="AB297" s="29">
        <f>INDEX(version8[#Data],MATCH(Data2[[#This Row],[Version]],version8[Version],0),2)</f>
        <v>1</v>
      </c>
      <c r="AC297" s="29" t="str">
        <f>IF(Data2[[#This Row],[FederalService]]="",Data2[[#This Row],[FundSource]],IF(Data2[[#This Row],[FederalService]]="L",Data2[[#This Row],[FundSource]]&amp;"-L",IF(Data2[[#This Row],[FederalService]]="F",Data2[[#This Row],[FundSource]]&amp;"-F",IF(Data2[[#This Row],[FederalService]]="S",Data2[[#This Row],[FundSource]]&amp;"-S"))))</f>
        <v>SEG</v>
      </c>
    </row>
    <row r="298" spans="1:29" ht="15" x14ac:dyDescent="0.25">
      <c r="A298" t="s">
        <v>126</v>
      </c>
      <c r="B298" t="s">
        <v>126</v>
      </c>
      <c r="C298" t="s">
        <v>165</v>
      </c>
      <c r="D298" s="15">
        <v>363</v>
      </c>
      <c r="E298" t="s">
        <v>269</v>
      </c>
      <c r="F298" t="s">
        <v>109</v>
      </c>
      <c r="G298" t="s">
        <v>110</v>
      </c>
      <c r="H298" t="s">
        <v>165</v>
      </c>
      <c r="I298" t="s">
        <v>118</v>
      </c>
      <c r="J298" t="s">
        <v>112</v>
      </c>
      <c r="K298" t="s">
        <v>165</v>
      </c>
      <c r="L298" s="15">
        <v>5302</v>
      </c>
      <c r="M298" t="s">
        <v>371</v>
      </c>
      <c r="N298" t="s">
        <v>114</v>
      </c>
      <c r="O298" t="s">
        <v>209</v>
      </c>
      <c r="P298" t="s">
        <v>270</v>
      </c>
      <c r="Q298" t="s">
        <v>274</v>
      </c>
      <c r="R298" t="s">
        <v>170</v>
      </c>
      <c r="S298">
        <v>-113379900</v>
      </c>
      <c r="T298">
        <v>0</v>
      </c>
      <c r="U298" s="15">
        <v>1</v>
      </c>
      <c r="V298" s="27" t="str">
        <f>INDEX(program[ProgramName],MATCH(Data2[[#This Row],[ProgramNum]],program[ProgramNum],0))</f>
        <v>STATE HIGHWAY FACILITIES</v>
      </c>
      <c r="W298" s="20" t="str">
        <f>RIGHT(Data2[[#This Row],[ProgramNum]],1)&amp;Data2[[#This Row],[Statute]]</f>
        <v>3cq</v>
      </c>
      <c r="X298" s="27" t="e">
        <f>INDEX(#REF!,MATCH(Data2[[#This Row],[Appr]],#REF!,0))</f>
        <v>#REF!</v>
      </c>
      <c r="Y298" s="40" t="str">
        <f>INDEX(version[Version],MATCH(Data2[[#This Row],[ChangeAuth]],version[Chg code],0))</f>
        <v>Agency</v>
      </c>
      <c r="Z298" s="30">
        <f>INDEX(fund[#Data],MATCH(G298,fund[Fund code],0),2)</f>
        <v>211</v>
      </c>
      <c r="AA298" s="29" t="str">
        <f>IF(Data2[[#This Row],[B2year]]=1,RIGHT(LEFT($A$1,4)+1,2),IF(Data2[[#This Row],[B2year]]=2,RIGHT($A$1,2),""))</f>
        <v>22</v>
      </c>
      <c r="AB298" s="29">
        <f>INDEX(version8[#Data],MATCH(Data2[[#This Row],[Version]],version8[Version],0),2)</f>
        <v>1</v>
      </c>
      <c r="AC298" s="29" t="str">
        <f>IF(Data2[[#This Row],[FederalService]]="",Data2[[#This Row],[FundSource]],IF(Data2[[#This Row],[FederalService]]="L",Data2[[#This Row],[FundSource]]&amp;"-L",IF(Data2[[#This Row],[FederalService]]="F",Data2[[#This Row],[FundSource]]&amp;"-F",IF(Data2[[#This Row],[FederalService]]="S",Data2[[#This Row],[FundSource]]&amp;"-S"))))</f>
        <v>SEG</v>
      </c>
    </row>
    <row r="299" spans="1:29" ht="15" x14ac:dyDescent="0.25">
      <c r="A299" t="s">
        <v>126</v>
      </c>
      <c r="B299" t="s">
        <v>126</v>
      </c>
      <c r="C299" t="s">
        <v>165</v>
      </c>
      <c r="D299" s="15">
        <v>363</v>
      </c>
      <c r="E299" t="s">
        <v>269</v>
      </c>
      <c r="F299" t="s">
        <v>109</v>
      </c>
      <c r="G299" t="s">
        <v>110</v>
      </c>
      <c r="H299" t="s">
        <v>165</v>
      </c>
      <c r="I299" t="s">
        <v>118</v>
      </c>
      <c r="J299" t="s">
        <v>112</v>
      </c>
      <c r="K299" t="s">
        <v>165</v>
      </c>
      <c r="L299" s="15">
        <v>5302</v>
      </c>
      <c r="M299" t="s">
        <v>371</v>
      </c>
      <c r="N299" t="s">
        <v>114</v>
      </c>
      <c r="O299" t="s">
        <v>209</v>
      </c>
      <c r="P299" t="s">
        <v>270</v>
      </c>
      <c r="Q299" t="s">
        <v>274</v>
      </c>
      <c r="R299" t="s">
        <v>170</v>
      </c>
      <c r="S299">
        <v>-58462200</v>
      </c>
      <c r="T299">
        <v>0</v>
      </c>
      <c r="U299" s="15">
        <v>2</v>
      </c>
      <c r="V299" s="27" t="str">
        <f>INDEX(program[ProgramName],MATCH(Data2[[#This Row],[ProgramNum]],program[ProgramNum],0))</f>
        <v>STATE HIGHWAY FACILITIES</v>
      </c>
      <c r="W299" s="20" t="str">
        <f>RIGHT(Data2[[#This Row],[ProgramNum]],1)&amp;Data2[[#This Row],[Statute]]</f>
        <v>3cq</v>
      </c>
      <c r="X299" s="27" t="e">
        <f>INDEX(#REF!,MATCH(Data2[[#This Row],[Appr]],#REF!,0))</f>
        <v>#REF!</v>
      </c>
      <c r="Y299" s="40" t="str">
        <f>INDEX(version[Version],MATCH(Data2[[#This Row],[ChangeAuth]],version[Chg code],0))</f>
        <v>Agency</v>
      </c>
      <c r="Z299" s="30">
        <f>INDEX(fund[#Data],MATCH(G299,fund[Fund code],0),2)</f>
        <v>211</v>
      </c>
      <c r="AA299" s="29" t="str">
        <f>IF(Data2[[#This Row],[B2year]]=1,RIGHT(LEFT($A$1,4)+1,2),IF(Data2[[#This Row],[B2year]]=2,RIGHT($A$1,2),""))</f>
        <v>23</v>
      </c>
      <c r="AB299" s="29">
        <f>INDEX(version8[#Data],MATCH(Data2[[#This Row],[Version]],version8[Version],0),2)</f>
        <v>1</v>
      </c>
      <c r="AC299" s="29" t="str">
        <f>IF(Data2[[#This Row],[FederalService]]="",Data2[[#This Row],[FundSource]],IF(Data2[[#This Row],[FederalService]]="L",Data2[[#This Row],[FundSource]]&amp;"-L",IF(Data2[[#This Row],[FederalService]]="F",Data2[[#This Row],[FundSource]]&amp;"-F",IF(Data2[[#This Row],[FederalService]]="S",Data2[[#This Row],[FundSource]]&amp;"-S"))))</f>
        <v>SEG</v>
      </c>
    </row>
    <row r="300" spans="1:29" ht="15" x14ac:dyDescent="0.25">
      <c r="A300" t="s">
        <v>126</v>
      </c>
      <c r="B300" t="s">
        <v>126</v>
      </c>
      <c r="C300" t="s">
        <v>165</v>
      </c>
      <c r="D300" s="15">
        <v>373</v>
      </c>
      <c r="E300" t="s">
        <v>372</v>
      </c>
      <c r="F300" t="s">
        <v>109</v>
      </c>
      <c r="G300" t="s">
        <v>110</v>
      </c>
      <c r="H300" t="s">
        <v>165</v>
      </c>
      <c r="I300" t="s">
        <v>118</v>
      </c>
      <c r="J300" t="s">
        <v>112</v>
      </c>
      <c r="K300" t="s">
        <v>174</v>
      </c>
      <c r="L300" s="15">
        <v>2000</v>
      </c>
      <c r="M300" t="s">
        <v>115</v>
      </c>
      <c r="N300" t="s">
        <v>116</v>
      </c>
      <c r="O300" t="s">
        <v>276</v>
      </c>
      <c r="P300" t="s">
        <v>277</v>
      </c>
      <c r="Q300" t="s">
        <v>274</v>
      </c>
      <c r="R300" t="s">
        <v>170</v>
      </c>
      <c r="S300">
        <v>504300</v>
      </c>
      <c r="T300">
        <v>0</v>
      </c>
      <c r="U300" s="15">
        <v>2</v>
      </c>
      <c r="V300" s="27" t="str">
        <f>INDEX(program[ProgramName],MATCH(Data2[[#This Row],[ProgramNum]],program[ProgramNum],0))</f>
        <v>STATE HIGHWAY FACILITIES</v>
      </c>
      <c r="W300" s="20" t="str">
        <f>RIGHT(Data2[[#This Row],[ProgramNum]],1)&amp;Data2[[#This Row],[Statute]]</f>
        <v>3cv</v>
      </c>
      <c r="X300" s="27" t="e">
        <f>INDEX(#REF!,MATCH(Data2[[#This Row],[Appr]],#REF!,0))</f>
        <v>#REF!</v>
      </c>
      <c r="Y300" s="40" t="str">
        <f>INDEX(version[Version],MATCH(Data2[[#This Row],[ChangeAuth]],version[Chg code],0))</f>
        <v>Agency</v>
      </c>
      <c r="Z300" s="30">
        <f>INDEX(fund[#Data],MATCH(G300,fund[Fund code],0),2)</f>
        <v>211</v>
      </c>
      <c r="AA300" s="29" t="str">
        <f>IF(Data2[[#This Row],[B2year]]=1,RIGHT(LEFT($A$1,4)+1,2),IF(Data2[[#This Row],[B2year]]=2,RIGHT($A$1,2),""))</f>
        <v>23</v>
      </c>
      <c r="AB300" s="29">
        <f>INDEX(version8[#Data],MATCH(Data2[[#This Row],[Version]],version8[Version],0),2)</f>
        <v>1</v>
      </c>
      <c r="AC300" s="29" t="str">
        <f>IF(Data2[[#This Row],[FederalService]]="",Data2[[#This Row],[FundSource]],IF(Data2[[#This Row],[FederalService]]="L",Data2[[#This Row],[FundSource]]&amp;"-L",IF(Data2[[#This Row],[FederalService]]="F",Data2[[#This Row],[FundSource]]&amp;"-F",IF(Data2[[#This Row],[FederalService]]="S",Data2[[#This Row],[FundSource]]&amp;"-S"))))</f>
        <v>SEG-L</v>
      </c>
    </row>
    <row r="301" spans="1:29" ht="15" x14ac:dyDescent="0.25">
      <c r="A301" t="s">
        <v>126</v>
      </c>
      <c r="B301" t="s">
        <v>126</v>
      </c>
      <c r="C301" t="s">
        <v>165</v>
      </c>
      <c r="D301" s="15">
        <v>373</v>
      </c>
      <c r="E301" t="s">
        <v>372</v>
      </c>
      <c r="F301" t="s">
        <v>109</v>
      </c>
      <c r="G301" t="s">
        <v>110</v>
      </c>
      <c r="H301" t="s">
        <v>165</v>
      </c>
      <c r="I301" t="s">
        <v>118</v>
      </c>
      <c r="J301" t="s">
        <v>112</v>
      </c>
      <c r="K301" t="s">
        <v>174</v>
      </c>
      <c r="L301" s="15">
        <v>2000</v>
      </c>
      <c r="M301" t="s">
        <v>115</v>
      </c>
      <c r="N301" t="s">
        <v>116</v>
      </c>
      <c r="O301" t="s">
        <v>276</v>
      </c>
      <c r="P301" t="s">
        <v>277</v>
      </c>
      <c r="Q301" t="s">
        <v>274</v>
      </c>
      <c r="R301" t="s">
        <v>170</v>
      </c>
      <c r="S301">
        <v>504300</v>
      </c>
      <c r="T301">
        <v>0</v>
      </c>
      <c r="U301" s="15">
        <v>1</v>
      </c>
      <c r="V301" s="27" t="str">
        <f>INDEX(program[ProgramName],MATCH(Data2[[#This Row],[ProgramNum]],program[ProgramNum],0))</f>
        <v>STATE HIGHWAY FACILITIES</v>
      </c>
      <c r="W301" s="20" t="str">
        <f>RIGHT(Data2[[#This Row],[ProgramNum]],1)&amp;Data2[[#This Row],[Statute]]</f>
        <v>3cv</v>
      </c>
      <c r="X301" s="27" t="e">
        <f>INDEX(#REF!,MATCH(Data2[[#This Row],[Appr]],#REF!,0))</f>
        <v>#REF!</v>
      </c>
      <c r="Y301" s="40" t="str">
        <f>INDEX(version[Version],MATCH(Data2[[#This Row],[ChangeAuth]],version[Chg code],0))</f>
        <v>Agency</v>
      </c>
      <c r="Z301" s="30">
        <f>INDEX(fund[#Data],MATCH(G301,fund[Fund code],0),2)</f>
        <v>211</v>
      </c>
      <c r="AA301" s="29" t="str">
        <f>IF(Data2[[#This Row],[B2year]]=1,RIGHT(LEFT($A$1,4)+1,2),IF(Data2[[#This Row],[B2year]]=2,RIGHT($A$1,2),""))</f>
        <v>22</v>
      </c>
      <c r="AB301" s="29">
        <f>INDEX(version8[#Data],MATCH(Data2[[#This Row],[Version]],version8[Version],0),2)</f>
        <v>1</v>
      </c>
      <c r="AC301" s="29" t="str">
        <f>IF(Data2[[#This Row],[FederalService]]="",Data2[[#This Row],[FundSource]],IF(Data2[[#This Row],[FederalService]]="L",Data2[[#This Row],[FundSource]]&amp;"-L",IF(Data2[[#This Row],[FederalService]]="F",Data2[[#This Row],[FundSource]]&amp;"-F",IF(Data2[[#This Row],[FederalService]]="S",Data2[[#This Row],[FundSource]]&amp;"-S"))))</f>
        <v>SEG-L</v>
      </c>
    </row>
    <row r="302" spans="1:29" ht="15" x14ac:dyDescent="0.25">
      <c r="A302" t="s">
        <v>126</v>
      </c>
      <c r="B302" t="s">
        <v>126</v>
      </c>
      <c r="C302" t="s">
        <v>165</v>
      </c>
      <c r="D302" s="15">
        <v>383</v>
      </c>
      <c r="E302" t="s">
        <v>271</v>
      </c>
      <c r="F302" t="s">
        <v>109</v>
      </c>
      <c r="G302" t="s">
        <v>110</v>
      </c>
      <c r="H302" t="s">
        <v>165</v>
      </c>
      <c r="I302" t="s">
        <v>118</v>
      </c>
      <c r="J302" t="s">
        <v>112</v>
      </c>
      <c r="K302" t="s">
        <v>178</v>
      </c>
      <c r="L302" s="15">
        <v>5302</v>
      </c>
      <c r="M302" t="s">
        <v>371</v>
      </c>
      <c r="N302" t="s">
        <v>114</v>
      </c>
      <c r="O302" t="s">
        <v>272</v>
      </c>
      <c r="P302" t="s">
        <v>273</v>
      </c>
      <c r="Q302" t="s">
        <v>274</v>
      </c>
      <c r="R302" t="s">
        <v>170</v>
      </c>
      <c r="S302">
        <v>15743900</v>
      </c>
      <c r="T302">
        <v>0</v>
      </c>
      <c r="U302" s="15">
        <v>1</v>
      </c>
      <c r="V302" s="27" t="str">
        <f>INDEX(program[ProgramName],MATCH(Data2[[#This Row],[ProgramNum]],program[ProgramNum],0))</f>
        <v>STATE HIGHWAY FACILITIES</v>
      </c>
      <c r="W302" s="20" t="str">
        <f>RIGHT(Data2[[#This Row],[ProgramNum]],1)&amp;Data2[[#This Row],[Statute]]</f>
        <v>3cx</v>
      </c>
      <c r="X302" s="27" t="e">
        <f>INDEX(#REF!,MATCH(Data2[[#This Row],[Appr]],#REF!,0))</f>
        <v>#REF!</v>
      </c>
      <c r="Y302" s="40" t="str">
        <f>INDEX(version[Version],MATCH(Data2[[#This Row],[ChangeAuth]],version[Chg code],0))</f>
        <v>Agency</v>
      </c>
      <c r="Z302" s="30">
        <f>INDEX(fund[#Data],MATCH(G302,fund[Fund code],0),2)</f>
        <v>211</v>
      </c>
      <c r="AA302" s="29" t="str">
        <f>IF(Data2[[#This Row],[B2year]]=1,RIGHT(LEFT($A$1,4)+1,2),IF(Data2[[#This Row],[B2year]]=2,RIGHT($A$1,2),""))</f>
        <v>22</v>
      </c>
      <c r="AB302" s="29">
        <f>INDEX(version8[#Data],MATCH(Data2[[#This Row],[Version]],version8[Version],0),2)</f>
        <v>1</v>
      </c>
      <c r="AC302" s="29" t="str">
        <f>IF(Data2[[#This Row],[FederalService]]="",Data2[[#This Row],[FundSource]],IF(Data2[[#This Row],[FederalService]]="L",Data2[[#This Row],[FundSource]]&amp;"-L",IF(Data2[[#This Row],[FederalService]]="F",Data2[[#This Row],[FundSource]]&amp;"-F",IF(Data2[[#This Row],[FederalService]]="S",Data2[[#This Row],[FundSource]]&amp;"-S"))))</f>
        <v>SEG-F</v>
      </c>
    </row>
    <row r="303" spans="1:29" ht="15" x14ac:dyDescent="0.25">
      <c r="A303" t="s">
        <v>126</v>
      </c>
      <c r="B303" t="s">
        <v>126</v>
      </c>
      <c r="C303" t="s">
        <v>165</v>
      </c>
      <c r="D303" s="15">
        <v>383</v>
      </c>
      <c r="E303" t="s">
        <v>271</v>
      </c>
      <c r="F303" t="s">
        <v>109</v>
      </c>
      <c r="G303" t="s">
        <v>110</v>
      </c>
      <c r="H303" t="s">
        <v>165</v>
      </c>
      <c r="I303" t="s">
        <v>118</v>
      </c>
      <c r="J303" t="s">
        <v>112</v>
      </c>
      <c r="K303" t="s">
        <v>178</v>
      </c>
      <c r="L303" s="15">
        <v>5302</v>
      </c>
      <c r="M303" t="s">
        <v>371</v>
      </c>
      <c r="N303" t="s">
        <v>114</v>
      </c>
      <c r="O303" t="s">
        <v>272</v>
      </c>
      <c r="P303" t="s">
        <v>273</v>
      </c>
      <c r="Q303" t="s">
        <v>274</v>
      </c>
      <c r="R303" t="s">
        <v>170</v>
      </c>
      <c r="S303">
        <v>31802600</v>
      </c>
      <c r="T303">
        <v>0</v>
      </c>
      <c r="U303" s="15">
        <v>2</v>
      </c>
      <c r="V303" s="27" t="str">
        <f>INDEX(program[ProgramName],MATCH(Data2[[#This Row],[ProgramNum]],program[ProgramNum],0))</f>
        <v>STATE HIGHWAY FACILITIES</v>
      </c>
      <c r="W303" s="20" t="str">
        <f>RIGHT(Data2[[#This Row],[ProgramNum]],1)&amp;Data2[[#This Row],[Statute]]</f>
        <v>3cx</v>
      </c>
      <c r="X303" s="27" t="e">
        <f>INDEX(#REF!,MATCH(Data2[[#This Row],[Appr]],#REF!,0))</f>
        <v>#REF!</v>
      </c>
      <c r="Y303" s="40" t="str">
        <f>INDEX(version[Version],MATCH(Data2[[#This Row],[ChangeAuth]],version[Chg code],0))</f>
        <v>Agency</v>
      </c>
      <c r="Z303" s="30">
        <f>INDEX(fund[#Data],MATCH(G303,fund[Fund code],0),2)</f>
        <v>211</v>
      </c>
      <c r="AA303" s="29" t="str">
        <f>IF(Data2[[#This Row],[B2year]]=1,RIGHT(LEFT($A$1,4)+1,2),IF(Data2[[#This Row],[B2year]]=2,RIGHT($A$1,2),""))</f>
        <v>23</v>
      </c>
      <c r="AB303" s="29">
        <f>INDEX(version8[#Data],MATCH(Data2[[#This Row],[Version]],version8[Version],0),2)</f>
        <v>1</v>
      </c>
      <c r="AC303" s="29" t="str">
        <f>IF(Data2[[#This Row],[FederalService]]="",Data2[[#This Row],[FundSource]],IF(Data2[[#This Row],[FederalService]]="L",Data2[[#This Row],[FundSource]]&amp;"-L",IF(Data2[[#This Row],[FederalService]]="F",Data2[[#This Row],[FundSource]]&amp;"-F",IF(Data2[[#This Row],[FederalService]]="S",Data2[[#This Row],[FundSource]]&amp;"-S"))))</f>
        <v>SEG-F</v>
      </c>
    </row>
    <row r="304" spans="1:29" ht="15" x14ac:dyDescent="0.25">
      <c r="A304" t="s">
        <v>126</v>
      </c>
      <c r="B304" t="s">
        <v>126</v>
      </c>
      <c r="C304" t="s">
        <v>165</v>
      </c>
      <c r="D304" s="15">
        <v>383</v>
      </c>
      <c r="E304" t="s">
        <v>271</v>
      </c>
      <c r="F304" t="s">
        <v>109</v>
      </c>
      <c r="G304" t="s">
        <v>110</v>
      </c>
      <c r="H304" t="s">
        <v>165</v>
      </c>
      <c r="I304" t="s">
        <v>118</v>
      </c>
      <c r="J304" t="s">
        <v>112</v>
      </c>
      <c r="K304" t="s">
        <v>178</v>
      </c>
      <c r="L304" s="15">
        <v>2000</v>
      </c>
      <c r="M304" t="s">
        <v>115</v>
      </c>
      <c r="N304" t="s">
        <v>116</v>
      </c>
      <c r="O304" t="s">
        <v>272</v>
      </c>
      <c r="P304" t="s">
        <v>273</v>
      </c>
      <c r="Q304" t="s">
        <v>274</v>
      </c>
      <c r="R304" t="s">
        <v>170</v>
      </c>
      <c r="S304">
        <v>386685100</v>
      </c>
      <c r="T304">
        <v>0</v>
      </c>
      <c r="U304" s="15">
        <v>1</v>
      </c>
      <c r="V304" s="27" t="str">
        <f>INDEX(program[ProgramName],MATCH(Data2[[#This Row],[ProgramNum]],program[ProgramNum],0))</f>
        <v>STATE HIGHWAY FACILITIES</v>
      </c>
      <c r="W304" s="20" t="str">
        <f>RIGHT(Data2[[#This Row],[ProgramNum]],1)&amp;Data2[[#This Row],[Statute]]</f>
        <v>3cx</v>
      </c>
      <c r="X304" s="27" t="e">
        <f>INDEX(#REF!,MATCH(Data2[[#This Row],[Appr]],#REF!,0))</f>
        <v>#REF!</v>
      </c>
      <c r="Y304" s="40" t="str">
        <f>INDEX(version[Version],MATCH(Data2[[#This Row],[ChangeAuth]],version[Chg code],0))</f>
        <v>Agency</v>
      </c>
      <c r="Z304" s="30">
        <f>INDEX(fund[#Data],MATCH(G304,fund[Fund code],0),2)</f>
        <v>211</v>
      </c>
      <c r="AA304" s="29" t="str">
        <f>IF(Data2[[#This Row],[B2year]]=1,RIGHT(LEFT($A$1,4)+1,2),IF(Data2[[#This Row],[B2year]]=2,RIGHT($A$1,2),""))</f>
        <v>22</v>
      </c>
      <c r="AB304" s="29">
        <f>INDEX(version8[#Data],MATCH(Data2[[#This Row],[Version]],version8[Version],0),2)</f>
        <v>1</v>
      </c>
      <c r="AC304" s="29" t="str">
        <f>IF(Data2[[#This Row],[FederalService]]="",Data2[[#This Row],[FundSource]],IF(Data2[[#This Row],[FederalService]]="L",Data2[[#This Row],[FundSource]]&amp;"-L",IF(Data2[[#This Row],[FederalService]]="F",Data2[[#This Row],[FundSource]]&amp;"-F",IF(Data2[[#This Row],[FederalService]]="S",Data2[[#This Row],[FundSource]]&amp;"-S"))))</f>
        <v>SEG-F</v>
      </c>
    </row>
    <row r="305" spans="1:29" ht="15" x14ac:dyDescent="0.25">
      <c r="A305" t="s">
        <v>126</v>
      </c>
      <c r="B305" t="s">
        <v>126</v>
      </c>
      <c r="C305" t="s">
        <v>165</v>
      </c>
      <c r="D305" s="15">
        <v>383</v>
      </c>
      <c r="E305" t="s">
        <v>271</v>
      </c>
      <c r="F305" t="s">
        <v>109</v>
      </c>
      <c r="G305" t="s">
        <v>110</v>
      </c>
      <c r="H305" t="s">
        <v>165</v>
      </c>
      <c r="I305" t="s">
        <v>118</v>
      </c>
      <c r="J305" t="s">
        <v>112</v>
      </c>
      <c r="K305" t="s">
        <v>178</v>
      </c>
      <c r="L305" s="15">
        <v>2000</v>
      </c>
      <c r="M305" t="s">
        <v>115</v>
      </c>
      <c r="N305" t="s">
        <v>116</v>
      </c>
      <c r="O305" t="s">
        <v>272</v>
      </c>
      <c r="P305" t="s">
        <v>273</v>
      </c>
      <c r="Q305" t="s">
        <v>274</v>
      </c>
      <c r="R305" t="s">
        <v>170</v>
      </c>
      <c r="S305">
        <v>386685100</v>
      </c>
      <c r="T305">
        <v>0</v>
      </c>
      <c r="U305" s="15">
        <v>2</v>
      </c>
      <c r="V305" s="27" t="str">
        <f>INDEX(program[ProgramName],MATCH(Data2[[#This Row],[ProgramNum]],program[ProgramNum],0))</f>
        <v>STATE HIGHWAY FACILITIES</v>
      </c>
      <c r="W305" s="20" t="str">
        <f>RIGHT(Data2[[#This Row],[ProgramNum]],1)&amp;Data2[[#This Row],[Statute]]</f>
        <v>3cx</v>
      </c>
      <c r="X305" s="27" t="e">
        <f>INDEX(#REF!,MATCH(Data2[[#This Row],[Appr]],#REF!,0))</f>
        <v>#REF!</v>
      </c>
      <c r="Y305" s="40" t="str">
        <f>INDEX(version[Version],MATCH(Data2[[#This Row],[ChangeAuth]],version[Chg code],0))</f>
        <v>Agency</v>
      </c>
      <c r="Z305" s="30">
        <f>INDEX(fund[#Data],MATCH(G305,fund[Fund code],0),2)</f>
        <v>211</v>
      </c>
      <c r="AA305" s="29" t="str">
        <f>IF(Data2[[#This Row],[B2year]]=1,RIGHT(LEFT($A$1,4)+1,2),IF(Data2[[#This Row],[B2year]]=2,RIGHT($A$1,2),""))</f>
        <v>23</v>
      </c>
      <c r="AB305" s="29">
        <f>INDEX(version8[#Data],MATCH(Data2[[#This Row],[Version]],version8[Version],0),2)</f>
        <v>1</v>
      </c>
      <c r="AC305" s="29" t="str">
        <f>IF(Data2[[#This Row],[FederalService]]="",Data2[[#This Row],[FundSource]],IF(Data2[[#This Row],[FederalService]]="L",Data2[[#This Row],[FundSource]]&amp;"-L",IF(Data2[[#This Row],[FederalService]]="F",Data2[[#This Row],[FundSource]]&amp;"-F",IF(Data2[[#This Row],[FederalService]]="S",Data2[[#This Row],[FundSource]]&amp;"-S"))))</f>
        <v>SEG-F</v>
      </c>
    </row>
    <row r="306" spans="1:29" ht="15" x14ac:dyDescent="0.25">
      <c r="A306" t="s">
        <v>120</v>
      </c>
      <c r="B306" t="s">
        <v>107</v>
      </c>
      <c r="C306" t="s">
        <v>165</v>
      </c>
      <c r="D306" s="15">
        <v>961</v>
      </c>
      <c r="E306" t="s">
        <v>361</v>
      </c>
      <c r="F306" t="s">
        <v>109</v>
      </c>
      <c r="G306" t="s">
        <v>110</v>
      </c>
      <c r="H306" t="s">
        <v>165</v>
      </c>
      <c r="I306" t="s">
        <v>118</v>
      </c>
      <c r="J306" t="s">
        <v>112</v>
      </c>
      <c r="K306" t="s">
        <v>165</v>
      </c>
      <c r="L306" s="15">
        <v>5301</v>
      </c>
      <c r="M306" t="s">
        <v>364</v>
      </c>
      <c r="N306" t="s">
        <v>125</v>
      </c>
      <c r="O306" t="s">
        <v>362</v>
      </c>
      <c r="P306" t="s">
        <v>264</v>
      </c>
      <c r="Q306" t="s">
        <v>360</v>
      </c>
      <c r="R306" t="s">
        <v>170</v>
      </c>
      <c r="S306">
        <v>22400</v>
      </c>
      <c r="T306">
        <v>0</v>
      </c>
      <c r="U306" s="15">
        <v>2</v>
      </c>
      <c r="V306" s="27" t="str">
        <f>INDEX(program[ProgramName],MATCH(Data2[[#This Row],[ProgramNum]],program[ProgramNum],0))</f>
        <v>GENERAL PROVISIONS</v>
      </c>
      <c r="W306" s="20" t="str">
        <f>RIGHT(Data2[[#This Row],[ProgramNum]],1)&amp;Data2[[#This Row],[Statute]]</f>
        <v>9qh</v>
      </c>
      <c r="X306" s="27" t="e">
        <f>INDEX(#REF!,MATCH(Data2[[#This Row],[Appr]],#REF!,0))</f>
        <v>#REF!</v>
      </c>
      <c r="Y306" s="40" t="str">
        <f>INDEX(version[Version],MATCH(Data2[[#This Row],[ChangeAuth]],version[Chg code],0))</f>
        <v>Final</v>
      </c>
      <c r="Z306" s="30">
        <f>INDEX(fund[#Data],MATCH(G306,fund[Fund code],0),2)</f>
        <v>211</v>
      </c>
      <c r="AA306" s="29" t="str">
        <f>IF(Data2[[#This Row],[B2year]]=1,RIGHT(LEFT($A$1,4)+1,2),IF(Data2[[#This Row],[B2year]]=2,RIGHT($A$1,2),""))</f>
        <v>23</v>
      </c>
      <c r="AB306" s="29">
        <f>INDEX(version8[#Data],MATCH(Data2[[#This Row],[Version]],version8[Version],0),2)</f>
        <v>6</v>
      </c>
      <c r="AC306" s="29" t="str">
        <f>IF(Data2[[#This Row],[FederalService]]="",Data2[[#This Row],[FundSource]],IF(Data2[[#This Row],[FederalService]]="L",Data2[[#This Row],[FundSource]]&amp;"-L",IF(Data2[[#This Row],[FederalService]]="F",Data2[[#This Row],[FundSource]]&amp;"-F",IF(Data2[[#This Row],[FederalService]]="S",Data2[[#This Row],[FundSource]]&amp;"-S"))))</f>
        <v>SEG</v>
      </c>
    </row>
    <row r="307" spans="1:29" ht="15" x14ac:dyDescent="0.25">
      <c r="A307" t="s">
        <v>120</v>
      </c>
      <c r="B307" t="s">
        <v>107</v>
      </c>
      <c r="C307" t="s">
        <v>165</v>
      </c>
      <c r="D307" s="15">
        <v>981</v>
      </c>
      <c r="E307" t="s">
        <v>365</v>
      </c>
      <c r="F307" t="s">
        <v>109</v>
      </c>
      <c r="G307" t="s">
        <v>110</v>
      </c>
      <c r="H307" t="s">
        <v>165</v>
      </c>
      <c r="I307" t="s">
        <v>118</v>
      </c>
      <c r="J307" t="s">
        <v>112</v>
      </c>
      <c r="K307" t="s">
        <v>178</v>
      </c>
      <c r="L307" s="15">
        <v>5301</v>
      </c>
      <c r="M307" t="s">
        <v>364</v>
      </c>
      <c r="N307" t="s">
        <v>125</v>
      </c>
      <c r="O307" t="s">
        <v>366</v>
      </c>
      <c r="P307" t="s">
        <v>367</v>
      </c>
      <c r="Q307" t="s">
        <v>360</v>
      </c>
      <c r="R307" t="s">
        <v>170</v>
      </c>
      <c r="S307">
        <v>42600</v>
      </c>
      <c r="T307">
        <v>0</v>
      </c>
      <c r="U307" s="15">
        <v>1</v>
      </c>
      <c r="V307" s="27" t="str">
        <f>INDEX(program[ProgramName],MATCH(Data2[[#This Row],[ProgramNum]],program[ProgramNum],0))</f>
        <v>GENERAL PROVISIONS</v>
      </c>
      <c r="W307" s="20" t="str">
        <f>RIGHT(Data2[[#This Row],[ProgramNum]],1)&amp;Data2[[#This Row],[Statute]]</f>
        <v>9qj</v>
      </c>
      <c r="X307" s="27" t="e">
        <f>INDEX(#REF!,MATCH(Data2[[#This Row],[Appr]],#REF!,0))</f>
        <v>#REF!</v>
      </c>
      <c r="Y307" s="40" t="str">
        <f>INDEX(version[Version],MATCH(Data2[[#This Row],[ChangeAuth]],version[Chg code],0))</f>
        <v>Final</v>
      </c>
      <c r="Z307" s="30">
        <f>INDEX(fund[#Data],MATCH(G307,fund[Fund code],0),2)</f>
        <v>211</v>
      </c>
      <c r="AA307" s="29" t="str">
        <f>IF(Data2[[#This Row],[B2year]]=1,RIGHT(LEFT($A$1,4)+1,2),IF(Data2[[#This Row],[B2year]]=2,RIGHT($A$1,2),""))</f>
        <v>22</v>
      </c>
      <c r="AB307" s="29">
        <f>INDEX(version8[#Data],MATCH(Data2[[#This Row],[Version]],version8[Version],0),2)</f>
        <v>6</v>
      </c>
      <c r="AC307" s="29" t="str">
        <f>IF(Data2[[#This Row],[FederalService]]="",Data2[[#This Row],[FundSource]],IF(Data2[[#This Row],[FederalService]]="L",Data2[[#This Row],[FundSource]]&amp;"-L",IF(Data2[[#This Row],[FederalService]]="F",Data2[[#This Row],[FundSource]]&amp;"-F",IF(Data2[[#This Row],[FederalService]]="S",Data2[[#This Row],[FundSource]]&amp;"-S"))))</f>
        <v>SEG-F</v>
      </c>
    </row>
    <row r="308" spans="1:29" ht="15" x14ac:dyDescent="0.25">
      <c r="A308" t="s">
        <v>126</v>
      </c>
      <c r="B308" t="s">
        <v>126</v>
      </c>
      <c r="C308" t="s">
        <v>165</v>
      </c>
      <c r="D308" s="15">
        <v>383</v>
      </c>
      <c r="E308" t="s">
        <v>271</v>
      </c>
      <c r="F308" t="s">
        <v>109</v>
      </c>
      <c r="G308" t="s">
        <v>110</v>
      </c>
      <c r="H308" t="s">
        <v>165</v>
      </c>
      <c r="I308" t="s">
        <v>118</v>
      </c>
      <c r="J308" t="s">
        <v>112</v>
      </c>
      <c r="K308" t="s">
        <v>178</v>
      </c>
      <c r="L308" s="15">
        <v>5302</v>
      </c>
      <c r="M308" t="s">
        <v>371</v>
      </c>
      <c r="N308" t="s">
        <v>122</v>
      </c>
      <c r="O308" t="s">
        <v>272</v>
      </c>
      <c r="P308" t="s">
        <v>273</v>
      </c>
      <c r="Q308" t="s">
        <v>274</v>
      </c>
      <c r="R308" t="s">
        <v>170</v>
      </c>
      <c r="S308">
        <v>-1909600</v>
      </c>
      <c r="T308">
        <v>0</v>
      </c>
      <c r="U308" s="15">
        <v>1</v>
      </c>
      <c r="V308" s="27" t="str">
        <f>INDEX(program[ProgramName],MATCH(Data2[[#This Row],[ProgramNum]],program[ProgramNum],0))</f>
        <v>STATE HIGHWAY FACILITIES</v>
      </c>
      <c r="W308" s="20" t="str">
        <f>RIGHT(Data2[[#This Row],[ProgramNum]],1)&amp;Data2[[#This Row],[Statute]]</f>
        <v>3cx</v>
      </c>
      <c r="X308" s="27" t="e">
        <f>INDEX(#REF!,MATCH(Data2[[#This Row],[Appr]],#REF!,0))</f>
        <v>#REF!</v>
      </c>
      <c r="Y308" s="40" t="str">
        <f>INDEX(version[Version],MATCH(Data2[[#This Row],[ChangeAuth]],version[Chg code],0))</f>
        <v>Governor's</v>
      </c>
      <c r="Z308" s="30">
        <f>INDEX(fund[#Data],MATCH(G308,fund[Fund code],0),2)</f>
        <v>211</v>
      </c>
      <c r="AA308" s="29" t="str">
        <f>IF(Data2[[#This Row],[B2year]]=1,RIGHT(LEFT($A$1,4)+1,2),IF(Data2[[#This Row],[B2year]]=2,RIGHT($A$1,2),""))</f>
        <v>22</v>
      </c>
      <c r="AB308" s="29">
        <f>INDEX(version8[#Data],MATCH(Data2[[#This Row],[Version]],version8[Version],0),2)</f>
        <v>2</v>
      </c>
      <c r="AC308" s="29" t="str">
        <f>IF(Data2[[#This Row],[FederalService]]="",Data2[[#This Row],[FundSource]],IF(Data2[[#This Row],[FederalService]]="L",Data2[[#This Row],[FundSource]]&amp;"-L",IF(Data2[[#This Row],[FederalService]]="F",Data2[[#This Row],[FundSource]]&amp;"-F",IF(Data2[[#This Row],[FederalService]]="S",Data2[[#This Row],[FundSource]]&amp;"-S"))))</f>
        <v>SEG-F</v>
      </c>
    </row>
    <row r="309" spans="1:29" ht="15" x14ac:dyDescent="0.25">
      <c r="A309" t="s">
        <v>126</v>
      </c>
      <c r="B309" t="s">
        <v>126</v>
      </c>
      <c r="C309" t="s">
        <v>165</v>
      </c>
      <c r="D309" s="15">
        <v>383</v>
      </c>
      <c r="E309" t="s">
        <v>271</v>
      </c>
      <c r="F309" t="s">
        <v>109</v>
      </c>
      <c r="G309" t="s">
        <v>110</v>
      </c>
      <c r="H309" t="s">
        <v>165</v>
      </c>
      <c r="I309" t="s">
        <v>118</v>
      </c>
      <c r="J309" t="s">
        <v>112</v>
      </c>
      <c r="K309" t="s">
        <v>178</v>
      </c>
      <c r="L309" s="15">
        <v>5302</v>
      </c>
      <c r="M309" t="s">
        <v>371</v>
      </c>
      <c r="N309" t="s">
        <v>122</v>
      </c>
      <c r="O309" t="s">
        <v>272</v>
      </c>
      <c r="P309" t="s">
        <v>273</v>
      </c>
      <c r="Q309" t="s">
        <v>274</v>
      </c>
      <c r="R309" t="s">
        <v>170</v>
      </c>
      <c r="S309">
        <v>-1920100</v>
      </c>
      <c r="T309">
        <v>0</v>
      </c>
      <c r="U309" s="15">
        <v>2</v>
      </c>
      <c r="V309" s="27" t="str">
        <f>INDEX(program[ProgramName],MATCH(Data2[[#This Row],[ProgramNum]],program[ProgramNum],0))</f>
        <v>STATE HIGHWAY FACILITIES</v>
      </c>
      <c r="W309" s="20" t="str">
        <f>RIGHT(Data2[[#This Row],[ProgramNum]],1)&amp;Data2[[#This Row],[Statute]]</f>
        <v>3cx</v>
      </c>
      <c r="X309" s="27" t="e">
        <f>INDEX(#REF!,MATCH(Data2[[#This Row],[Appr]],#REF!,0))</f>
        <v>#REF!</v>
      </c>
      <c r="Y309" s="40" t="str">
        <f>INDEX(version[Version],MATCH(Data2[[#This Row],[ChangeAuth]],version[Chg code],0))</f>
        <v>Governor's</v>
      </c>
      <c r="Z309" s="30">
        <f>INDEX(fund[#Data],MATCH(G309,fund[Fund code],0),2)</f>
        <v>211</v>
      </c>
      <c r="AA309" s="29" t="str">
        <f>IF(Data2[[#This Row],[B2year]]=1,RIGHT(LEFT($A$1,4)+1,2),IF(Data2[[#This Row],[B2year]]=2,RIGHT($A$1,2),""))</f>
        <v>23</v>
      </c>
      <c r="AB309" s="29">
        <f>INDEX(version8[#Data],MATCH(Data2[[#This Row],[Version]],version8[Version],0),2)</f>
        <v>2</v>
      </c>
      <c r="AC309" s="29" t="str">
        <f>IF(Data2[[#This Row],[FederalService]]="",Data2[[#This Row],[FundSource]],IF(Data2[[#This Row],[FederalService]]="L",Data2[[#This Row],[FundSource]]&amp;"-L",IF(Data2[[#This Row],[FederalService]]="F",Data2[[#This Row],[FundSource]]&amp;"-F",IF(Data2[[#This Row],[FederalService]]="S",Data2[[#This Row],[FundSource]]&amp;"-S"))))</f>
        <v>SEG-F</v>
      </c>
    </row>
    <row r="310" spans="1:29" ht="15" x14ac:dyDescent="0.25">
      <c r="A310" t="s">
        <v>126</v>
      </c>
      <c r="B310" t="s">
        <v>127</v>
      </c>
      <c r="C310" t="s">
        <v>165</v>
      </c>
      <c r="D310" s="15">
        <v>365</v>
      </c>
      <c r="E310" t="s">
        <v>279</v>
      </c>
      <c r="F310" t="s">
        <v>109</v>
      </c>
      <c r="G310" t="s">
        <v>110</v>
      </c>
      <c r="H310" t="s">
        <v>165</v>
      </c>
      <c r="I310" t="s">
        <v>118</v>
      </c>
      <c r="J310" t="s">
        <v>112</v>
      </c>
      <c r="K310" t="s">
        <v>165</v>
      </c>
      <c r="L310" s="15">
        <v>6024</v>
      </c>
      <c r="M310" t="s">
        <v>373</v>
      </c>
      <c r="N310" t="s">
        <v>122</v>
      </c>
      <c r="O310" t="s">
        <v>280</v>
      </c>
      <c r="P310" t="s">
        <v>281</v>
      </c>
      <c r="Q310" t="s">
        <v>274</v>
      </c>
      <c r="R310" t="s">
        <v>170</v>
      </c>
      <c r="S310">
        <v>1022300</v>
      </c>
      <c r="T310">
        <v>0</v>
      </c>
      <c r="U310" s="15">
        <v>1</v>
      </c>
      <c r="V310" s="27" t="str">
        <f>INDEX(program[ProgramName],MATCH(Data2[[#This Row],[ProgramNum]],program[ProgramNum],0))</f>
        <v>STATE HIGHWAY FACILITIES</v>
      </c>
      <c r="W310" s="20" t="str">
        <f>RIGHT(Data2[[#This Row],[ProgramNum]],1)&amp;Data2[[#This Row],[Statute]]</f>
        <v>3eq</v>
      </c>
      <c r="X310" s="27" t="e">
        <f>INDEX(#REF!,MATCH(Data2[[#This Row],[Appr]],#REF!,0))</f>
        <v>#REF!</v>
      </c>
      <c r="Y310" s="40" t="str">
        <f>INDEX(version[Version],MATCH(Data2[[#This Row],[ChangeAuth]],version[Chg code],0))</f>
        <v>Governor's</v>
      </c>
      <c r="Z310" s="30">
        <f>INDEX(fund[#Data],MATCH(G310,fund[Fund code],0),2)</f>
        <v>211</v>
      </c>
      <c r="AA310" s="29" t="str">
        <f>IF(Data2[[#This Row],[B2year]]=1,RIGHT(LEFT($A$1,4)+1,2),IF(Data2[[#This Row],[B2year]]=2,RIGHT($A$1,2),""))</f>
        <v>22</v>
      </c>
      <c r="AB310" s="29">
        <f>INDEX(version8[#Data],MATCH(Data2[[#This Row],[Version]],version8[Version],0),2)</f>
        <v>2</v>
      </c>
      <c r="AC310" s="29" t="str">
        <f>IF(Data2[[#This Row],[FederalService]]="",Data2[[#This Row],[FundSource]],IF(Data2[[#This Row],[FederalService]]="L",Data2[[#This Row],[FundSource]]&amp;"-L",IF(Data2[[#This Row],[FederalService]]="F",Data2[[#This Row],[FundSource]]&amp;"-F",IF(Data2[[#This Row],[FederalService]]="S",Data2[[#This Row],[FundSource]]&amp;"-S"))))</f>
        <v>SEG</v>
      </c>
    </row>
    <row r="311" spans="1:29" ht="15" x14ac:dyDescent="0.25">
      <c r="A311" t="s">
        <v>126</v>
      </c>
      <c r="B311" t="s">
        <v>127</v>
      </c>
      <c r="C311" t="s">
        <v>165</v>
      </c>
      <c r="D311" s="15">
        <v>365</v>
      </c>
      <c r="E311" t="s">
        <v>279</v>
      </c>
      <c r="F311" t="s">
        <v>109</v>
      </c>
      <c r="G311" t="s">
        <v>110</v>
      </c>
      <c r="H311" t="s">
        <v>165</v>
      </c>
      <c r="I311" t="s">
        <v>118</v>
      </c>
      <c r="J311" t="s">
        <v>112</v>
      </c>
      <c r="K311" t="s">
        <v>165</v>
      </c>
      <c r="L311" s="15">
        <v>6023</v>
      </c>
      <c r="M311" t="s">
        <v>374</v>
      </c>
      <c r="N311" t="s">
        <v>122</v>
      </c>
      <c r="O311" t="s">
        <v>280</v>
      </c>
      <c r="P311" t="s">
        <v>281</v>
      </c>
      <c r="Q311" t="s">
        <v>274</v>
      </c>
      <c r="R311" t="s">
        <v>170</v>
      </c>
      <c r="S311">
        <v>8636700</v>
      </c>
      <c r="T311">
        <v>0</v>
      </c>
      <c r="U311" s="15">
        <v>1</v>
      </c>
      <c r="V311" s="27" t="str">
        <f>INDEX(program[ProgramName],MATCH(Data2[[#This Row],[ProgramNum]],program[ProgramNum],0))</f>
        <v>STATE HIGHWAY FACILITIES</v>
      </c>
      <c r="W311" s="20" t="str">
        <f>RIGHT(Data2[[#This Row],[ProgramNum]],1)&amp;Data2[[#This Row],[Statute]]</f>
        <v>3eq</v>
      </c>
      <c r="X311" s="27" t="e">
        <f>INDEX(#REF!,MATCH(Data2[[#This Row],[Appr]],#REF!,0))</f>
        <v>#REF!</v>
      </c>
      <c r="Y311" s="40" t="str">
        <f>INDEX(version[Version],MATCH(Data2[[#This Row],[ChangeAuth]],version[Chg code],0))</f>
        <v>Governor's</v>
      </c>
      <c r="Z311" s="30">
        <f>INDEX(fund[#Data],MATCH(G311,fund[Fund code],0),2)</f>
        <v>211</v>
      </c>
      <c r="AA311" s="29" t="str">
        <f>IF(Data2[[#This Row],[B2year]]=1,RIGHT(LEFT($A$1,4)+1,2),IF(Data2[[#This Row],[B2year]]=2,RIGHT($A$1,2),""))</f>
        <v>22</v>
      </c>
      <c r="AB311" s="29">
        <f>INDEX(version8[#Data],MATCH(Data2[[#This Row],[Version]],version8[Version],0),2)</f>
        <v>2</v>
      </c>
      <c r="AC311" s="29" t="str">
        <f>IF(Data2[[#This Row],[FederalService]]="",Data2[[#This Row],[FundSource]],IF(Data2[[#This Row],[FederalService]]="L",Data2[[#This Row],[FundSource]]&amp;"-L",IF(Data2[[#This Row],[FederalService]]="F",Data2[[#This Row],[FundSource]]&amp;"-F",IF(Data2[[#This Row],[FederalService]]="S",Data2[[#This Row],[FundSource]]&amp;"-S"))))</f>
        <v>SEG</v>
      </c>
    </row>
    <row r="312" spans="1:29" ht="15" x14ac:dyDescent="0.25">
      <c r="A312" t="s">
        <v>126</v>
      </c>
      <c r="B312" t="s">
        <v>127</v>
      </c>
      <c r="C312" t="s">
        <v>165</v>
      </c>
      <c r="D312" s="15">
        <v>365</v>
      </c>
      <c r="E312" t="s">
        <v>279</v>
      </c>
      <c r="F312" t="s">
        <v>109</v>
      </c>
      <c r="G312" t="s">
        <v>110</v>
      </c>
      <c r="H312" t="s">
        <v>165</v>
      </c>
      <c r="I312" t="s">
        <v>118</v>
      </c>
      <c r="J312" t="s">
        <v>112</v>
      </c>
      <c r="K312" t="s">
        <v>165</v>
      </c>
      <c r="L312" s="15">
        <v>6023</v>
      </c>
      <c r="M312" t="s">
        <v>374</v>
      </c>
      <c r="N312" t="s">
        <v>122</v>
      </c>
      <c r="O312" t="s">
        <v>280</v>
      </c>
      <c r="P312" t="s">
        <v>281</v>
      </c>
      <c r="Q312" t="s">
        <v>274</v>
      </c>
      <c r="R312" t="s">
        <v>170</v>
      </c>
      <c r="S312">
        <v>9055900</v>
      </c>
      <c r="T312">
        <v>0</v>
      </c>
      <c r="U312" s="15">
        <v>2</v>
      </c>
      <c r="V312" s="27" t="str">
        <f>INDEX(program[ProgramName],MATCH(Data2[[#This Row],[ProgramNum]],program[ProgramNum],0))</f>
        <v>STATE HIGHWAY FACILITIES</v>
      </c>
      <c r="W312" s="20" t="str">
        <f>RIGHT(Data2[[#This Row],[ProgramNum]],1)&amp;Data2[[#This Row],[Statute]]</f>
        <v>3eq</v>
      </c>
      <c r="X312" s="27" t="e">
        <f>INDEX(#REF!,MATCH(Data2[[#This Row],[Appr]],#REF!,0))</f>
        <v>#REF!</v>
      </c>
      <c r="Y312" s="40" t="str">
        <f>INDEX(version[Version],MATCH(Data2[[#This Row],[ChangeAuth]],version[Chg code],0))</f>
        <v>Governor's</v>
      </c>
      <c r="Z312" s="30">
        <f>INDEX(fund[#Data],MATCH(G312,fund[Fund code],0),2)</f>
        <v>211</v>
      </c>
      <c r="AA312" s="29" t="str">
        <f>IF(Data2[[#This Row],[B2year]]=1,RIGHT(LEFT($A$1,4)+1,2),IF(Data2[[#This Row],[B2year]]=2,RIGHT($A$1,2),""))</f>
        <v>23</v>
      </c>
      <c r="AB312" s="29">
        <f>INDEX(version8[#Data],MATCH(Data2[[#This Row],[Version]],version8[Version],0),2)</f>
        <v>2</v>
      </c>
      <c r="AC312" s="29" t="str">
        <f>IF(Data2[[#This Row],[FederalService]]="",Data2[[#This Row],[FundSource]],IF(Data2[[#This Row],[FederalService]]="L",Data2[[#This Row],[FundSource]]&amp;"-L",IF(Data2[[#This Row],[FederalService]]="F",Data2[[#This Row],[FundSource]]&amp;"-F",IF(Data2[[#This Row],[FederalService]]="S",Data2[[#This Row],[FundSource]]&amp;"-S"))))</f>
        <v>SEG</v>
      </c>
    </row>
    <row r="313" spans="1:29" ht="15" x14ac:dyDescent="0.25">
      <c r="A313" t="s">
        <v>120</v>
      </c>
      <c r="B313" t="s">
        <v>107</v>
      </c>
      <c r="C313" t="s">
        <v>165</v>
      </c>
      <c r="D313" s="15">
        <v>981</v>
      </c>
      <c r="E313" t="s">
        <v>365</v>
      </c>
      <c r="F313" t="s">
        <v>109</v>
      </c>
      <c r="G313" t="s">
        <v>110</v>
      </c>
      <c r="H313" t="s">
        <v>165</v>
      </c>
      <c r="I313" t="s">
        <v>118</v>
      </c>
      <c r="J313" t="s">
        <v>112</v>
      </c>
      <c r="K313" t="s">
        <v>178</v>
      </c>
      <c r="L313" s="15">
        <v>5301</v>
      </c>
      <c r="M313" t="s">
        <v>364</v>
      </c>
      <c r="N313" t="s">
        <v>125</v>
      </c>
      <c r="O313" t="s">
        <v>366</v>
      </c>
      <c r="P313" t="s">
        <v>367</v>
      </c>
      <c r="Q313" t="s">
        <v>360</v>
      </c>
      <c r="R313" t="s">
        <v>170</v>
      </c>
      <c r="S313">
        <v>42600</v>
      </c>
      <c r="T313">
        <v>0</v>
      </c>
      <c r="U313" s="15">
        <v>2</v>
      </c>
      <c r="V313" s="27" t="str">
        <f>INDEX(program[ProgramName],MATCH(Data2[[#This Row],[ProgramNum]],program[ProgramNum],0))</f>
        <v>GENERAL PROVISIONS</v>
      </c>
      <c r="W313" s="20" t="str">
        <f>RIGHT(Data2[[#This Row],[ProgramNum]],1)&amp;Data2[[#This Row],[Statute]]</f>
        <v>9qj</v>
      </c>
      <c r="X313" s="27" t="e">
        <f>INDEX(#REF!,MATCH(Data2[[#This Row],[Appr]],#REF!,0))</f>
        <v>#REF!</v>
      </c>
      <c r="Y313" s="40" t="str">
        <f>INDEX(version[Version],MATCH(Data2[[#This Row],[ChangeAuth]],version[Chg code],0))</f>
        <v>Final</v>
      </c>
      <c r="Z313" s="30">
        <f>INDEX(fund[#Data],MATCH(G313,fund[Fund code],0),2)</f>
        <v>211</v>
      </c>
      <c r="AA313" s="29" t="str">
        <f>IF(Data2[[#This Row],[B2year]]=1,RIGHT(LEFT($A$1,4)+1,2),IF(Data2[[#This Row],[B2year]]=2,RIGHT($A$1,2),""))</f>
        <v>23</v>
      </c>
      <c r="AB313" s="29">
        <f>INDEX(version8[#Data],MATCH(Data2[[#This Row],[Version]],version8[Version],0),2)</f>
        <v>6</v>
      </c>
      <c r="AC313" s="29" t="str">
        <f>IF(Data2[[#This Row],[FederalService]]="",Data2[[#This Row],[FundSource]],IF(Data2[[#This Row],[FederalService]]="L",Data2[[#This Row],[FundSource]]&amp;"-L",IF(Data2[[#This Row],[FederalService]]="F",Data2[[#This Row],[FundSource]]&amp;"-F",IF(Data2[[#This Row],[FederalService]]="S",Data2[[#This Row],[FundSource]]&amp;"-S"))))</f>
        <v>SEG-F</v>
      </c>
    </row>
    <row r="314" spans="1:29" ht="15" x14ac:dyDescent="0.25">
      <c r="A314" t="s">
        <v>120</v>
      </c>
      <c r="B314" t="s">
        <v>107</v>
      </c>
      <c r="C314" t="s">
        <v>165</v>
      </c>
      <c r="D314" s="15">
        <v>961</v>
      </c>
      <c r="E314" t="s">
        <v>361</v>
      </c>
      <c r="F314" t="s">
        <v>109</v>
      </c>
      <c r="G314" t="s">
        <v>110</v>
      </c>
      <c r="H314" t="s">
        <v>165</v>
      </c>
      <c r="I314" t="s">
        <v>118</v>
      </c>
      <c r="J314" t="s">
        <v>112</v>
      </c>
      <c r="K314" t="s">
        <v>165</v>
      </c>
      <c r="L314" s="15">
        <v>5301</v>
      </c>
      <c r="M314" t="s">
        <v>364</v>
      </c>
      <c r="N314" t="s">
        <v>125</v>
      </c>
      <c r="O314" t="s">
        <v>362</v>
      </c>
      <c r="P314" t="s">
        <v>264</v>
      </c>
      <c r="Q314" t="s">
        <v>274</v>
      </c>
      <c r="R314" t="s">
        <v>170</v>
      </c>
      <c r="S314">
        <v>-22400</v>
      </c>
      <c r="T314">
        <v>0</v>
      </c>
      <c r="U314" s="15">
        <v>1</v>
      </c>
      <c r="V314" s="27" t="str">
        <f>INDEX(program[ProgramName],MATCH(Data2[[#This Row],[ProgramNum]],program[ProgramNum],0))</f>
        <v>GENERAL PROVISIONS</v>
      </c>
      <c r="W314" s="20" t="str">
        <f>RIGHT(Data2[[#This Row],[ProgramNum]],1)&amp;Data2[[#This Row],[Statute]]</f>
        <v>9qh</v>
      </c>
      <c r="X314" s="27" t="e">
        <f>INDEX(#REF!,MATCH(Data2[[#This Row],[Appr]],#REF!,0))</f>
        <v>#REF!</v>
      </c>
      <c r="Y314" s="40" t="str">
        <f>INDEX(version[Version],MATCH(Data2[[#This Row],[ChangeAuth]],version[Chg code],0))</f>
        <v>Final</v>
      </c>
      <c r="Z314" s="30">
        <f>INDEX(fund[#Data],MATCH(G314,fund[Fund code],0),2)</f>
        <v>211</v>
      </c>
      <c r="AA314" s="29" t="str">
        <f>IF(Data2[[#This Row],[B2year]]=1,RIGHT(LEFT($A$1,4)+1,2),IF(Data2[[#This Row],[B2year]]=2,RIGHT($A$1,2),""))</f>
        <v>22</v>
      </c>
      <c r="AB314" s="29">
        <f>INDEX(version8[#Data],MATCH(Data2[[#This Row],[Version]],version8[Version],0),2)</f>
        <v>6</v>
      </c>
      <c r="AC314" s="29" t="str">
        <f>IF(Data2[[#This Row],[FederalService]]="",Data2[[#This Row],[FundSource]],IF(Data2[[#This Row],[FederalService]]="L",Data2[[#This Row],[FundSource]]&amp;"-L",IF(Data2[[#This Row],[FederalService]]="F",Data2[[#This Row],[FundSource]]&amp;"-F",IF(Data2[[#This Row],[FederalService]]="S",Data2[[#This Row],[FundSource]]&amp;"-S"))))</f>
        <v>SEG</v>
      </c>
    </row>
    <row r="315" spans="1:29" ht="15" x14ac:dyDescent="0.25">
      <c r="A315" t="s">
        <v>126</v>
      </c>
      <c r="B315" t="s">
        <v>127</v>
      </c>
      <c r="C315" t="s">
        <v>165</v>
      </c>
      <c r="D315" s="15">
        <v>365</v>
      </c>
      <c r="E315" t="s">
        <v>279</v>
      </c>
      <c r="F315" t="s">
        <v>109</v>
      </c>
      <c r="G315" t="s">
        <v>110</v>
      </c>
      <c r="H315" t="s">
        <v>165</v>
      </c>
      <c r="I315" t="s">
        <v>118</v>
      </c>
      <c r="J315" t="s">
        <v>112</v>
      </c>
      <c r="K315" t="s">
        <v>165</v>
      </c>
      <c r="L315" s="15">
        <v>2000</v>
      </c>
      <c r="M315" t="s">
        <v>115</v>
      </c>
      <c r="N315" t="s">
        <v>116</v>
      </c>
      <c r="O315" t="s">
        <v>280</v>
      </c>
      <c r="P315" t="s">
        <v>281</v>
      </c>
      <c r="Q315" t="s">
        <v>274</v>
      </c>
      <c r="R315" t="s">
        <v>170</v>
      </c>
      <c r="S315">
        <v>65567400</v>
      </c>
      <c r="T315">
        <v>0</v>
      </c>
      <c r="U315" s="15">
        <v>1</v>
      </c>
      <c r="V315" s="27" t="str">
        <f>INDEX(program[ProgramName],MATCH(Data2[[#This Row],[ProgramNum]],program[ProgramNum],0))</f>
        <v>STATE HIGHWAY FACILITIES</v>
      </c>
      <c r="W315" s="20" t="str">
        <f>RIGHT(Data2[[#This Row],[ProgramNum]],1)&amp;Data2[[#This Row],[Statute]]</f>
        <v>3eq</v>
      </c>
      <c r="X315" s="27" t="e">
        <f>INDEX(#REF!,MATCH(Data2[[#This Row],[Appr]],#REF!,0))</f>
        <v>#REF!</v>
      </c>
      <c r="Y315" s="40" t="str">
        <f>INDEX(version[Version],MATCH(Data2[[#This Row],[ChangeAuth]],version[Chg code],0))</f>
        <v>Agency</v>
      </c>
      <c r="Z315" s="30">
        <f>INDEX(fund[#Data],MATCH(G315,fund[Fund code],0),2)</f>
        <v>211</v>
      </c>
      <c r="AA315" s="29" t="str">
        <f>IF(Data2[[#This Row],[B2year]]=1,RIGHT(LEFT($A$1,4)+1,2),IF(Data2[[#This Row],[B2year]]=2,RIGHT($A$1,2),""))</f>
        <v>22</v>
      </c>
      <c r="AB315" s="29">
        <f>INDEX(version8[#Data],MATCH(Data2[[#This Row],[Version]],version8[Version],0),2)</f>
        <v>1</v>
      </c>
      <c r="AC315" s="29" t="str">
        <f>IF(Data2[[#This Row],[FederalService]]="",Data2[[#This Row],[FundSource]],IF(Data2[[#This Row],[FederalService]]="L",Data2[[#This Row],[FundSource]]&amp;"-L",IF(Data2[[#This Row],[FederalService]]="F",Data2[[#This Row],[FundSource]]&amp;"-F",IF(Data2[[#This Row],[FederalService]]="S",Data2[[#This Row],[FundSource]]&amp;"-S"))))</f>
        <v>SEG</v>
      </c>
    </row>
    <row r="316" spans="1:29" ht="15" x14ac:dyDescent="0.25">
      <c r="A316" t="s">
        <v>126</v>
      </c>
      <c r="B316" t="s">
        <v>127</v>
      </c>
      <c r="C316" t="s">
        <v>165</v>
      </c>
      <c r="D316" s="15">
        <v>365</v>
      </c>
      <c r="E316" t="s">
        <v>279</v>
      </c>
      <c r="F316" t="s">
        <v>109</v>
      </c>
      <c r="G316" t="s">
        <v>110</v>
      </c>
      <c r="H316" t="s">
        <v>165</v>
      </c>
      <c r="I316" t="s">
        <v>118</v>
      </c>
      <c r="J316" t="s">
        <v>112</v>
      </c>
      <c r="K316" t="s">
        <v>165</v>
      </c>
      <c r="L316" s="15">
        <v>2000</v>
      </c>
      <c r="M316" t="s">
        <v>115</v>
      </c>
      <c r="N316" t="s">
        <v>116</v>
      </c>
      <c r="O316" t="s">
        <v>280</v>
      </c>
      <c r="P316" t="s">
        <v>281</v>
      </c>
      <c r="Q316" t="s">
        <v>274</v>
      </c>
      <c r="R316" t="s">
        <v>170</v>
      </c>
      <c r="S316">
        <v>65567400</v>
      </c>
      <c r="T316">
        <v>0</v>
      </c>
      <c r="U316" s="15">
        <v>2</v>
      </c>
      <c r="V316" s="27" t="str">
        <f>INDEX(program[ProgramName],MATCH(Data2[[#This Row],[ProgramNum]],program[ProgramNum],0))</f>
        <v>STATE HIGHWAY FACILITIES</v>
      </c>
      <c r="W316" s="20" t="str">
        <f>RIGHT(Data2[[#This Row],[ProgramNum]],1)&amp;Data2[[#This Row],[Statute]]</f>
        <v>3eq</v>
      </c>
      <c r="X316" s="27" t="e">
        <f>INDEX(#REF!,MATCH(Data2[[#This Row],[Appr]],#REF!,0))</f>
        <v>#REF!</v>
      </c>
      <c r="Y316" s="40" t="str">
        <f>INDEX(version[Version],MATCH(Data2[[#This Row],[ChangeAuth]],version[Chg code],0))</f>
        <v>Agency</v>
      </c>
      <c r="Z316" s="30">
        <f>INDEX(fund[#Data],MATCH(G316,fund[Fund code],0),2)</f>
        <v>211</v>
      </c>
      <c r="AA316" s="29" t="str">
        <f>IF(Data2[[#This Row],[B2year]]=1,RIGHT(LEFT($A$1,4)+1,2),IF(Data2[[#This Row],[B2year]]=2,RIGHT($A$1,2),""))</f>
        <v>23</v>
      </c>
      <c r="AB316" s="29">
        <f>INDEX(version8[#Data],MATCH(Data2[[#This Row],[Version]],version8[Version],0),2)</f>
        <v>1</v>
      </c>
      <c r="AC316" s="29" t="str">
        <f>IF(Data2[[#This Row],[FederalService]]="",Data2[[#This Row],[FundSource]],IF(Data2[[#This Row],[FederalService]]="L",Data2[[#This Row],[FundSource]]&amp;"-L",IF(Data2[[#This Row],[FederalService]]="F",Data2[[#This Row],[FundSource]]&amp;"-F",IF(Data2[[#This Row],[FederalService]]="S",Data2[[#This Row],[FundSource]]&amp;"-S"))))</f>
        <v>SEG</v>
      </c>
    </row>
    <row r="317" spans="1:29" ht="15" x14ac:dyDescent="0.25">
      <c r="A317" t="s">
        <v>126</v>
      </c>
      <c r="B317" t="s">
        <v>127</v>
      </c>
      <c r="C317" t="s">
        <v>165</v>
      </c>
      <c r="D317" s="15">
        <v>366</v>
      </c>
      <c r="E317" t="s">
        <v>375</v>
      </c>
      <c r="F317" t="s">
        <v>109</v>
      </c>
      <c r="G317" t="s">
        <v>110</v>
      </c>
      <c r="H317" t="s">
        <v>165</v>
      </c>
      <c r="I317" t="s">
        <v>111</v>
      </c>
      <c r="J317" t="s">
        <v>112</v>
      </c>
      <c r="K317" t="s">
        <v>165</v>
      </c>
      <c r="L317" s="15">
        <v>2000</v>
      </c>
      <c r="M317" t="s">
        <v>115</v>
      </c>
      <c r="N317" t="s">
        <v>116</v>
      </c>
      <c r="O317" t="s">
        <v>376</v>
      </c>
      <c r="P317" t="s">
        <v>302</v>
      </c>
      <c r="Q317" t="s">
        <v>274</v>
      </c>
      <c r="R317" t="s">
        <v>170</v>
      </c>
      <c r="S317">
        <v>2380100</v>
      </c>
      <c r="T317">
        <v>0</v>
      </c>
      <c r="U317" s="15">
        <v>1</v>
      </c>
      <c r="V317" s="27" t="str">
        <f>INDEX(program[ProgramName],MATCH(Data2[[#This Row],[ProgramNum]],program[ProgramNum],0))</f>
        <v>STATE HIGHWAY FACILITIES</v>
      </c>
      <c r="W317" s="20" t="str">
        <f>RIGHT(Data2[[#This Row],[ProgramNum]],1)&amp;Data2[[#This Row],[Statute]]</f>
        <v>3er</v>
      </c>
      <c r="X317" s="27" t="e">
        <f>INDEX(#REF!,MATCH(Data2[[#This Row],[Appr]],#REF!,0))</f>
        <v>#REF!</v>
      </c>
      <c r="Y317" s="40" t="str">
        <f>INDEX(version[Version],MATCH(Data2[[#This Row],[ChangeAuth]],version[Chg code],0))</f>
        <v>Agency</v>
      </c>
      <c r="Z317" s="30">
        <f>INDEX(fund[#Data],MATCH(G317,fund[Fund code],0),2)</f>
        <v>211</v>
      </c>
      <c r="AA317" s="29" t="str">
        <f>IF(Data2[[#This Row],[B2year]]=1,RIGHT(LEFT($A$1,4)+1,2),IF(Data2[[#This Row],[B2year]]=2,RIGHT($A$1,2),""))</f>
        <v>22</v>
      </c>
      <c r="AB317" s="29">
        <f>INDEX(version8[#Data],MATCH(Data2[[#This Row],[Version]],version8[Version],0),2)</f>
        <v>1</v>
      </c>
      <c r="AC317" s="29" t="str">
        <f>IF(Data2[[#This Row],[FederalService]]="",Data2[[#This Row],[FundSource]],IF(Data2[[#This Row],[FederalService]]="L",Data2[[#This Row],[FundSource]]&amp;"-L",IF(Data2[[#This Row],[FederalService]]="F",Data2[[#This Row],[FundSource]]&amp;"-F",IF(Data2[[#This Row],[FederalService]]="S",Data2[[#This Row],[FundSource]]&amp;"-S"))))</f>
        <v>SEG</v>
      </c>
    </row>
    <row r="318" spans="1:29" ht="15" x14ac:dyDescent="0.25">
      <c r="A318" t="s">
        <v>126</v>
      </c>
      <c r="B318" t="s">
        <v>127</v>
      </c>
      <c r="C318" t="s">
        <v>165</v>
      </c>
      <c r="D318" s="15">
        <v>366</v>
      </c>
      <c r="E318" t="s">
        <v>375</v>
      </c>
      <c r="F318" t="s">
        <v>109</v>
      </c>
      <c r="G318" t="s">
        <v>110</v>
      </c>
      <c r="H318" t="s">
        <v>165</v>
      </c>
      <c r="I318" t="s">
        <v>111</v>
      </c>
      <c r="J318" t="s">
        <v>112</v>
      </c>
      <c r="K318" t="s">
        <v>165</v>
      </c>
      <c r="L318" s="15">
        <v>2000</v>
      </c>
      <c r="M318" t="s">
        <v>115</v>
      </c>
      <c r="N318" t="s">
        <v>116</v>
      </c>
      <c r="O318" t="s">
        <v>376</v>
      </c>
      <c r="P318" t="s">
        <v>302</v>
      </c>
      <c r="Q318" t="s">
        <v>274</v>
      </c>
      <c r="R318" t="s">
        <v>170</v>
      </c>
      <c r="S318">
        <v>2380100</v>
      </c>
      <c r="T318">
        <v>0</v>
      </c>
      <c r="U318" s="15">
        <v>2</v>
      </c>
      <c r="V318" s="27" t="str">
        <f>INDEX(program[ProgramName],MATCH(Data2[[#This Row],[ProgramNum]],program[ProgramNum],0))</f>
        <v>STATE HIGHWAY FACILITIES</v>
      </c>
      <c r="W318" s="20" t="str">
        <f>RIGHT(Data2[[#This Row],[ProgramNum]],1)&amp;Data2[[#This Row],[Statute]]</f>
        <v>3er</v>
      </c>
      <c r="X318" s="27" t="e">
        <f>INDEX(#REF!,MATCH(Data2[[#This Row],[Appr]],#REF!,0))</f>
        <v>#REF!</v>
      </c>
      <c r="Y318" s="40" t="str">
        <f>INDEX(version[Version],MATCH(Data2[[#This Row],[ChangeAuth]],version[Chg code],0))</f>
        <v>Agency</v>
      </c>
      <c r="Z318" s="30">
        <f>INDEX(fund[#Data],MATCH(G318,fund[Fund code],0),2)</f>
        <v>211</v>
      </c>
      <c r="AA318" s="29" t="str">
        <f>IF(Data2[[#This Row],[B2year]]=1,RIGHT(LEFT($A$1,4)+1,2),IF(Data2[[#This Row],[B2year]]=2,RIGHT($A$1,2),""))</f>
        <v>23</v>
      </c>
      <c r="AB318" s="29">
        <f>INDEX(version8[#Data],MATCH(Data2[[#This Row],[Version]],version8[Version],0),2)</f>
        <v>1</v>
      </c>
      <c r="AC318" s="29" t="str">
        <f>IF(Data2[[#This Row],[FederalService]]="",Data2[[#This Row],[FundSource]],IF(Data2[[#This Row],[FederalService]]="L",Data2[[#This Row],[FundSource]]&amp;"-L",IF(Data2[[#This Row],[FederalService]]="F",Data2[[#This Row],[FundSource]]&amp;"-F",IF(Data2[[#This Row],[FederalService]]="S",Data2[[#This Row],[FundSource]]&amp;"-S"))))</f>
        <v>SEG</v>
      </c>
    </row>
    <row r="319" spans="1:29" ht="15" x14ac:dyDescent="0.25">
      <c r="A319" t="s">
        <v>126</v>
      </c>
      <c r="B319" t="s">
        <v>127</v>
      </c>
      <c r="C319" t="s">
        <v>165</v>
      </c>
      <c r="D319" s="15">
        <v>368</v>
      </c>
      <c r="E319" t="s">
        <v>377</v>
      </c>
      <c r="F319" t="s">
        <v>109</v>
      </c>
      <c r="G319" t="s">
        <v>110</v>
      </c>
      <c r="H319" t="s">
        <v>165</v>
      </c>
      <c r="I319" t="s">
        <v>118</v>
      </c>
      <c r="J319" t="s">
        <v>112</v>
      </c>
      <c r="K319" t="s">
        <v>165</v>
      </c>
      <c r="L319" s="15">
        <v>2000</v>
      </c>
      <c r="M319" t="s">
        <v>115</v>
      </c>
      <c r="N319" t="s">
        <v>116</v>
      </c>
      <c r="O319" t="s">
        <v>378</v>
      </c>
      <c r="P319" t="s">
        <v>214</v>
      </c>
      <c r="Q319" t="s">
        <v>274</v>
      </c>
      <c r="R319" t="s">
        <v>170</v>
      </c>
      <c r="S319">
        <v>188366500</v>
      </c>
      <c r="T319">
        <v>0</v>
      </c>
      <c r="U319" s="15">
        <v>1</v>
      </c>
      <c r="V319" s="27" t="str">
        <f>INDEX(program[ProgramName],MATCH(Data2[[#This Row],[ProgramNum]],program[ProgramNum],0))</f>
        <v>STATE HIGHWAY FACILITIES</v>
      </c>
      <c r="W319" s="20" t="str">
        <f>RIGHT(Data2[[#This Row],[ProgramNum]],1)&amp;Data2[[#This Row],[Statute]]</f>
        <v>3es</v>
      </c>
      <c r="X319" s="27" t="e">
        <f>INDEX(#REF!,MATCH(Data2[[#This Row],[Appr]],#REF!,0))</f>
        <v>#REF!</v>
      </c>
      <c r="Y319" s="40" t="str">
        <f>INDEX(version[Version],MATCH(Data2[[#This Row],[ChangeAuth]],version[Chg code],0))</f>
        <v>Agency</v>
      </c>
      <c r="Z319" s="30">
        <f>INDEX(fund[#Data],MATCH(G319,fund[Fund code],0),2)</f>
        <v>211</v>
      </c>
      <c r="AA319" s="29" t="str">
        <f>IF(Data2[[#This Row],[B2year]]=1,RIGHT(LEFT($A$1,4)+1,2),IF(Data2[[#This Row],[B2year]]=2,RIGHT($A$1,2),""))</f>
        <v>22</v>
      </c>
      <c r="AB319" s="29">
        <f>INDEX(version8[#Data],MATCH(Data2[[#This Row],[Version]],version8[Version],0),2)</f>
        <v>1</v>
      </c>
      <c r="AC319" s="29" t="str">
        <f>IF(Data2[[#This Row],[FederalService]]="",Data2[[#This Row],[FundSource]],IF(Data2[[#This Row],[FederalService]]="L",Data2[[#This Row],[FundSource]]&amp;"-L",IF(Data2[[#This Row],[FederalService]]="F",Data2[[#This Row],[FundSource]]&amp;"-F",IF(Data2[[#This Row],[FederalService]]="S",Data2[[#This Row],[FundSource]]&amp;"-S"))))</f>
        <v>SEG</v>
      </c>
    </row>
    <row r="320" spans="1:29" ht="15" x14ac:dyDescent="0.25">
      <c r="A320" t="s">
        <v>126</v>
      </c>
      <c r="B320" t="s">
        <v>127</v>
      </c>
      <c r="C320" t="s">
        <v>165</v>
      </c>
      <c r="D320" s="15">
        <v>368</v>
      </c>
      <c r="E320" t="s">
        <v>377</v>
      </c>
      <c r="F320" t="s">
        <v>109</v>
      </c>
      <c r="G320" t="s">
        <v>110</v>
      </c>
      <c r="H320" t="s">
        <v>165</v>
      </c>
      <c r="I320" t="s">
        <v>118</v>
      </c>
      <c r="J320" t="s">
        <v>112</v>
      </c>
      <c r="K320" t="s">
        <v>165</v>
      </c>
      <c r="L320" s="15">
        <v>2000</v>
      </c>
      <c r="M320" t="s">
        <v>115</v>
      </c>
      <c r="N320" t="s">
        <v>116</v>
      </c>
      <c r="O320" t="s">
        <v>378</v>
      </c>
      <c r="P320" t="s">
        <v>214</v>
      </c>
      <c r="Q320" t="s">
        <v>274</v>
      </c>
      <c r="R320" t="s">
        <v>170</v>
      </c>
      <c r="S320">
        <v>188366500</v>
      </c>
      <c r="T320">
        <v>0</v>
      </c>
      <c r="U320" s="15">
        <v>2</v>
      </c>
      <c r="V320" s="27" t="str">
        <f>INDEX(program[ProgramName],MATCH(Data2[[#This Row],[ProgramNum]],program[ProgramNum],0))</f>
        <v>STATE HIGHWAY FACILITIES</v>
      </c>
      <c r="W320" s="20" t="str">
        <f>RIGHT(Data2[[#This Row],[ProgramNum]],1)&amp;Data2[[#This Row],[Statute]]</f>
        <v>3es</v>
      </c>
      <c r="X320" s="27" t="e">
        <f>INDEX(#REF!,MATCH(Data2[[#This Row],[Appr]],#REF!,0))</f>
        <v>#REF!</v>
      </c>
      <c r="Y320" s="40" t="str">
        <f>INDEX(version[Version],MATCH(Data2[[#This Row],[ChangeAuth]],version[Chg code],0))</f>
        <v>Agency</v>
      </c>
      <c r="Z320" s="30">
        <f>INDEX(fund[#Data],MATCH(G320,fund[Fund code],0),2)</f>
        <v>211</v>
      </c>
      <c r="AA320" s="29" t="str">
        <f>IF(Data2[[#This Row],[B2year]]=1,RIGHT(LEFT($A$1,4)+1,2),IF(Data2[[#This Row],[B2year]]=2,RIGHT($A$1,2),""))</f>
        <v>23</v>
      </c>
      <c r="AB320" s="29">
        <f>INDEX(version8[#Data],MATCH(Data2[[#This Row],[Version]],version8[Version],0),2)</f>
        <v>1</v>
      </c>
      <c r="AC320" s="29" t="str">
        <f>IF(Data2[[#This Row],[FederalService]]="",Data2[[#This Row],[FundSource]],IF(Data2[[#This Row],[FederalService]]="L",Data2[[#This Row],[FundSource]]&amp;"-L",IF(Data2[[#This Row],[FederalService]]="F",Data2[[#This Row],[FundSource]]&amp;"-F",IF(Data2[[#This Row],[FederalService]]="S",Data2[[#This Row],[FundSource]]&amp;"-S"))))</f>
        <v>SEG</v>
      </c>
    </row>
    <row r="321" spans="1:29" ht="15" x14ac:dyDescent="0.25">
      <c r="A321" t="s">
        <v>126</v>
      </c>
      <c r="B321" t="s">
        <v>127</v>
      </c>
      <c r="C321" t="s">
        <v>165</v>
      </c>
      <c r="D321" s="15">
        <v>352</v>
      </c>
      <c r="E321" t="s">
        <v>289</v>
      </c>
      <c r="F321" t="s">
        <v>109</v>
      </c>
      <c r="G321" t="s">
        <v>110</v>
      </c>
      <c r="H321" t="s">
        <v>165</v>
      </c>
      <c r="I321" t="s">
        <v>118</v>
      </c>
      <c r="J321" t="s">
        <v>112</v>
      </c>
      <c r="K321" t="s">
        <v>165</v>
      </c>
      <c r="L321" s="15">
        <v>2000</v>
      </c>
      <c r="M321" t="s">
        <v>115</v>
      </c>
      <c r="N321" t="s">
        <v>116</v>
      </c>
      <c r="O321" t="s">
        <v>290</v>
      </c>
      <c r="P321" t="s">
        <v>291</v>
      </c>
      <c r="Q321" t="s">
        <v>274</v>
      </c>
      <c r="R321" t="s">
        <v>170</v>
      </c>
      <c r="S321">
        <v>10000000</v>
      </c>
      <c r="T321">
        <v>0</v>
      </c>
      <c r="U321" s="15">
        <v>2</v>
      </c>
      <c r="V321" s="27" t="str">
        <f>INDEX(program[ProgramName],MATCH(Data2[[#This Row],[ProgramNum]],program[ProgramNum],0))</f>
        <v>STATE HIGHWAY FACILITIES</v>
      </c>
      <c r="W321" s="20" t="str">
        <f>RIGHT(Data2[[#This Row],[ProgramNum]],1)&amp;Data2[[#This Row],[Statute]]</f>
        <v>3et</v>
      </c>
      <c r="X321" s="27" t="e">
        <f>INDEX(#REF!,MATCH(Data2[[#This Row],[Appr]],#REF!,0))</f>
        <v>#REF!</v>
      </c>
      <c r="Y321" s="40" t="str">
        <f>INDEX(version[Version],MATCH(Data2[[#This Row],[ChangeAuth]],version[Chg code],0))</f>
        <v>Agency</v>
      </c>
      <c r="Z321" s="30">
        <f>INDEX(fund[#Data],MATCH(G321,fund[Fund code],0),2)</f>
        <v>211</v>
      </c>
      <c r="AA321" s="29" t="str">
        <f>IF(Data2[[#This Row],[B2year]]=1,RIGHT(LEFT($A$1,4)+1,2),IF(Data2[[#This Row],[B2year]]=2,RIGHT($A$1,2),""))</f>
        <v>23</v>
      </c>
      <c r="AB321" s="29">
        <f>INDEX(version8[#Data],MATCH(Data2[[#This Row],[Version]],version8[Version],0),2)</f>
        <v>1</v>
      </c>
      <c r="AC321" s="29" t="str">
        <f>IF(Data2[[#This Row],[FederalService]]="",Data2[[#This Row],[FundSource]],IF(Data2[[#This Row],[FederalService]]="L",Data2[[#This Row],[FundSource]]&amp;"-L",IF(Data2[[#This Row],[FederalService]]="F",Data2[[#This Row],[FundSource]]&amp;"-F",IF(Data2[[#This Row],[FederalService]]="S",Data2[[#This Row],[FundSource]]&amp;"-S"))))</f>
        <v>SEG</v>
      </c>
    </row>
    <row r="322" spans="1:29" ht="15" x14ac:dyDescent="0.25">
      <c r="A322" t="s">
        <v>126</v>
      </c>
      <c r="B322" t="s">
        <v>127</v>
      </c>
      <c r="C322" t="s">
        <v>165</v>
      </c>
      <c r="D322" s="15">
        <v>352</v>
      </c>
      <c r="E322" t="s">
        <v>289</v>
      </c>
      <c r="F322" t="s">
        <v>109</v>
      </c>
      <c r="G322" t="s">
        <v>110</v>
      </c>
      <c r="H322" t="s">
        <v>165</v>
      </c>
      <c r="I322" t="s">
        <v>118</v>
      </c>
      <c r="J322" t="s">
        <v>112</v>
      </c>
      <c r="K322" t="s">
        <v>165</v>
      </c>
      <c r="L322" s="15">
        <v>2000</v>
      </c>
      <c r="M322" t="s">
        <v>115</v>
      </c>
      <c r="N322" t="s">
        <v>116</v>
      </c>
      <c r="O322" t="s">
        <v>290</v>
      </c>
      <c r="P322" t="s">
        <v>291</v>
      </c>
      <c r="Q322" t="s">
        <v>274</v>
      </c>
      <c r="R322" t="s">
        <v>170</v>
      </c>
      <c r="S322">
        <v>10000000</v>
      </c>
      <c r="T322">
        <v>0</v>
      </c>
      <c r="U322" s="15">
        <v>1</v>
      </c>
      <c r="V322" s="27" t="str">
        <f>INDEX(program[ProgramName],MATCH(Data2[[#This Row],[ProgramNum]],program[ProgramNum],0))</f>
        <v>STATE HIGHWAY FACILITIES</v>
      </c>
      <c r="W322" s="20" t="str">
        <f>RIGHT(Data2[[#This Row],[ProgramNum]],1)&amp;Data2[[#This Row],[Statute]]</f>
        <v>3et</v>
      </c>
      <c r="X322" s="27" t="e">
        <f>INDEX(#REF!,MATCH(Data2[[#This Row],[Appr]],#REF!,0))</f>
        <v>#REF!</v>
      </c>
      <c r="Y322" s="40" t="str">
        <f>INDEX(version[Version],MATCH(Data2[[#This Row],[ChangeAuth]],version[Chg code],0))</f>
        <v>Agency</v>
      </c>
      <c r="Z322" s="30">
        <f>INDEX(fund[#Data],MATCH(G322,fund[Fund code],0),2)</f>
        <v>211</v>
      </c>
      <c r="AA322" s="29" t="str">
        <f>IF(Data2[[#This Row],[B2year]]=1,RIGHT(LEFT($A$1,4)+1,2),IF(Data2[[#This Row],[B2year]]=2,RIGHT($A$1,2),""))</f>
        <v>22</v>
      </c>
      <c r="AB322" s="29">
        <f>INDEX(version8[#Data],MATCH(Data2[[#This Row],[Version]],version8[Version],0),2)</f>
        <v>1</v>
      </c>
      <c r="AC322" s="29" t="str">
        <f>IF(Data2[[#This Row],[FederalService]]="",Data2[[#This Row],[FundSource]],IF(Data2[[#This Row],[FederalService]]="L",Data2[[#This Row],[FundSource]]&amp;"-L",IF(Data2[[#This Row],[FederalService]]="F",Data2[[#This Row],[FundSource]]&amp;"-F",IF(Data2[[#This Row],[FederalService]]="S",Data2[[#This Row],[FundSource]]&amp;"-S"))))</f>
        <v>SEG</v>
      </c>
    </row>
    <row r="323" spans="1:29" ht="15" x14ac:dyDescent="0.25">
      <c r="A323" t="s">
        <v>126</v>
      </c>
      <c r="B323" t="s">
        <v>127</v>
      </c>
      <c r="C323" t="s">
        <v>165</v>
      </c>
      <c r="D323" s="15">
        <v>375</v>
      </c>
      <c r="E323" t="s">
        <v>350</v>
      </c>
      <c r="F323" t="s">
        <v>109</v>
      </c>
      <c r="G323" t="s">
        <v>110</v>
      </c>
      <c r="H323" t="s">
        <v>165</v>
      </c>
      <c r="I323" t="s">
        <v>118</v>
      </c>
      <c r="J323" t="s">
        <v>112</v>
      </c>
      <c r="K323" t="s">
        <v>174</v>
      </c>
      <c r="L323" s="15">
        <v>2000</v>
      </c>
      <c r="M323" t="s">
        <v>115</v>
      </c>
      <c r="N323" t="s">
        <v>116</v>
      </c>
      <c r="O323" t="s">
        <v>307</v>
      </c>
      <c r="P323" t="s">
        <v>268</v>
      </c>
      <c r="Q323" t="s">
        <v>274</v>
      </c>
      <c r="R323" t="s">
        <v>170</v>
      </c>
      <c r="S323">
        <v>1857700</v>
      </c>
      <c r="T323">
        <v>0</v>
      </c>
      <c r="U323" s="15">
        <v>1</v>
      </c>
      <c r="V323" s="27" t="str">
        <f>INDEX(program[ProgramName],MATCH(Data2[[#This Row],[ProgramNum]],program[ProgramNum],0))</f>
        <v>STATE HIGHWAY FACILITIES</v>
      </c>
      <c r="W323" s="20" t="str">
        <f>RIGHT(Data2[[#This Row],[ProgramNum]],1)&amp;Data2[[#This Row],[Statute]]</f>
        <v>3ev</v>
      </c>
      <c r="X323" s="27" t="e">
        <f>INDEX(#REF!,MATCH(Data2[[#This Row],[Appr]],#REF!,0))</f>
        <v>#REF!</v>
      </c>
      <c r="Y323" s="40" t="str">
        <f>INDEX(version[Version],MATCH(Data2[[#This Row],[ChangeAuth]],version[Chg code],0))</f>
        <v>Agency</v>
      </c>
      <c r="Z323" s="30">
        <f>INDEX(fund[#Data],MATCH(G323,fund[Fund code],0),2)</f>
        <v>211</v>
      </c>
      <c r="AA323" s="29" t="str">
        <f>IF(Data2[[#This Row],[B2year]]=1,RIGHT(LEFT($A$1,4)+1,2),IF(Data2[[#This Row],[B2year]]=2,RIGHT($A$1,2),""))</f>
        <v>22</v>
      </c>
      <c r="AB323" s="29">
        <f>INDEX(version8[#Data],MATCH(Data2[[#This Row],[Version]],version8[Version],0),2)</f>
        <v>1</v>
      </c>
      <c r="AC323" s="29" t="str">
        <f>IF(Data2[[#This Row],[FederalService]]="",Data2[[#This Row],[FundSource]],IF(Data2[[#This Row],[FederalService]]="L",Data2[[#This Row],[FundSource]]&amp;"-L",IF(Data2[[#This Row],[FederalService]]="F",Data2[[#This Row],[FundSource]]&amp;"-F",IF(Data2[[#This Row],[FederalService]]="S",Data2[[#This Row],[FundSource]]&amp;"-S"))))</f>
        <v>SEG-L</v>
      </c>
    </row>
    <row r="324" spans="1:29" ht="15" x14ac:dyDescent="0.25">
      <c r="A324" t="s">
        <v>126</v>
      </c>
      <c r="B324" t="s">
        <v>127</v>
      </c>
      <c r="C324" t="s">
        <v>165</v>
      </c>
      <c r="D324" s="15">
        <v>375</v>
      </c>
      <c r="E324" t="s">
        <v>350</v>
      </c>
      <c r="F324" t="s">
        <v>109</v>
      </c>
      <c r="G324" t="s">
        <v>110</v>
      </c>
      <c r="H324" t="s">
        <v>165</v>
      </c>
      <c r="I324" t="s">
        <v>118</v>
      </c>
      <c r="J324" t="s">
        <v>112</v>
      </c>
      <c r="K324" t="s">
        <v>174</v>
      </c>
      <c r="L324" s="15">
        <v>2000</v>
      </c>
      <c r="M324" t="s">
        <v>115</v>
      </c>
      <c r="N324" t="s">
        <v>116</v>
      </c>
      <c r="O324" t="s">
        <v>307</v>
      </c>
      <c r="P324" t="s">
        <v>268</v>
      </c>
      <c r="Q324" t="s">
        <v>274</v>
      </c>
      <c r="R324" t="s">
        <v>170</v>
      </c>
      <c r="S324">
        <v>1857700</v>
      </c>
      <c r="T324">
        <v>0</v>
      </c>
      <c r="U324" s="15">
        <v>2</v>
      </c>
      <c r="V324" s="27" t="str">
        <f>INDEX(program[ProgramName],MATCH(Data2[[#This Row],[ProgramNum]],program[ProgramNum],0))</f>
        <v>STATE HIGHWAY FACILITIES</v>
      </c>
      <c r="W324" s="20" t="str">
        <f>RIGHT(Data2[[#This Row],[ProgramNum]],1)&amp;Data2[[#This Row],[Statute]]</f>
        <v>3ev</v>
      </c>
      <c r="X324" s="27" t="e">
        <f>INDEX(#REF!,MATCH(Data2[[#This Row],[Appr]],#REF!,0))</f>
        <v>#REF!</v>
      </c>
      <c r="Y324" s="40" t="str">
        <f>INDEX(version[Version],MATCH(Data2[[#This Row],[ChangeAuth]],version[Chg code],0))</f>
        <v>Agency</v>
      </c>
      <c r="Z324" s="30">
        <f>INDEX(fund[#Data],MATCH(G324,fund[Fund code],0),2)</f>
        <v>211</v>
      </c>
      <c r="AA324" s="29" t="str">
        <f>IF(Data2[[#This Row],[B2year]]=1,RIGHT(LEFT($A$1,4)+1,2),IF(Data2[[#This Row],[B2year]]=2,RIGHT($A$1,2),""))</f>
        <v>23</v>
      </c>
      <c r="AB324" s="29">
        <f>INDEX(version8[#Data],MATCH(Data2[[#This Row],[Version]],version8[Version],0),2)</f>
        <v>1</v>
      </c>
      <c r="AC324" s="29" t="str">
        <f>IF(Data2[[#This Row],[FederalService]]="",Data2[[#This Row],[FundSource]],IF(Data2[[#This Row],[FederalService]]="L",Data2[[#This Row],[FundSource]]&amp;"-L",IF(Data2[[#This Row],[FederalService]]="F",Data2[[#This Row],[FundSource]]&amp;"-F",IF(Data2[[#This Row],[FederalService]]="S",Data2[[#This Row],[FundSource]]&amp;"-S"))))</f>
        <v>SEG-L</v>
      </c>
    </row>
    <row r="325" spans="1:29" ht="15" x14ac:dyDescent="0.25">
      <c r="A325" t="s">
        <v>126</v>
      </c>
      <c r="B325" t="s">
        <v>127</v>
      </c>
      <c r="C325" t="s">
        <v>165</v>
      </c>
      <c r="D325" s="15">
        <v>385</v>
      </c>
      <c r="E325" t="s">
        <v>337</v>
      </c>
      <c r="F325" t="s">
        <v>109</v>
      </c>
      <c r="G325" t="s">
        <v>110</v>
      </c>
      <c r="H325" t="s">
        <v>165</v>
      </c>
      <c r="I325" t="s">
        <v>118</v>
      </c>
      <c r="J325" t="s">
        <v>112</v>
      </c>
      <c r="K325" t="s">
        <v>178</v>
      </c>
      <c r="L325" s="15">
        <v>2000</v>
      </c>
      <c r="M325" t="s">
        <v>115</v>
      </c>
      <c r="N325" t="s">
        <v>116</v>
      </c>
      <c r="O325" t="s">
        <v>217</v>
      </c>
      <c r="P325" t="s">
        <v>218</v>
      </c>
      <c r="Q325" t="s">
        <v>274</v>
      </c>
      <c r="R325" t="s">
        <v>170</v>
      </c>
      <c r="S325">
        <v>320000</v>
      </c>
      <c r="T325">
        <v>0</v>
      </c>
      <c r="U325" s="15">
        <v>1</v>
      </c>
      <c r="V325" s="27" t="str">
        <f>INDEX(program[ProgramName],MATCH(Data2[[#This Row],[ProgramNum]],program[ProgramNum],0))</f>
        <v>STATE HIGHWAY FACILITIES</v>
      </c>
      <c r="W325" s="20" t="str">
        <f>RIGHT(Data2[[#This Row],[ProgramNum]],1)&amp;Data2[[#This Row],[Statute]]</f>
        <v>3ex</v>
      </c>
      <c r="X325" s="27" t="e">
        <f>INDEX(#REF!,MATCH(Data2[[#This Row],[Appr]],#REF!,0))</f>
        <v>#REF!</v>
      </c>
      <c r="Y325" s="40" t="str">
        <f>INDEX(version[Version],MATCH(Data2[[#This Row],[ChangeAuth]],version[Chg code],0))</f>
        <v>Agency</v>
      </c>
      <c r="Z325" s="30">
        <f>INDEX(fund[#Data],MATCH(G325,fund[Fund code],0),2)</f>
        <v>211</v>
      </c>
      <c r="AA325" s="29" t="str">
        <f>IF(Data2[[#This Row],[B2year]]=1,RIGHT(LEFT($A$1,4)+1,2),IF(Data2[[#This Row],[B2year]]=2,RIGHT($A$1,2),""))</f>
        <v>22</v>
      </c>
      <c r="AB325" s="29">
        <f>INDEX(version8[#Data],MATCH(Data2[[#This Row],[Version]],version8[Version],0),2)</f>
        <v>1</v>
      </c>
      <c r="AC325" s="29" t="str">
        <f>IF(Data2[[#This Row],[FederalService]]="",Data2[[#This Row],[FundSource]],IF(Data2[[#This Row],[FederalService]]="L",Data2[[#This Row],[FundSource]]&amp;"-L",IF(Data2[[#This Row],[FederalService]]="F",Data2[[#This Row],[FundSource]]&amp;"-F",IF(Data2[[#This Row],[FederalService]]="S",Data2[[#This Row],[FundSource]]&amp;"-S"))))</f>
        <v>SEG-F</v>
      </c>
    </row>
    <row r="326" spans="1:29" ht="15" x14ac:dyDescent="0.25">
      <c r="A326" t="s">
        <v>126</v>
      </c>
      <c r="B326" t="s">
        <v>127</v>
      </c>
      <c r="C326" t="s">
        <v>165</v>
      </c>
      <c r="D326" s="15">
        <v>385</v>
      </c>
      <c r="E326" t="s">
        <v>337</v>
      </c>
      <c r="F326" t="s">
        <v>109</v>
      </c>
      <c r="G326" t="s">
        <v>110</v>
      </c>
      <c r="H326" t="s">
        <v>165</v>
      </c>
      <c r="I326" t="s">
        <v>118</v>
      </c>
      <c r="J326" t="s">
        <v>112</v>
      </c>
      <c r="K326" t="s">
        <v>178</v>
      </c>
      <c r="L326" s="15">
        <v>2000</v>
      </c>
      <c r="M326" t="s">
        <v>115</v>
      </c>
      <c r="N326" t="s">
        <v>116</v>
      </c>
      <c r="O326" t="s">
        <v>217</v>
      </c>
      <c r="P326" t="s">
        <v>218</v>
      </c>
      <c r="Q326" t="s">
        <v>274</v>
      </c>
      <c r="R326" t="s">
        <v>170</v>
      </c>
      <c r="S326">
        <v>320000</v>
      </c>
      <c r="T326">
        <v>0</v>
      </c>
      <c r="U326" s="15">
        <v>2</v>
      </c>
      <c r="V326" s="27" t="str">
        <f>INDEX(program[ProgramName],MATCH(Data2[[#This Row],[ProgramNum]],program[ProgramNum],0))</f>
        <v>STATE HIGHWAY FACILITIES</v>
      </c>
      <c r="W326" s="20" t="str">
        <f>RIGHT(Data2[[#This Row],[ProgramNum]],1)&amp;Data2[[#This Row],[Statute]]</f>
        <v>3ex</v>
      </c>
      <c r="X326" s="27" t="e">
        <f>INDEX(#REF!,MATCH(Data2[[#This Row],[Appr]],#REF!,0))</f>
        <v>#REF!</v>
      </c>
      <c r="Y326" s="40" t="str">
        <f>INDEX(version[Version],MATCH(Data2[[#This Row],[ChangeAuth]],version[Chg code],0))</f>
        <v>Agency</v>
      </c>
      <c r="Z326" s="30">
        <f>INDEX(fund[#Data],MATCH(G326,fund[Fund code],0),2)</f>
        <v>211</v>
      </c>
      <c r="AA326" s="29" t="str">
        <f>IF(Data2[[#This Row],[B2year]]=1,RIGHT(LEFT($A$1,4)+1,2),IF(Data2[[#This Row],[B2year]]=2,RIGHT($A$1,2),""))</f>
        <v>23</v>
      </c>
      <c r="AB326" s="29">
        <f>INDEX(version8[#Data],MATCH(Data2[[#This Row],[Version]],version8[Version],0),2)</f>
        <v>1</v>
      </c>
      <c r="AC326" s="29" t="str">
        <f>IF(Data2[[#This Row],[FederalService]]="",Data2[[#This Row],[FundSource]],IF(Data2[[#This Row],[FederalService]]="L",Data2[[#This Row],[FundSource]]&amp;"-L",IF(Data2[[#This Row],[FederalService]]="F",Data2[[#This Row],[FundSource]]&amp;"-F",IF(Data2[[#This Row],[FederalService]]="S",Data2[[#This Row],[FundSource]]&amp;"-S"))))</f>
        <v>SEG-F</v>
      </c>
    </row>
    <row r="327" spans="1:29" ht="15" x14ac:dyDescent="0.25">
      <c r="A327" t="s">
        <v>126</v>
      </c>
      <c r="B327" t="s">
        <v>120</v>
      </c>
      <c r="C327" t="s">
        <v>165</v>
      </c>
      <c r="D327" s="15">
        <v>369</v>
      </c>
      <c r="E327" t="s">
        <v>341</v>
      </c>
      <c r="F327" t="s">
        <v>109</v>
      </c>
      <c r="G327" t="s">
        <v>110</v>
      </c>
      <c r="H327" t="s">
        <v>165</v>
      </c>
      <c r="I327" t="s">
        <v>111</v>
      </c>
      <c r="J327" t="s">
        <v>112</v>
      </c>
      <c r="K327" t="s">
        <v>165</v>
      </c>
      <c r="L327" s="15">
        <v>2000</v>
      </c>
      <c r="M327" t="s">
        <v>115</v>
      </c>
      <c r="N327" t="s">
        <v>116</v>
      </c>
      <c r="O327" t="s">
        <v>322</v>
      </c>
      <c r="P327" t="s">
        <v>227</v>
      </c>
      <c r="Q327" t="s">
        <v>274</v>
      </c>
      <c r="R327" t="s">
        <v>170</v>
      </c>
      <c r="S327">
        <v>43800</v>
      </c>
      <c r="T327">
        <v>0</v>
      </c>
      <c r="U327" s="15">
        <v>1</v>
      </c>
      <c r="V327" s="27" t="str">
        <f>INDEX(program[ProgramName],MATCH(Data2[[#This Row],[ProgramNum]],program[ProgramNum],0))</f>
        <v>STATE HIGHWAY FACILITIES</v>
      </c>
      <c r="W327" s="20" t="str">
        <f>RIGHT(Data2[[#This Row],[ProgramNum]],1)&amp;Data2[[#This Row],[Statute]]</f>
        <v>3iq</v>
      </c>
      <c r="X327" s="27" t="e">
        <f>INDEX(#REF!,MATCH(Data2[[#This Row],[Appr]],#REF!,0))</f>
        <v>#REF!</v>
      </c>
      <c r="Y327" s="40" t="str">
        <f>INDEX(version[Version],MATCH(Data2[[#This Row],[ChangeAuth]],version[Chg code],0))</f>
        <v>Agency</v>
      </c>
      <c r="Z327" s="30">
        <f>INDEX(fund[#Data],MATCH(G327,fund[Fund code],0),2)</f>
        <v>211</v>
      </c>
      <c r="AA327" s="29" t="str">
        <f>IF(Data2[[#This Row],[B2year]]=1,RIGHT(LEFT($A$1,4)+1,2),IF(Data2[[#This Row],[B2year]]=2,RIGHT($A$1,2),""))</f>
        <v>22</v>
      </c>
      <c r="AB327" s="29">
        <f>INDEX(version8[#Data],MATCH(Data2[[#This Row],[Version]],version8[Version],0),2)</f>
        <v>1</v>
      </c>
      <c r="AC327" s="29" t="str">
        <f>IF(Data2[[#This Row],[FederalService]]="",Data2[[#This Row],[FundSource]],IF(Data2[[#This Row],[FederalService]]="L",Data2[[#This Row],[FundSource]]&amp;"-L",IF(Data2[[#This Row],[FederalService]]="F",Data2[[#This Row],[FundSource]]&amp;"-F",IF(Data2[[#This Row],[FederalService]]="S",Data2[[#This Row],[FundSource]]&amp;"-S"))))</f>
        <v>SEG</v>
      </c>
    </row>
    <row r="328" spans="1:29" ht="15" x14ac:dyDescent="0.25">
      <c r="A328" t="s">
        <v>126</v>
      </c>
      <c r="B328" t="s">
        <v>120</v>
      </c>
      <c r="C328" t="s">
        <v>165</v>
      </c>
      <c r="D328" s="15">
        <v>369</v>
      </c>
      <c r="E328" t="s">
        <v>341</v>
      </c>
      <c r="F328" t="s">
        <v>109</v>
      </c>
      <c r="G328" t="s">
        <v>110</v>
      </c>
      <c r="H328" t="s">
        <v>165</v>
      </c>
      <c r="I328" t="s">
        <v>111</v>
      </c>
      <c r="J328" t="s">
        <v>112</v>
      </c>
      <c r="K328" t="s">
        <v>165</v>
      </c>
      <c r="L328" s="15">
        <v>2000</v>
      </c>
      <c r="M328" t="s">
        <v>115</v>
      </c>
      <c r="N328" t="s">
        <v>116</v>
      </c>
      <c r="O328" t="s">
        <v>322</v>
      </c>
      <c r="P328" t="s">
        <v>227</v>
      </c>
      <c r="Q328" t="s">
        <v>274</v>
      </c>
      <c r="R328" t="s">
        <v>170</v>
      </c>
      <c r="S328">
        <v>43800</v>
      </c>
      <c r="T328">
        <v>0</v>
      </c>
      <c r="U328" s="15">
        <v>2</v>
      </c>
      <c r="V328" s="27" t="str">
        <f>INDEX(program[ProgramName],MATCH(Data2[[#This Row],[ProgramNum]],program[ProgramNum],0))</f>
        <v>STATE HIGHWAY FACILITIES</v>
      </c>
      <c r="W328" s="20" t="str">
        <f>RIGHT(Data2[[#This Row],[ProgramNum]],1)&amp;Data2[[#This Row],[Statute]]</f>
        <v>3iq</v>
      </c>
      <c r="X328" s="27" t="e">
        <f>INDEX(#REF!,MATCH(Data2[[#This Row],[Appr]],#REF!,0))</f>
        <v>#REF!</v>
      </c>
      <c r="Y328" s="40" t="str">
        <f>INDEX(version[Version],MATCH(Data2[[#This Row],[ChangeAuth]],version[Chg code],0))</f>
        <v>Agency</v>
      </c>
      <c r="Z328" s="30">
        <f>INDEX(fund[#Data],MATCH(G328,fund[Fund code],0),2)</f>
        <v>211</v>
      </c>
      <c r="AA328" s="29" t="str">
        <f>IF(Data2[[#This Row],[B2year]]=1,RIGHT(LEFT($A$1,4)+1,2),IF(Data2[[#This Row],[B2year]]=2,RIGHT($A$1,2),""))</f>
        <v>23</v>
      </c>
      <c r="AB328" s="29">
        <f>INDEX(version8[#Data],MATCH(Data2[[#This Row],[Version]],version8[Version],0),2)</f>
        <v>1</v>
      </c>
      <c r="AC328" s="29" t="str">
        <f>IF(Data2[[#This Row],[FederalService]]="",Data2[[#This Row],[FundSource]],IF(Data2[[#This Row],[FederalService]]="L",Data2[[#This Row],[FundSource]]&amp;"-L",IF(Data2[[#This Row],[FederalService]]="F",Data2[[#This Row],[FundSource]]&amp;"-F",IF(Data2[[#This Row],[FederalService]]="S",Data2[[#This Row],[FundSource]]&amp;"-S"))))</f>
        <v>SEG</v>
      </c>
    </row>
    <row r="329" spans="1:29" ht="15" x14ac:dyDescent="0.25">
      <c r="A329" t="s">
        <v>126</v>
      </c>
      <c r="B329" t="s">
        <v>120</v>
      </c>
      <c r="C329" t="s">
        <v>165</v>
      </c>
      <c r="D329" s="15">
        <v>389</v>
      </c>
      <c r="E329" t="s">
        <v>342</v>
      </c>
      <c r="F329" t="s">
        <v>109</v>
      </c>
      <c r="G329" t="s">
        <v>110</v>
      </c>
      <c r="H329" t="s">
        <v>165</v>
      </c>
      <c r="I329" t="s">
        <v>118</v>
      </c>
      <c r="J329" t="s">
        <v>112</v>
      </c>
      <c r="K329" t="s">
        <v>178</v>
      </c>
      <c r="L329" s="15">
        <v>2000</v>
      </c>
      <c r="M329" t="s">
        <v>115</v>
      </c>
      <c r="N329" t="s">
        <v>116</v>
      </c>
      <c r="O329" t="s">
        <v>343</v>
      </c>
      <c r="P329" t="s">
        <v>336</v>
      </c>
      <c r="Q329" t="s">
        <v>274</v>
      </c>
      <c r="R329" t="s">
        <v>170</v>
      </c>
      <c r="S329">
        <v>284300</v>
      </c>
      <c r="T329">
        <v>0</v>
      </c>
      <c r="U329" s="15">
        <v>2</v>
      </c>
      <c r="V329" s="27" t="str">
        <f>INDEX(program[ProgramName],MATCH(Data2[[#This Row],[ProgramNum]],program[ProgramNum],0))</f>
        <v>STATE HIGHWAY FACILITIES</v>
      </c>
      <c r="W329" s="20" t="str">
        <f>RIGHT(Data2[[#This Row],[ProgramNum]],1)&amp;Data2[[#This Row],[Statute]]</f>
        <v>3ix</v>
      </c>
      <c r="X329" s="27" t="e">
        <f>INDEX(#REF!,MATCH(Data2[[#This Row],[Appr]],#REF!,0))</f>
        <v>#REF!</v>
      </c>
      <c r="Y329" s="40" t="str">
        <f>INDEX(version[Version],MATCH(Data2[[#This Row],[ChangeAuth]],version[Chg code],0))</f>
        <v>Agency</v>
      </c>
      <c r="Z329" s="30">
        <f>INDEX(fund[#Data],MATCH(G329,fund[Fund code],0),2)</f>
        <v>211</v>
      </c>
      <c r="AA329" s="29" t="str">
        <f>IF(Data2[[#This Row],[B2year]]=1,RIGHT(LEFT($A$1,4)+1,2),IF(Data2[[#This Row],[B2year]]=2,RIGHT($A$1,2),""))</f>
        <v>23</v>
      </c>
      <c r="AB329" s="29">
        <f>INDEX(version8[#Data],MATCH(Data2[[#This Row],[Version]],version8[Version],0),2)</f>
        <v>1</v>
      </c>
      <c r="AC329" s="29" t="str">
        <f>IF(Data2[[#This Row],[FederalService]]="",Data2[[#This Row],[FundSource]],IF(Data2[[#This Row],[FederalService]]="L",Data2[[#This Row],[FundSource]]&amp;"-L",IF(Data2[[#This Row],[FederalService]]="F",Data2[[#This Row],[FundSource]]&amp;"-F",IF(Data2[[#This Row],[FederalService]]="S",Data2[[#This Row],[FundSource]]&amp;"-S"))))</f>
        <v>SEG-F</v>
      </c>
    </row>
    <row r="330" spans="1:29" ht="15" x14ac:dyDescent="0.25">
      <c r="A330" t="s">
        <v>126</v>
      </c>
      <c r="B330" t="s">
        <v>120</v>
      </c>
      <c r="C330" t="s">
        <v>165</v>
      </c>
      <c r="D330" s="15">
        <v>389</v>
      </c>
      <c r="E330" t="s">
        <v>342</v>
      </c>
      <c r="F330" t="s">
        <v>109</v>
      </c>
      <c r="G330" t="s">
        <v>110</v>
      </c>
      <c r="H330" t="s">
        <v>165</v>
      </c>
      <c r="I330" t="s">
        <v>118</v>
      </c>
      <c r="J330" t="s">
        <v>112</v>
      </c>
      <c r="K330" t="s">
        <v>178</v>
      </c>
      <c r="L330" s="15">
        <v>2000</v>
      </c>
      <c r="M330" t="s">
        <v>115</v>
      </c>
      <c r="N330" t="s">
        <v>116</v>
      </c>
      <c r="O330" t="s">
        <v>343</v>
      </c>
      <c r="P330" t="s">
        <v>336</v>
      </c>
      <c r="Q330" t="s">
        <v>274</v>
      </c>
      <c r="R330" t="s">
        <v>170</v>
      </c>
      <c r="S330">
        <v>284300</v>
      </c>
      <c r="T330">
        <v>0</v>
      </c>
      <c r="U330" s="15">
        <v>1</v>
      </c>
      <c r="V330" s="27" t="str">
        <f>INDEX(program[ProgramName],MATCH(Data2[[#This Row],[ProgramNum]],program[ProgramNum],0))</f>
        <v>STATE HIGHWAY FACILITIES</v>
      </c>
      <c r="W330" s="20" t="str">
        <f>RIGHT(Data2[[#This Row],[ProgramNum]],1)&amp;Data2[[#This Row],[Statute]]</f>
        <v>3ix</v>
      </c>
      <c r="X330" s="27" t="e">
        <f>INDEX(#REF!,MATCH(Data2[[#This Row],[Appr]],#REF!,0))</f>
        <v>#REF!</v>
      </c>
      <c r="Y330" s="40" t="str">
        <f>INDEX(version[Version],MATCH(Data2[[#This Row],[ChangeAuth]],version[Chg code],0))</f>
        <v>Agency</v>
      </c>
      <c r="Z330" s="30">
        <f>INDEX(fund[#Data],MATCH(G330,fund[Fund code],0),2)</f>
        <v>211</v>
      </c>
      <c r="AA330" s="29" t="str">
        <f>IF(Data2[[#This Row],[B2year]]=1,RIGHT(LEFT($A$1,4)+1,2),IF(Data2[[#This Row],[B2year]]=2,RIGHT($A$1,2),""))</f>
        <v>22</v>
      </c>
      <c r="AB330" s="29">
        <f>INDEX(version8[#Data],MATCH(Data2[[#This Row],[Version]],version8[Version],0),2)</f>
        <v>1</v>
      </c>
      <c r="AC330" s="29" t="str">
        <f>IF(Data2[[#This Row],[FederalService]]="",Data2[[#This Row],[FundSource]],IF(Data2[[#This Row],[FederalService]]="L",Data2[[#This Row],[FundSource]]&amp;"-L",IF(Data2[[#This Row],[FederalService]]="F",Data2[[#This Row],[FundSource]]&amp;"-F",IF(Data2[[#This Row],[FederalService]]="S",Data2[[#This Row],[FundSource]]&amp;"-S"))))</f>
        <v>SEG-F</v>
      </c>
    </row>
    <row r="331" spans="1:29" ht="15" x14ac:dyDescent="0.25">
      <c r="A331" t="s">
        <v>126</v>
      </c>
      <c r="B331" t="s">
        <v>107</v>
      </c>
      <c r="C331" t="s">
        <v>165</v>
      </c>
      <c r="D331" s="15">
        <v>374</v>
      </c>
      <c r="E331" t="s">
        <v>234</v>
      </c>
      <c r="F331" t="s">
        <v>109</v>
      </c>
      <c r="G331" t="s">
        <v>110</v>
      </c>
      <c r="H331" t="s">
        <v>165</v>
      </c>
      <c r="I331" t="s">
        <v>118</v>
      </c>
      <c r="J331" t="s">
        <v>112</v>
      </c>
      <c r="K331" t="s">
        <v>165</v>
      </c>
      <c r="L331" s="15">
        <v>3001</v>
      </c>
      <c r="M331" t="s">
        <v>124</v>
      </c>
      <c r="N331" t="s">
        <v>114</v>
      </c>
      <c r="O331" t="s">
        <v>235</v>
      </c>
      <c r="P331" t="s">
        <v>236</v>
      </c>
      <c r="Q331" t="s">
        <v>197</v>
      </c>
      <c r="R331" t="s">
        <v>170</v>
      </c>
      <c r="S331">
        <v>-34800</v>
      </c>
      <c r="T331">
        <v>0</v>
      </c>
      <c r="U331" s="15">
        <v>1</v>
      </c>
      <c r="V331" s="27" t="str">
        <f>INDEX(program[ProgramName],MATCH(Data2[[#This Row],[ProgramNum]],program[ProgramNum],0))</f>
        <v>STATE HIGHWAY FACILITIES</v>
      </c>
      <c r="W331" s="20" t="str">
        <f>RIGHT(Data2[[#This Row],[ProgramNum]],1)&amp;Data2[[#This Row],[Statute]]</f>
        <v>3aq</v>
      </c>
      <c r="X331" s="27" t="e">
        <f>INDEX(#REF!,MATCH(Data2[[#This Row],[Appr]],#REF!,0))</f>
        <v>#REF!</v>
      </c>
      <c r="Y331" s="40" t="str">
        <f>INDEX(version[Version],MATCH(Data2[[#This Row],[ChangeAuth]],version[Chg code],0))</f>
        <v>Agency</v>
      </c>
      <c r="Z331" s="30">
        <f>INDEX(fund[#Data],MATCH(G331,fund[Fund code],0),2)</f>
        <v>211</v>
      </c>
      <c r="AA331" s="29" t="str">
        <f>IF(Data2[[#This Row],[B2year]]=1,RIGHT(LEFT($A$1,4)+1,2),IF(Data2[[#This Row],[B2year]]=2,RIGHT($A$1,2),""))</f>
        <v>22</v>
      </c>
      <c r="AB331" s="29">
        <f>INDEX(version8[#Data],MATCH(Data2[[#This Row],[Version]],version8[Version],0),2)</f>
        <v>1</v>
      </c>
      <c r="AC331" s="29" t="str">
        <f>IF(Data2[[#This Row],[FederalService]]="",Data2[[#This Row],[FundSource]],IF(Data2[[#This Row],[FederalService]]="L",Data2[[#This Row],[FundSource]]&amp;"-L",IF(Data2[[#This Row],[FederalService]]="F",Data2[[#This Row],[FundSource]]&amp;"-F",IF(Data2[[#This Row],[FederalService]]="S",Data2[[#This Row],[FundSource]]&amp;"-S"))))</f>
        <v>SEG</v>
      </c>
    </row>
    <row r="332" spans="1:29" ht="15" x14ac:dyDescent="0.25">
      <c r="A332" t="s">
        <v>126</v>
      </c>
      <c r="B332" t="s">
        <v>107</v>
      </c>
      <c r="C332" t="s">
        <v>165</v>
      </c>
      <c r="D332" s="15">
        <v>374</v>
      </c>
      <c r="E332" t="s">
        <v>234</v>
      </c>
      <c r="F332" t="s">
        <v>109</v>
      </c>
      <c r="G332" t="s">
        <v>110</v>
      </c>
      <c r="H332" t="s">
        <v>165</v>
      </c>
      <c r="I332" t="s">
        <v>118</v>
      </c>
      <c r="J332" t="s">
        <v>112</v>
      </c>
      <c r="K332" t="s">
        <v>165</v>
      </c>
      <c r="L332" s="15">
        <v>3001</v>
      </c>
      <c r="M332" t="s">
        <v>124</v>
      </c>
      <c r="N332" t="s">
        <v>114</v>
      </c>
      <c r="O332" t="s">
        <v>235</v>
      </c>
      <c r="P332" t="s">
        <v>236</v>
      </c>
      <c r="Q332" t="s">
        <v>197</v>
      </c>
      <c r="R332" t="s">
        <v>170</v>
      </c>
      <c r="S332">
        <v>-34800</v>
      </c>
      <c r="T332">
        <v>0</v>
      </c>
      <c r="U332" s="15">
        <v>2</v>
      </c>
      <c r="V332" s="27" t="str">
        <f>INDEX(program[ProgramName],MATCH(Data2[[#This Row],[ProgramNum]],program[ProgramNum],0))</f>
        <v>STATE HIGHWAY FACILITIES</v>
      </c>
      <c r="W332" s="20" t="str">
        <f>RIGHT(Data2[[#This Row],[ProgramNum]],1)&amp;Data2[[#This Row],[Statute]]</f>
        <v>3aq</v>
      </c>
      <c r="X332" s="27" t="e">
        <f>INDEX(#REF!,MATCH(Data2[[#This Row],[Appr]],#REF!,0))</f>
        <v>#REF!</v>
      </c>
      <c r="Y332" s="40" t="str">
        <f>INDEX(version[Version],MATCH(Data2[[#This Row],[ChangeAuth]],version[Chg code],0))</f>
        <v>Agency</v>
      </c>
      <c r="Z332" s="30">
        <f>INDEX(fund[#Data],MATCH(G332,fund[Fund code],0),2)</f>
        <v>211</v>
      </c>
      <c r="AA332" s="29" t="str">
        <f>IF(Data2[[#This Row],[B2year]]=1,RIGHT(LEFT($A$1,4)+1,2),IF(Data2[[#This Row],[B2year]]=2,RIGHT($A$1,2),""))</f>
        <v>23</v>
      </c>
      <c r="AB332" s="29">
        <f>INDEX(version8[#Data],MATCH(Data2[[#This Row],[Version]],version8[Version],0),2)</f>
        <v>1</v>
      </c>
      <c r="AC332" s="29" t="str">
        <f>IF(Data2[[#This Row],[FederalService]]="",Data2[[#This Row],[FundSource]],IF(Data2[[#This Row],[FederalService]]="L",Data2[[#This Row],[FundSource]]&amp;"-L",IF(Data2[[#This Row],[FederalService]]="F",Data2[[#This Row],[FundSource]]&amp;"-F",IF(Data2[[#This Row],[FederalService]]="S",Data2[[#This Row],[FundSource]]&amp;"-S"))))</f>
        <v>SEG</v>
      </c>
    </row>
    <row r="333" spans="1:29" ht="15" x14ac:dyDescent="0.25">
      <c r="A333" t="s">
        <v>126</v>
      </c>
      <c r="B333" t="s">
        <v>107</v>
      </c>
      <c r="C333" t="s">
        <v>165</v>
      </c>
      <c r="D333" s="15">
        <v>374</v>
      </c>
      <c r="E333" t="s">
        <v>234</v>
      </c>
      <c r="F333" t="s">
        <v>109</v>
      </c>
      <c r="G333" t="s">
        <v>110</v>
      </c>
      <c r="H333" t="s">
        <v>165</v>
      </c>
      <c r="I333" t="s">
        <v>118</v>
      </c>
      <c r="J333" t="s">
        <v>112</v>
      </c>
      <c r="K333" t="s">
        <v>165</v>
      </c>
      <c r="L333" s="15">
        <v>2000</v>
      </c>
      <c r="M333" t="s">
        <v>115</v>
      </c>
      <c r="N333" t="s">
        <v>116</v>
      </c>
      <c r="O333" t="s">
        <v>235</v>
      </c>
      <c r="P333" t="s">
        <v>236</v>
      </c>
      <c r="Q333" t="s">
        <v>197</v>
      </c>
      <c r="R333" t="s">
        <v>170</v>
      </c>
      <c r="S333">
        <v>3144500</v>
      </c>
      <c r="T333">
        <v>0</v>
      </c>
      <c r="U333" s="15">
        <v>2</v>
      </c>
      <c r="V333" s="27" t="str">
        <f>INDEX(program[ProgramName],MATCH(Data2[[#This Row],[ProgramNum]],program[ProgramNum],0))</f>
        <v>STATE HIGHWAY FACILITIES</v>
      </c>
      <c r="W333" s="20" t="str">
        <f>RIGHT(Data2[[#This Row],[ProgramNum]],1)&amp;Data2[[#This Row],[Statute]]</f>
        <v>3aq</v>
      </c>
      <c r="X333" s="27" t="e">
        <f>INDEX(#REF!,MATCH(Data2[[#This Row],[Appr]],#REF!,0))</f>
        <v>#REF!</v>
      </c>
      <c r="Y333" s="40" t="str">
        <f>INDEX(version[Version],MATCH(Data2[[#This Row],[ChangeAuth]],version[Chg code],0))</f>
        <v>Agency</v>
      </c>
      <c r="Z333" s="30">
        <f>INDEX(fund[#Data],MATCH(G333,fund[Fund code],0),2)</f>
        <v>211</v>
      </c>
      <c r="AA333" s="29" t="str">
        <f>IF(Data2[[#This Row],[B2year]]=1,RIGHT(LEFT($A$1,4)+1,2),IF(Data2[[#This Row],[B2year]]=2,RIGHT($A$1,2),""))</f>
        <v>23</v>
      </c>
      <c r="AB333" s="29">
        <f>INDEX(version8[#Data],MATCH(Data2[[#This Row],[Version]],version8[Version],0),2)</f>
        <v>1</v>
      </c>
      <c r="AC333" s="29" t="str">
        <f>IF(Data2[[#This Row],[FederalService]]="",Data2[[#This Row],[FundSource]],IF(Data2[[#This Row],[FederalService]]="L",Data2[[#This Row],[FundSource]]&amp;"-L",IF(Data2[[#This Row],[FederalService]]="F",Data2[[#This Row],[FundSource]]&amp;"-F",IF(Data2[[#This Row],[FederalService]]="S",Data2[[#This Row],[FundSource]]&amp;"-S"))))</f>
        <v>SEG</v>
      </c>
    </row>
    <row r="334" spans="1:29" ht="15" x14ac:dyDescent="0.25">
      <c r="A334" t="s">
        <v>126</v>
      </c>
      <c r="B334" t="s">
        <v>107</v>
      </c>
      <c r="C334" t="s">
        <v>165</v>
      </c>
      <c r="D334" s="15">
        <v>374</v>
      </c>
      <c r="E334" t="s">
        <v>234</v>
      </c>
      <c r="F334" t="s">
        <v>109</v>
      </c>
      <c r="G334" t="s">
        <v>110</v>
      </c>
      <c r="H334" t="s">
        <v>165</v>
      </c>
      <c r="I334" t="s">
        <v>118</v>
      </c>
      <c r="J334" t="s">
        <v>112</v>
      </c>
      <c r="K334" t="s">
        <v>165</v>
      </c>
      <c r="L334" s="15">
        <v>3007</v>
      </c>
      <c r="M334" t="s">
        <v>135</v>
      </c>
      <c r="N334" t="s">
        <v>114</v>
      </c>
      <c r="O334" t="s">
        <v>235</v>
      </c>
      <c r="P334" t="s">
        <v>236</v>
      </c>
      <c r="Q334" t="s">
        <v>197</v>
      </c>
      <c r="R334" t="s">
        <v>170</v>
      </c>
      <c r="S334">
        <v>29700</v>
      </c>
      <c r="T334">
        <v>0</v>
      </c>
      <c r="U334" s="15">
        <v>1</v>
      </c>
      <c r="V334" s="27" t="str">
        <f>INDEX(program[ProgramName],MATCH(Data2[[#This Row],[ProgramNum]],program[ProgramNum],0))</f>
        <v>STATE HIGHWAY FACILITIES</v>
      </c>
      <c r="W334" s="20" t="str">
        <f>RIGHT(Data2[[#This Row],[ProgramNum]],1)&amp;Data2[[#This Row],[Statute]]</f>
        <v>3aq</v>
      </c>
      <c r="X334" s="27" t="e">
        <f>INDEX(#REF!,MATCH(Data2[[#This Row],[Appr]],#REF!,0))</f>
        <v>#REF!</v>
      </c>
      <c r="Y334" s="40" t="str">
        <f>INDEX(version[Version],MATCH(Data2[[#This Row],[ChangeAuth]],version[Chg code],0))</f>
        <v>Agency</v>
      </c>
      <c r="Z334" s="30">
        <f>INDEX(fund[#Data],MATCH(G334,fund[Fund code],0),2)</f>
        <v>211</v>
      </c>
      <c r="AA334" s="29" t="str">
        <f>IF(Data2[[#This Row],[B2year]]=1,RIGHT(LEFT($A$1,4)+1,2),IF(Data2[[#This Row],[B2year]]=2,RIGHT($A$1,2),""))</f>
        <v>22</v>
      </c>
      <c r="AB334" s="29">
        <f>INDEX(version8[#Data],MATCH(Data2[[#This Row],[Version]],version8[Version],0),2)</f>
        <v>1</v>
      </c>
      <c r="AC334" s="29" t="str">
        <f>IF(Data2[[#This Row],[FederalService]]="",Data2[[#This Row],[FundSource]],IF(Data2[[#This Row],[FederalService]]="L",Data2[[#This Row],[FundSource]]&amp;"-L",IF(Data2[[#This Row],[FederalService]]="F",Data2[[#This Row],[FundSource]]&amp;"-F",IF(Data2[[#This Row],[FederalService]]="S",Data2[[#This Row],[FundSource]]&amp;"-S"))))</f>
        <v>SEG</v>
      </c>
    </row>
    <row r="335" spans="1:29" ht="15" x14ac:dyDescent="0.25">
      <c r="A335" t="s">
        <v>126</v>
      </c>
      <c r="B335" t="s">
        <v>107</v>
      </c>
      <c r="C335" t="s">
        <v>165</v>
      </c>
      <c r="D335" s="15">
        <v>374</v>
      </c>
      <c r="E335" t="s">
        <v>234</v>
      </c>
      <c r="F335" t="s">
        <v>109</v>
      </c>
      <c r="G335" t="s">
        <v>110</v>
      </c>
      <c r="H335" t="s">
        <v>165</v>
      </c>
      <c r="I335" t="s">
        <v>118</v>
      </c>
      <c r="J335" t="s">
        <v>112</v>
      </c>
      <c r="K335" t="s">
        <v>165</v>
      </c>
      <c r="L335" s="15">
        <v>3007</v>
      </c>
      <c r="M335" t="s">
        <v>135</v>
      </c>
      <c r="N335" t="s">
        <v>114</v>
      </c>
      <c r="O335" t="s">
        <v>235</v>
      </c>
      <c r="P335" t="s">
        <v>236</v>
      </c>
      <c r="Q335" t="s">
        <v>197</v>
      </c>
      <c r="R335" t="s">
        <v>170</v>
      </c>
      <c r="S335">
        <v>29700</v>
      </c>
      <c r="T335">
        <v>0</v>
      </c>
      <c r="U335" s="15">
        <v>2</v>
      </c>
      <c r="V335" s="27" t="str">
        <f>INDEX(program[ProgramName],MATCH(Data2[[#This Row],[ProgramNum]],program[ProgramNum],0))</f>
        <v>STATE HIGHWAY FACILITIES</v>
      </c>
      <c r="W335" s="20" t="str">
        <f>RIGHT(Data2[[#This Row],[ProgramNum]],1)&amp;Data2[[#This Row],[Statute]]</f>
        <v>3aq</v>
      </c>
      <c r="X335" s="27" t="e">
        <f>INDEX(#REF!,MATCH(Data2[[#This Row],[Appr]],#REF!,0))</f>
        <v>#REF!</v>
      </c>
      <c r="Y335" s="40" t="str">
        <f>INDEX(version[Version],MATCH(Data2[[#This Row],[ChangeAuth]],version[Chg code],0))</f>
        <v>Agency</v>
      </c>
      <c r="Z335" s="30">
        <f>INDEX(fund[#Data],MATCH(G335,fund[Fund code],0),2)</f>
        <v>211</v>
      </c>
      <c r="AA335" s="29" t="str">
        <f>IF(Data2[[#This Row],[B2year]]=1,RIGHT(LEFT($A$1,4)+1,2),IF(Data2[[#This Row],[B2year]]=2,RIGHT($A$1,2),""))</f>
        <v>23</v>
      </c>
      <c r="AB335" s="29">
        <f>INDEX(version8[#Data],MATCH(Data2[[#This Row],[Version]],version8[Version],0),2)</f>
        <v>1</v>
      </c>
      <c r="AC335" s="29" t="str">
        <f>IF(Data2[[#This Row],[FederalService]]="",Data2[[#This Row],[FundSource]],IF(Data2[[#This Row],[FederalService]]="L",Data2[[#This Row],[FundSource]]&amp;"-L",IF(Data2[[#This Row],[FederalService]]="F",Data2[[#This Row],[FundSource]]&amp;"-F",IF(Data2[[#This Row],[FederalService]]="S",Data2[[#This Row],[FundSource]]&amp;"-S"))))</f>
        <v>SEG</v>
      </c>
    </row>
    <row r="336" spans="1:29" ht="15" x14ac:dyDescent="0.25">
      <c r="A336" t="s">
        <v>126</v>
      </c>
      <c r="B336" t="s">
        <v>107</v>
      </c>
      <c r="C336" t="s">
        <v>165</v>
      </c>
      <c r="D336" s="15">
        <v>374</v>
      </c>
      <c r="E336" t="s">
        <v>234</v>
      </c>
      <c r="F336" t="s">
        <v>109</v>
      </c>
      <c r="G336" t="s">
        <v>110</v>
      </c>
      <c r="H336" t="s">
        <v>165</v>
      </c>
      <c r="I336" t="s">
        <v>118</v>
      </c>
      <c r="J336" t="s">
        <v>112</v>
      </c>
      <c r="K336" t="s">
        <v>165</v>
      </c>
      <c r="L336" s="15">
        <v>2000</v>
      </c>
      <c r="M336" t="s">
        <v>115</v>
      </c>
      <c r="N336" t="s">
        <v>116</v>
      </c>
      <c r="O336" t="s">
        <v>235</v>
      </c>
      <c r="P336" t="s">
        <v>236</v>
      </c>
      <c r="Q336" t="s">
        <v>197</v>
      </c>
      <c r="R336" t="s">
        <v>170</v>
      </c>
      <c r="S336">
        <v>3144500</v>
      </c>
      <c r="T336">
        <v>0</v>
      </c>
      <c r="U336" s="15">
        <v>1</v>
      </c>
      <c r="V336" s="27" t="str">
        <f>INDEX(program[ProgramName],MATCH(Data2[[#This Row],[ProgramNum]],program[ProgramNum],0))</f>
        <v>STATE HIGHWAY FACILITIES</v>
      </c>
      <c r="W336" s="20" t="str">
        <f>RIGHT(Data2[[#This Row],[ProgramNum]],1)&amp;Data2[[#This Row],[Statute]]</f>
        <v>3aq</v>
      </c>
      <c r="X336" s="27" t="e">
        <f>INDEX(#REF!,MATCH(Data2[[#This Row],[Appr]],#REF!,0))</f>
        <v>#REF!</v>
      </c>
      <c r="Y336" s="40" t="str">
        <f>INDEX(version[Version],MATCH(Data2[[#This Row],[ChangeAuth]],version[Chg code],0))</f>
        <v>Agency</v>
      </c>
      <c r="Z336" s="30">
        <f>INDEX(fund[#Data],MATCH(G336,fund[Fund code],0),2)</f>
        <v>211</v>
      </c>
      <c r="AA336" s="29" t="str">
        <f>IF(Data2[[#This Row],[B2year]]=1,RIGHT(LEFT($A$1,4)+1,2),IF(Data2[[#This Row],[B2year]]=2,RIGHT($A$1,2),""))</f>
        <v>22</v>
      </c>
      <c r="AB336" s="29">
        <f>INDEX(version8[#Data],MATCH(Data2[[#This Row],[Version]],version8[Version],0),2)</f>
        <v>1</v>
      </c>
      <c r="AC336" s="29" t="str">
        <f>IF(Data2[[#This Row],[FederalService]]="",Data2[[#This Row],[FundSource]],IF(Data2[[#This Row],[FederalService]]="L",Data2[[#This Row],[FundSource]]&amp;"-L",IF(Data2[[#This Row],[FederalService]]="F",Data2[[#This Row],[FundSource]]&amp;"-F",IF(Data2[[#This Row],[FederalService]]="S",Data2[[#This Row],[FundSource]]&amp;"-S"))))</f>
        <v>SEG</v>
      </c>
    </row>
    <row r="337" spans="1:29" ht="15" x14ac:dyDescent="0.25">
      <c r="A337" t="s">
        <v>126</v>
      </c>
      <c r="B337" t="s">
        <v>107</v>
      </c>
      <c r="C337" t="s">
        <v>165</v>
      </c>
      <c r="D337" s="15">
        <v>374</v>
      </c>
      <c r="E337" t="s">
        <v>234</v>
      </c>
      <c r="F337" t="s">
        <v>109</v>
      </c>
      <c r="G337" t="s">
        <v>110</v>
      </c>
      <c r="H337" t="s">
        <v>165</v>
      </c>
      <c r="I337" t="s">
        <v>118</v>
      </c>
      <c r="J337" t="s">
        <v>112</v>
      </c>
      <c r="K337" t="s">
        <v>165</v>
      </c>
      <c r="L337" s="15">
        <v>3003</v>
      </c>
      <c r="M337" t="s">
        <v>113</v>
      </c>
      <c r="N337" t="s">
        <v>114</v>
      </c>
      <c r="O337" t="s">
        <v>235</v>
      </c>
      <c r="P337" t="s">
        <v>236</v>
      </c>
      <c r="Q337" t="s">
        <v>197</v>
      </c>
      <c r="R337" t="s">
        <v>170</v>
      </c>
      <c r="S337">
        <v>-499400</v>
      </c>
      <c r="T337">
        <v>0</v>
      </c>
      <c r="U337" s="15">
        <v>1</v>
      </c>
      <c r="V337" s="27" t="str">
        <f>INDEX(program[ProgramName],MATCH(Data2[[#This Row],[ProgramNum]],program[ProgramNum],0))</f>
        <v>STATE HIGHWAY FACILITIES</v>
      </c>
      <c r="W337" s="20" t="str">
        <f>RIGHT(Data2[[#This Row],[ProgramNum]],1)&amp;Data2[[#This Row],[Statute]]</f>
        <v>3aq</v>
      </c>
      <c r="X337" s="27" t="e">
        <f>INDEX(#REF!,MATCH(Data2[[#This Row],[Appr]],#REF!,0))</f>
        <v>#REF!</v>
      </c>
      <c r="Y337" s="40" t="str">
        <f>INDEX(version[Version],MATCH(Data2[[#This Row],[ChangeAuth]],version[Chg code],0))</f>
        <v>Agency</v>
      </c>
      <c r="Z337" s="30">
        <f>INDEX(fund[#Data],MATCH(G337,fund[Fund code],0),2)</f>
        <v>211</v>
      </c>
      <c r="AA337" s="29" t="str">
        <f>IF(Data2[[#This Row],[B2year]]=1,RIGHT(LEFT($A$1,4)+1,2),IF(Data2[[#This Row],[B2year]]=2,RIGHT($A$1,2),""))</f>
        <v>22</v>
      </c>
      <c r="AB337" s="29">
        <f>INDEX(version8[#Data],MATCH(Data2[[#This Row],[Version]],version8[Version],0),2)</f>
        <v>1</v>
      </c>
      <c r="AC337" s="29" t="str">
        <f>IF(Data2[[#This Row],[FederalService]]="",Data2[[#This Row],[FundSource]],IF(Data2[[#This Row],[FederalService]]="L",Data2[[#This Row],[FundSource]]&amp;"-L",IF(Data2[[#This Row],[FederalService]]="F",Data2[[#This Row],[FundSource]]&amp;"-F",IF(Data2[[#This Row],[FederalService]]="S",Data2[[#This Row],[FundSource]]&amp;"-S"))))</f>
        <v>SEG</v>
      </c>
    </row>
    <row r="338" spans="1:29" ht="15" x14ac:dyDescent="0.25">
      <c r="A338" t="s">
        <v>126</v>
      </c>
      <c r="B338" t="s">
        <v>107</v>
      </c>
      <c r="C338" t="s">
        <v>165</v>
      </c>
      <c r="D338" s="15">
        <v>374</v>
      </c>
      <c r="E338" t="s">
        <v>234</v>
      </c>
      <c r="F338" t="s">
        <v>109</v>
      </c>
      <c r="G338" t="s">
        <v>110</v>
      </c>
      <c r="H338" t="s">
        <v>165</v>
      </c>
      <c r="I338" t="s">
        <v>118</v>
      </c>
      <c r="J338" t="s">
        <v>112</v>
      </c>
      <c r="K338" t="s">
        <v>165</v>
      </c>
      <c r="L338" s="15">
        <v>3003</v>
      </c>
      <c r="M338" t="s">
        <v>113</v>
      </c>
      <c r="N338" t="s">
        <v>114</v>
      </c>
      <c r="O338" t="s">
        <v>235</v>
      </c>
      <c r="P338" t="s">
        <v>236</v>
      </c>
      <c r="Q338" t="s">
        <v>197</v>
      </c>
      <c r="R338" t="s">
        <v>170</v>
      </c>
      <c r="S338">
        <v>-499400</v>
      </c>
      <c r="T338">
        <v>0</v>
      </c>
      <c r="U338" s="15">
        <v>2</v>
      </c>
      <c r="V338" s="27" t="str">
        <f>INDEX(program[ProgramName],MATCH(Data2[[#This Row],[ProgramNum]],program[ProgramNum],0))</f>
        <v>STATE HIGHWAY FACILITIES</v>
      </c>
      <c r="W338" s="20" t="str">
        <f>RIGHT(Data2[[#This Row],[ProgramNum]],1)&amp;Data2[[#This Row],[Statute]]</f>
        <v>3aq</v>
      </c>
      <c r="X338" s="27" t="e">
        <f>INDEX(#REF!,MATCH(Data2[[#This Row],[Appr]],#REF!,0))</f>
        <v>#REF!</v>
      </c>
      <c r="Y338" s="40" t="str">
        <f>INDEX(version[Version],MATCH(Data2[[#This Row],[ChangeAuth]],version[Chg code],0))</f>
        <v>Agency</v>
      </c>
      <c r="Z338" s="30">
        <f>INDEX(fund[#Data],MATCH(G338,fund[Fund code],0),2)</f>
        <v>211</v>
      </c>
      <c r="AA338" s="29" t="str">
        <f>IF(Data2[[#This Row],[B2year]]=1,RIGHT(LEFT($A$1,4)+1,2),IF(Data2[[#This Row],[B2year]]=2,RIGHT($A$1,2),""))</f>
        <v>23</v>
      </c>
      <c r="AB338" s="29">
        <f>INDEX(version8[#Data],MATCH(Data2[[#This Row],[Version]],version8[Version],0),2)</f>
        <v>1</v>
      </c>
      <c r="AC338" s="29" t="str">
        <f>IF(Data2[[#This Row],[FederalService]]="",Data2[[#This Row],[FundSource]],IF(Data2[[#This Row],[FederalService]]="L",Data2[[#This Row],[FundSource]]&amp;"-L",IF(Data2[[#This Row],[FederalService]]="F",Data2[[#This Row],[FundSource]]&amp;"-F",IF(Data2[[#This Row],[FederalService]]="S",Data2[[#This Row],[FundSource]]&amp;"-S"))))</f>
        <v>SEG</v>
      </c>
    </row>
    <row r="339" spans="1:29" ht="15" x14ac:dyDescent="0.25">
      <c r="A339" t="s">
        <v>120</v>
      </c>
      <c r="B339" t="s">
        <v>107</v>
      </c>
      <c r="C339" t="s">
        <v>165</v>
      </c>
      <c r="D339" s="15">
        <v>961</v>
      </c>
      <c r="E339" t="s">
        <v>361</v>
      </c>
      <c r="F339" t="s">
        <v>109</v>
      </c>
      <c r="G339" t="s">
        <v>110</v>
      </c>
      <c r="H339" t="s">
        <v>165</v>
      </c>
      <c r="I339" t="s">
        <v>118</v>
      </c>
      <c r="J339" t="s">
        <v>112</v>
      </c>
      <c r="K339" t="s">
        <v>165</v>
      </c>
      <c r="L339" s="15">
        <v>5301</v>
      </c>
      <c r="M339" t="s">
        <v>364</v>
      </c>
      <c r="N339" t="s">
        <v>125</v>
      </c>
      <c r="O339" t="s">
        <v>362</v>
      </c>
      <c r="P339" t="s">
        <v>264</v>
      </c>
      <c r="Q339" t="s">
        <v>274</v>
      </c>
      <c r="R339" t="s">
        <v>170</v>
      </c>
      <c r="S339">
        <v>-22400</v>
      </c>
      <c r="T339">
        <v>0</v>
      </c>
      <c r="U339" s="15">
        <v>2</v>
      </c>
      <c r="V339" s="27" t="str">
        <f>INDEX(program[ProgramName],MATCH(Data2[[#This Row],[ProgramNum]],program[ProgramNum],0))</f>
        <v>GENERAL PROVISIONS</v>
      </c>
      <c r="W339" s="20" t="str">
        <f>RIGHT(Data2[[#This Row],[ProgramNum]],1)&amp;Data2[[#This Row],[Statute]]</f>
        <v>9qh</v>
      </c>
      <c r="X339" s="27" t="e">
        <f>INDEX(#REF!,MATCH(Data2[[#This Row],[Appr]],#REF!,0))</f>
        <v>#REF!</v>
      </c>
      <c r="Y339" s="40" t="str">
        <f>INDEX(version[Version],MATCH(Data2[[#This Row],[ChangeAuth]],version[Chg code],0))</f>
        <v>Final</v>
      </c>
      <c r="Z339" s="30">
        <f>INDEX(fund[#Data],MATCH(G339,fund[Fund code],0),2)</f>
        <v>211</v>
      </c>
      <c r="AA339" s="29" t="str">
        <f>IF(Data2[[#This Row],[B2year]]=1,RIGHT(LEFT($A$1,4)+1,2),IF(Data2[[#This Row],[B2year]]=2,RIGHT($A$1,2),""))</f>
        <v>23</v>
      </c>
      <c r="AB339" s="29">
        <f>INDEX(version8[#Data],MATCH(Data2[[#This Row],[Version]],version8[Version],0),2)</f>
        <v>6</v>
      </c>
      <c r="AC339" s="29" t="str">
        <f>IF(Data2[[#This Row],[FederalService]]="",Data2[[#This Row],[FundSource]],IF(Data2[[#This Row],[FederalService]]="L",Data2[[#This Row],[FundSource]]&amp;"-L",IF(Data2[[#This Row],[FederalService]]="F",Data2[[#This Row],[FundSource]]&amp;"-F",IF(Data2[[#This Row],[FederalService]]="S",Data2[[#This Row],[FundSource]]&amp;"-S"))))</f>
        <v>SEG</v>
      </c>
    </row>
    <row r="340" spans="1:29" ht="15" x14ac:dyDescent="0.25">
      <c r="A340" t="s">
        <v>120</v>
      </c>
      <c r="B340" t="s">
        <v>107</v>
      </c>
      <c r="C340" t="s">
        <v>165</v>
      </c>
      <c r="D340" s="15">
        <v>981</v>
      </c>
      <c r="E340" t="s">
        <v>365</v>
      </c>
      <c r="F340" t="s">
        <v>109</v>
      </c>
      <c r="G340" t="s">
        <v>110</v>
      </c>
      <c r="H340" t="s">
        <v>165</v>
      </c>
      <c r="I340" t="s">
        <v>118</v>
      </c>
      <c r="J340" t="s">
        <v>112</v>
      </c>
      <c r="K340" t="s">
        <v>178</v>
      </c>
      <c r="L340" s="15">
        <v>5301</v>
      </c>
      <c r="M340" t="s">
        <v>364</v>
      </c>
      <c r="N340" t="s">
        <v>125</v>
      </c>
      <c r="O340" t="s">
        <v>366</v>
      </c>
      <c r="P340" t="s">
        <v>367</v>
      </c>
      <c r="Q340" t="s">
        <v>274</v>
      </c>
      <c r="R340" t="s">
        <v>170</v>
      </c>
      <c r="S340">
        <v>-42600</v>
      </c>
      <c r="T340">
        <v>0</v>
      </c>
      <c r="U340" s="15">
        <v>1</v>
      </c>
      <c r="V340" s="27" t="str">
        <f>INDEX(program[ProgramName],MATCH(Data2[[#This Row],[ProgramNum]],program[ProgramNum],0))</f>
        <v>GENERAL PROVISIONS</v>
      </c>
      <c r="W340" s="20" t="str">
        <f>RIGHT(Data2[[#This Row],[ProgramNum]],1)&amp;Data2[[#This Row],[Statute]]</f>
        <v>9qj</v>
      </c>
      <c r="X340" s="27" t="e">
        <f>INDEX(#REF!,MATCH(Data2[[#This Row],[Appr]],#REF!,0))</f>
        <v>#REF!</v>
      </c>
      <c r="Y340" s="40" t="str">
        <f>INDEX(version[Version],MATCH(Data2[[#This Row],[ChangeAuth]],version[Chg code],0))</f>
        <v>Final</v>
      </c>
      <c r="Z340" s="30">
        <f>INDEX(fund[#Data],MATCH(G340,fund[Fund code],0),2)</f>
        <v>211</v>
      </c>
      <c r="AA340" s="29" t="str">
        <f>IF(Data2[[#This Row],[B2year]]=1,RIGHT(LEFT($A$1,4)+1,2),IF(Data2[[#This Row],[B2year]]=2,RIGHT($A$1,2),""))</f>
        <v>22</v>
      </c>
      <c r="AB340" s="29">
        <f>INDEX(version8[#Data],MATCH(Data2[[#This Row],[Version]],version8[Version],0),2)</f>
        <v>6</v>
      </c>
      <c r="AC340" s="29" t="str">
        <f>IF(Data2[[#This Row],[FederalService]]="",Data2[[#This Row],[FundSource]],IF(Data2[[#This Row],[FederalService]]="L",Data2[[#This Row],[FundSource]]&amp;"-L",IF(Data2[[#This Row],[FederalService]]="F",Data2[[#This Row],[FundSource]]&amp;"-F",IF(Data2[[#This Row],[FederalService]]="S",Data2[[#This Row],[FundSource]]&amp;"-S"))))</f>
        <v>SEG-F</v>
      </c>
    </row>
    <row r="341" spans="1:29" ht="15" x14ac:dyDescent="0.25">
      <c r="A341" t="s">
        <v>126</v>
      </c>
      <c r="B341" t="s">
        <v>107</v>
      </c>
      <c r="C341" t="s">
        <v>165</v>
      </c>
      <c r="D341" s="15">
        <v>374</v>
      </c>
      <c r="E341" t="s">
        <v>234</v>
      </c>
      <c r="F341" t="s">
        <v>109</v>
      </c>
      <c r="G341" t="s">
        <v>110</v>
      </c>
      <c r="H341" t="s">
        <v>165</v>
      </c>
      <c r="I341" t="s">
        <v>118</v>
      </c>
      <c r="J341" t="s">
        <v>112</v>
      </c>
      <c r="K341" t="s">
        <v>165</v>
      </c>
      <c r="L341" s="15">
        <v>5301</v>
      </c>
      <c r="M341" t="s">
        <v>364</v>
      </c>
      <c r="N341" t="s">
        <v>122</v>
      </c>
      <c r="O341" t="s">
        <v>235</v>
      </c>
      <c r="P341" t="s">
        <v>236</v>
      </c>
      <c r="Q341" t="s">
        <v>197</v>
      </c>
      <c r="R341" t="s">
        <v>170</v>
      </c>
      <c r="S341">
        <v>291300</v>
      </c>
      <c r="T341">
        <v>0</v>
      </c>
      <c r="U341" s="15">
        <v>1</v>
      </c>
      <c r="V341" s="27" t="str">
        <f>INDEX(program[ProgramName],MATCH(Data2[[#This Row],[ProgramNum]],program[ProgramNum],0))</f>
        <v>STATE HIGHWAY FACILITIES</v>
      </c>
      <c r="W341" s="20" t="str">
        <f>RIGHT(Data2[[#This Row],[ProgramNum]],1)&amp;Data2[[#This Row],[Statute]]</f>
        <v>3aq</v>
      </c>
      <c r="X341" s="27" t="e">
        <f>INDEX(#REF!,MATCH(Data2[[#This Row],[Appr]],#REF!,0))</f>
        <v>#REF!</v>
      </c>
      <c r="Y341" s="40" t="str">
        <f>INDEX(version[Version],MATCH(Data2[[#This Row],[ChangeAuth]],version[Chg code],0))</f>
        <v>Governor's</v>
      </c>
      <c r="Z341" s="30">
        <f>INDEX(fund[#Data],MATCH(G341,fund[Fund code],0),2)</f>
        <v>211</v>
      </c>
      <c r="AA341" s="29" t="str">
        <f>IF(Data2[[#This Row],[B2year]]=1,RIGHT(LEFT($A$1,4)+1,2),IF(Data2[[#This Row],[B2year]]=2,RIGHT($A$1,2),""))</f>
        <v>22</v>
      </c>
      <c r="AB341" s="29">
        <f>INDEX(version8[#Data],MATCH(Data2[[#This Row],[Version]],version8[Version],0),2)</f>
        <v>2</v>
      </c>
      <c r="AC341" s="29" t="str">
        <f>IF(Data2[[#This Row],[FederalService]]="",Data2[[#This Row],[FundSource]],IF(Data2[[#This Row],[FederalService]]="L",Data2[[#This Row],[FundSource]]&amp;"-L",IF(Data2[[#This Row],[FederalService]]="F",Data2[[#This Row],[FundSource]]&amp;"-F",IF(Data2[[#This Row],[FederalService]]="S",Data2[[#This Row],[FundSource]]&amp;"-S"))))</f>
        <v>SEG</v>
      </c>
    </row>
    <row r="342" spans="1:29" ht="15" x14ac:dyDescent="0.25">
      <c r="A342" t="s">
        <v>126</v>
      </c>
      <c r="B342" t="s">
        <v>107</v>
      </c>
      <c r="C342" t="s">
        <v>165</v>
      </c>
      <c r="D342" s="15">
        <v>374</v>
      </c>
      <c r="E342" t="s">
        <v>234</v>
      </c>
      <c r="F342" t="s">
        <v>109</v>
      </c>
      <c r="G342" t="s">
        <v>110</v>
      </c>
      <c r="H342" t="s">
        <v>165</v>
      </c>
      <c r="I342" t="s">
        <v>118</v>
      </c>
      <c r="J342" t="s">
        <v>112</v>
      </c>
      <c r="K342" t="s">
        <v>165</v>
      </c>
      <c r="L342" s="15">
        <v>5301</v>
      </c>
      <c r="M342" t="s">
        <v>364</v>
      </c>
      <c r="N342" t="s">
        <v>122</v>
      </c>
      <c r="O342" t="s">
        <v>235</v>
      </c>
      <c r="P342" t="s">
        <v>236</v>
      </c>
      <c r="Q342" t="s">
        <v>197</v>
      </c>
      <c r="R342" t="s">
        <v>170</v>
      </c>
      <c r="S342">
        <v>138000</v>
      </c>
      <c r="T342">
        <v>0</v>
      </c>
      <c r="U342" s="15">
        <v>2</v>
      </c>
      <c r="V342" s="27" t="str">
        <f>INDEX(program[ProgramName],MATCH(Data2[[#This Row],[ProgramNum]],program[ProgramNum],0))</f>
        <v>STATE HIGHWAY FACILITIES</v>
      </c>
      <c r="W342" s="20" t="str">
        <f>RIGHT(Data2[[#This Row],[ProgramNum]],1)&amp;Data2[[#This Row],[Statute]]</f>
        <v>3aq</v>
      </c>
      <c r="X342" s="27" t="e">
        <f>INDEX(#REF!,MATCH(Data2[[#This Row],[Appr]],#REF!,0))</f>
        <v>#REF!</v>
      </c>
      <c r="Y342" s="40" t="str">
        <f>INDEX(version[Version],MATCH(Data2[[#This Row],[ChangeAuth]],version[Chg code],0))</f>
        <v>Governor's</v>
      </c>
      <c r="Z342" s="30">
        <f>INDEX(fund[#Data],MATCH(G342,fund[Fund code],0),2)</f>
        <v>211</v>
      </c>
      <c r="AA342" s="29" t="str">
        <f>IF(Data2[[#This Row],[B2year]]=1,RIGHT(LEFT($A$1,4)+1,2),IF(Data2[[#This Row],[B2year]]=2,RIGHT($A$1,2),""))</f>
        <v>23</v>
      </c>
      <c r="AB342" s="29">
        <f>INDEX(version8[#Data],MATCH(Data2[[#This Row],[Version]],version8[Version],0),2)</f>
        <v>2</v>
      </c>
      <c r="AC342" s="29" t="str">
        <f>IF(Data2[[#This Row],[FederalService]]="",Data2[[#This Row],[FundSource]],IF(Data2[[#This Row],[FederalService]]="L",Data2[[#This Row],[FundSource]]&amp;"-L",IF(Data2[[#This Row],[FederalService]]="F",Data2[[#This Row],[FundSource]]&amp;"-F",IF(Data2[[#This Row],[FederalService]]="S",Data2[[#This Row],[FundSource]]&amp;"-S"))))</f>
        <v>SEG</v>
      </c>
    </row>
    <row r="343" spans="1:29" ht="15" x14ac:dyDescent="0.25">
      <c r="A343" t="s">
        <v>120</v>
      </c>
      <c r="B343" t="s">
        <v>107</v>
      </c>
      <c r="C343" t="s">
        <v>165</v>
      </c>
      <c r="D343" s="15">
        <v>981</v>
      </c>
      <c r="E343" t="s">
        <v>365</v>
      </c>
      <c r="F343" t="s">
        <v>109</v>
      </c>
      <c r="G343" t="s">
        <v>110</v>
      </c>
      <c r="H343" t="s">
        <v>165</v>
      </c>
      <c r="I343" t="s">
        <v>118</v>
      </c>
      <c r="J343" t="s">
        <v>112</v>
      </c>
      <c r="K343" t="s">
        <v>178</v>
      </c>
      <c r="L343" s="15">
        <v>5301</v>
      </c>
      <c r="M343" t="s">
        <v>364</v>
      </c>
      <c r="N343" t="s">
        <v>125</v>
      </c>
      <c r="O343" t="s">
        <v>366</v>
      </c>
      <c r="P343" t="s">
        <v>367</v>
      </c>
      <c r="Q343" t="s">
        <v>274</v>
      </c>
      <c r="R343" t="s">
        <v>170</v>
      </c>
      <c r="S343">
        <v>-42600</v>
      </c>
      <c r="T343">
        <v>0</v>
      </c>
      <c r="U343" s="15">
        <v>2</v>
      </c>
      <c r="V343" s="27" t="str">
        <f>INDEX(program[ProgramName],MATCH(Data2[[#This Row],[ProgramNum]],program[ProgramNum],0))</f>
        <v>GENERAL PROVISIONS</v>
      </c>
      <c r="W343" s="20" t="str">
        <f>RIGHT(Data2[[#This Row],[ProgramNum]],1)&amp;Data2[[#This Row],[Statute]]</f>
        <v>9qj</v>
      </c>
      <c r="X343" s="27" t="e">
        <f>INDEX(#REF!,MATCH(Data2[[#This Row],[Appr]],#REF!,0))</f>
        <v>#REF!</v>
      </c>
      <c r="Y343" s="40" t="str">
        <f>INDEX(version[Version],MATCH(Data2[[#This Row],[ChangeAuth]],version[Chg code],0))</f>
        <v>Final</v>
      </c>
      <c r="Z343" s="30">
        <f>INDEX(fund[#Data],MATCH(G343,fund[Fund code],0),2)</f>
        <v>211</v>
      </c>
      <c r="AA343" s="29" t="str">
        <f>IF(Data2[[#This Row],[B2year]]=1,RIGHT(LEFT($A$1,4)+1,2),IF(Data2[[#This Row],[B2year]]=2,RIGHT($A$1,2),""))</f>
        <v>23</v>
      </c>
      <c r="AB343" s="29">
        <f>INDEX(version8[#Data],MATCH(Data2[[#This Row],[Version]],version8[Version],0),2)</f>
        <v>6</v>
      </c>
      <c r="AC343" s="29" t="str">
        <f>IF(Data2[[#This Row],[FederalService]]="",Data2[[#This Row],[FundSource]],IF(Data2[[#This Row],[FederalService]]="L",Data2[[#This Row],[FundSource]]&amp;"-L",IF(Data2[[#This Row],[FederalService]]="F",Data2[[#This Row],[FundSource]]&amp;"-F",IF(Data2[[#This Row],[FederalService]]="S",Data2[[#This Row],[FundSource]]&amp;"-S"))))</f>
        <v>SEG-F</v>
      </c>
    </row>
    <row r="344" spans="1:29" ht="15" x14ac:dyDescent="0.25">
      <c r="A344" t="s">
        <v>126</v>
      </c>
      <c r="B344" t="s">
        <v>126</v>
      </c>
      <c r="C344" t="s">
        <v>165</v>
      </c>
      <c r="D344" s="15">
        <v>363</v>
      </c>
      <c r="E344" t="s">
        <v>269</v>
      </c>
      <c r="F344" t="s">
        <v>109</v>
      </c>
      <c r="G344" t="s">
        <v>110</v>
      </c>
      <c r="H344" t="s">
        <v>165</v>
      </c>
      <c r="I344" t="s">
        <v>118</v>
      </c>
      <c r="J344" t="s">
        <v>112</v>
      </c>
      <c r="K344" t="s">
        <v>165</v>
      </c>
      <c r="L344" s="15">
        <v>5302</v>
      </c>
      <c r="M344" t="s">
        <v>371</v>
      </c>
      <c r="N344" t="s">
        <v>125</v>
      </c>
      <c r="O344" t="s">
        <v>209</v>
      </c>
      <c r="P344" t="s">
        <v>270</v>
      </c>
      <c r="Q344" t="s">
        <v>274</v>
      </c>
      <c r="R344" t="s">
        <v>170</v>
      </c>
      <c r="S344">
        <v>136027300</v>
      </c>
      <c r="T344">
        <v>0</v>
      </c>
      <c r="U344" s="15">
        <v>1</v>
      </c>
      <c r="V344" s="27" t="str">
        <f>INDEX(program[ProgramName],MATCH(Data2[[#This Row],[ProgramNum]],program[ProgramNum],0))</f>
        <v>STATE HIGHWAY FACILITIES</v>
      </c>
      <c r="W344" s="20" t="str">
        <f>RIGHT(Data2[[#This Row],[ProgramNum]],1)&amp;Data2[[#This Row],[Statute]]</f>
        <v>3cq</v>
      </c>
      <c r="X344" s="27" t="e">
        <f>INDEX(#REF!,MATCH(Data2[[#This Row],[Appr]],#REF!,0))</f>
        <v>#REF!</v>
      </c>
      <c r="Y344" s="40" t="str">
        <f>INDEX(version[Version],MATCH(Data2[[#This Row],[ChangeAuth]],version[Chg code],0))</f>
        <v>Final</v>
      </c>
      <c r="Z344" s="30">
        <f>INDEX(fund[#Data],MATCH(G344,fund[Fund code],0),2)</f>
        <v>211</v>
      </c>
      <c r="AA344" s="29" t="str">
        <f>IF(Data2[[#This Row],[B2year]]=1,RIGHT(LEFT($A$1,4)+1,2),IF(Data2[[#This Row],[B2year]]=2,RIGHT($A$1,2),""))</f>
        <v>22</v>
      </c>
      <c r="AB344" s="29">
        <f>INDEX(version8[#Data],MATCH(Data2[[#This Row],[Version]],version8[Version],0),2)</f>
        <v>6</v>
      </c>
      <c r="AC344" s="29" t="str">
        <f>IF(Data2[[#This Row],[FederalService]]="",Data2[[#This Row],[FundSource]],IF(Data2[[#This Row],[FederalService]]="L",Data2[[#This Row],[FundSource]]&amp;"-L",IF(Data2[[#This Row],[FederalService]]="F",Data2[[#This Row],[FundSource]]&amp;"-F",IF(Data2[[#This Row],[FederalService]]="S",Data2[[#This Row],[FundSource]]&amp;"-S"))))</f>
        <v>SEG</v>
      </c>
    </row>
    <row r="345" spans="1:29" ht="15" x14ac:dyDescent="0.25">
      <c r="A345" t="s">
        <v>126</v>
      </c>
      <c r="B345" t="s">
        <v>107</v>
      </c>
      <c r="C345" t="s">
        <v>165</v>
      </c>
      <c r="D345" s="15">
        <v>378</v>
      </c>
      <c r="E345" t="s">
        <v>244</v>
      </c>
      <c r="F345" t="s">
        <v>109</v>
      </c>
      <c r="G345" t="s">
        <v>110</v>
      </c>
      <c r="H345" t="s">
        <v>165</v>
      </c>
      <c r="I345" t="s">
        <v>118</v>
      </c>
      <c r="J345" t="s">
        <v>112</v>
      </c>
      <c r="K345" t="s">
        <v>178</v>
      </c>
      <c r="L345" s="15">
        <v>3001</v>
      </c>
      <c r="M345" t="s">
        <v>124</v>
      </c>
      <c r="N345" t="s">
        <v>114</v>
      </c>
      <c r="O345" t="s">
        <v>245</v>
      </c>
      <c r="P345" t="s">
        <v>246</v>
      </c>
      <c r="Q345" t="s">
        <v>197</v>
      </c>
      <c r="R345" t="s">
        <v>170</v>
      </c>
      <c r="S345">
        <v>-125600</v>
      </c>
      <c r="T345">
        <v>0</v>
      </c>
      <c r="U345" s="15">
        <v>1</v>
      </c>
      <c r="V345" s="27" t="str">
        <f>INDEX(program[ProgramName],MATCH(Data2[[#This Row],[ProgramNum]],program[ProgramNum],0))</f>
        <v>STATE HIGHWAY FACILITIES</v>
      </c>
      <c r="W345" s="20" t="str">
        <f>RIGHT(Data2[[#This Row],[ProgramNum]],1)&amp;Data2[[#This Row],[Statute]]</f>
        <v>3ax</v>
      </c>
      <c r="X345" s="27" t="e">
        <f>INDEX(#REF!,MATCH(Data2[[#This Row],[Appr]],#REF!,0))</f>
        <v>#REF!</v>
      </c>
      <c r="Y345" s="40" t="str">
        <f>INDEX(version[Version],MATCH(Data2[[#This Row],[ChangeAuth]],version[Chg code],0))</f>
        <v>Agency</v>
      </c>
      <c r="Z345" s="30">
        <f>INDEX(fund[#Data],MATCH(G345,fund[Fund code],0),2)</f>
        <v>211</v>
      </c>
      <c r="AA345" s="29" t="str">
        <f>IF(Data2[[#This Row],[B2year]]=1,RIGHT(LEFT($A$1,4)+1,2),IF(Data2[[#This Row],[B2year]]=2,RIGHT($A$1,2),""))</f>
        <v>22</v>
      </c>
      <c r="AB345" s="29">
        <f>INDEX(version8[#Data],MATCH(Data2[[#This Row],[Version]],version8[Version],0),2)</f>
        <v>1</v>
      </c>
      <c r="AC345" s="29" t="str">
        <f>IF(Data2[[#This Row],[FederalService]]="",Data2[[#This Row],[FundSource]],IF(Data2[[#This Row],[FederalService]]="L",Data2[[#This Row],[FundSource]]&amp;"-L",IF(Data2[[#This Row],[FederalService]]="F",Data2[[#This Row],[FundSource]]&amp;"-F",IF(Data2[[#This Row],[FederalService]]="S",Data2[[#This Row],[FundSource]]&amp;"-S"))))</f>
        <v>SEG-F</v>
      </c>
    </row>
    <row r="346" spans="1:29" ht="15" x14ac:dyDescent="0.25">
      <c r="A346" t="s">
        <v>126</v>
      </c>
      <c r="B346" t="s">
        <v>107</v>
      </c>
      <c r="C346" t="s">
        <v>165</v>
      </c>
      <c r="D346" s="15">
        <v>378</v>
      </c>
      <c r="E346" t="s">
        <v>244</v>
      </c>
      <c r="F346" t="s">
        <v>109</v>
      </c>
      <c r="G346" t="s">
        <v>110</v>
      </c>
      <c r="H346" t="s">
        <v>165</v>
      </c>
      <c r="I346" t="s">
        <v>118</v>
      </c>
      <c r="J346" t="s">
        <v>112</v>
      </c>
      <c r="K346" t="s">
        <v>178</v>
      </c>
      <c r="L346" s="15">
        <v>3001</v>
      </c>
      <c r="M346" t="s">
        <v>124</v>
      </c>
      <c r="N346" t="s">
        <v>114</v>
      </c>
      <c r="O346" t="s">
        <v>245</v>
      </c>
      <c r="P346" t="s">
        <v>246</v>
      </c>
      <c r="Q346" t="s">
        <v>197</v>
      </c>
      <c r="R346" t="s">
        <v>170</v>
      </c>
      <c r="S346">
        <v>-125600</v>
      </c>
      <c r="T346">
        <v>0</v>
      </c>
      <c r="U346" s="15">
        <v>2</v>
      </c>
      <c r="V346" s="27" t="str">
        <f>INDEX(program[ProgramName],MATCH(Data2[[#This Row],[ProgramNum]],program[ProgramNum],0))</f>
        <v>STATE HIGHWAY FACILITIES</v>
      </c>
      <c r="W346" s="20" t="str">
        <f>RIGHT(Data2[[#This Row],[ProgramNum]],1)&amp;Data2[[#This Row],[Statute]]</f>
        <v>3ax</v>
      </c>
      <c r="X346" s="27" t="e">
        <f>INDEX(#REF!,MATCH(Data2[[#This Row],[Appr]],#REF!,0))</f>
        <v>#REF!</v>
      </c>
      <c r="Y346" s="40" t="str">
        <f>INDEX(version[Version],MATCH(Data2[[#This Row],[ChangeAuth]],version[Chg code],0))</f>
        <v>Agency</v>
      </c>
      <c r="Z346" s="30">
        <f>INDEX(fund[#Data],MATCH(G346,fund[Fund code],0),2)</f>
        <v>211</v>
      </c>
      <c r="AA346" s="29" t="str">
        <f>IF(Data2[[#This Row],[B2year]]=1,RIGHT(LEFT($A$1,4)+1,2),IF(Data2[[#This Row],[B2year]]=2,RIGHT($A$1,2),""))</f>
        <v>23</v>
      </c>
      <c r="AB346" s="29">
        <f>INDEX(version8[#Data],MATCH(Data2[[#This Row],[Version]],version8[Version],0),2)</f>
        <v>1</v>
      </c>
      <c r="AC346" s="29" t="str">
        <f>IF(Data2[[#This Row],[FederalService]]="",Data2[[#This Row],[FundSource]],IF(Data2[[#This Row],[FederalService]]="L",Data2[[#This Row],[FundSource]]&amp;"-L",IF(Data2[[#This Row],[FederalService]]="F",Data2[[#This Row],[FundSource]]&amp;"-F",IF(Data2[[#This Row],[FederalService]]="S",Data2[[#This Row],[FundSource]]&amp;"-S"))))</f>
        <v>SEG-F</v>
      </c>
    </row>
    <row r="347" spans="1:29" ht="15" x14ac:dyDescent="0.25">
      <c r="A347" t="s">
        <v>126</v>
      </c>
      <c r="B347" t="s">
        <v>107</v>
      </c>
      <c r="C347" t="s">
        <v>165</v>
      </c>
      <c r="D347" s="15">
        <v>378</v>
      </c>
      <c r="E347" t="s">
        <v>244</v>
      </c>
      <c r="F347" t="s">
        <v>109</v>
      </c>
      <c r="G347" t="s">
        <v>110</v>
      </c>
      <c r="H347" t="s">
        <v>165</v>
      </c>
      <c r="I347" t="s">
        <v>118</v>
      </c>
      <c r="J347" t="s">
        <v>112</v>
      </c>
      <c r="K347" t="s">
        <v>178</v>
      </c>
      <c r="L347" s="15">
        <v>2000</v>
      </c>
      <c r="M347" t="s">
        <v>115</v>
      </c>
      <c r="N347" t="s">
        <v>116</v>
      </c>
      <c r="O347" t="s">
        <v>245</v>
      </c>
      <c r="P347" t="s">
        <v>246</v>
      </c>
      <c r="Q347" t="s">
        <v>197</v>
      </c>
      <c r="R347" t="s">
        <v>170</v>
      </c>
      <c r="S347">
        <v>1462300</v>
      </c>
      <c r="T347">
        <v>0</v>
      </c>
      <c r="U347" s="15">
        <v>1</v>
      </c>
      <c r="V347" s="27" t="str">
        <f>INDEX(program[ProgramName],MATCH(Data2[[#This Row],[ProgramNum]],program[ProgramNum],0))</f>
        <v>STATE HIGHWAY FACILITIES</v>
      </c>
      <c r="W347" s="20" t="str">
        <f>RIGHT(Data2[[#This Row],[ProgramNum]],1)&amp;Data2[[#This Row],[Statute]]</f>
        <v>3ax</v>
      </c>
      <c r="X347" s="27" t="e">
        <f>INDEX(#REF!,MATCH(Data2[[#This Row],[Appr]],#REF!,0))</f>
        <v>#REF!</v>
      </c>
      <c r="Y347" s="40" t="str">
        <f>INDEX(version[Version],MATCH(Data2[[#This Row],[ChangeAuth]],version[Chg code],0))</f>
        <v>Agency</v>
      </c>
      <c r="Z347" s="30">
        <f>INDEX(fund[#Data],MATCH(G347,fund[Fund code],0),2)</f>
        <v>211</v>
      </c>
      <c r="AA347" s="29" t="str">
        <f>IF(Data2[[#This Row],[B2year]]=1,RIGHT(LEFT($A$1,4)+1,2),IF(Data2[[#This Row],[B2year]]=2,RIGHT($A$1,2),""))</f>
        <v>22</v>
      </c>
      <c r="AB347" s="29">
        <f>INDEX(version8[#Data],MATCH(Data2[[#This Row],[Version]],version8[Version],0),2)</f>
        <v>1</v>
      </c>
      <c r="AC347" s="29" t="str">
        <f>IF(Data2[[#This Row],[FederalService]]="",Data2[[#This Row],[FundSource]],IF(Data2[[#This Row],[FederalService]]="L",Data2[[#This Row],[FundSource]]&amp;"-L",IF(Data2[[#This Row],[FederalService]]="F",Data2[[#This Row],[FundSource]]&amp;"-F",IF(Data2[[#This Row],[FederalService]]="S",Data2[[#This Row],[FundSource]]&amp;"-S"))))</f>
        <v>SEG-F</v>
      </c>
    </row>
    <row r="348" spans="1:29" ht="15" x14ac:dyDescent="0.25">
      <c r="A348" t="s">
        <v>126</v>
      </c>
      <c r="B348" t="s">
        <v>107</v>
      </c>
      <c r="C348" t="s">
        <v>165</v>
      </c>
      <c r="D348" s="15">
        <v>378</v>
      </c>
      <c r="E348" t="s">
        <v>244</v>
      </c>
      <c r="F348" t="s">
        <v>109</v>
      </c>
      <c r="G348" t="s">
        <v>110</v>
      </c>
      <c r="H348" t="s">
        <v>165</v>
      </c>
      <c r="I348" t="s">
        <v>118</v>
      </c>
      <c r="J348" t="s">
        <v>112</v>
      </c>
      <c r="K348" t="s">
        <v>178</v>
      </c>
      <c r="L348" s="15">
        <v>3003</v>
      </c>
      <c r="M348" t="s">
        <v>113</v>
      </c>
      <c r="N348" t="s">
        <v>114</v>
      </c>
      <c r="O348" t="s">
        <v>245</v>
      </c>
      <c r="P348" t="s">
        <v>246</v>
      </c>
      <c r="Q348" t="s">
        <v>197</v>
      </c>
      <c r="R348" t="s">
        <v>170</v>
      </c>
      <c r="S348">
        <v>34600</v>
      </c>
      <c r="T348">
        <v>0</v>
      </c>
      <c r="U348" s="15">
        <v>1</v>
      </c>
      <c r="V348" s="27" t="str">
        <f>INDEX(program[ProgramName],MATCH(Data2[[#This Row],[ProgramNum]],program[ProgramNum],0))</f>
        <v>STATE HIGHWAY FACILITIES</v>
      </c>
      <c r="W348" s="20" t="str">
        <f>RIGHT(Data2[[#This Row],[ProgramNum]],1)&amp;Data2[[#This Row],[Statute]]</f>
        <v>3ax</v>
      </c>
      <c r="X348" s="27" t="e">
        <f>INDEX(#REF!,MATCH(Data2[[#This Row],[Appr]],#REF!,0))</f>
        <v>#REF!</v>
      </c>
      <c r="Y348" s="40" t="str">
        <f>INDEX(version[Version],MATCH(Data2[[#This Row],[ChangeAuth]],version[Chg code],0))</f>
        <v>Agency</v>
      </c>
      <c r="Z348" s="30">
        <f>INDEX(fund[#Data],MATCH(G348,fund[Fund code],0),2)</f>
        <v>211</v>
      </c>
      <c r="AA348" s="29" t="str">
        <f>IF(Data2[[#This Row],[B2year]]=1,RIGHT(LEFT($A$1,4)+1,2),IF(Data2[[#This Row],[B2year]]=2,RIGHT($A$1,2),""))</f>
        <v>22</v>
      </c>
      <c r="AB348" s="29">
        <f>INDEX(version8[#Data],MATCH(Data2[[#This Row],[Version]],version8[Version],0),2)</f>
        <v>1</v>
      </c>
      <c r="AC348" s="29" t="str">
        <f>IF(Data2[[#This Row],[FederalService]]="",Data2[[#This Row],[FundSource]],IF(Data2[[#This Row],[FederalService]]="L",Data2[[#This Row],[FundSource]]&amp;"-L",IF(Data2[[#This Row],[FederalService]]="F",Data2[[#This Row],[FundSource]]&amp;"-F",IF(Data2[[#This Row],[FederalService]]="S",Data2[[#This Row],[FundSource]]&amp;"-S"))))</f>
        <v>SEG-F</v>
      </c>
    </row>
    <row r="349" spans="1:29" ht="15" x14ac:dyDescent="0.25">
      <c r="A349" t="s">
        <v>126</v>
      </c>
      <c r="B349" t="s">
        <v>107</v>
      </c>
      <c r="C349" t="s">
        <v>165</v>
      </c>
      <c r="D349" s="15">
        <v>378</v>
      </c>
      <c r="E349" t="s">
        <v>244</v>
      </c>
      <c r="F349" t="s">
        <v>109</v>
      </c>
      <c r="G349" t="s">
        <v>110</v>
      </c>
      <c r="H349" t="s">
        <v>165</v>
      </c>
      <c r="I349" t="s">
        <v>118</v>
      </c>
      <c r="J349" t="s">
        <v>112</v>
      </c>
      <c r="K349" t="s">
        <v>178</v>
      </c>
      <c r="L349" s="15">
        <v>3003</v>
      </c>
      <c r="M349" t="s">
        <v>113</v>
      </c>
      <c r="N349" t="s">
        <v>114</v>
      </c>
      <c r="O349" t="s">
        <v>245</v>
      </c>
      <c r="P349" t="s">
        <v>246</v>
      </c>
      <c r="Q349" t="s">
        <v>197</v>
      </c>
      <c r="R349" t="s">
        <v>170</v>
      </c>
      <c r="S349">
        <v>34600</v>
      </c>
      <c r="T349">
        <v>0</v>
      </c>
      <c r="U349" s="15">
        <v>2</v>
      </c>
      <c r="V349" s="27" t="str">
        <f>INDEX(program[ProgramName],MATCH(Data2[[#This Row],[ProgramNum]],program[ProgramNum],0))</f>
        <v>STATE HIGHWAY FACILITIES</v>
      </c>
      <c r="W349" s="20" t="str">
        <f>RIGHT(Data2[[#This Row],[ProgramNum]],1)&amp;Data2[[#This Row],[Statute]]</f>
        <v>3ax</v>
      </c>
      <c r="X349" s="27" t="e">
        <f>INDEX(#REF!,MATCH(Data2[[#This Row],[Appr]],#REF!,0))</f>
        <v>#REF!</v>
      </c>
      <c r="Y349" s="40" t="str">
        <f>INDEX(version[Version],MATCH(Data2[[#This Row],[ChangeAuth]],version[Chg code],0))</f>
        <v>Agency</v>
      </c>
      <c r="Z349" s="30">
        <f>INDEX(fund[#Data],MATCH(G349,fund[Fund code],0),2)</f>
        <v>211</v>
      </c>
      <c r="AA349" s="29" t="str">
        <f>IF(Data2[[#This Row],[B2year]]=1,RIGHT(LEFT($A$1,4)+1,2),IF(Data2[[#This Row],[B2year]]=2,RIGHT($A$1,2),""))</f>
        <v>23</v>
      </c>
      <c r="AB349" s="29">
        <f>INDEX(version8[#Data],MATCH(Data2[[#This Row],[Version]],version8[Version],0),2)</f>
        <v>1</v>
      </c>
      <c r="AC349" s="29" t="str">
        <f>IF(Data2[[#This Row],[FederalService]]="",Data2[[#This Row],[FundSource]],IF(Data2[[#This Row],[FederalService]]="L",Data2[[#This Row],[FundSource]]&amp;"-L",IF(Data2[[#This Row],[FederalService]]="F",Data2[[#This Row],[FundSource]]&amp;"-F",IF(Data2[[#This Row],[FederalService]]="S",Data2[[#This Row],[FundSource]]&amp;"-S"))))</f>
        <v>SEG-F</v>
      </c>
    </row>
    <row r="350" spans="1:29" ht="15" x14ac:dyDescent="0.25">
      <c r="A350" t="s">
        <v>126</v>
      </c>
      <c r="B350" t="s">
        <v>107</v>
      </c>
      <c r="C350" t="s">
        <v>165</v>
      </c>
      <c r="D350" s="15">
        <v>378</v>
      </c>
      <c r="E350" t="s">
        <v>244</v>
      </c>
      <c r="F350" t="s">
        <v>109</v>
      </c>
      <c r="G350" t="s">
        <v>110</v>
      </c>
      <c r="H350" t="s">
        <v>165</v>
      </c>
      <c r="I350" t="s">
        <v>118</v>
      </c>
      <c r="J350" t="s">
        <v>112</v>
      </c>
      <c r="K350" t="s">
        <v>178</v>
      </c>
      <c r="L350" s="15">
        <v>2000</v>
      </c>
      <c r="M350" t="s">
        <v>115</v>
      </c>
      <c r="N350" t="s">
        <v>116</v>
      </c>
      <c r="O350" t="s">
        <v>245</v>
      </c>
      <c r="P350" t="s">
        <v>246</v>
      </c>
      <c r="Q350" t="s">
        <v>197</v>
      </c>
      <c r="R350" t="s">
        <v>170</v>
      </c>
      <c r="S350">
        <v>1462300</v>
      </c>
      <c r="T350">
        <v>0</v>
      </c>
      <c r="U350" s="15">
        <v>2</v>
      </c>
      <c r="V350" s="27" t="str">
        <f>INDEX(program[ProgramName],MATCH(Data2[[#This Row],[ProgramNum]],program[ProgramNum],0))</f>
        <v>STATE HIGHWAY FACILITIES</v>
      </c>
      <c r="W350" s="20" t="str">
        <f>RIGHT(Data2[[#This Row],[ProgramNum]],1)&amp;Data2[[#This Row],[Statute]]</f>
        <v>3ax</v>
      </c>
      <c r="X350" s="27" t="e">
        <f>INDEX(#REF!,MATCH(Data2[[#This Row],[Appr]],#REF!,0))</f>
        <v>#REF!</v>
      </c>
      <c r="Y350" s="40" t="str">
        <f>INDEX(version[Version],MATCH(Data2[[#This Row],[ChangeAuth]],version[Chg code],0))</f>
        <v>Agency</v>
      </c>
      <c r="Z350" s="30">
        <f>INDEX(fund[#Data],MATCH(G350,fund[Fund code],0),2)</f>
        <v>211</v>
      </c>
      <c r="AA350" s="29" t="str">
        <f>IF(Data2[[#This Row],[B2year]]=1,RIGHT(LEFT($A$1,4)+1,2),IF(Data2[[#This Row],[B2year]]=2,RIGHT($A$1,2),""))</f>
        <v>23</v>
      </c>
      <c r="AB350" s="29">
        <f>INDEX(version8[#Data],MATCH(Data2[[#This Row],[Version]],version8[Version],0),2)</f>
        <v>1</v>
      </c>
      <c r="AC350" s="29" t="str">
        <f>IF(Data2[[#This Row],[FederalService]]="",Data2[[#This Row],[FundSource]],IF(Data2[[#This Row],[FederalService]]="L",Data2[[#This Row],[FundSource]]&amp;"-L",IF(Data2[[#This Row],[FederalService]]="F",Data2[[#This Row],[FundSource]]&amp;"-F",IF(Data2[[#This Row],[FederalService]]="S",Data2[[#This Row],[FundSource]]&amp;"-S"))))</f>
        <v>SEG-F</v>
      </c>
    </row>
    <row r="351" spans="1:29" ht="15" x14ac:dyDescent="0.25">
      <c r="A351" t="s">
        <v>126</v>
      </c>
      <c r="B351" t="s">
        <v>117</v>
      </c>
      <c r="C351" t="s">
        <v>165</v>
      </c>
      <c r="D351" s="15">
        <v>362</v>
      </c>
      <c r="E351" t="s">
        <v>247</v>
      </c>
      <c r="F351" t="s">
        <v>109</v>
      </c>
      <c r="G351" t="s">
        <v>110</v>
      </c>
      <c r="H351" t="s">
        <v>165</v>
      </c>
      <c r="I351" t="s">
        <v>118</v>
      </c>
      <c r="J351" t="s">
        <v>112</v>
      </c>
      <c r="K351" t="s">
        <v>165</v>
      </c>
      <c r="L351" s="15">
        <v>3001</v>
      </c>
      <c r="M351" t="s">
        <v>124</v>
      </c>
      <c r="N351" t="s">
        <v>114</v>
      </c>
      <c r="O351" t="s">
        <v>229</v>
      </c>
      <c r="P351" t="s">
        <v>230</v>
      </c>
      <c r="Q351" t="s">
        <v>197</v>
      </c>
      <c r="R351" t="s">
        <v>170</v>
      </c>
      <c r="S351">
        <v>-64400</v>
      </c>
      <c r="T351">
        <v>0</v>
      </c>
      <c r="U351" s="15">
        <v>1</v>
      </c>
      <c r="V351" s="27" t="str">
        <f>INDEX(program[ProgramName],MATCH(Data2[[#This Row],[ProgramNum]],program[ProgramNum],0))</f>
        <v>STATE HIGHWAY FACILITIES</v>
      </c>
      <c r="W351" s="20" t="str">
        <f>RIGHT(Data2[[#This Row],[ProgramNum]],1)&amp;Data2[[#This Row],[Statute]]</f>
        <v>3bq</v>
      </c>
      <c r="X351" s="27" t="e">
        <f>INDEX(#REF!,MATCH(Data2[[#This Row],[Appr]],#REF!,0))</f>
        <v>#REF!</v>
      </c>
      <c r="Y351" s="40" t="str">
        <f>INDEX(version[Version],MATCH(Data2[[#This Row],[ChangeAuth]],version[Chg code],0))</f>
        <v>Agency</v>
      </c>
      <c r="Z351" s="30">
        <f>INDEX(fund[#Data],MATCH(G351,fund[Fund code],0),2)</f>
        <v>211</v>
      </c>
      <c r="AA351" s="29" t="str">
        <f>IF(Data2[[#This Row],[B2year]]=1,RIGHT(LEFT($A$1,4)+1,2),IF(Data2[[#This Row],[B2year]]=2,RIGHT($A$1,2),""))</f>
        <v>22</v>
      </c>
      <c r="AB351" s="29">
        <f>INDEX(version8[#Data],MATCH(Data2[[#This Row],[Version]],version8[Version],0),2)</f>
        <v>1</v>
      </c>
      <c r="AC351" s="29" t="str">
        <f>IF(Data2[[#This Row],[FederalService]]="",Data2[[#This Row],[FundSource]],IF(Data2[[#This Row],[FederalService]]="L",Data2[[#This Row],[FundSource]]&amp;"-L",IF(Data2[[#This Row],[FederalService]]="F",Data2[[#This Row],[FundSource]]&amp;"-F",IF(Data2[[#This Row],[FederalService]]="S",Data2[[#This Row],[FundSource]]&amp;"-S"))))</f>
        <v>SEG</v>
      </c>
    </row>
    <row r="352" spans="1:29" ht="15" x14ac:dyDescent="0.25">
      <c r="A352" t="s">
        <v>126</v>
      </c>
      <c r="B352" t="s">
        <v>117</v>
      </c>
      <c r="C352" t="s">
        <v>165</v>
      </c>
      <c r="D352" s="15">
        <v>362</v>
      </c>
      <c r="E352" t="s">
        <v>247</v>
      </c>
      <c r="F352" t="s">
        <v>109</v>
      </c>
      <c r="G352" t="s">
        <v>110</v>
      </c>
      <c r="H352" t="s">
        <v>165</v>
      </c>
      <c r="I352" t="s">
        <v>118</v>
      </c>
      <c r="J352" t="s">
        <v>112</v>
      </c>
      <c r="K352" t="s">
        <v>165</v>
      </c>
      <c r="L352" s="15">
        <v>3001</v>
      </c>
      <c r="M352" t="s">
        <v>124</v>
      </c>
      <c r="N352" t="s">
        <v>114</v>
      </c>
      <c r="O352" t="s">
        <v>229</v>
      </c>
      <c r="P352" t="s">
        <v>230</v>
      </c>
      <c r="Q352" t="s">
        <v>197</v>
      </c>
      <c r="R352" t="s">
        <v>170</v>
      </c>
      <c r="S352">
        <v>-64400</v>
      </c>
      <c r="T352">
        <v>0</v>
      </c>
      <c r="U352" s="15">
        <v>2</v>
      </c>
      <c r="V352" s="27" t="str">
        <f>INDEX(program[ProgramName],MATCH(Data2[[#This Row],[ProgramNum]],program[ProgramNum],0))</f>
        <v>STATE HIGHWAY FACILITIES</v>
      </c>
      <c r="W352" s="20" t="str">
        <f>RIGHT(Data2[[#This Row],[ProgramNum]],1)&amp;Data2[[#This Row],[Statute]]</f>
        <v>3bq</v>
      </c>
      <c r="X352" s="27" t="e">
        <f>INDEX(#REF!,MATCH(Data2[[#This Row],[Appr]],#REF!,0))</f>
        <v>#REF!</v>
      </c>
      <c r="Y352" s="40" t="str">
        <f>INDEX(version[Version],MATCH(Data2[[#This Row],[ChangeAuth]],version[Chg code],0))</f>
        <v>Agency</v>
      </c>
      <c r="Z352" s="30">
        <f>INDEX(fund[#Data],MATCH(G352,fund[Fund code],0),2)</f>
        <v>211</v>
      </c>
      <c r="AA352" s="29" t="str">
        <f>IF(Data2[[#This Row],[B2year]]=1,RIGHT(LEFT($A$1,4)+1,2),IF(Data2[[#This Row],[B2year]]=2,RIGHT($A$1,2),""))</f>
        <v>23</v>
      </c>
      <c r="AB352" s="29">
        <f>INDEX(version8[#Data],MATCH(Data2[[#This Row],[Version]],version8[Version],0),2)</f>
        <v>1</v>
      </c>
      <c r="AC352" s="29" t="str">
        <f>IF(Data2[[#This Row],[FederalService]]="",Data2[[#This Row],[FundSource]],IF(Data2[[#This Row],[FederalService]]="L",Data2[[#This Row],[FundSource]]&amp;"-L",IF(Data2[[#This Row],[FederalService]]="F",Data2[[#This Row],[FundSource]]&amp;"-F",IF(Data2[[#This Row],[FederalService]]="S",Data2[[#This Row],[FundSource]]&amp;"-S"))))</f>
        <v>SEG</v>
      </c>
    </row>
    <row r="353" spans="1:29" ht="15" x14ac:dyDescent="0.25">
      <c r="A353" t="s">
        <v>126</v>
      </c>
      <c r="B353" t="s">
        <v>117</v>
      </c>
      <c r="C353" t="s">
        <v>165</v>
      </c>
      <c r="D353" s="15">
        <v>362</v>
      </c>
      <c r="E353" t="s">
        <v>247</v>
      </c>
      <c r="F353" t="s">
        <v>109</v>
      </c>
      <c r="G353" t="s">
        <v>110</v>
      </c>
      <c r="H353" t="s">
        <v>165</v>
      </c>
      <c r="I353" t="s">
        <v>118</v>
      </c>
      <c r="J353" t="s">
        <v>112</v>
      </c>
      <c r="K353" t="s">
        <v>165</v>
      </c>
      <c r="L353" s="15">
        <v>3003</v>
      </c>
      <c r="M353" t="s">
        <v>113</v>
      </c>
      <c r="N353" t="s">
        <v>114</v>
      </c>
      <c r="O353" t="s">
        <v>229</v>
      </c>
      <c r="P353" t="s">
        <v>230</v>
      </c>
      <c r="Q353" t="s">
        <v>197</v>
      </c>
      <c r="R353" t="s">
        <v>170</v>
      </c>
      <c r="S353">
        <v>-922600</v>
      </c>
      <c r="T353">
        <v>0</v>
      </c>
      <c r="U353" s="15">
        <v>1</v>
      </c>
      <c r="V353" s="27" t="str">
        <f>INDEX(program[ProgramName],MATCH(Data2[[#This Row],[ProgramNum]],program[ProgramNum],0))</f>
        <v>STATE HIGHWAY FACILITIES</v>
      </c>
      <c r="W353" s="20" t="str">
        <f>RIGHT(Data2[[#This Row],[ProgramNum]],1)&amp;Data2[[#This Row],[Statute]]</f>
        <v>3bq</v>
      </c>
      <c r="X353" s="27" t="e">
        <f>INDEX(#REF!,MATCH(Data2[[#This Row],[Appr]],#REF!,0))</f>
        <v>#REF!</v>
      </c>
      <c r="Y353" s="40" t="str">
        <f>INDEX(version[Version],MATCH(Data2[[#This Row],[ChangeAuth]],version[Chg code],0))</f>
        <v>Agency</v>
      </c>
      <c r="Z353" s="30">
        <f>INDEX(fund[#Data],MATCH(G353,fund[Fund code],0),2)</f>
        <v>211</v>
      </c>
      <c r="AA353" s="29" t="str">
        <f>IF(Data2[[#This Row],[B2year]]=1,RIGHT(LEFT($A$1,4)+1,2),IF(Data2[[#This Row],[B2year]]=2,RIGHT($A$1,2),""))</f>
        <v>22</v>
      </c>
      <c r="AB353" s="29">
        <f>INDEX(version8[#Data],MATCH(Data2[[#This Row],[Version]],version8[Version],0),2)</f>
        <v>1</v>
      </c>
      <c r="AC353" s="29" t="str">
        <f>IF(Data2[[#This Row],[FederalService]]="",Data2[[#This Row],[FundSource]],IF(Data2[[#This Row],[FederalService]]="L",Data2[[#This Row],[FundSource]]&amp;"-L",IF(Data2[[#This Row],[FederalService]]="F",Data2[[#This Row],[FundSource]]&amp;"-F",IF(Data2[[#This Row],[FederalService]]="S",Data2[[#This Row],[FundSource]]&amp;"-S"))))</f>
        <v>SEG</v>
      </c>
    </row>
    <row r="354" spans="1:29" ht="15" x14ac:dyDescent="0.25">
      <c r="A354" t="s">
        <v>126</v>
      </c>
      <c r="B354" t="s">
        <v>117</v>
      </c>
      <c r="C354" t="s">
        <v>165</v>
      </c>
      <c r="D354" s="15">
        <v>362</v>
      </c>
      <c r="E354" t="s">
        <v>247</v>
      </c>
      <c r="F354" t="s">
        <v>109</v>
      </c>
      <c r="G354" t="s">
        <v>110</v>
      </c>
      <c r="H354" t="s">
        <v>165</v>
      </c>
      <c r="I354" t="s">
        <v>118</v>
      </c>
      <c r="J354" t="s">
        <v>112</v>
      </c>
      <c r="K354" t="s">
        <v>165</v>
      </c>
      <c r="L354" s="15">
        <v>3003</v>
      </c>
      <c r="M354" t="s">
        <v>113</v>
      </c>
      <c r="N354" t="s">
        <v>114</v>
      </c>
      <c r="O354" t="s">
        <v>229</v>
      </c>
      <c r="P354" t="s">
        <v>230</v>
      </c>
      <c r="Q354" t="s">
        <v>197</v>
      </c>
      <c r="R354" t="s">
        <v>170</v>
      </c>
      <c r="S354">
        <v>-922600</v>
      </c>
      <c r="T354">
        <v>0</v>
      </c>
      <c r="U354" s="15">
        <v>2</v>
      </c>
      <c r="V354" s="27" t="str">
        <f>INDEX(program[ProgramName],MATCH(Data2[[#This Row],[ProgramNum]],program[ProgramNum],0))</f>
        <v>STATE HIGHWAY FACILITIES</v>
      </c>
      <c r="W354" s="20" t="str">
        <f>RIGHT(Data2[[#This Row],[ProgramNum]],1)&amp;Data2[[#This Row],[Statute]]</f>
        <v>3bq</v>
      </c>
      <c r="X354" s="27" t="e">
        <f>INDEX(#REF!,MATCH(Data2[[#This Row],[Appr]],#REF!,0))</f>
        <v>#REF!</v>
      </c>
      <c r="Y354" s="40" t="str">
        <f>INDEX(version[Version],MATCH(Data2[[#This Row],[ChangeAuth]],version[Chg code],0))</f>
        <v>Agency</v>
      </c>
      <c r="Z354" s="30">
        <f>INDEX(fund[#Data],MATCH(G354,fund[Fund code],0),2)</f>
        <v>211</v>
      </c>
      <c r="AA354" s="29" t="str">
        <f>IF(Data2[[#This Row],[B2year]]=1,RIGHT(LEFT($A$1,4)+1,2),IF(Data2[[#This Row],[B2year]]=2,RIGHT($A$1,2),""))</f>
        <v>23</v>
      </c>
      <c r="AB354" s="29">
        <f>INDEX(version8[#Data],MATCH(Data2[[#This Row],[Version]],version8[Version],0),2)</f>
        <v>1</v>
      </c>
      <c r="AC354" s="29" t="str">
        <f>IF(Data2[[#This Row],[FederalService]]="",Data2[[#This Row],[FundSource]],IF(Data2[[#This Row],[FederalService]]="L",Data2[[#This Row],[FundSource]]&amp;"-L",IF(Data2[[#This Row],[FederalService]]="F",Data2[[#This Row],[FundSource]]&amp;"-F",IF(Data2[[#This Row],[FederalService]]="S",Data2[[#This Row],[FundSource]]&amp;"-S"))))</f>
        <v>SEG</v>
      </c>
    </row>
    <row r="355" spans="1:29" ht="15" x14ac:dyDescent="0.25">
      <c r="A355" t="s">
        <v>126</v>
      </c>
      <c r="B355" t="s">
        <v>117</v>
      </c>
      <c r="C355" t="s">
        <v>165</v>
      </c>
      <c r="D355" s="15">
        <v>362</v>
      </c>
      <c r="E355" t="s">
        <v>247</v>
      </c>
      <c r="F355" t="s">
        <v>109</v>
      </c>
      <c r="G355" t="s">
        <v>110</v>
      </c>
      <c r="H355" t="s">
        <v>165</v>
      </c>
      <c r="I355" t="s">
        <v>118</v>
      </c>
      <c r="J355" t="s">
        <v>112</v>
      </c>
      <c r="K355" t="s">
        <v>165</v>
      </c>
      <c r="L355" s="15">
        <v>2000</v>
      </c>
      <c r="M355" t="s">
        <v>115</v>
      </c>
      <c r="N355" t="s">
        <v>116</v>
      </c>
      <c r="O355" t="s">
        <v>229</v>
      </c>
      <c r="P355" t="s">
        <v>230</v>
      </c>
      <c r="Q355" t="s">
        <v>197</v>
      </c>
      <c r="R355" t="s">
        <v>170</v>
      </c>
      <c r="S355">
        <v>15863700</v>
      </c>
      <c r="T355">
        <v>0</v>
      </c>
      <c r="U355" s="15">
        <v>2</v>
      </c>
      <c r="V355" s="27" t="str">
        <f>INDEX(program[ProgramName],MATCH(Data2[[#This Row],[ProgramNum]],program[ProgramNum],0))</f>
        <v>STATE HIGHWAY FACILITIES</v>
      </c>
      <c r="W355" s="20" t="str">
        <f>RIGHT(Data2[[#This Row],[ProgramNum]],1)&amp;Data2[[#This Row],[Statute]]</f>
        <v>3bq</v>
      </c>
      <c r="X355" s="27" t="e">
        <f>INDEX(#REF!,MATCH(Data2[[#This Row],[Appr]],#REF!,0))</f>
        <v>#REF!</v>
      </c>
      <c r="Y355" s="40" t="str">
        <f>INDEX(version[Version],MATCH(Data2[[#This Row],[ChangeAuth]],version[Chg code],0))</f>
        <v>Agency</v>
      </c>
      <c r="Z355" s="30">
        <f>INDEX(fund[#Data],MATCH(G355,fund[Fund code],0),2)</f>
        <v>211</v>
      </c>
      <c r="AA355" s="29" t="str">
        <f>IF(Data2[[#This Row],[B2year]]=1,RIGHT(LEFT($A$1,4)+1,2),IF(Data2[[#This Row],[B2year]]=2,RIGHT($A$1,2),""))</f>
        <v>23</v>
      </c>
      <c r="AB355" s="29">
        <f>INDEX(version8[#Data],MATCH(Data2[[#This Row],[Version]],version8[Version],0),2)</f>
        <v>1</v>
      </c>
      <c r="AC355" s="29" t="str">
        <f>IF(Data2[[#This Row],[FederalService]]="",Data2[[#This Row],[FundSource]],IF(Data2[[#This Row],[FederalService]]="L",Data2[[#This Row],[FundSource]]&amp;"-L",IF(Data2[[#This Row],[FederalService]]="F",Data2[[#This Row],[FundSource]]&amp;"-F",IF(Data2[[#This Row],[FederalService]]="S",Data2[[#This Row],[FundSource]]&amp;"-S"))))</f>
        <v>SEG</v>
      </c>
    </row>
    <row r="356" spans="1:29" ht="15" x14ac:dyDescent="0.25">
      <c r="A356" t="s">
        <v>126</v>
      </c>
      <c r="B356" t="s">
        <v>117</v>
      </c>
      <c r="C356" t="s">
        <v>165</v>
      </c>
      <c r="D356" s="15">
        <v>362</v>
      </c>
      <c r="E356" t="s">
        <v>247</v>
      </c>
      <c r="F356" t="s">
        <v>109</v>
      </c>
      <c r="G356" t="s">
        <v>110</v>
      </c>
      <c r="H356" t="s">
        <v>165</v>
      </c>
      <c r="I356" t="s">
        <v>118</v>
      </c>
      <c r="J356" t="s">
        <v>112</v>
      </c>
      <c r="K356" t="s">
        <v>165</v>
      </c>
      <c r="L356" s="15">
        <v>2000</v>
      </c>
      <c r="M356" t="s">
        <v>115</v>
      </c>
      <c r="N356" t="s">
        <v>116</v>
      </c>
      <c r="O356" t="s">
        <v>229</v>
      </c>
      <c r="P356" t="s">
        <v>230</v>
      </c>
      <c r="Q356" t="s">
        <v>197</v>
      </c>
      <c r="R356" t="s">
        <v>170</v>
      </c>
      <c r="S356">
        <v>15863700</v>
      </c>
      <c r="T356">
        <v>0</v>
      </c>
      <c r="U356" s="15">
        <v>1</v>
      </c>
      <c r="V356" s="27" t="str">
        <f>INDEX(program[ProgramName],MATCH(Data2[[#This Row],[ProgramNum]],program[ProgramNum],0))</f>
        <v>STATE HIGHWAY FACILITIES</v>
      </c>
      <c r="W356" s="20" t="str">
        <f>RIGHT(Data2[[#This Row],[ProgramNum]],1)&amp;Data2[[#This Row],[Statute]]</f>
        <v>3bq</v>
      </c>
      <c r="X356" s="27" t="e">
        <f>INDEX(#REF!,MATCH(Data2[[#This Row],[Appr]],#REF!,0))</f>
        <v>#REF!</v>
      </c>
      <c r="Y356" s="40" t="str">
        <f>INDEX(version[Version],MATCH(Data2[[#This Row],[ChangeAuth]],version[Chg code],0))</f>
        <v>Agency</v>
      </c>
      <c r="Z356" s="30">
        <f>INDEX(fund[#Data],MATCH(G356,fund[Fund code],0),2)</f>
        <v>211</v>
      </c>
      <c r="AA356" s="29" t="str">
        <f>IF(Data2[[#This Row],[B2year]]=1,RIGHT(LEFT($A$1,4)+1,2),IF(Data2[[#This Row],[B2year]]=2,RIGHT($A$1,2),""))</f>
        <v>22</v>
      </c>
      <c r="AB356" s="29">
        <f>INDEX(version8[#Data],MATCH(Data2[[#This Row],[Version]],version8[Version],0),2)</f>
        <v>1</v>
      </c>
      <c r="AC356" s="29" t="str">
        <f>IF(Data2[[#This Row],[FederalService]]="",Data2[[#This Row],[FundSource]],IF(Data2[[#This Row],[FederalService]]="L",Data2[[#This Row],[FundSource]]&amp;"-L",IF(Data2[[#This Row],[FederalService]]="F",Data2[[#This Row],[FundSource]]&amp;"-F",IF(Data2[[#This Row],[FederalService]]="S",Data2[[#This Row],[FundSource]]&amp;"-S"))))</f>
        <v>SEG</v>
      </c>
    </row>
    <row r="357" spans="1:29" ht="15" x14ac:dyDescent="0.25">
      <c r="A357" t="s">
        <v>126</v>
      </c>
      <c r="B357" t="s">
        <v>126</v>
      </c>
      <c r="C357" t="s">
        <v>165</v>
      </c>
      <c r="D357" s="15">
        <v>363</v>
      </c>
      <c r="E357" t="s">
        <v>269</v>
      </c>
      <c r="F357" t="s">
        <v>109</v>
      </c>
      <c r="G357" t="s">
        <v>110</v>
      </c>
      <c r="H357" t="s">
        <v>165</v>
      </c>
      <c r="I357" t="s">
        <v>118</v>
      </c>
      <c r="J357" t="s">
        <v>112</v>
      </c>
      <c r="K357" t="s">
        <v>165</v>
      </c>
      <c r="L357" s="15">
        <v>5302</v>
      </c>
      <c r="M357" t="s">
        <v>371</v>
      </c>
      <c r="N357" t="s">
        <v>125</v>
      </c>
      <c r="O357" t="s">
        <v>209</v>
      </c>
      <c r="P357" t="s">
        <v>270</v>
      </c>
      <c r="Q357" t="s">
        <v>274</v>
      </c>
      <c r="R357" t="s">
        <v>170</v>
      </c>
      <c r="S357">
        <v>67712800</v>
      </c>
      <c r="T357">
        <v>0</v>
      </c>
      <c r="U357" s="15">
        <v>2</v>
      </c>
      <c r="V357" s="27" t="str">
        <f>INDEX(program[ProgramName],MATCH(Data2[[#This Row],[ProgramNum]],program[ProgramNum],0))</f>
        <v>STATE HIGHWAY FACILITIES</v>
      </c>
      <c r="W357" s="20" t="str">
        <f>RIGHT(Data2[[#This Row],[ProgramNum]],1)&amp;Data2[[#This Row],[Statute]]</f>
        <v>3cq</v>
      </c>
      <c r="X357" s="27" t="e">
        <f>INDEX(#REF!,MATCH(Data2[[#This Row],[Appr]],#REF!,0))</f>
        <v>#REF!</v>
      </c>
      <c r="Y357" s="40" t="str">
        <f>INDEX(version[Version],MATCH(Data2[[#This Row],[ChangeAuth]],version[Chg code],0))</f>
        <v>Final</v>
      </c>
      <c r="Z357" s="30">
        <f>INDEX(fund[#Data],MATCH(G357,fund[Fund code],0),2)</f>
        <v>211</v>
      </c>
      <c r="AA357" s="29" t="str">
        <f>IF(Data2[[#This Row],[B2year]]=1,RIGHT(LEFT($A$1,4)+1,2),IF(Data2[[#This Row],[B2year]]=2,RIGHT($A$1,2),""))</f>
        <v>23</v>
      </c>
      <c r="AB357" s="29">
        <f>INDEX(version8[#Data],MATCH(Data2[[#This Row],[Version]],version8[Version],0),2)</f>
        <v>6</v>
      </c>
      <c r="AC357" s="29" t="str">
        <f>IF(Data2[[#This Row],[FederalService]]="",Data2[[#This Row],[FundSource]],IF(Data2[[#This Row],[FederalService]]="L",Data2[[#This Row],[FundSource]]&amp;"-L",IF(Data2[[#This Row],[FederalService]]="F",Data2[[#This Row],[FundSource]]&amp;"-F",IF(Data2[[#This Row],[FederalService]]="S",Data2[[#This Row],[FundSource]]&amp;"-S"))))</f>
        <v>SEG</v>
      </c>
    </row>
    <row r="358" spans="1:29" ht="15" x14ac:dyDescent="0.25">
      <c r="A358" t="s">
        <v>126</v>
      </c>
      <c r="B358" t="s">
        <v>126</v>
      </c>
      <c r="C358" t="s">
        <v>165</v>
      </c>
      <c r="D358" s="15">
        <v>363</v>
      </c>
      <c r="E358" t="s">
        <v>269</v>
      </c>
      <c r="F358" t="s">
        <v>109</v>
      </c>
      <c r="G358" t="s">
        <v>110</v>
      </c>
      <c r="H358" t="s">
        <v>165</v>
      </c>
      <c r="I358" t="s">
        <v>118</v>
      </c>
      <c r="J358" t="s">
        <v>112</v>
      </c>
      <c r="K358" t="s">
        <v>165</v>
      </c>
      <c r="L358" s="15">
        <v>5302</v>
      </c>
      <c r="M358" t="s">
        <v>371</v>
      </c>
      <c r="N358" t="s">
        <v>125</v>
      </c>
      <c r="O358" t="s">
        <v>209</v>
      </c>
      <c r="P358" t="s">
        <v>270</v>
      </c>
      <c r="Q358" t="s">
        <v>274</v>
      </c>
      <c r="R358" t="s">
        <v>170</v>
      </c>
      <c r="S358">
        <v>-10000000</v>
      </c>
      <c r="T358">
        <v>0</v>
      </c>
      <c r="U358" s="15">
        <v>1</v>
      </c>
      <c r="V358" s="27" t="str">
        <f>INDEX(program[ProgramName],MATCH(Data2[[#This Row],[ProgramNum]],program[ProgramNum],0))</f>
        <v>STATE HIGHWAY FACILITIES</v>
      </c>
      <c r="W358" s="20" t="str">
        <f>RIGHT(Data2[[#This Row],[ProgramNum]],1)&amp;Data2[[#This Row],[Statute]]</f>
        <v>3cq</v>
      </c>
      <c r="X358" s="27" t="e">
        <f>INDEX(#REF!,MATCH(Data2[[#This Row],[Appr]],#REF!,0))</f>
        <v>#REF!</v>
      </c>
      <c r="Y358" s="40" t="str">
        <f>INDEX(version[Version],MATCH(Data2[[#This Row],[ChangeAuth]],version[Chg code],0))</f>
        <v>Final</v>
      </c>
      <c r="Z358" s="30">
        <f>INDEX(fund[#Data],MATCH(G358,fund[Fund code],0),2)</f>
        <v>211</v>
      </c>
      <c r="AA358" s="29" t="str">
        <f>IF(Data2[[#This Row],[B2year]]=1,RIGHT(LEFT($A$1,4)+1,2),IF(Data2[[#This Row],[B2year]]=2,RIGHT($A$1,2),""))</f>
        <v>22</v>
      </c>
      <c r="AB358" s="29">
        <f>INDEX(version8[#Data],MATCH(Data2[[#This Row],[Version]],version8[Version],0),2)</f>
        <v>6</v>
      </c>
      <c r="AC358" s="29" t="str">
        <f>IF(Data2[[#This Row],[FederalService]]="",Data2[[#This Row],[FundSource]],IF(Data2[[#This Row],[FederalService]]="L",Data2[[#This Row],[FundSource]]&amp;"-L",IF(Data2[[#This Row],[FederalService]]="F",Data2[[#This Row],[FundSource]]&amp;"-F",IF(Data2[[#This Row],[FederalService]]="S",Data2[[#This Row],[FundSource]]&amp;"-S"))))</f>
        <v>SEG</v>
      </c>
    </row>
    <row r="359" spans="1:29" ht="15" x14ac:dyDescent="0.25">
      <c r="A359" t="s">
        <v>126</v>
      </c>
      <c r="B359" t="s">
        <v>117</v>
      </c>
      <c r="C359" t="s">
        <v>165</v>
      </c>
      <c r="D359" s="15">
        <v>362</v>
      </c>
      <c r="E359" t="s">
        <v>247</v>
      </c>
      <c r="F359" t="s">
        <v>109</v>
      </c>
      <c r="G359" t="s">
        <v>110</v>
      </c>
      <c r="H359" t="s">
        <v>165</v>
      </c>
      <c r="I359" t="s">
        <v>118</v>
      </c>
      <c r="J359" t="s">
        <v>112</v>
      </c>
      <c r="K359" t="s">
        <v>165</v>
      </c>
      <c r="L359" s="15">
        <v>3007</v>
      </c>
      <c r="M359" t="s">
        <v>135</v>
      </c>
      <c r="N359" t="s">
        <v>114</v>
      </c>
      <c r="O359" t="s">
        <v>229</v>
      </c>
      <c r="P359" t="s">
        <v>230</v>
      </c>
      <c r="Q359" t="s">
        <v>197</v>
      </c>
      <c r="R359" t="s">
        <v>170</v>
      </c>
      <c r="S359">
        <v>159700</v>
      </c>
      <c r="T359">
        <v>0</v>
      </c>
      <c r="U359" s="15">
        <v>1</v>
      </c>
      <c r="V359" s="27" t="str">
        <f>INDEX(program[ProgramName],MATCH(Data2[[#This Row],[ProgramNum]],program[ProgramNum],0))</f>
        <v>STATE HIGHWAY FACILITIES</v>
      </c>
      <c r="W359" s="20" t="str">
        <f>RIGHT(Data2[[#This Row],[ProgramNum]],1)&amp;Data2[[#This Row],[Statute]]</f>
        <v>3bq</v>
      </c>
      <c r="X359" s="27" t="e">
        <f>INDEX(#REF!,MATCH(Data2[[#This Row],[Appr]],#REF!,0))</f>
        <v>#REF!</v>
      </c>
      <c r="Y359" s="40" t="str">
        <f>INDEX(version[Version],MATCH(Data2[[#This Row],[ChangeAuth]],version[Chg code],0))</f>
        <v>Agency</v>
      </c>
      <c r="Z359" s="30">
        <f>INDEX(fund[#Data],MATCH(G359,fund[Fund code],0),2)</f>
        <v>211</v>
      </c>
      <c r="AA359" s="29" t="str">
        <f>IF(Data2[[#This Row],[B2year]]=1,RIGHT(LEFT($A$1,4)+1,2),IF(Data2[[#This Row],[B2year]]=2,RIGHT($A$1,2),""))</f>
        <v>22</v>
      </c>
      <c r="AB359" s="29">
        <f>INDEX(version8[#Data],MATCH(Data2[[#This Row],[Version]],version8[Version],0),2)</f>
        <v>1</v>
      </c>
      <c r="AC359" s="29" t="str">
        <f>IF(Data2[[#This Row],[FederalService]]="",Data2[[#This Row],[FundSource]],IF(Data2[[#This Row],[FederalService]]="L",Data2[[#This Row],[FundSource]]&amp;"-L",IF(Data2[[#This Row],[FederalService]]="F",Data2[[#This Row],[FundSource]]&amp;"-F",IF(Data2[[#This Row],[FederalService]]="S",Data2[[#This Row],[FundSource]]&amp;"-S"))))</f>
        <v>SEG</v>
      </c>
    </row>
    <row r="360" spans="1:29" ht="15" x14ac:dyDescent="0.25">
      <c r="A360" t="s">
        <v>126</v>
      </c>
      <c r="B360" t="s">
        <v>117</v>
      </c>
      <c r="C360" t="s">
        <v>165</v>
      </c>
      <c r="D360" s="15">
        <v>362</v>
      </c>
      <c r="E360" t="s">
        <v>247</v>
      </c>
      <c r="F360" t="s">
        <v>109</v>
      </c>
      <c r="G360" t="s">
        <v>110</v>
      </c>
      <c r="H360" t="s">
        <v>165</v>
      </c>
      <c r="I360" t="s">
        <v>118</v>
      </c>
      <c r="J360" t="s">
        <v>112</v>
      </c>
      <c r="K360" t="s">
        <v>165</v>
      </c>
      <c r="L360" s="15">
        <v>3007</v>
      </c>
      <c r="M360" t="s">
        <v>135</v>
      </c>
      <c r="N360" t="s">
        <v>114</v>
      </c>
      <c r="O360" t="s">
        <v>229</v>
      </c>
      <c r="P360" t="s">
        <v>230</v>
      </c>
      <c r="Q360" t="s">
        <v>197</v>
      </c>
      <c r="R360" t="s">
        <v>170</v>
      </c>
      <c r="S360">
        <v>159700</v>
      </c>
      <c r="T360">
        <v>0</v>
      </c>
      <c r="U360" s="15">
        <v>2</v>
      </c>
      <c r="V360" s="27" t="str">
        <f>INDEX(program[ProgramName],MATCH(Data2[[#This Row],[ProgramNum]],program[ProgramNum],0))</f>
        <v>STATE HIGHWAY FACILITIES</v>
      </c>
      <c r="W360" s="20" t="str">
        <f>RIGHT(Data2[[#This Row],[ProgramNum]],1)&amp;Data2[[#This Row],[Statute]]</f>
        <v>3bq</v>
      </c>
      <c r="X360" s="27" t="e">
        <f>INDEX(#REF!,MATCH(Data2[[#This Row],[Appr]],#REF!,0))</f>
        <v>#REF!</v>
      </c>
      <c r="Y360" s="40" t="str">
        <f>INDEX(version[Version],MATCH(Data2[[#This Row],[ChangeAuth]],version[Chg code],0))</f>
        <v>Agency</v>
      </c>
      <c r="Z360" s="30">
        <f>INDEX(fund[#Data],MATCH(G360,fund[Fund code],0),2)</f>
        <v>211</v>
      </c>
      <c r="AA360" s="29" t="str">
        <f>IF(Data2[[#This Row],[B2year]]=1,RIGHT(LEFT($A$1,4)+1,2),IF(Data2[[#This Row],[B2year]]=2,RIGHT($A$1,2),""))</f>
        <v>23</v>
      </c>
      <c r="AB360" s="29">
        <f>INDEX(version8[#Data],MATCH(Data2[[#This Row],[Version]],version8[Version],0),2)</f>
        <v>1</v>
      </c>
      <c r="AC360" s="29" t="str">
        <f>IF(Data2[[#This Row],[FederalService]]="",Data2[[#This Row],[FundSource]],IF(Data2[[#This Row],[FederalService]]="L",Data2[[#This Row],[FundSource]]&amp;"-L",IF(Data2[[#This Row],[FederalService]]="F",Data2[[#This Row],[FundSource]]&amp;"-F",IF(Data2[[#This Row],[FederalService]]="S",Data2[[#This Row],[FundSource]]&amp;"-S"))))</f>
        <v>SEG</v>
      </c>
    </row>
    <row r="361" spans="1:29" ht="15" x14ac:dyDescent="0.25">
      <c r="A361" t="s">
        <v>126</v>
      </c>
      <c r="B361" t="s">
        <v>117</v>
      </c>
      <c r="C361" t="s">
        <v>165</v>
      </c>
      <c r="D361" s="15">
        <v>362</v>
      </c>
      <c r="E361" t="s">
        <v>247</v>
      </c>
      <c r="F361" t="s">
        <v>109</v>
      </c>
      <c r="G361" t="s">
        <v>110</v>
      </c>
      <c r="H361" t="s">
        <v>165</v>
      </c>
      <c r="I361" t="s">
        <v>118</v>
      </c>
      <c r="J361" t="s">
        <v>112</v>
      </c>
      <c r="K361" t="s">
        <v>165</v>
      </c>
      <c r="L361" s="15">
        <v>5303</v>
      </c>
      <c r="M361" t="s">
        <v>368</v>
      </c>
      <c r="N361" t="s">
        <v>122</v>
      </c>
      <c r="O361" t="s">
        <v>229</v>
      </c>
      <c r="P361" t="s">
        <v>230</v>
      </c>
      <c r="Q361" t="s">
        <v>197</v>
      </c>
      <c r="R361" t="s">
        <v>170</v>
      </c>
      <c r="S361">
        <v>386800</v>
      </c>
      <c r="T361">
        <v>0</v>
      </c>
      <c r="U361" s="15">
        <v>1</v>
      </c>
      <c r="V361" s="27" t="str">
        <f>INDEX(program[ProgramName],MATCH(Data2[[#This Row],[ProgramNum]],program[ProgramNum],0))</f>
        <v>STATE HIGHWAY FACILITIES</v>
      </c>
      <c r="W361" s="20" t="str">
        <f>RIGHT(Data2[[#This Row],[ProgramNum]],1)&amp;Data2[[#This Row],[Statute]]</f>
        <v>3bq</v>
      </c>
      <c r="X361" s="27" t="e">
        <f>INDEX(#REF!,MATCH(Data2[[#This Row],[Appr]],#REF!,0))</f>
        <v>#REF!</v>
      </c>
      <c r="Y361" s="40" t="str">
        <f>INDEX(version[Version],MATCH(Data2[[#This Row],[ChangeAuth]],version[Chg code],0))</f>
        <v>Governor's</v>
      </c>
      <c r="Z361" s="30">
        <f>INDEX(fund[#Data],MATCH(G361,fund[Fund code],0),2)</f>
        <v>211</v>
      </c>
      <c r="AA361" s="29" t="str">
        <f>IF(Data2[[#This Row],[B2year]]=1,RIGHT(LEFT($A$1,4)+1,2),IF(Data2[[#This Row],[B2year]]=2,RIGHT($A$1,2),""))</f>
        <v>22</v>
      </c>
      <c r="AB361" s="29">
        <f>INDEX(version8[#Data],MATCH(Data2[[#This Row],[Version]],version8[Version],0),2)</f>
        <v>2</v>
      </c>
      <c r="AC361" s="29" t="str">
        <f>IF(Data2[[#This Row],[FederalService]]="",Data2[[#This Row],[FundSource]],IF(Data2[[#This Row],[FederalService]]="L",Data2[[#This Row],[FundSource]]&amp;"-L",IF(Data2[[#This Row],[FederalService]]="F",Data2[[#This Row],[FundSource]]&amp;"-F",IF(Data2[[#This Row],[FederalService]]="S",Data2[[#This Row],[FundSource]]&amp;"-S"))))</f>
        <v>SEG</v>
      </c>
    </row>
    <row r="362" spans="1:29" ht="15" x14ac:dyDescent="0.25">
      <c r="A362" t="s">
        <v>126</v>
      </c>
      <c r="B362" t="s">
        <v>117</v>
      </c>
      <c r="C362" t="s">
        <v>165</v>
      </c>
      <c r="D362" s="15">
        <v>362</v>
      </c>
      <c r="E362" t="s">
        <v>247</v>
      </c>
      <c r="F362" t="s">
        <v>109</v>
      </c>
      <c r="G362" t="s">
        <v>110</v>
      </c>
      <c r="H362" t="s">
        <v>165</v>
      </c>
      <c r="I362" t="s">
        <v>118</v>
      </c>
      <c r="J362" t="s">
        <v>112</v>
      </c>
      <c r="K362" t="s">
        <v>165</v>
      </c>
      <c r="L362" s="15">
        <v>5303</v>
      </c>
      <c r="M362" t="s">
        <v>368</v>
      </c>
      <c r="N362" t="s">
        <v>122</v>
      </c>
      <c r="O362" t="s">
        <v>229</v>
      </c>
      <c r="P362" t="s">
        <v>230</v>
      </c>
      <c r="Q362" t="s">
        <v>197</v>
      </c>
      <c r="R362" t="s">
        <v>170</v>
      </c>
      <c r="S362">
        <v>386800</v>
      </c>
      <c r="T362">
        <v>0</v>
      </c>
      <c r="U362" s="15">
        <v>2</v>
      </c>
      <c r="V362" s="27" t="str">
        <f>INDEX(program[ProgramName],MATCH(Data2[[#This Row],[ProgramNum]],program[ProgramNum],0))</f>
        <v>STATE HIGHWAY FACILITIES</v>
      </c>
      <c r="W362" s="20" t="str">
        <f>RIGHT(Data2[[#This Row],[ProgramNum]],1)&amp;Data2[[#This Row],[Statute]]</f>
        <v>3bq</v>
      </c>
      <c r="X362" s="27" t="e">
        <f>INDEX(#REF!,MATCH(Data2[[#This Row],[Appr]],#REF!,0))</f>
        <v>#REF!</v>
      </c>
      <c r="Y362" s="40" t="str">
        <f>INDEX(version[Version],MATCH(Data2[[#This Row],[ChangeAuth]],version[Chg code],0))</f>
        <v>Governor's</v>
      </c>
      <c r="Z362" s="30">
        <f>INDEX(fund[#Data],MATCH(G362,fund[Fund code],0),2)</f>
        <v>211</v>
      </c>
      <c r="AA362" s="29" t="str">
        <f>IF(Data2[[#This Row],[B2year]]=1,RIGHT(LEFT($A$1,4)+1,2),IF(Data2[[#This Row],[B2year]]=2,RIGHT($A$1,2),""))</f>
        <v>23</v>
      </c>
      <c r="AB362" s="29">
        <f>INDEX(version8[#Data],MATCH(Data2[[#This Row],[Version]],version8[Version],0),2)</f>
        <v>2</v>
      </c>
      <c r="AC362" s="29" t="str">
        <f>IF(Data2[[#This Row],[FederalService]]="",Data2[[#This Row],[FundSource]],IF(Data2[[#This Row],[FederalService]]="L",Data2[[#This Row],[FundSource]]&amp;"-L",IF(Data2[[#This Row],[FederalService]]="F",Data2[[#This Row],[FundSource]]&amp;"-F",IF(Data2[[#This Row],[FederalService]]="S",Data2[[#This Row],[FundSource]]&amp;"-S"))))</f>
        <v>SEG</v>
      </c>
    </row>
    <row r="363" spans="1:29" ht="15" x14ac:dyDescent="0.25">
      <c r="A363" t="s">
        <v>126</v>
      </c>
      <c r="B363" t="s">
        <v>117</v>
      </c>
      <c r="C363" t="s">
        <v>165</v>
      </c>
      <c r="D363" s="15">
        <v>392</v>
      </c>
      <c r="E363" t="s">
        <v>369</v>
      </c>
      <c r="F363" t="s">
        <v>109</v>
      </c>
      <c r="G363" t="s">
        <v>110</v>
      </c>
      <c r="H363" t="s">
        <v>165</v>
      </c>
      <c r="I363" t="s">
        <v>118</v>
      </c>
      <c r="J363" t="s">
        <v>112</v>
      </c>
      <c r="K363" t="s">
        <v>112</v>
      </c>
      <c r="L363" s="15">
        <v>2000</v>
      </c>
      <c r="M363" t="s">
        <v>115</v>
      </c>
      <c r="N363" t="s">
        <v>116</v>
      </c>
      <c r="O363" t="s">
        <v>370</v>
      </c>
      <c r="P363" t="s">
        <v>299</v>
      </c>
      <c r="Q363" t="s">
        <v>197</v>
      </c>
      <c r="R363" t="s">
        <v>170</v>
      </c>
      <c r="S363">
        <v>5914300</v>
      </c>
      <c r="T363">
        <v>0</v>
      </c>
      <c r="U363" s="15">
        <v>1</v>
      </c>
      <c r="V363" s="27" t="str">
        <f>INDEX(program[ProgramName],MATCH(Data2[[#This Row],[ProgramNum]],program[ProgramNum],0))</f>
        <v>STATE HIGHWAY FACILITIES</v>
      </c>
      <c r="W363" s="20" t="str">
        <f>RIGHT(Data2[[#This Row],[ProgramNum]],1)&amp;Data2[[#This Row],[Statute]]</f>
        <v>3br</v>
      </c>
      <c r="X363" s="27" t="e">
        <f>INDEX(#REF!,MATCH(Data2[[#This Row],[Appr]],#REF!,0))</f>
        <v>#REF!</v>
      </c>
      <c r="Y363" s="40" t="str">
        <f>INDEX(version[Version],MATCH(Data2[[#This Row],[ChangeAuth]],version[Chg code],0))</f>
        <v>Agency</v>
      </c>
      <c r="Z363" s="30">
        <f>INDEX(fund[#Data],MATCH(G363,fund[Fund code],0),2)</f>
        <v>211</v>
      </c>
      <c r="AA363" s="29" t="str">
        <f>IF(Data2[[#This Row],[B2year]]=1,RIGHT(LEFT($A$1,4)+1,2),IF(Data2[[#This Row],[B2year]]=2,RIGHT($A$1,2),""))</f>
        <v>22</v>
      </c>
      <c r="AB363" s="29">
        <f>INDEX(version8[#Data],MATCH(Data2[[#This Row],[Version]],version8[Version],0),2)</f>
        <v>1</v>
      </c>
      <c r="AC363" s="29" t="str">
        <f>IF(Data2[[#This Row],[FederalService]]="",Data2[[#This Row],[FundSource]],IF(Data2[[#This Row],[FederalService]]="L",Data2[[#This Row],[FundSource]]&amp;"-L",IF(Data2[[#This Row],[FederalService]]="F",Data2[[#This Row],[FundSource]]&amp;"-F",IF(Data2[[#This Row],[FederalService]]="S",Data2[[#This Row],[FundSource]]&amp;"-S"))))</f>
        <v>SEG-S</v>
      </c>
    </row>
    <row r="364" spans="1:29" ht="15" x14ac:dyDescent="0.25">
      <c r="A364" t="s">
        <v>126</v>
      </c>
      <c r="B364" t="s">
        <v>117</v>
      </c>
      <c r="C364" t="s">
        <v>165</v>
      </c>
      <c r="D364" s="15">
        <v>392</v>
      </c>
      <c r="E364" t="s">
        <v>369</v>
      </c>
      <c r="F364" t="s">
        <v>109</v>
      </c>
      <c r="G364" t="s">
        <v>110</v>
      </c>
      <c r="H364" t="s">
        <v>165</v>
      </c>
      <c r="I364" t="s">
        <v>118</v>
      </c>
      <c r="J364" t="s">
        <v>112</v>
      </c>
      <c r="K364" t="s">
        <v>112</v>
      </c>
      <c r="L364" s="15">
        <v>2000</v>
      </c>
      <c r="M364" t="s">
        <v>115</v>
      </c>
      <c r="N364" t="s">
        <v>116</v>
      </c>
      <c r="O364" t="s">
        <v>370</v>
      </c>
      <c r="P364" t="s">
        <v>299</v>
      </c>
      <c r="Q364" t="s">
        <v>197</v>
      </c>
      <c r="R364" t="s">
        <v>170</v>
      </c>
      <c r="S364">
        <v>5914300</v>
      </c>
      <c r="T364">
        <v>0</v>
      </c>
      <c r="U364" s="15">
        <v>2</v>
      </c>
      <c r="V364" s="27" t="str">
        <f>INDEX(program[ProgramName],MATCH(Data2[[#This Row],[ProgramNum]],program[ProgramNum],0))</f>
        <v>STATE HIGHWAY FACILITIES</v>
      </c>
      <c r="W364" s="20" t="str">
        <f>RIGHT(Data2[[#This Row],[ProgramNum]],1)&amp;Data2[[#This Row],[Statute]]</f>
        <v>3br</v>
      </c>
      <c r="X364" s="27" t="e">
        <f>INDEX(#REF!,MATCH(Data2[[#This Row],[Appr]],#REF!,0))</f>
        <v>#REF!</v>
      </c>
      <c r="Y364" s="40" t="str">
        <f>INDEX(version[Version],MATCH(Data2[[#This Row],[ChangeAuth]],version[Chg code],0))</f>
        <v>Agency</v>
      </c>
      <c r="Z364" s="30">
        <f>INDEX(fund[#Data],MATCH(G364,fund[Fund code],0),2)</f>
        <v>211</v>
      </c>
      <c r="AA364" s="29" t="str">
        <f>IF(Data2[[#This Row],[B2year]]=1,RIGHT(LEFT($A$1,4)+1,2),IF(Data2[[#This Row],[B2year]]=2,RIGHT($A$1,2),""))</f>
        <v>23</v>
      </c>
      <c r="AB364" s="29">
        <f>INDEX(version8[#Data],MATCH(Data2[[#This Row],[Version]],version8[Version],0),2)</f>
        <v>1</v>
      </c>
      <c r="AC364" s="29" t="str">
        <f>IF(Data2[[#This Row],[FederalService]]="",Data2[[#This Row],[FundSource]],IF(Data2[[#This Row],[FederalService]]="L",Data2[[#This Row],[FundSource]]&amp;"-L",IF(Data2[[#This Row],[FederalService]]="F",Data2[[#This Row],[FundSource]]&amp;"-F",IF(Data2[[#This Row],[FederalService]]="S",Data2[[#This Row],[FundSource]]&amp;"-S"))))</f>
        <v>SEG-S</v>
      </c>
    </row>
    <row r="365" spans="1:29" ht="15" x14ac:dyDescent="0.25">
      <c r="A365" t="s">
        <v>126</v>
      </c>
      <c r="B365" t="s">
        <v>117</v>
      </c>
      <c r="C365" t="s">
        <v>165</v>
      </c>
      <c r="D365" s="15">
        <v>382</v>
      </c>
      <c r="E365" t="s">
        <v>261</v>
      </c>
      <c r="F365" t="s">
        <v>109</v>
      </c>
      <c r="G365" t="s">
        <v>110</v>
      </c>
      <c r="H365" t="s">
        <v>165</v>
      </c>
      <c r="I365" t="s">
        <v>118</v>
      </c>
      <c r="J365" t="s">
        <v>112</v>
      </c>
      <c r="K365" t="s">
        <v>178</v>
      </c>
      <c r="L365" s="15">
        <v>5303</v>
      </c>
      <c r="M365" t="s">
        <v>368</v>
      </c>
      <c r="N365" t="s">
        <v>122</v>
      </c>
      <c r="O365" t="s">
        <v>179</v>
      </c>
      <c r="P365" t="s">
        <v>180</v>
      </c>
      <c r="Q365" t="s">
        <v>197</v>
      </c>
      <c r="R365" t="s">
        <v>170</v>
      </c>
      <c r="S365">
        <v>-39600</v>
      </c>
      <c r="T365">
        <v>0</v>
      </c>
      <c r="U365" s="15">
        <v>1</v>
      </c>
      <c r="V365" s="27" t="str">
        <f>INDEX(program[ProgramName],MATCH(Data2[[#This Row],[ProgramNum]],program[ProgramNum],0))</f>
        <v>STATE HIGHWAY FACILITIES</v>
      </c>
      <c r="W365" s="20" t="str">
        <f>RIGHT(Data2[[#This Row],[ProgramNum]],1)&amp;Data2[[#This Row],[Statute]]</f>
        <v>3bx</v>
      </c>
      <c r="X365" s="27" t="e">
        <f>INDEX(#REF!,MATCH(Data2[[#This Row],[Appr]],#REF!,0))</f>
        <v>#REF!</v>
      </c>
      <c r="Y365" s="40" t="str">
        <f>INDEX(version[Version],MATCH(Data2[[#This Row],[ChangeAuth]],version[Chg code],0))</f>
        <v>Governor's</v>
      </c>
      <c r="Z365" s="30">
        <f>INDEX(fund[#Data],MATCH(G365,fund[Fund code],0),2)</f>
        <v>211</v>
      </c>
      <c r="AA365" s="29" t="str">
        <f>IF(Data2[[#This Row],[B2year]]=1,RIGHT(LEFT($A$1,4)+1,2),IF(Data2[[#This Row],[B2year]]=2,RIGHT($A$1,2),""))</f>
        <v>22</v>
      </c>
      <c r="AB365" s="29">
        <f>INDEX(version8[#Data],MATCH(Data2[[#This Row],[Version]],version8[Version],0),2)</f>
        <v>2</v>
      </c>
      <c r="AC365" s="29" t="str">
        <f>IF(Data2[[#This Row],[FederalService]]="",Data2[[#This Row],[FundSource]],IF(Data2[[#This Row],[FederalService]]="L",Data2[[#This Row],[FundSource]]&amp;"-L",IF(Data2[[#This Row],[FederalService]]="F",Data2[[#This Row],[FundSource]]&amp;"-F",IF(Data2[[#This Row],[FederalService]]="S",Data2[[#This Row],[FundSource]]&amp;"-S"))))</f>
        <v>SEG-F</v>
      </c>
    </row>
    <row r="366" spans="1:29" ht="15" x14ac:dyDescent="0.25">
      <c r="A366" t="s">
        <v>126</v>
      </c>
      <c r="B366" t="s">
        <v>117</v>
      </c>
      <c r="C366" t="s">
        <v>165</v>
      </c>
      <c r="D366" s="15">
        <v>382</v>
      </c>
      <c r="E366" t="s">
        <v>261</v>
      </c>
      <c r="F366" t="s">
        <v>109</v>
      </c>
      <c r="G366" t="s">
        <v>110</v>
      </c>
      <c r="H366" t="s">
        <v>165</v>
      </c>
      <c r="I366" t="s">
        <v>118</v>
      </c>
      <c r="J366" t="s">
        <v>112</v>
      </c>
      <c r="K366" t="s">
        <v>178</v>
      </c>
      <c r="L366" s="15">
        <v>5303</v>
      </c>
      <c r="M366" t="s">
        <v>368</v>
      </c>
      <c r="N366" t="s">
        <v>122</v>
      </c>
      <c r="O366" t="s">
        <v>179</v>
      </c>
      <c r="P366" t="s">
        <v>180</v>
      </c>
      <c r="Q366" t="s">
        <v>197</v>
      </c>
      <c r="R366" t="s">
        <v>170</v>
      </c>
      <c r="S366">
        <v>-39100</v>
      </c>
      <c r="T366">
        <v>0</v>
      </c>
      <c r="U366" s="15">
        <v>2</v>
      </c>
      <c r="V366" s="27" t="str">
        <f>INDEX(program[ProgramName],MATCH(Data2[[#This Row],[ProgramNum]],program[ProgramNum],0))</f>
        <v>STATE HIGHWAY FACILITIES</v>
      </c>
      <c r="W366" s="20" t="str">
        <f>RIGHT(Data2[[#This Row],[ProgramNum]],1)&amp;Data2[[#This Row],[Statute]]</f>
        <v>3bx</v>
      </c>
      <c r="X366" s="27" t="e">
        <f>INDEX(#REF!,MATCH(Data2[[#This Row],[Appr]],#REF!,0))</f>
        <v>#REF!</v>
      </c>
      <c r="Y366" s="40" t="str">
        <f>INDEX(version[Version],MATCH(Data2[[#This Row],[ChangeAuth]],version[Chg code],0))</f>
        <v>Governor's</v>
      </c>
      <c r="Z366" s="30">
        <f>INDEX(fund[#Data],MATCH(G366,fund[Fund code],0),2)</f>
        <v>211</v>
      </c>
      <c r="AA366" s="29" t="str">
        <f>IF(Data2[[#This Row],[B2year]]=1,RIGHT(LEFT($A$1,4)+1,2),IF(Data2[[#This Row],[B2year]]=2,RIGHT($A$1,2),""))</f>
        <v>23</v>
      </c>
      <c r="AB366" s="29">
        <f>INDEX(version8[#Data],MATCH(Data2[[#This Row],[Version]],version8[Version],0),2)</f>
        <v>2</v>
      </c>
      <c r="AC366" s="29" t="str">
        <f>IF(Data2[[#This Row],[FederalService]]="",Data2[[#This Row],[FundSource]],IF(Data2[[#This Row],[FederalService]]="L",Data2[[#This Row],[FundSource]]&amp;"-L",IF(Data2[[#This Row],[FederalService]]="F",Data2[[#This Row],[FundSource]]&amp;"-F",IF(Data2[[#This Row],[FederalService]]="S",Data2[[#This Row],[FundSource]]&amp;"-S"))))</f>
        <v>SEG-F</v>
      </c>
    </row>
    <row r="367" spans="1:29" ht="15" x14ac:dyDescent="0.25">
      <c r="A367" t="s">
        <v>126</v>
      </c>
      <c r="B367" t="s">
        <v>117</v>
      </c>
      <c r="C367" t="s">
        <v>165</v>
      </c>
      <c r="D367" s="15">
        <v>382</v>
      </c>
      <c r="E367" t="s">
        <v>261</v>
      </c>
      <c r="F367" t="s">
        <v>109</v>
      </c>
      <c r="G367" t="s">
        <v>110</v>
      </c>
      <c r="H367" t="s">
        <v>165</v>
      </c>
      <c r="I367" t="s">
        <v>118</v>
      </c>
      <c r="J367" t="s">
        <v>112</v>
      </c>
      <c r="K367" t="s">
        <v>178</v>
      </c>
      <c r="L367" s="15">
        <v>3001</v>
      </c>
      <c r="M367" t="s">
        <v>124</v>
      </c>
      <c r="N367" t="s">
        <v>122</v>
      </c>
      <c r="O367" t="s">
        <v>179</v>
      </c>
      <c r="P367" t="s">
        <v>180</v>
      </c>
      <c r="Q367" t="s">
        <v>197</v>
      </c>
      <c r="R367" t="s">
        <v>170</v>
      </c>
      <c r="S367">
        <v>400</v>
      </c>
      <c r="T367">
        <v>0</v>
      </c>
      <c r="U367" s="15">
        <v>2</v>
      </c>
      <c r="V367" s="27" t="str">
        <f>INDEX(program[ProgramName],MATCH(Data2[[#This Row],[ProgramNum]],program[ProgramNum],0))</f>
        <v>STATE HIGHWAY FACILITIES</v>
      </c>
      <c r="W367" s="20" t="str">
        <f>RIGHT(Data2[[#This Row],[ProgramNum]],1)&amp;Data2[[#This Row],[Statute]]</f>
        <v>3bx</v>
      </c>
      <c r="X367" s="27" t="e">
        <f>INDEX(#REF!,MATCH(Data2[[#This Row],[Appr]],#REF!,0))</f>
        <v>#REF!</v>
      </c>
      <c r="Y367" s="40" t="str">
        <f>INDEX(version[Version],MATCH(Data2[[#This Row],[ChangeAuth]],version[Chg code],0))</f>
        <v>Governor's</v>
      </c>
      <c r="Z367" s="30">
        <f>INDEX(fund[#Data],MATCH(G367,fund[Fund code],0),2)</f>
        <v>211</v>
      </c>
      <c r="AA367" s="29" t="str">
        <f>IF(Data2[[#This Row],[B2year]]=1,RIGHT(LEFT($A$1,4)+1,2),IF(Data2[[#This Row],[B2year]]=2,RIGHT($A$1,2),""))</f>
        <v>23</v>
      </c>
      <c r="AB367" s="29">
        <f>INDEX(version8[#Data],MATCH(Data2[[#This Row],[Version]],version8[Version],0),2)</f>
        <v>2</v>
      </c>
      <c r="AC367" s="29" t="str">
        <f>IF(Data2[[#This Row],[FederalService]]="",Data2[[#This Row],[FundSource]],IF(Data2[[#This Row],[FederalService]]="L",Data2[[#This Row],[FundSource]]&amp;"-L",IF(Data2[[#This Row],[FederalService]]="F",Data2[[#This Row],[FundSource]]&amp;"-F",IF(Data2[[#This Row],[FederalService]]="S",Data2[[#This Row],[FundSource]]&amp;"-S"))))</f>
        <v>SEG-F</v>
      </c>
    </row>
    <row r="368" spans="1:29" ht="15" x14ac:dyDescent="0.25">
      <c r="A368" t="s">
        <v>126</v>
      </c>
      <c r="B368" t="s">
        <v>126</v>
      </c>
      <c r="C368" t="s">
        <v>165</v>
      </c>
      <c r="D368" s="15">
        <v>363</v>
      </c>
      <c r="E368" t="s">
        <v>269</v>
      </c>
      <c r="F368" t="s">
        <v>109</v>
      </c>
      <c r="G368" t="s">
        <v>110</v>
      </c>
      <c r="H368" t="s">
        <v>165</v>
      </c>
      <c r="I368" t="s">
        <v>118</v>
      </c>
      <c r="J368" t="s">
        <v>112</v>
      </c>
      <c r="K368" t="s">
        <v>165</v>
      </c>
      <c r="L368" s="15">
        <v>5302</v>
      </c>
      <c r="M368" t="s">
        <v>371</v>
      </c>
      <c r="N368" t="s">
        <v>125</v>
      </c>
      <c r="O368" t="s">
        <v>209</v>
      </c>
      <c r="P368" t="s">
        <v>270</v>
      </c>
      <c r="Q368" t="s">
        <v>274</v>
      </c>
      <c r="R368" t="s">
        <v>170</v>
      </c>
      <c r="S368">
        <v>10000000</v>
      </c>
      <c r="T368">
        <v>0</v>
      </c>
      <c r="U368" s="15">
        <v>2</v>
      </c>
      <c r="V368" s="27" t="str">
        <f>INDEX(program[ProgramName],MATCH(Data2[[#This Row],[ProgramNum]],program[ProgramNum],0))</f>
        <v>STATE HIGHWAY FACILITIES</v>
      </c>
      <c r="W368" s="20" t="str">
        <f>RIGHT(Data2[[#This Row],[ProgramNum]],1)&amp;Data2[[#This Row],[Statute]]</f>
        <v>3cq</v>
      </c>
      <c r="X368" s="27" t="e">
        <f>INDEX(#REF!,MATCH(Data2[[#This Row],[Appr]],#REF!,0))</f>
        <v>#REF!</v>
      </c>
      <c r="Y368" s="40" t="str">
        <f>INDEX(version[Version],MATCH(Data2[[#This Row],[ChangeAuth]],version[Chg code],0))</f>
        <v>Final</v>
      </c>
      <c r="Z368" s="30">
        <f>INDEX(fund[#Data],MATCH(G368,fund[Fund code],0),2)</f>
        <v>211</v>
      </c>
      <c r="AA368" s="29" t="str">
        <f>IF(Data2[[#This Row],[B2year]]=1,RIGHT(LEFT($A$1,4)+1,2),IF(Data2[[#This Row],[B2year]]=2,RIGHT($A$1,2),""))</f>
        <v>23</v>
      </c>
      <c r="AB368" s="29">
        <f>INDEX(version8[#Data],MATCH(Data2[[#This Row],[Version]],version8[Version],0),2)</f>
        <v>6</v>
      </c>
      <c r="AC368" s="29" t="str">
        <f>IF(Data2[[#This Row],[FederalService]]="",Data2[[#This Row],[FundSource]],IF(Data2[[#This Row],[FederalService]]="L",Data2[[#This Row],[FundSource]]&amp;"-L",IF(Data2[[#This Row],[FederalService]]="F",Data2[[#This Row],[FundSource]]&amp;"-F",IF(Data2[[#This Row],[FederalService]]="S",Data2[[#This Row],[FundSource]]&amp;"-S"))))</f>
        <v>SEG</v>
      </c>
    </row>
    <row r="369" spans="1:29" ht="15" x14ac:dyDescent="0.25">
      <c r="A369" t="s">
        <v>126</v>
      </c>
      <c r="B369" t="s">
        <v>126</v>
      </c>
      <c r="C369" t="s">
        <v>165</v>
      </c>
      <c r="D369" s="15">
        <v>363</v>
      </c>
      <c r="E369" t="s">
        <v>269</v>
      </c>
      <c r="F369" t="s">
        <v>109</v>
      </c>
      <c r="G369" t="s">
        <v>110</v>
      </c>
      <c r="H369" t="s">
        <v>165</v>
      </c>
      <c r="I369" t="s">
        <v>118</v>
      </c>
      <c r="J369" t="s">
        <v>112</v>
      </c>
      <c r="K369" t="s">
        <v>165</v>
      </c>
      <c r="L369" s="15">
        <v>5302</v>
      </c>
      <c r="M369" t="s">
        <v>371</v>
      </c>
      <c r="N369" t="s">
        <v>125</v>
      </c>
      <c r="O369" t="s">
        <v>209</v>
      </c>
      <c r="P369" t="s">
        <v>270</v>
      </c>
      <c r="Q369" t="s">
        <v>274</v>
      </c>
      <c r="R369" t="s">
        <v>170</v>
      </c>
      <c r="S369">
        <v>103075100</v>
      </c>
      <c r="T369">
        <v>0</v>
      </c>
      <c r="U369" s="15">
        <v>1</v>
      </c>
      <c r="V369" s="27" t="str">
        <f>INDEX(program[ProgramName],MATCH(Data2[[#This Row],[ProgramNum]],program[ProgramNum],0))</f>
        <v>STATE HIGHWAY FACILITIES</v>
      </c>
      <c r="W369" s="20" t="str">
        <f>RIGHT(Data2[[#This Row],[ProgramNum]],1)&amp;Data2[[#This Row],[Statute]]</f>
        <v>3cq</v>
      </c>
      <c r="X369" s="27" t="e">
        <f>INDEX(#REF!,MATCH(Data2[[#This Row],[Appr]],#REF!,0))</f>
        <v>#REF!</v>
      </c>
      <c r="Y369" s="40" t="str">
        <f>INDEX(version[Version],MATCH(Data2[[#This Row],[ChangeAuth]],version[Chg code],0))</f>
        <v>Final</v>
      </c>
      <c r="Z369" s="30">
        <f>INDEX(fund[#Data],MATCH(G369,fund[Fund code],0),2)</f>
        <v>211</v>
      </c>
      <c r="AA369" s="29" t="str">
        <f>IF(Data2[[#This Row],[B2year]]=1,RIGHT(LEFT($A$1,4)+1,2),IF(Data2[[#This Row],[B2year]]=2,RIGHT($A$1,2),""))</f>
        <v>22</v>
      </c>
      <c r="AB369" s="29">
        <f>INDEX(version8[#Data],MATCH(Data2[[#This Row],[Version]],version8[Version],0),2)</f>
        <v>6</v>
      </c>
      <c r="AC369" s="29" t="str">
        <f>IF(Data2[[#This Row],[FederalService]]="",Data2[[#This Row],[FundSource]],IF(Data2[[#This Row],[FederalService]]="L",Data2[[#This Row],[FundSource]]&amp;"-L",IF(Data2[[#This Row],[FederalService]]="F",Data2[[#This Row],[FundSource]]&amp;"-F",IF(Data2[[#This Row],[FederalService]]="S",Data2[[#This Row],[FundSource]]&amp;"-S"))))</f>
        <v>SEG</v>
      </c>
    </row>
    <row r="370" spans="1:29" ht="15" x14ac:dyDescent="0.25">
      <c r="A370" t="s">
        <v>126</v>
      </c>
      <c r="B370" t="s">
        <v>117</v>
      </c>
      <c r="C370" t="s">
        <v>165</v>
      </c>
      <c r="D370" s="15">
        <v>382</v>
      </c>
      <c r="E370" t="s">
        <v>261</v>
      </c>
      <c r="F370" t="s">
        <v>109</v>
      </c>
      <c r="G370" t="s">
        <v>110</v>
      </c>
      <c r="H370" t="s">
        <v>165</v>
      </c>
      <c r="I370" t="s">
        <v>118</v>
      </c>
      <c r="J370" t="s">
        <v>112</v>
      </c>
      <c r="K370" t="s">
        <v>178</v>
      </c>
      <c r="L370" s="15">
        <v>2000</v>
      </c>
      <c r="M370" t="s">
        <v>115</v>
      </c>
      <c r="N370" t="s">
        <v>116</v>
      </c>
      <c r="O370" t="s">
        <v>179</v>
      </c>
      <c r="P370" t="s">
        <v>180</v>
      </c>
      <c r="Q370" t="s">
        <v>197</v>
      </c>
      <c r="R370" t="s">
        <v>170</v>
      </c>
      <c r="S370">
        <v>14196900</v>
      </c>
      <c r="T370">
        <v>0</v>
      </c>
      <c r="U370" s="15">
        <v>1</v>
      </c>
      <c r="V370" s="27" t="str">
        <f>INDEX(program[ProgramName],MATCH(Data2[[#This Row],[ProgramNum]],program[ProgramNum],0))</f>
        <v>STATE HIGHWAY FACILITIES</v>
      </c>
      <c r="W370" s="20" t="str">
        <f>RIGHT(Data2[[#This Row],[ProgramNum]],1)&amp;Data2[[#This Row],[Statute]]</f>
        <v>3bx</v>
      </c>
      <c r="X370" s="27" t="e">
        <f>INDEX(#REF!,MATCH(Data2[[#This Row],[Appr]],#REF!,0))</f>
        <v>#REF!</v>
      </c>
      <c r="Y370" s="40" t="str">
        <f>INDEX(version[Version],MATCH(Data2[[#This Row],[ChangeAuth]],version[Chg code],0))</f>
        <v>Agency</v>
      </c>
      <c r="Z370" s="30">
        <f>INDEX(fund[#Data],MATCH(G370,fund[Fund code],0),2)</f>
        <v>211</v>
      </c>
      <c r="AA370" s="29" t="str">
        <f>IF(Data2[[#This Row],[B2year]]=1,RIGHT(LEFT($A$1,4)+1,2),IF(Data2[[#This Row],[B2year]]=2,RIGHT($A$1,2),""))</f>
        <v>22</v>
      </c>
      <c r="AB370" s="29">
        <f>INDEX(version8[#Data],MATCH(Data2[[#This Row],[Version]],version8[Version],0),2)</f>
        <v>1</v>
      </c>
      <c r="AC370" s="29" t="str">
        <f>IF(Data2[[#This Row],[FederalService]]="",Data2[[#This Row],[FundSource]],IF(Data2[[#This Row],[FederalService]]="L",Data2[[#This Row],[FundSource]]&amp;"-L",IF(Data2[[#This Row],[FederalService]]="F",Data2[[#This Row],[FundSource]]&amp;"-F",IF(Data2[[#This Row],[FederalService]]="S",Data2[[#This Row],[FundSource]]&amp;"-S"))))</f>
        <v>SEG-F</v>
      </c>
    </row>
    <row r="371" spans="1:29" ht="15" x14ac:dyDescent="0.25">
      <c r="A371" t="s">
        <v>126</v>
      </c>
      <c r="B371" t="s">
        <v>117</v>
      </c>
      <c r="C371" t="s">
        <v>165</v>
      </c>
      <c r="D371" s="15">
        <v>382</v>
      </c>
      <c r="E371" t="s">
        <v>261</v>
      </c>
      <c r="F371" t="s">
        <v>109</v>
      </c>
      <c r="G371" t="s">
        <v>110</v>
      </c>
      <c r="H371" t="s">
        <v>165</v>
      </c>
      <c r="I371" t="s">
        <v>118</v>
      </c>
      <c r="J371" t="s">
        <v>112</v>
      </c>
      <c r="K371" t="s">
        <v>178</v>
      </c>
      <c r="L371" s="15">
        <v>2000</v>
      </c>
      <c r="M371" t="s">
        <v>115</v>
      </c>
      <c r="N371" t="s">
        <v>116</v>
      </c>
      <c r="O371" t="s">
        <v>179</v>
      </c>
      <c r="P371" t="s">
        <v>180</v>
      </c>
      <c r="Q371" t="s">
        <v>197</v>
      </c>
      <c r="R371" t="s">
        <v>170</v>
      </c>
      <c r="S371">
        <v>14196900</v>
      </c>
      <c r="T371">
        <v>0</v>
      </c>
      <c r="U371" s="15">
        <v>2</v>
      </c>
      <c r="V371" s="27" t="str">
        <f>INDEX(program[ProgramName],MATCH(Data2[[#This Row],[ProgramNum]],program[ProgramNum],0))</f>
        <v>STATE HIGHWAY FACILITIES</v>
      </c>
      <c r="W371" s="20" t="str">
        <f>RIGHT(Data2[[#This Row],[ProgramNum]],1)&amp;Data2[[#This Row],[Statute]]</f>
        <v>3bx</v>
      </c>
      <c r="X371" s="27" t="e">
        <f>INDEX(#REF!,MATCH(Data2[[#This Row],[Appr]],#REF!,0))</f>
        <v>#REF!</v>
      </c>
      <c r="Y371" s="40" t="str">
        <f>INDEX(version[Version],MATCH(Data2[[#This Row],[ChangeAuth]],version[Chg code],0))</f>
        <v>Agency</v>
      </c>
      <c r="Z371" s="30">
        <f>INDEX(fund[#Data],MATCH(G371,fund[Fund code],0),2)</f>
        <v>211</v>
      </c>
      <c r="AA371" s="29" t="str">
        <f>IF(Data2[[#This Row],[B2year]]=1,RIGHT(LEFT($A$1,4)+1,2),IF(Data2[[#This Row],[B2year]]=2,RIGHT($A$1,2),""))</f>
        <v>23</v>
      </c>
      <c r="AB371" s="29">
        <f>INDEX(version8[#Data],MATCH(Data2[[#This Row],[Version]],version8[Version],0),2)</f>
        <v>1</v>
      </c>
      <c r="AC371" s="29" t="str">
        <f>IF(Data2[[#This Row],[FederalService]]="",Data2[[#This Row],[FundSource]],IF(Data2[[#This Row],[FederalService]]="L",Data2[[#This Row],[FundSource]]&amp;"-L",IF(Data2[[#This Row],[FederalService]]="F",Data2[[#This Row],[FundSource]]&amp;"-F",IF(Data2[[#This Row],[FederalService]]="S",Data2[[#This Row],[FundSource]]&amp;"-S"))))</f>
        <v>SEG-F</v>
      </c>
    </row>
    <row r="372" spans="1:29" ht="15" x14ac:dyDescent="0.25">
      <c r="A372" t="s">
        <v>126</v>
      </c>
      <c r="B372" t="s">
        <v>117</v>
      </c>
      <c r="C372" t="s">
        <v>165</v>
      </c>
      <c r="D372" s="15">
        <v>382</v>
      </c>
      <c r="E372" t="s">
        <v>261</v>
      </c>
      <c r="F372" t="s">
        <v>109</v>
      </c>
      <c r="G372" t="s">
        <v>110</v>
      </c>
      <c r="H372" t="s">
        <v>165</v>
      </c>
      <c r="I372" t="s">
        <v>118</v>
      </c>
      <c r="J372" t="s">
        <v>112</v>
      </c>
      <c r="K372" t="s">
        <v>178</v>
      </c>
      <c r="L372" s="15">
        <v>3007</v>
      </c>
      <c r="M372" t="s">
        <v>135</v>
      </c>
      <c r="N372" t="s">
        <v>114</v>
      </c>
      <c r="O372" t="s">
        <v>179</v>
      </c>
      <c r="P372" t="s">
        <v>180</v>
      </c>
      <c r="Q372" t="s">
        <v>197</v>
      </c>
      <c r="R372" t="s">
        <v>170</v>
      </c>
      <c r="S372">
        <v>108400</v>
      </c>
      <c r="T372">
        <v>0</v>
      </c>
      <c r="U372" s="15">
        <v>1</v>
      </c>
      <c r="V372" s="27" t="str">
        <f>INDEX(program[ProgramName],MATCH(Data2[[#This Row],[ProgramNum]],program[ProgramNum],0))</f>
        <v>STATE HIGHWAY FACILITIES</v>
      </c>
      <c r="W372" s="20" t="str">
        <f>RIGHT(Data2[[#This Row],[ProgramNum]],1)&amp;Data2[[#This Row],[Statute]]</f>
        <v>3bx</v>
      </c>
      <c r="X372" s="27" t="e">
        <f>INDEX(#REF!,MATCH(Data2[[#This Row],[Appr]],#REF!,0))</f>
        <v>#REF!</v>
      </c>
      <c r="Y372" s="40" t="str">
        <f>INDEX(version[Version],MATCH(Data2[[#This Row],[ChangeAuth]],version[Chg code],0))</f>
        <v>Agency</v>
      </c>
      <c r="Z372" s="30">
        <f>INDEX(fund[#Data],MATCH(G372,fund[Fund code],0),2)</f>
        <v>211</v>
      </c>
      <c r="AA372" s="29" t="str">
        <f>IF(Data2[[#This Row],[B2year]]=1,RIGHT(LEFT($A$1,4)+1,2),IF(Data2[[#This Row],[B2year]]=2,RIGHT($A$1,2),""))</f>
        <v>22</v>
      </c>
      <c r="AB372" s="29">
        <f>INDEX(version8[#Data],MATCH(Data2[[#This Row],[Version]],version8[Version],0),2)</f>
        <v>1</v>
      </c>
      <c r="AC372" s="29" t="str">
        <f>IF(Data2[[#This Row],[FederalService]]="",Data2[[#This Row],[FundSource]],IF(Data2[[#This Row],[FederalService]]="L",Data2[[#This Row],[FundSource]]&amp;"-L",IF(Data2[[#This Row],[FederalService]]="F",Data2[[#This Row],[FundSource]]&amp;"-F",IF(Data2[[#This Row],[FederalService]]="S",Data2[[#This Row],[FundSource]]&amp;"-S"))))</f>
        <v>SEG-F</v>
      </c>
    </row>
    <row r="373" spans="1:29" ht="15" x14ac:dyDescent="0.25">
      <c r="A373" t="s">
        <v>126</v>
      </c>
      <c r="B373" t="s">
        <v>117</v>
      </c>
      <c r="C373" t="s">
        <v>165</v>
      </c>
      <c r="D373" s="15">
        <v>382</v>
      </c>
      <c r="E373" t="s">
        <v>261</v>
      </c>
      <c r="F373" t="s">
        <v>109</v>
      </c>
      <c r="G373" t="s">
        <v>110</v>
      </c>
      <c r="H373" t="s">
        <v>165</v>
      </c>
      <c r="I373" t="s">
        <v>118</v>
      </c>
      <c r="J373" t="s">
        <v>112</v>
      </c>
      <c r="K373" t="s">
        <v>178</v>
      </c>
      <c r="L373" s="15">
        <v>3007</v>
      </c>
      <c r="M373" t="s">
        <v>135</v>
      </c>
      <c r="N373" t="s">
        <v>114</v>
      </c>
      <c r="O373" t="s">
        <v>179</v>
      </c>
      <c r="P373" t="s">
        <v>180</v>
      </c>
      <c r="Q373" t="s">
        <v>197</v>
      </c>
      <c r="R373" t="s">
        <v>170</v>
      </c>
      <c r="S373">
        <v>108400</v>
      </c>
      <c r="T373">
        <v>0</v>
      </c>
      <c r="U373" s="15">
        <v>2</v>
      </c>
      <c r="V373" s="27" t="str">
        <f>INDEX(program[ProgramName],MATCH(Data2[[#This Row],[ProgramNum]],program[ProgramNum],0))</f>
        <v>STATE HIGHWAY FACILITIES</v>
      </c>
      <c r="W373" s="20" t="str">
        <f>RIGHT(Data2[[#This Row],[ProgramNum]],1)&amp;Data2[[#This Row],[Statute]]</f>
        <v>3bx</v>
      </c>
      <c r="X373" s="27" t="e">
        <f>INDEX(#REF!,MATCH(Data2[[#This Row],[Appr]],#REF!,0))</f>
        <v>#REF!</v>
      </c>
      <c r="Y373" s="40" t="str">
        <f>INDEX(version[Version],MATCH(Data2[[#This Row],[ChangeAuth]],version[Chg code],0))</f>
        <v>Agency</v>
      </c>
      <c r="Z373" s="30">
        <f>INDEX(fund[#Data],MATCH(G373,fund[Fund code],0),2)</f>
        <v>211</v>
      </c>
      <c r="AA373" s="29" t="str">
        <f>IF(Data2[[#This Row],[B2year]]=1,RIGHT(LEFT($A$1,4)+1,2),IF(Data2[[#This Row],[B2year]]=2,RIGHT($A$1,2),""))</f>
        <v>23</v>
      </c>
      <c r="AB373" s="29">
        <f>INDEX(version8[#Data],MATCH(Data2[[#This Row],[Version]],version8[Version],0),2)</f>
        <v>1</v>
      </c>
      <c r="AC373" s="29" t="str">
        <f>IF(Data2[[#This Row],[FederalService]]="",Data2[[#This Row],[FundSource]],IF(Data2[[#This Row],[FederalService]]="L",Data2[[#This Row],[FundSource]]&amp;"-L",IF(Data2[[#This Row],[FederalService]]="F",Data2[[#This Row],[FundSource]]&amp;"-F",IF(Data2[[#This Row],[FederalService]]="S",Data2[[#This Row],[FundSource]]&amp;"-S"))))</f>
        <v>SEG-F</v>
      </c>
    </row>
    <row r="374" spans="1:29" ht="15" x14ac:dyDescent="0.25">
      <c r="A374" t="s">
        <v>126</v>
      </c>
      <c r="B374" t="s">
        <v>117</v>
      </c>
      <c r="C374" t="s">
        <v>165</v>
      </c>
      <c r="D374" s="15">
        <v>382</v>
      </c>
      <c r="E374" t="s">
        <v>261</v>
      </c>
      <c r="F374" t="s">
        <v>109</v>
      </c>
      <c r="G374" t="s">
        <v>110</v>
      </c>
      <c r="H374" t="s">
        <v>165</v>
      </c>
      <c r="I374" t="s">
        <v>118</v>
      </c>
      <c r="J374" t="s">
        <v>112</v>
      </c>
      <c r="K374" t="s">
        <v>178</v>
      </c>
      <c r="L374" s="15">
        <v>3003</v>
      </c>
      <c r="M374" t="s">
        <v>113</v>
      </c>
      <c r="N374" t="s">
        <v>114</v>
      </c>
      <c r="O374" t="s">
        <v>179</v>
      </c>
      <c r="P374" t="s">
        <v>180</v>
      </c>
      <c r="Q374" t="s">
        <v>197</v>
      </c>
      <c r="R374" t="s">
        <v>170</v>
      </c>
      <c r="S374">
        <v>63600</v>
      </c>
      <c r="T374">
        <v>0</v>
      </c>
      <c r="U374" s="15">
        <v>1</v>
      </c>
      <c r="V374" s="27" t="str">
        <f>INDEX(program[ProgramName],MATCH(Data2[[#This Row],[ProgramNum]],program[ProgramNum],0))</f>
        <v>STATE HIGHWAY FACILITIES</v>
      </c>
      <c r="W374" s="20" t="str">
        <f>RIGHT(Data2[[#This Row],[ProgramNum]],1)&amp;Data2[[#This Row],[Statute]]</f>
        <v>3bx</v>
      </c>
      <c r="X374" s="27" t="e">
        <f>INDEX(#REF!,MATCH(Data2[[#This Row],[Appr]],#REF!,0))</f>
        <v>#REF!</v>
      </c>
      <c r="Y374" s="40" t="str">
        <f>INDEX(version[Version],MATCH(Data2[[#This Row],[ChangeAuth]],version[Chg code],0))</f>
        <v>Agency</v>
      </c>
      <c r="Z374" s="30">
        <f>INDEX(fund[#Data],MATCH(G374,fund[Fund code],0),2)</f>
        <v>211</v>
      </c>
      <c r="AA374" s="29" t="str">
        <f>IF(Data2[[#This Row],[B2year]]=1,RIGHT(LEFT($A$1,4)+1,2),IF(Data2[[#This Row],[B2year]]=2,RIGHT($A$1,2),""))</f>
        <v>22</v>
      </c>
      <c r="AB374" s="29">
        <f>INDEX(version8[#Data],MATCH(Data2[[#This Row],[Version]],version8[Version],0),2)</f>
        <v>1</v>
      </c>
      <c r="AC374" s="29" t="str">
        <f>IF(Data2[[#This Row],[FederalService]]="",Data2[[#This Row],[FundSource]],IF(Data2[[#This Row],[FederalService]]="L",Data2[[#This Row],[FundSource]]&amp;"-L",IF(Data2[[#This Row],[FederalService]]="F",Data2[[#This Row],[FundSource]]&amp;"-F",IF(Data2[[#This Row],[FederalService]]="S",Data2[[#This Row],[FundSource]]&amp;"-S"))))</f>
        <v>SEG-F</v>
      </c>
    </row>
    <row r="375" spans="1:29" ht="15" x14ac:dyDescent="0.25">
      <c r="A375" t="s">
        <v>126</v>
      </c>
      <c r="B375" t="s">
        <v>117</v>
      </c>
      <c r="C375" t="s">
        <v>165</v>
      </c>
      <c r="D375" s="15">
        <v>382</v>
      </c>
      <c r="E375" t="s">
        <v>261</v>
      </c>
      <c r="F375" t="s">
        <v>109</v>
      </c>
      <c r="G375" t="s">
        <v>110</v>
      </c>
      <c r="H375" t="s">
        <v>165</v>
      </c>
      <c r="I375" t="s">
        <v>118</v>
      </c>
      <c r="J375" t="s">
        <v>112</v>
      </c>
      <c r="K375" t="s">
        <v>178</v>
      </c>
      <c r="L375" s="15">
        <v>3003</v>
      </c>
      <c r="M375" t="s">
        <v>113</v>
      </c>
      <c r="N375" t="s">
        <v>114</v>
      </c>
      <c r="O375" t="s">
        <v>179</v>
      </c>
      <c r="P375" t="s">
        <v>180</v>
      </c>
      <c r="Q375" t="s">
        <v>197</v>
      </c>
      <c r="R375" t="s">
        <v>170</v>
      </c>
      <c r="S375">
        <v>63600</v>
      </c>
      <c r="T375">
        <v>0</v>
      </c>
      <c r="U375" s="15">
        <v>2</v>
      </c>
      <c r="V375" s="27" t="str">
        <f>INDEX(program[ProgramName],MATCH(Data2[[#This Row],[ProgramNum]],program[ProgramNum],0))</f>
        <v>STATE HIGHWAY FACILITIES</v>
      </c>
      <c r="W375" s="20" t="str">
        <f>RIGHT(Data2[[#This Row],[ProgramNum]],1)&amp;Data2[[#This Row],[Statute]]</f>
        <v>3bx</v>
      </c>
      <c r="X375" s="27" t="e">
        <f>INDEX(#REF!,MATCH(Data2[[#This Row],[Appr]],#REF!,0))</f>
        <v>#REF!</v>
      </c>
      <c r="Y375" s="40" t="str">
        <f>INDEX(version[Version],MATCH(Data2[[#This Row],[ChangeAuth]],version[Chg code],0))</f>
        <v>Agency</v>
      </c>
      <c r="Z375" s="30">
        <f>INDEX(fund[#Data],MATCH(G375,fund[Fund code],0),2)</f>
        <v>211</v>
      </c>
      <c r="AA375" s="29" t="str">
        <f>IF(Data2[[#This Row],[B2year]]=1,RIGHT(LEFT($A$1,4)+1,2),IF(Data2[[#This Row],[B2year]]=2,RIGHT($A$1,2),""))</f>
        <v>23</v>
      </c>
      <c r="AB375" s="29">
        <f>INDEX(version8[#Data],MATCH(Data2[[#This Row],[Version]],version8[Version],0),2)</f>
        <v>1</v>
      </c>
      <c r="AC375" s="29" t="str">
        <f>IF(Data2[[#This Row],[FederalService]]="",Data2[[#This Row],[FundSource]],IF(Data2[[#This Row],[FederalService]]="L",Data2[[#This Row],[FundSource]]&amp;"-L",IF(Data2[[#This Row],[FederalService]]="F",Data2[[#This Row],[FundSource]]&amp;"-F",IF(Data2[[#This Row],[FederalService]]="S",Data2[[#This Row],[FundSource]]&amp;"-S"))))</f>
        <v>SEG-F</v>
      </c>
    </row>
    <row r="376" spans="1:29" ht="15" x14ac:dyDescent="0.25">
      <c r="A376" t="s">
        <v>126</v>
      </c>
      <c r="B376" t="s">
        <v>117</v>
      </c>
      <c r="C376" t="s">
        <v>165</v>
      </c>
      <c r="D376" s="15">
        <v>382</v>
      </c>
      <c r="E376" t="s">
        <v>261</v>
      </c>
      <c r="F376" t="s">
        <v>109</v>
      </c>
      <c r="G376" t="s">
        <v>110</v>
      </c>
      <c r="H376" t="s">
        <v>165</v>
      </c>
      <c r="I376" t="s">
        <v>118</v>
      </c>
      <c r="J376" t="s">
        <v>112</v>
      </c>
      <c r="K376" t="s">
        <v>178</v>
      </c>
      <c r="L376" s="15">
        <v>3001</v>
      </c>
      <c r="M376" t="s">
        <v>124</v>
      </c>
      <c r="N376" t="s">
        <v>114</v>
      </c>
      <c r="O376" t="s">
        <v>179</v>
      </c>
      <c r="P376" t="s">
        <v>180</v>
      </c>
      <c r="Q376" t="s">
        <v>197</v>
      </c>
      <c r="R376" t="s">
        <v>170</v>
      </c>
      <c r="S376">
        <v>-230700</v>
      </c>
      <c r="T376">
        <v>0</v>
      </c>
      <c r="U376" s="15">
        <v>1</v>
      </c>
      <c r="V376" s="27" t="str">
        <f>INDEX(program[ProgramName],MATCH(Data2[[#This Row],[ProgramNum]],program[ProgramNum],0))</f>
        <v>STATE HIGHWAY FACILITIES</v>
      </c>
      <c r="W376" s="20" t="str">
        <f>RIGHT(Data2[[#This Row],[ProgramNum]],1)&amp;Data2[[#This Row],[Statute]]</f>
        <v>3bx</v>
      </c>
      <c r="X376" s="27" t="e">
        <f>INDEX(#REF!,MATCH(Data2[[#This Row],[Appr]],#REF!,0))</f>
        <v>#REF!</v>
      </c>
      <c r="Y376" s="40" t="str">
        <f>INDEX(version[Version],MATCH(Data2[[#This Row],[ChangeAuth]],version[Chg code],0))</f>
        <v>Agency</v>
      </c>
      <c r="Z376" s="30">
        <f>INDEX(fund[#Data],MATCH(G376,fund[Fund code],0),2)</f>
        <v>211</v>
      </c>
      <c r="AA376" s="29" t="str">
        <f>IF(Data2[[#This Row],[B2year]]=1,RIGHT(LEFT($A$1,4)+1,2),IF(Data2[[#This Row],[B2year]]=2,RIGHT($A$1,2),""))</f>
        <v>22</v>
      </c>
      <c r="AB376" s="29">
        <f>INDEX(version8[#Data],MATCH(Data2[[#This Row],[Version]],version8[Version],0),2)</f>
        <v>1</v>
      </c>
      <c r="AC376" s="29" t="str">
        <f>IF(Data2[[#This Row],[FederalService]]="",Data2[[#This Row],[FundSource]],IF(Data2[[#This Row],[FederalService]]="L",Data2[[#This Row],[FundSource]]&amp;"-L",IF(Data2[[#This Row],[FederalService]]="F",Data2[[#This Row],[FundSource]]&amp;"-F",IF(Data2[[#This Row],[FederalService]]="S",Data2[[#This Row],[FundSource]]&amp;"-S"))))</f>
        <v>SEG-F</v>
      </c>
    </row>
    <row r="377" spans="1:29" ht="15" x14ac:dyDescent="0.25">
      <c r="A377" t="s">
        <v>126</v>
      </c>
      <c r="B377" t="s">
        <v>117</v>
      </c>
      <c r="C377" t="s">
        <v>165</v>
      </c>
      <c r="D377" s="15">
        <v>382</v>
      </c>
      <c r="E377" t="s">
        <v>261</v>
      </c>
      <c r="F377" t="s">
        <v>109</v>
      </c>
      <c r="G377" t="s">
        <v>110</v>
      </c>
      <c r="H377" t="s">
        <v>165</v>
      </c>
      <c r="I377" t="s">
        <v>118</v>
      </c>
      <c r="J377" t="s">
        <v>112</v>
      </c>
      <c r="K377" t="s">
        <v>178</v>
      </c>
      <c r="L377" s="15">
        <v>3001</v>
      </c>
      <c r="M377" t="s">
        <v>124</v>
      </c>
      <c r="N377" t="s">
        <v>114</v>
      </c>
      <c r="O377" t="s">
        <v>179</v>
      </c>
      <c r="P377" t="s">
        <v>180</v>
      </c>
      <c r="Q377" t="s">
        <v>197</v>
      </c>
      <c r="R377" t="s">
        <v>170</v>
      </c>
      <c r="S377">
        <v>-231100</v>
      </c>
      <c r="T377">
        <v>0</v>
      </c>
      <c r="U377" s="15">
        <v>2</v>
      </c>
      <c r="V377" s="27" t="str">
        <f>INDEX(program[ProgramName],MATCH(Data2[[#This Row],[ProgramNum]],program[ProgramNum],0))</f>
        <v>STATE HIGHWAY FACILITIES</v>
      </c>
      <c r="W377" s="20" t="str">
        <f>RIGHT(Data2[[#This Row],[ProgramNum]],1)&amp;Data2[[#This Row],[Statute]]</f>
        <v>3bx</v>
      </c>
      <c r="X377" s="27" t="e">
        <f>INDEX(#REF!,MATCH(Data2[[#This Row],[Appr]],#REF!,0))</f>
        <v>#REF!</v>
      </c>
      <c r="Y377" s="40" t="str">
        <f>INDEX(version[Version],MATCH(Data2[[#This Row],[ChangeAuth]],version[Chg code],0))</f>
        <v>Agency</v>
      </c>
      <c r="Z377" s="30">
        <f>INDEX(fund[#Data],MATCH(G377,fund[Fund code],0),2)</f>
        <v>211</v>
      </c>
      <c r="AA377" s="29" t="str">
        <f>IF(Data2[[#This Row],[B2year]]=1,RIGHT(LEFT($A$1,4)+1,2),IF(Data2[[#This Row],[B2year]]=2,RIGHT($A$1,2),""))</f>
        <v>23</v>
      </c>
      <c r="AB377" s="29">
        <f>INDEX(version8[#Data],MATCH(Data2[[#This Row],[Version]],version8[Version],0),2)</f>
        <v>1</v>
      </c>
      <c r="AC377" s="29" t="str">
        <f>IF(Data2[[#This Row],[FederalService]]="",Data2[[#This Row],[FundSource]],IF(Data2[[#This Row],[FederalService]]="L",Data2[[#This Row],[FundSource]]&amp;"-L",IF(Data2[[#This Row],[FederalService]]="F",Data2[[#This Row],[FundSource]]&amp;"-F",IF(Data2[[#This Row],[FederalService]]="S",Data2[[#This Row],[FundSource]]&amp;"-S"))))</f>
        <v>SEG-F</v>
      </c>
    </row>
    <row r="378" spans="1:29" ht="15" x14ac:dyDescent="0.25">
      <c r="A378" t="s">
        <v>126</v>
      </c>
      <c r="B378" t="s">
        <v>126</v>
      </c>
      <c r="C378" t="s">
        <v>165</v>
      </c>
      <c r="D378" s="15">
        <v>378</v>
      </c>
      <c r="E378" t="s">
        <v>244</v>
      </c>
      <c r="F378" t="s">
        <v>109</v>
      </c>
      <c r="G378" t="s">
        <v>110</v>
      </c>
      <c r="H378" t="s">
        <v>165</v>
      </c>
      <c r="I378" t="s">
        <v>118</v>
      </c>
      <c r="J378" t="s">
        <v>112</v>
      </c>
      <c r="K378" t="s">
        <v>178</v>
      </c>
      <c r="L378" s="15">
        <v>5301</v>
      </c>
      <c r="M378" t="s">
        <v>364</v>
      </c>
      <c r="N378" t="s">
        <v>122</v>
      </c>
      <c r="O378" t="s">
        <v>245</v>
      </c>
      <c r="P378" t="s">
        <v>246</v>
      </c>
      <c r="Q378" t="s">
        <v>197</v>
      </c>
      <c r="R378" t="s">
        <v>170</v>
      </c>
      <c r="S378">
        <v>-18600</v>
      </c>
      <c r="T378">
        <v>0</v>
      </c>
      <c r="U378" s="15">
        <v>1</v>
      </c>
      <c r="V378" s="27" t="str">
        <f>INDEX(program[ProgramName],MATCH(Data2[[#This Row],[ProgramNum]],program[ProgramNum],0))</f>
        <v>STATE HIGHWAY FACILITIES</v>
      </c>
      <c r="W378" s="20" t="str">
        <f>RIGHT(Data2[[#This Row],[ProgramNum]],1)&amp;Data2[[#This Row],[Statute]]</f>
        <v>3ax</v>
      </c>
      <c r="X378" s="27" t="e">
        <f>INDEX(#REF!,MATCH(Data2[[#This Row],[Appr]],#REF!,0))</f>
        <v>#REF!</v>
      </c>
      <c r="Y378" s="40" t="str">
        <f>INDEX(version[Version],MATCH(Data2[[#This Row],[ChangeAuth]],version[Chg code],0))</f>
        <v>Governor's</v>
      </c>
      <c r="Z378" s="30">
        <f>INDEX(fund[#Data],MATCH(G378,fund[Fund code],0),2)</f>
        <v>211</v>
      </c>
      <c r="AA378" s="29" t="str">
        <f>IF(Data2[[#This Row],[B2year]]=1,RIGHT(LEFT($A$1,4)+1,2),IF(Data2[[#This Row],[B2year]]=2,RIGHT($A$1,2),""))</f>
        <v>22</v>
      </c>
      <c r="AB378" s="29">
        <f>INDEX(version8[#Data],MATCH(Data2[[#This Row],[Version]],version8[Version],0),2)</f>
        <v>2</v>
      </c>
      <c r="AC378" s="29" t="str">
        <f>IF(Data2[[#This Row],[FederalService]]="",Data2[[#This Row],[FundSource]],IF(Data2[[#This Row],[FederalService]]="L",Data2[[#This Row],[FundSource]]&amp;"-L",IF(Data2[[#This Row],[FederalService]]="F",Data2[[#This Row],[FundSource]]&amp;"-F",IF(Data2[[#This Row],[FederalService]]="S",Data2[[#This Row],[FundSource]]&amp;"-S"))))</f>
        <v>SEG-F</v>
      </c>
    </row>
    <row r="379" spans="1:29" ht="15" x14ac:dyDescent="0.25">
      <c r="A379" t="s">
        <v>126</v>
      </c>
      <c r="B379" t="s">
        <v>126</v>
      </c>
      <c r="C379" t="s">
        <v>165</v>
      </c>
      <c r="D379" s="15">
        <v>378</v>
      </c>
      <c r="E379" t="s">
        <v>244</v>
      </c>
      <c r="F379" t="s">
        <v>109</v>
      </c>
      <c r="G379" t="s">
        <v>110</v>
      </c>
      <c r="H379" t="s">
        <v>165</v>
      </c>
      <c r="I379" t="s">
        <v>118</v>
      </c>
      <c r="J379" t="s">
        <v>112</v>
      </c>
      <c r="K379" t="s">
        <v>178</v>
      </c>
      <c r="L379" s="15">
        <v>5301</v>
      </c>
      <c r="M379" t="s">
        <v>364</v>
      </c>
      <c r="N379" t="s">
        <v>122</v>
      </c>
      <c r="O379" t="s">
        <v>245</v>
      </c>
      <c r="P379" t="s">
        <v>246</v>
      </c>
      <c r="Q379" t="s">
        <v>197</v>
      </c>
      <c r="R379" t="s">
        <v>170</v>
      </c>
      <c r="S379">
        <v>-21200</v>
      </c>
      <c r="T379">
        <v>0</v>
      </c>
      <c r="U379" s="15">
        <v>2</v>
      </c>
      <c r="V379" s="27" t="str">
        <f>INDEX(program[ProgramName],MATCH(Data2[[#This Row],[ProgramNum]],program[ProgramNum],0))</f>
        <v>STATE HIGHWAY FACILITIES</v>
      </c>
      <c r="W379" s="20" t="str">
        <f>RIGHT(Data2[[#This Row],[ProgramNum]],1)&amp;Data2[[#This Row],[Statute]]</f>
        <v>3ax</v>
      </c>
      <c r="X379" s="27" t="e">
        <f>INDEX(#REF!,MATCH(Data2[[#This Row],[Appr]],#REF!,0))</f>
        <v>#REF!</v>
      </c>
      <c r="Y379" s="40" t="str">
        <f>INDEX(version[Version],MATCH(Data2[[#This Row],[ChangeAuth]],version[Chg code],0))</f>
        <v>Governor's</v>
      </c>
      <c r="Z379" s="30">
        <f>INDEX(fund[#Data],MATCH(G379,fund[Fund code],0),2)</f>
        <v>211</v>
      </c>
      <c r="AA379" s="29" t="str">
        <f>IF(Data2[[#This Row],[B2year]]=1,RIGHT(LEFT($A$1,4)+1,2),IF(Data2[[#This Row],[B2year]]=2,RIGHT($A$1,2),""))</f>
        <v>23</v>
      </c>
      <c r="AB379" s="29">
        <f>INDEX(version8[#Data],MATCH(Data2[[#This Row],[Version]],version8[Version],0),2)</f>
        <v>2</v>
      </c>
      <c r="AC379" s="29" t="str">
        <f>IF(Data2[[#This Row],[FederalService]]="",Data2[[#This Row],[FundSource]],IF(Data2[[#This Row],[FederalService]]="L",Data2[[#This Row],[FundSource]]&amp;"-L",IF(Data2[[#This Row],[FederalService]]="F",Data2[[#This Row],[FundSource]]&amp;"-F",IF(Data2[[#This Row],[FederalService]]="S",Data2[[#This Row],[FundSource]]&amp;"-S"))))</f>
        <v>SEG-F</v>
      </c>
    </row>
    <row r="380" spans="1:29" ht="15" x14ac:dyDescent="0.25">
      <c r="A380" t="s">
        <v>126</v>
      </c>
      <c r="B380" t="s">
        <v>126</v>
      </c>
      <c r="C380" t="s">
        <v>165</v>
      </c>
      <c r="D380" s="15">
        <v>363</v>
      </c>
      <c r="E380" t="s">
        <v>269</v>
      </c>
      <c r="F380" t="s">
        <v>109</v>
      </c>
      <c r="G380" t="s">
        <v>110</v>
      </c>
      <c r="H380" t="s">
        <v>165</v>
      </c>
      <c r="I380" t="s">
        <v>118</v>
      </c>
      <c r="J380" t="s">
        <v>112</v>
      </c>
      <c r="K380" t="s">
        <v>165</v>
      </c>
      <c r="L380" s="15">
        <v>5302</v>
      </c>
      <c r="M380" t="s">
        <v>371</v>
      </c>
      <c r="N380" t="s">
        <v>122</v>
      </c>
      <c r="O380" t="s">
        <v>209</v>
      </c>
      <c r="P380" t="s">
        <v>270</v>
      </c>
      <c r="Q380" t="s">
        <v>197</v>
      </c>
      <c r="R380" t="s">
        <v>170</v>
      </c>
      <c r="S380">
        <v>-7086000</v>
      </c>
      <c r="T380">
        <v>0</v>
      </c>
      <c r="U380" s="15">
        <v>1</v>
      </c>
      <c r="V380" s="27" t="str">
        <f>INDEX(program[ProgramName],MATCH(Data2[[#This Row],[ProgramNum]],program[ProgramNum],0))</f>
        <v>STATE HIGHWAY FACILITIES</v>
      </c>
      <c r="W380" s="20" t="str">
        <f>RIGHT(Data2[[#This Row],[ProgramNum]],1)&amp;Data2[[#This Row],[Statute]]</f>
        <v>3cq</v>
      </c>
      <c r="X380" s="27" t="e">
        <f>INDEX(#REF!,MATCH(Data2[[#This Row],[Appr]],#REF!,0))</f>
        <v>#REF!</v>
      </c>
      <c r="Y380" s="40" t="str">
        <f>INDEX(version[Version],MATCH(Data2[[#This Row],[ChangeAuth]],version[Chg code],0))</f>
        <v>Governor's</v>
      </c>
      <c r="Z380" s="30">
        <f>INDEX(fund[#Data],MATCH(G380,fund[Fund code],0),2)</f>
        <v>211</v>
      </c>
      <c r="AA380" s="29" t="str">
        <f>IF(Data2[[#This Row],[B2year]]=1,RIGHT(LEFT($A$1,4)+1,2),IF(Data2[[#This Row],[B2year]]=2,RIGHT($A$1,2),""))</f>
        <v>22</v>
      </c>
      <c r="AB380" s="29">
        <f>INDEX(version8[#Data],MATCH(Data2[[#This Row],[Version]],version8[Version],0),2)</f>
        <v>2</v>
      </c>
      <c r="AC380" s="29" t="str">
        <f>IF(Data2[[#This Row],[FederalService]]="",Data2[[#This Row],[FundSource]],IF(Data2[[#This Row],[FederalService]]="L",Data2[[#This Row],[FundSource]]&amp;"-L",IF(Data2[[#This Row],[FederalService]]="F",Data2[[#This Row],[FundSource]]&amp;"-F",IF(Data2[[#This Row],[FederalService]]="S",Data2[[#This Row],[FundSource]]&amp;"-S"))))</f>
        <v>SEG</v>
      </c>
    </row>
    <row r="381" spans="1:29" ht="15" x14ac:dyDescent="0.25">
      <c r="A381" t="s">
        <v>126</v>
      </c>
      <c r="B381" t="s">
        <v>126</v>
      </c>
      <c r="C381" t="s">
        <v>165</v>
      </c>
      <c r="D381" s="15">
        <v>363</v>
      </c>
      <c r="E381" t="s">
        <v>269</v>
      </c>
      <c r="F381" t="s">
        <v>109</v>
      </c>
      <c r="G381" t="s">
        <v>110</v>
      </c>
      <c r="H381" t="s">
        <v>165</v>
      </c>
      <c r="I381" t="s">
        <v>118</v>
      </c>
      <c r="J381" t="s">
        <v>112</v>
      </c>
      <c r="K381" t="s">
        <v>165</v>
      </c>
      <c r="L381" s="15">
        <v>5302</v>
      </c>
      <c r="M381" t="s">
        <v>371</v>
      </c>
      <c r="N381" t="s">
        <v>122</v>
      </c>
      <c r="O381" t="s">
        <v>209</v>
      </c>
      <c r="P381" t="s">
        <v>270</v>
      </c>
      <c r="Q381" t="s">
        <v>197</v>
      </c>
      <c r="R381" t="s">
        <v>170</v>
      </c>
      <c r="S381">
        <v>-2693600</v>
      </c>
      <c r="T381">
        <v>0</v>
      </c>
      <c r="U381" s="15">
        <v>2</v>
      </c>
      <c r="V381" s="27" t="str">
        <f>INDEX(program[ProgramName],MATCH(Data2[[#This Row],[ProgramNum]],program[ProgramNum],0))</f>
        <v>STATE HIGHWAY FACILITIES</v>
      </c>
      <c r="W381" s="20" t="str">
        <f>RIGHT(Data2[[#This Row],[ProgramNum]],1)&amp;Data2[[#This Row],[Statute]]</f>
        <v>3cq</v>
      </c>
      <c r="X381" s="27" t="e">
        <f>INDEX(#REF!,MATCH(Data2[[#This Row],[Appr]],#REF!,0))</f>
        <v>#REF!</v>
      </c>
      <c r="Y381" s="40" t="str">
        <f>INDEX(version[Version],MATCH(Data2[[#This Row],[ChangeAuth]],version[Chg code],0))</f>
        <v>Governor's</v>
      </c>
      <c r="Z381" s="30">
        <f>INDEX(fund[#Data],MATCH(G381,fund[Fund code],0),2)</f>
        <v>211</v>
      </c>
      <c r="AA381" s="29" t="str">
        <f>IF(Data2[[#This Row],[B2year]]=1,RIGHT(LEFT($A$1,4)+1,2),IF(Data2[[#This Row],[B2year]]=2,RIGHT($A$1,2),""))</f>
        <v>23</v>
      </c>
      <c r="AB381" s="29">
        <f>INDEX(version8[#Data],MATCH(Data2[[#This Row],[Version]],version8[Version],0),2)</f>
        <v>2</v>
      </c>
      <c r="AC381" s="29" t="str">
        <f>IF(Data2[[#This Row],[FederalService]]="",Data2[[#This Row],[FundSource]],IF(Data2[[#This Row],[FederalService]]="L",Data2[[#This Row],[FundSource]]&amp;"-L",IF(Data2[[#This Row],[FederalService]]="F",Data2[[#This Row],[FundSource]]&amp;"-F",IF(Data2[[#This Row],[FederalService]]="S",Data2[[#This Row],[FundSource]]&amp;"-S"))))</f>
        <v>SEG</v>
      </c>
    </row>
    <row r="382" spans="1:29" ht="15" x14ac:dyDescent="0.25">
      <c r="A382" t="s">
        <v>126</v>
      </c>
      <c r="B382" t="s">
        <v>126</v>
      </c>
      <c r="C382" t="s">
        <v>165</v>
      </c>
      <c r="D382" s="15">
        <v>363</v>
      </c>
      <c r="E382" t="s">
        <v>269</v>
      </c>
      <c r="F382" t="s">
        <v>109</v>
      </c>
      <c r="G382" t="s">
        <v>110</v>
      </c>
      <c r="H382" t="s">
        <v>165</v>
      </c>
      <c r="I382" t="s">
        <v>118</v>
      </c>
      <c r="J382" t="s">
        <v>112</v>
      </c>
      <c r="K382" t="s">
        <v>165</v>
      </c>
      <c r="L382" s="15">
        <v>2000</v>
      </c>
      <c r="M382" t="s">
        <v>115</v>
      </c>
      <c r="N382" t="s">
        <v>116</v>
      </c>
      <c r="O382" t="s">
        <v>209</v>
      </c>
      <c r="P382" t="s">
        <v>270</v>
      </c>
      <c r="Q382" t="s">
        <v>197</v>
      </c>
      <c r="R382" t="s">
        <v>170</v>
      </c>
      <c r="S382">
        <v>44747300</v>
      </c>
      <c r="T382">
        <v>0</v>
      </c>
      <c r="U382" s="15">
        <v>1</v>
      </c>
      <c r="V382" s="27" t="str">
        <f>INDEX(program[ProgramName],MATCH(Data2[[#This Row],[ProgramNum]],program[ProgramNum],0))</f>
        <v>STATE HIGHWAY FACILITIES</v>
      </c>
      <c r="W382" s="20" t="str">
        <f>RIGHT(Data2[[#This Row],[ProgramNum]],1)&amp;Data2[[#This Row],[Statute]]</f>
        <v>3cq</v>
      </c>
      <c r="X382" s="27" t="e">
        <f>INDEX(#REF!,MATCH(Data2[[#This Row],[Appr]],#REF!,0))</f>
        <v>#REF!</v>
      </c>
      <c r="Y382" s="40" t="str">
        <f>INDEX(version[Version],MATCH(Data2[[#This Row],[ChangeAuth]],version[Chg code],0))</f>
        <v>Agency</v>
      </c>
      <c r="Z382" s="30">
        <f>INDEX(fund[#Data],MATCH(G382,fund[Fund code],0),2)</f>
        <v>211</v>
      </c>
      <c r="AA382" s="29" t="str">
        <f>IF(Data2[[#This Row],[B2year]]=1,RIGHT(LEFT($A$1,4)+1,2),IF(Data2[[#This Row],[B2year]]=2,RIGHT($A$1,2),""))</f>
        <v>22</v>
      </c>
      <c r="AB382" s="29">
        <f>INDEX(version8[#Data],MATCH(Data2[[#This Row],[Version]],version8[Version],0),2)</f>
        <v>1</v>
      </c>
      <c r="AC382" s="29" t="str">
        <f>IF(Data2[[#This Row],[FederalService]]="",Data2[[#This Row],[FundSource]],IF(Data2[[#This Row],[FederalService]]="L",Data2[[#This Row],[FundSource]]&amp;"-L",IF(Data2[[#This Row],[FederalService]]="F",Data2[[#This Row],[FundSource]]&amp;"-F",IF(Data2[[#This Row],[FederalService]]="S",Data2[[#This Row],[FundSource]]&amp;"-S"))))</f>
        <v>SEG</v>
      </c>
    </row>
    <row r="383" spans="1:29" ht="15" x14ac:dyDescent="0.25">
      <c r="A383" t="s">
        <v>126</v>
      </c>
      <c r="B383" t="s">
        <v>126</v>
      </c>
      <c r="C383" t="s">
        <v>165</v>
      </c>
      <c r="D383" s="15">
        <v>363</v>
      </c>
      <c r="E383" t="s">
        <v>269</v>
      </c>
      <c r="F383" t="s">
        <v>109</v>
      </c>
      <c r="G383" t="s">
        <v>110</v>
      </c>
      <c r="H383" t="s">
        <v>165</v>
      </c>
      <c r="I383" t="s">
        <v>118</v>
      </c>
      <c r="J383" t="s">
        <v>112</v>
      </c>
      <c r="K383" t="s">
        <v>165</v>
      </c>
      <c r="L383" s="15">
        <v>2000</v>
      </c>
      <c r="M383" t="s">
        <v>115</v>
      </c>
      <c r="N383" t="s">
        <v>116</v>
      </c>
      <c r="O383" t="s">
        <v>209</v>
      </c>
      <c r="P383" t="s">
        <v>270</v>
      </c>
      <c r="Q383" t="s">
        <v>197</v>
      </c>
      <c r="R383" t="s">
        <v>170</v>
      </c>
      <c r="S383">
        <v>44747300</v>
      </c>
      <c r="T383">
        <v>0</v>
      </c>
      <c r="U383" s="15">
        <v>2</v>
      </c>
      <c r="V383" s="27" t="str">
        <f>INDEX(program[ProgramName],MATCH(Data2[[#This Row],[ProgramNum]],program[ProgramNum],0))</f>
        <v>STATE HIGHWAY FACILITIES</v>
      </c>
      <c r="W383" s="20" t="str">
        <f>RIGHT(Data2[[#This Row],[ProgramNum]],1)&amp;Data2[[#This Row],[Statute]]</f>
        <v>3cq</v>
      </c>
      <c r="X383" s="27" t="e">
        <f>INDEX(#REF!,MATCH(Data2[[#This Row],[Appr]],#REF!,0))</f>
        <v>#REF!</v>
      </c>
      <c r="Y383" s="40" t="str">
        <f>INDEX(version[Version],MATCH(Data2[[#This Row],[ChangeAuth]],version[Chg code],0))</f>
        <v>Agency</v>
      </c>
      <c r="Z383" s="30">
        <f>INDEX(fund[#Data],MATCH(G383,fund[Fund code],0),2)</f>
        <v>211</v>
      </c>
      <c r="AA383" s="29" t="str">
        <f>IF(Data2[[#This Row],[B2year]]=1,RIGHT(LEFT($A$1,4)+1,2),IF(Data2[[#This Row],[B2year]]=2,RIGHT($A$1,2),""))</f>
        <v>23</v>
      </c>
      <c r="AB383" s="29">
        <f>INDEX(version8[#Data],MATCH(Data2[[#This Row],[Version]],version8[Version],0),2)</f>
        <v>1</v>
      </c>
      <c r="AC383" s="29" t="str">
        <f>IF(Data2[[#This Row],[FederalService]]="",Data2[[#This Row],[FundSource]],IF(Data2[[#This Row],[FederalService]]="L",Data2[[#This Row],[FundSource]]&amp;"-L",IF(Data2[[#This Row],[FederalService]]="F",Data2[[#This Row],[FundSource]]&amp;"-F",IF(Data2[[#This Row],[FederalService]]="S",Data2[[#This Row],[FundSource]]&amp;"-S"))))</f>
        <v>SEG</v>
      </c>
    </row>
    <row r="384" spans="1:29" ht="15" x14ac:dyDescent="0.25">
      <c r="A384" t="s">
        <v>126</v>
      </c>
      <c r="B384" t="s">
        <v>126</v>
      </c>
      <c r="C384" t="s">
        <v>165</v>
      </c>
      <c r="D384" s="15">
        <v>363</v>
      </c>
      <c r="E384" t="s">
        <v>269</v>
      </c>
      <c r="F384" t="s">
        <v>109</v>
      </c>
      <c r="G384" t="s">
        <v>110</v>
      </c>
      <c r="H384" t="s">
        <v>165</v>
      </c>
      <c r="I384" t="s">
        <v>118</v>
      </c>
      <c r="J384" t="s">
        <v>112</v>
      </c>
      <c r="K384" t="s">
        <v>165</v>
      </c>
      <c r="L384" s="15">
        <v>3007</v>
      </c>
      <c r="M384" t="s">
        <v>135</v>
      </c>
      <c r="N384" t="s">
        <v>114</v>
      </c>
      <c r="O384" t="s">
        <v>209</v>
      </c>
      <c r="P384" t="s">
        <v>270</v>
      </c>
      <c r="Q384" t="s">
        <v>197</v>
      </c>
      <c r="R384" t="s">
        <v>170</v>
      </c>
      <c r="S384">
        <v>478200</v>
      </c>
      <c r="T384">
        <v>0</v>
      </c>
      <c r="U384" s="15">
        <v>1</v>
      </c>
      <c r="V384" s="27" t="str">
        <f>INDEX(program[ProgramName],MATCH(Data2[[#This Row],[ProgramNum]],program[ProgramNum],0))</f>
        <v>STATE HIGHWAY FACILITIES</v>
      </c>
      <c r="W384" s="20" t="str">
        <f>RIGHT(Data2[[#This Row],[ProgramNum]],1)&amp;Data2[[#This Row],[Statute]]</f>
        <v>3cq</v>
      </c>
      <c r="X384" s="27" t="e">
        <f>INDEX(#REF!,MATCH(Data2[[#This Row],[Appr]],#REF!,0))</f>
        <v>#REF!</v>
      </c>
      <c r="Y384" s="40" t="str">
        <f>INDEX(version[Version],MATCH(Data2[[#This Row],[ChangeAuth]],version[Chg code],0))</f>
        <v>Agency</v>
      </c>
      <c r="Z384" s="30">
        <f>INDEX(fund[#Data],MATCH(G384,fund[Fund code],0),2)</f>
        <v>211</v>
      </c>
      <c r="AA384" s="29" t="str">
        <f>IF(Data2[[#This Row],[B2year]]=1,RIGHT(LEFT($A$1,4)+1,2),IF(Data2[[#This Row],[B2year]]=2,RIGHT($A$1,2),""))</f>
        <v>22</v>
      </c>
      <c r="AB384" s="29">
        <f>INDEX(version8[#Data],MATCH(Data2[[#This Row],[Version]],version8[Version],0),2)</f>
        <v>1</v>
      </c>
      <c r="AC384" s="29" t="str">
        <f>IF(Data2[[#This Row],[FederalService]]="",Data2[[#This Row],[FundSource]],IF(Data2[[#This Row],[FederalService]]="L",Data2[[#This Row],[FundSource]]&amp;"-L",IF(Data2[[#This Row],[FederalService]]="F",Data2[[#This Row],[FundSource]]&amp;"-F",IF(Data2[[#This Row],[FederalService]]="S",Data2[[#This Row],[FundSource]]&amp;"-S"))))</f>
        <v>SEG</v>
      </c>
    </row>
    <row r="385" spans="1:29" ht="15" x14ac:dyDescent="0.25">
      <c r="A385" t="s">
        <v>126</v>
      </c>
      <c r="B385" t="s">
        <v>126</v>
      </c>
      <c r="C385" t="s">
        <v>165</v>
      </c>
      <c r="D385" s="15">
        <v>363</v>
      </c>
      <c r="E385" t="s">
        <v>269</v>
      </c>
      <c r="F385" t="s">
        <v>109</v>
      </c>
      <c r="G385" t="s">
        <v>110</v>
      </c>
      <c r="H385" t="s">
        <v>165</v>
      </c>
      <c r="I385" t="s">
        <v>118</v>
      </c>
      <c r="J385" t="s">
        <v>112</v>
      </c>
      <c r="K385" t="s">
        <v>165</v>
      </c>
      <c r="L385" s="15">
        <v>3007</v>
      </c>
      <c r="M385" t="s">
        <v>135</v>
      </c>
      <c r="N385" t="s">
        <v>114</v>
      </c>
      <c r="O385" t="s">
        <v>209</v>
      </c>
      <c r="P385" t="s">
        <v>270</v>
      </c>
      <c r="Q385" t="s">
        <v>197</v>
      </c>
      <c r="R385" t="s">
        <v>170</v>
      </c>
      <c r="S385">
        <v>478200</v>
      </c>
      <c r="T385">
        <v>0</v>
      </c>
      <c r="U385" s="15">
        <v>2</v>
      </c>
      <c r="V385" s="27" t="str">
        <f>INDEX(program[ProgramName],MATCH(Data2[[#This Row],[ProgramNum]],program[ProgramNum],0))</f>
        <v>STATE HIGHWAY FACILITIES</v>
      </c>
      <c r="W385" s="20" t="str">
        <f>RIGHT(Data2[[#This Row],[ProgramNum]],1)&amp;Data2[[#This Row],[Statute]]</f>
        <v>3cq</v>
      </c>
      <c r="X385" s="27" t="e">
        <f>INDEX(#REF!,MATCH(Data2[[#This Row],[Appr]],#REF!,0))</f>
        <v>#REF!</v>
      </c>
      <c r="Y385" s="40" t="str">
        <f>INDEX(version[Version],MATCH(Data2[[#This Row],[ChangeAuth]],version[Chg code],0))</f>
        <v>Agency</v>
      </c>
      <c r="Z385" s="30">
        <f>INDEX(fund[#Data],MATCH(G385,fund[Fund code],0),2)</f>
        <v>211</v>
      </c>
      <c r="AA385" s="29" t="str">
        <f>IF(Data2[[#This Row],[B2year]]=1,RIGHT(LEFT($A$1,4)+1,2),IF(Data2[[#This Row],[B2year]]=2,RIGHT($A$1,2),""))</f>
        <v>23</v>
      </c>
      <c r="AB385" s="29">
        <f>INDEX(version8[#Data],MATCH(Data2[[#This Row],[Version]],version8[Version],0),2)</f>
        <v>1</v>
      </c>
      <c r="AC385" s="29" t="str">
        <f>IF(Data2[[#This Row],[FederalService]]="",Data2[[#This Row],[FundSource]],IF(Data2[[#This Row],[FederalService]]="L",Data2[[#This Row],[FundSource]]&amp;"-L",IF(Data2[[#This Row],[FederalService]]="F",Data2[[#This Row],[FundSource]]&amp;"-F",IF(Data2[[#This Row],[FederalService]]="S",Data2[[#This Row],[FundSource]]&amp;"-S"))))</f>
        <v>SEG</v>
      </c>
    </row>
    <row r="386" spans="1:29" ht="15" x14ac:dyDescent="0.25">
      <c r="A386" t="s">
        <v>126</v>
      </c>
      <c r="B386" t="s">
        <v>126</v>
      </c>
      <c r="C386" t="s">
        <v>165</v>
      </c>
      <c r="D386" s="15">
        <v>363</v>
      </c>
      <c r="E386" t="s">
        <v>269</v>
      </c>
      <c r="F386" t="s">
        <v>109</v>
      </c>
      <c r="G386" t="s">
        <v>110</v>
      </c>
      <c r="H386" t="s">
        <v>165</v>
      </c>
      <c r="I386" t="s">
        <v>118</v>
      </c>
      <c r="J386" t="s">
        <v>112</v>
      </c>
      <c r="K386" t="s">
        <v>165</v>
      </c>
      <c r="L386" s="15">
        <v>3003</v>
      </c>
      <c r="M386" t="s">
        <v>113</v>
      </c>
      <c r="N386" t="s">
        <v>114</v>
      </c>
      <c r="O386" t="s">
        <v>209</v>
      </c>
      <c r="P386" t="s">
        <v>270</v>
      </c>
      <c r="Q386" t="s">
        <v>197</v>
      </c>
      <c r="R386" t="s">
        <v>170</v>
      </c>
      <c r="S386">
        <v>-12531500</v>
      </c>
      <c r="T386">
        <v>0</v>
      </c>
      <c r="U386" s="15">
        <v>1</v>
      </c>
      <c r="V386" s="27" t="str">
        <f>INDEX(program[ProgramName],MATCH(Data2[[#This Row],[ProgramNum]],program[ProgramNum],0))</f>
        <v>STATE HIGHWAY FACILITIES</v>
      </c>
      <c r="W386" s="20" t="str">
        <f>RIGHT(Data2[[#This Row],[ProgramNum]],1)&amp;Data2[[#This Row],[Statute]]</f>
        <v>3cq</v>
      </c>
      <c r="X386" s="27" t="e">
        <f>INDEX(#REF!,MATCH(Data2[[#This Row],[Appr]],#REF!,0))</f>
        <v>#REF!</v>
      </c>
      <c r="Y386" s="40" t="str">
        <f>INDEX(version[Version],MATCH(Data2[[#This Row],[ChangeAuth]],version[Chg code],0))</f>
        <v>Agency</v>
      </c>
      <c r="Z386" s="30">
        <f>INDEX(fund[#Data],MATCH(G386,fund[Fund code],0),2)</f>
        <v>211</v>
      </c>
      <c r="AA386" s="29" t="str">
        <f>IF(Data2[[#This Row],[B2year]]=1,RIGHT(LEFT($A$1,4)+1,2),IF(Data2[[#This Row],[B2year]]=2,RIGHT($A$1,2),""))</f>
        <v>22</v>
      </c>
      <c r="AB386" s="29">
        <f>INDEX(version8[#Data],MATCH(Data2[[#This Row],[Version]],version8[Version],0),2)</f>
        <v>1</v>
      </c>
      <c r="AC386" s="29" t="str">
        <f>IF(Data2[[#This Row],[FederalService]]="",Data2[[#This Row],[FundSource]],IF(Data2[[#This Row],[FederalService]]="L",Data2[[#This Row],[FundSource]]&amp;"-L",IF(Data2[[#This Row],[FederalService]]="F",Data2[[#This Row],[FundSource]]&amp;"-F",IF(Data2[[#This Row],[FederalService]]="S",Data2[[#This Row],[FundSource]]&amp;"-S"))))</f>
        <v>SEG</v>
      </c>
    </row>
    <row r="387" spans="1:29" ht="15" x14ac:dyDescent="0.25">
      <c r="A387" t="s">
        <v>126</v>
      </c>
      <c r="B387" t="s">
        <v>126</v>
      </c>
      <c r="C387" t="s">
        <v>165</v>
      </c>
      <c r="D387" s="15">
        <v>363</v>
      </c>
      <c r="E387" t="s">
        <v>269</v>
      </c>
      <c r="F387" t="s">
        <v>109</v>
      </c>
      <c r="G387" t="s">
        <v>110</v>
      </c>
      <c r="H387" t="s">
        <v>165</v>
      </c>
      <c r="I387" t="s">
        <v>118</v>
      </c>
      <c r="J387" t="s">
        <v>112</v>
      </c>
      <c r="K387" t="s">
        <v>165</v>
      </c>
      <c r="L387" s="15">
        <v>3003</v>
      </c>
      <c r="M387" t="s">
        <v>113</v>
      </c>
      <c r="N387" t="s">
        <v>114</v>
      </c>
      <c r="O387" t="s">
        <v>209</v>
      </c>
      <c r="P387" t="s">
        <v>270</v>
      </c>
      <c r="Q387" t="s">
        <v>197</v>
      </c>
      <c r="R387" t="s">
        <v>170</v>
      </c>
      <c r="S387">
        <v>-12531500</v>
      </c>
      <c r="T387">
        <v>0</v>
      </c>
      <c r="U387" s="15">
        <v>2</v>
      </c>
      <c r="V387" s="27" t="str">
        <f>INDEX(program[ProgramName],MATCH(Data2[[#This Row],[ProgramNum]],program[ProgramNum],0))</f>
        <v>STATE HIGHWAY FACILITIES</v>
      </c>
      <c r="W387" s="20" t="str">
        <f>RIGHT(Data2[[#This Row],[ProgramNum]],1)&amp;Data2[[#This Row],[Statute]]</f>
        <v>3cq</v>
      </c>
      <c r="X387" s="27" t="e">
        <f>INDEX(#REF!,MATCH(Data2[[#This Row],[Appr]],#REF!,0))</f>
        <v>#REF!</v>
      </c>
      <c r="Y387" s="40" t="str">
        <f>INDEX(version[Version],MATCH(Data2[[#This Row],[ChangeAuth]],version[Chg code],0))</f>
        <v>Agency</v>
      </c>
      <c r="Z387" s="30">
        <f>INDEX(fund[#Data],MATCH(G387,fund[Fund code],0),2)</f>
        <v>211</v>
      </c>
      <c r="AA387" s="29" t="str">
        <f>IF(Data2[[#This Row],[B2year]]=1,RIGHT(LEFT($A$1,4)+1,2),IF(Data2[[#This Row],[B2year]]=2,RIGHT($A$1,2),""))</f>
        <v>23</v>
      </c>
      <c r="AB387" s="29">
        <f>INDEX(version8[#Data],MATCH(Data2[[#This Row],[Version]],version8[Version],0),2)</f>
        <v>1</v>
      </c>
      <c r="AC387" s="29" t="str">
        <f>IF(Data2[[#This Row],[FederalService]]="",Data2[[#This Row],[FundSource]],IF(Data2[[#This Row],[FederalService]]="L",Data2[[#This Row],[FundSource]]&amp;"-L",IF(Data2[[#This Row],[FederalService]]="F",Data2[[#This Row],[FundSource]]&amp;"-F",IF(Data2[[#This Row],[FederalService]]="S",Data2[[#This Row],[FundSource]]&amp;"-S"))))</f>
        <v>SEG</v>
      </c>
    </row>
    <row r="388" spans="1:29" ht="15" x14ac:dyDescent="0.25">
      <c r="A388" t="s">
        <v>126</v>
      </c>
      <c r="B388" t="s">
        <v>126</v>
      </c>
      <c r="C388" t="s">
        <v>165</v>
      </c>
      <c r="D388" s="15">
        <v>363</v>
      </c>
      <c r="E388" t="s">
        <v>269</v>
      </c>
      <c r="F388" t="s">
        <v>109</v>
      </c>
      <c r="G388" t="s">
        <v>110</v>
      </c>
      <c r="H388" t="s">
        <v>165</v>
      </c>
      <c r="I388" t="s">
        <v>118</v>
      </c>
      <c r="J388" t="s">
        <v>112</v>
      </c>
      <c r="K388" t="s">
        <v>165</v>
      </c>
      <c r="L388" s="15">
        <v>3001</v>
      </c>
      <c r="M388" t="s">
        <v>124</v>
      </c>
      <c r="N388" t="s">
        <v>114</v>
      </c>
      <c r="O388" t="s">
        <v>209</v>
      </c>
      <c r="P388" t="s">
        <v>270</v>
      </c>
      <c r="Q388" t="s">
        <v>197</v>
      </c>
      <c r="R388" t="s">
        <v>170</v>
      </c>
      <c r="S388">
        <v>-874300</v>
      </c>
      <c r="T388">
        <v>0</v>
      </c>
      <c r="U388" s="15">
        <v>1</v>
      </c>
      <c r="V388" s="27" t="str">
        <f>INDEX(program[ProgramName],MATCH(Data2[[#This Row],[ProgramNum]],program[ProgramNum],0))</f>
        <v>STATE HIGHWAY FACILITIES</v>
      </c>
      <c r="W388" s="20" t="str">
        <f>RIGHT(Data2[[#This Row],[ProgramNum]],1)&amp;Data2[[#This Row],[Statute]]</f>
        <v>3cq</v>
      </c>
      <c r="X388" s="27" t="e">
        <f>INDEX(#REF!,MATCH(Data2[[#This Row],[Appr]],#REF!,0))</f>
        <v>#REF!</v>
      </c>
      <c r="Y388" s="40" t="str">
        <f>INDEX(version[Version],MATCH(Data2[[#This Row],[ChangeAuth]],version[Chg code],0))</f>
        <v>Agency</v>
      </c>
      <c r="Z388" s="30">
        <f>INDEX(fund[#Data],MATCH(G388,fund[Fund code],0),2)</f>
        <v>211</v>
      </c>
      <c r="AA388" s="29" t="str">
        <f>IF(Data2[[#This Row],[B2year]]=1,RIGHT(LEFT($A$1,4)+1,2),IF(Data2[[#This Row],[B2year]]=2,RIGHT($A$1,2),""))</f>
        <v>22</v>
      </c>
      <c r="AB388" s="29">
        <f>INDEX(version8[#Data],MATCH(Data2[[#This Row],[Version]],version8[Version],0),2)</f>
        <v>1</v>
      </c>
      <c r="AC388" s="29" t="str">
        <f>IF(Data2[[#This Row],[FederalService]]="",Data2[[#This Row],[FundSource]],IF(Data2[[#This Row],[FederalService]]="L",Data2[[#This Row],[FundSource]]&amp;"-L",IF(Data2[[#This Row],[FederalService]]="F",Data2[[#This Row],[FundSource]]&amp;"-F",IF(Data2[[#This Row],[FederalService]]="S",Data2[[#This Row],[FundSource]]&amp;"-S"))))</f>
        <v>SEG</v>
      </c>
    </row>
    <row r="389" spans="1:29" ht="15" x14ac:dyDescent="0.25">
      <c r="A389" t="s">
        <v>126</v>
      </c>
      <c r="B389" t="s">
        <v>126</v>
      </c>
      <c r="C389" t="s">
        <v>165</v>
      </c>
      <c r="D389" s="15">
        <v>363</v>
      </c>
      <c r="E389" t="s">
        <v>269</v>
      </c>
      <c r="F389" t="s">
        <v>109</v>
      </c>
      <c r="G389" t="s">
        <v>110</v>
      </c>
      <c r="H389" t="s">
        <v>165</v>
      </c>
      <c r="I389" t="s">
        <v>118</v>
      </c>
      <c r="J389" t="s">
        <v>112</v>
      </c>
      <c r="K389" t="s">
        <v>165</v>
      </c>
      <c r="L389" s="15">
        <v>3001</v>
      </c>
      <c r="M389" t="s">
        <v>124</v>
      </c>
      <c r="N389" t="s">
        <v>114</v>
      </c>
      <c r="O389" t="s">
        <v>209</v>
      </c>
      <c r="P389" t="s">
        <v>270</v>
      </c>
      <c r="Q389" t="s">
        <v>197</v>
      </c>
      <c r="R389" t="s">
        <v>170</v>
      </c>
      <c r="S389">
        <v>-874300</v>
      </c>
      <c r="T389">
        <v>0</v>
      </c>
      <c r="U389" s="15">
        <v>2</v>
      </c>
      <c r="V389" s="27" t="str">
        <f>INDEX(program[ProgramName],MATCH(Data2[[#This Row],[ProgramNum]],program[ProgramNum],0))</f>
        <v>STATE HIGHWAY FACILITIES</v>
      </c>
      <c r="W389" s="20" t="str">
        <f>RIGHT(Data2[[#This Row],[ProgramNum]],1)&amp;Data2[[#This Row],[Statute]]</f>
        <v>3cq</v>
      </c>
      <c r="X389" s="27" t="e">
        <f>INDEX(#REF!,MATCH(Data2[[#This Row],[Appr]],#REF!,0))</f>
        <v>#REF!</v>
      </c>
      <c r="Y389" s="40" t="str">
        <f>INDEX(version[Version],MATCH(Data2[[#This Row],[ChangeAuth]],version[Chg code],0))</f>
        <v>Agency</v>
      </c>
      <c r="Z389" s="30">
        <f>INDEX(fund[#Data],MATCH(G389,fund[Fund code],0),2)</f>
        <v>211</v>
      </c>
      <c r="AA389" s="29" t="str">
        <f>IF(Data2[[#This Row],[B2year]]=1,RIGHT(LEFT($A$1,4)+1,2),IF(Data2[[#This Row],[B2year]]=2,RIGHT($A$1,2),""))</f>
        <v>23</v>
      </c>
      <c r="AB389" s="29">
        <f>INDEX(version8[#Data],MATCH(Data2[[#This Row],[Version]],version8[Version],0),2)</f>
        <v>1</v>
      </c>
      <c r="AC389" s="29" t="str">
        <f>IF(Data2[[#This Row],[FederalService]]="",Data2[[#This Row],[FundSource]],IF(Data2[[#This Row],[FederalService]]="L",Data2[[#This Row],[FundSource]]&amp;"-L",IF(Data2[[#This Row],[FederalService]]="F",Data2[[#This Row],[FundSource]]&amp;"-F",IF(Data2[[#This Row],[FederalService]]="S",Data2[[#This Row],[FundSource]]&amp;"-S"))))</f>
        <v>SEG</v>
      </c>
    </row>
    <row r="390" spans="1:29" ht="15" x14ac:dyDescent="0.25">
      <c r="A390" t="s">
        <v>126</v>
      </c>
      <c r="B390" t="s">
        <v>126</v>
      </c>
      <c r="C390" t="s">
        <v>165</v>
      </c>
      <c r="D390" s="15">
        <v>363</v>
      </c>
      <c r="E390" t="s">
        <v>269</v>
      </c>
      <c r="F390" t="s">
        <v>109</v>
      </c>
      <c r="G390" t="s">
        <v>110</v>
      </c>
      <c r="H390" t="s">
        <v>165</v>
      </c>
      <c r="I390" t="s">
        <v>118</v>
      </c>
      <c r="J390" t="s">
        <v>112</v>
      </c>
      <c r="K390" t="s">
        <v>165</v>
      </c>
      <c r="L390" s="15">
        <v>3008</v>
      </c>
      <c r="M390" t="s">
        <v>136</v>
      </c>
      <c r="N390" t="s">
        <v>114</v>
      </c>
      <c r="O390" t="s">
        <v>209</v>
      </c>
      <c r="P390" t="s">
        <v>270</v>
      </c>
      <c r="Q390" t="s">
        <v>197</v>
      </c>
      <c r="R390" t="s">
        <v>170</v>
      </c>
      <c r="S390">
        <v>18000</v>
      </c>
      <c r="T390">
        <v>0</v>
      </c>
      <c r="U390" s="15">
        <v>1</v>
      </c>
      <c r="V390" s="27" t="str">
        <f>INDEX(program[ProgramName],MATCH(Data2[[#This Row],[ProgramNum]],program[ProgramNum],0))</f>
        <v>STATE HIGHWAY FACILITIES</v>
      </c>
      <c r="W390" s="20" t="str">
        <f>RIGHT(Data2[[#This Row],[ProgramNum]],1)&amp;Data2[[#This Row],[Statute]]</f>
        <v>3cq</v>
      </c>
      <c r="X390" s="27" t="e">
        <f>INDEX(#REF!,MATCH(Data2[[#This Row],[Appr]],#REF!,0))</f>
        <v>#REF!</v>
      </c>
      <c r="Y390" s="40" t="str">
        <f>INDEX(version[Version],MATCH(Data2[[#This Row],[ChangeAuth]],version[Chg code],0))</f>
        <v>Agency</v>
      </c>
      <c r="Z390" s="30">
        <f>INDEX(fund[#Data],MATCH(G390,fund[Fund code],0),2)</f>
        <v>211</v>
      </c>
      <c r="AA390" s="29" t="str">
        <f>IF(Data2[[#This Row],[B2year]]=1,RIGHT(LEFT($A$1,4)+1,2),IF(Data2[[#This Row],[B2year]]=2,RIGHT($A$1,2),""))</f>
        <v>22</v>
      </c>
      <c r="AB390" s="29">
        <f>INDEX(version8[#Data],MATCH(Data2[[#This Row],[Version]],version8[Version],0),2)</f>
        <v>1</v>
      </c>
      <c r="AC390" s="29" t="str">
        <f>IF(Data2[[#This Row],[FederalService]]="",Data2[[#This Row],[FundSource]],IF(Data2[[#This Row],[FederalService]]="L",Data2[[#This Row],[FundSource]]&amp;"-L",IF(Data2[[#This Row],[FederalService]]="F",Data2[[#This Row],[FundSource]]&amp;"-F",IF(Data2[[#This Row],[FederalService]]="S",Data2[[#This Row],[FundSource]]&amp;"-S"))))</f>
        <v>SEG</v>
      </c>
    </row>
    <row r="391" spans="1:29" ht="15" x14ac:dyDescent="0.25">
      <c r="A391" t="s">
        <v>126</v>
      </c>
      <c r="B391" t="s">
        <v>126</v>
      </c>
      <c r="C391" t="s">
        <v>165</v>
      </c>
      <c r="D391" s="15">
        <v>363</v>
      </c>
      <c r="E391" t="s">
        <v>269</v>
      </c>
      <c r="F391" t="s">
        <v>109</v>
      </c>
      <c r="G391" t="s">
        <v>110</v>
      </c>
      <c r="H391" t="s">
        <v>165</v>
      </c>
      <c r="I391" t="s">
        <v>118</v>
      </c>
      <c r="J391" t="s">
        <v>112</v>
      </c>
      <c r="K391" t="s">
        <v>165</v>
      </c>
      <c r="L391" s="15">
        <v>3008</v>
      </c>
      <c r="M391" t="s">
        <v>136</v>
      </c>
      <c r="N391" t="s">
        <v>114</v>
      </c>
      <c r="O391" t="s">
        <v>209</v>
      </c>
      <c r="P391" t="s">
        <v>270</v>
      </c>
      <c r="Q391" t="s">
        <v>197</v>
      </c>
      <c r="R391" t="s">
        <v>170</v>
      </c>
      <c r="S391">
        <v>18000</v>
      </c>
      <c r="T391">
        <v>0</v>
      </c>
      <c r="U391" s="15">
        <v>2</v>
      </c>
      <c r="V391" s="27" t="str">
        <f>INDEX(program[ProgramName],MATCH(Data2[[#This Row],[ProgramNum]],program[ProgramNum],0))</f>
        <v>STATE HIGHWAY FACILITIES</v>
      </c>
      <c r="W391" s="20" t="str">
        <f>RIGHT(Data2[[#This Row],[ProgramNum]],1)&amp;Data2[[#This Row],[Statute]]</f>
        <v>3cq</v>
      </c>
      <c r="X391" s="27" t="e">
        <f>INDEX(#REF!,MATCH(Data2[[#This Row],[Appr]],#REF!,0))</f>
        <v>#REF!</v>
      </c>
      <c r="Y391" s="40" t="str">
        <f>INDEX(version[Version],MATCH(Data2[[#This Row],[ChangeAuth]],version[Chg code],0))</f>
        <v>Agency</v>
      </c>
      <c r="Z391" s="30">
        <f>INDEX(fund[#Data],MATCH(G391,fund[Fund code],0),2)</f>
        <v>211</v>
      </c>
      <c r="AA391" s="29" t="str">
        <f>IF(Data2[[#This Row],[B2year]]=1,RIGHT(LEFT($A$1,4)+1,2),IF(Data2[[#This Row],[B2year]]=2,RIGHT($A$1,2),""))</f>
        <v>23</v>
      </c>
      <c r="AB391" s="29">
        <f>INDEX(version8[#Data],MATCH(Data2[[#This Row],[Version]],version8[Version],0),2)</f>
        <v>1</v>
      </c>
      <c r="AC391" s="29" t="str">
        <f>IF(Data2[[#This Row],[FederalService]]="",Data2[[#This Row],[FundSource]],IF(Data2[[#This Row],[FederalService]]="L",Data2[[#This Row],[FundSource]]&amp;"-L",IF(Data2[[#This Row],[FederalService]]="F",Data2[[#This Row],[FundSource]]&amp;"-F",IF(Data2[[#This Row],[FederalService]]="S",Data2[[#This Row],[FundSource]]&amp;"-S"))))</f>
        <v>SEG</v>
      </c>
    </row>
    <row r="392" spans="1:29" ht="15" x14ac:dyDescent="0.25">
      <c r="A392" t="s">
        <v>126</v>
      </c>
      <c r="B392" t="s">
        <v>126</v>
      </c>
      <c r="C392" t="s">
        <v>165</v>
      </c>
      <c r="D392" s="15">
        <v>363</v>
      </c>
      <c r="E392" t="s">
        <v>269</v>
      </c>
      <c r="F392" t="s">
        <v>109</v>
      </c>
      <c r="G392" t="s">
        <v>110</v>
      </c>
      <c r="H392" t="s">
        <v>165</v>
      </c>
      <c r="I392" t="s">
        <v>118</v>
      </c>
      <c r="J392" t="s">
        <v>112</v>
      </c>
      <c r="K392" t="s">
        <v>165</v>
      </c>
      <c r="L392" s="15">
        <v>5302</v>
      </c>
      <c r="M392" t="s">
        <v>371</v>
      </c>
      <c r="N392" t="s">
        <v>125</v>
      </c>
      <c r="O392" t="s">
        <v>209</v>
      </c>
      <c r="P392" t="s">
        <v>270</v>
      </c>
      <c r="Q392" t="s">
        <v>274</v>
      </c>
      <c r="R392" t="s">
        <v>170</v>
      </c>
      <c r="S392">
        <v>43209400</v>
      </c>
      <c r="T392">
        <v>0</v>
      </c>
      <c r="U392" s="15">
        <v>2</v>
      </c>
      <c r="V392" s="27" t="str">
        <f>INDEX(program[ProgramName],MATCH(Data2[[#This Row],[ProgramNum]],program[ProgramNum],0))</f>
        <v>STATE HIGHWAY FACILITIES</v>
      </c>
      <c r="W392" s="20" t="str">
        <f>RIGHT(Data2[[#This Row],[ProgramNum]],1)&amp;Data2[[#This Row],[Statute]]</f>
        <v>3cq</v>
      </c>
      <c r="X392" s="27" t="e">
        <f>INDEX(#REF!,MATCH(Data2[[#This Row],[Appr]],#REF!,0))</f>
        <v>#REF!</v>
      </c>
      <c r="Y392" s="40" t="str">
        <f>INDEX(version[Version],MATCH(Data2[[#This Row],[ChangeAuth]],version[Chg code],0))</f>
        <v>Final</v>
      </c>
      <c r="Z392" s="30">
        <f>INDEX(fund[#Data],MATCH(G392,fund[Fund code],0),2)</f>
        <v>211</v>
      </c>
      <c r="AA392" s="29" t="str">
        <f>IF(Data2[[#This Row],[B2year]]=1,RIGHT(LEFT($A$1,4)+1,2),IF(Data2[[#This Row],[B2year]]=2,RIGHT($A$1,2),""))</f>
        <v>23</v>
      </c>
      <c r="AB392" s="29">
        <f>INDEX(version8[#Data],MATCH(Data2[[#This Row],[Version]],version8[Version],0),2)</f>
        <v>6</v>
      </c>
      <c r="AC392" s="29" t="str">
        <f>IF(Data2[[#This Row],[FederalService]]="",Data2[[#This Row],[FundSource]],IF(Data2[[#This Row],[FederalService]]="L",Data2[[#This Row],[FundSource]]&amp;"-L",IF(Data2[[#This Row],[FederalService]]="F",Data2[[#This Row],[FundSource]]&amp;"-F",IF(Data2[[#This Row],[FederalService]]="S",Data2[[#This Row],[FundSource]]&amp;"-S"))))</f>
        <v>SEG</v>
      </c>
    </row>
    <row r="393" spans="1:29" ht="15" x14ac:dyDescent="0.25">
      <c r="A393" t="s">
        <v>126</v>
      </c>
      <c r="B393" t="s">
        <v>126</v>
      </c>
      <c r="C393" t="s">
        <v>165</v>
      </c>
      <c r="D393" s="15">
        <v>383</v>
      </c>
      <c r="E393" t="s">
        <v>271</v>
      </c>
      <c r="F393" t="s">
        <v>109</v>
      </c>
      <c r="G393" t="s">
        <v>110</v>
      </c>
      <c r="H393" t="s">
        <v>165</v>
      </c>
      <c r="I393" t="s">
        <v>118</v>
      </c>
      <c r="J393" t="s">
        <v>112</v>
      </c>
      <c r="K393" t="s">
        <v>178</v>
      </c>
      <c r="L393" s="15">
        <v>5302</v>
      </c>
      <c r="M393" t="s">
        <v>371</v>
      </c>
      <c r="N393" t="s">
        <v>125</v>
      </c>
      <c r="O393" t="s">
        <v>272</v>
      </c>
      <c r="P393" t="s">
        <v>273</v>
      </c>
      <c r="Q393" t="s">
        <v>274</v>
      </c>
      <c r="R393" t="s">
        <v>170</v>
      </c>
      <c r="S393">
        <v>325300</v>
      </c>
      <c r="T393">
        <v>0</v>
      </c>
      <c r="U393" s="15">
        <v>1</v>
      </c>
      <c r="V393" s="27" t="str">
        <f>INDEX(program[ProgramName],MATCH(Data2[[#This Row],[ProgramNum]],program[ProgramNum],0))</f>
        <v>STATE HIGHWAY FACILITIES</v>
      </c>
      <c r="W393" s="20" t="str">
        <f>RIGHT(Data2[[#This Row],[ProgramNum]],1)&amp;Data2[[#This Row],[Statute]]</f>
        <v>3cx</v>
      </c>
      <c r="X393" s="27" t="e">
        <f>INDEX(#REF!,MATCH(Data2[[#This Row],[Appr]],#REF!,0))</f>
        <v>#REF!</v>
      </c>
      <c r="Y393" s="40" t="str">
        <f>INDEX(version[Version],MATCH(Data2[[#This Row],[ChangeAuth]],version[Chg code],0))</f>
        <v>Final</v>
      </c>
      <c r="Z393" s="30">
        <f>INDEX(fund[#Data],MATCH(G393,fund[Fund code],0),2)</f>
        <v>211</v>
      </c>
      <c r="AA393" s="29" t="str">
        <f>IF(Data2[[#This Row],[B2year]]=1,RIGHT(LEFT($A$1,4)+1,2),IF(Data2[[#This Row],[B2year]]=2,RIGHT($A$1,2),""))</f>
        <v>22</v>
      </c>
      <c r="AB393" s="29">
        <f>INDEX(version8[#Data],MATCH(Data2[[#This Row],[Version]],version8[Version],0),2)</f>
        <v>6</v>
      </c>
      <c r="AC393" s="29" t="str">
        <f>IF(Data2[[#This Row],[FederalService]]="",Data2[[#This Row],[FundSource]],IF(Data2[[#This Row],[FederalService]]="L",Data2[[#This Row],[FundSource]]&amp;"-L",IF(Data2[[#This Row],[FederalService]]="F",Data2[[#This Row],[FundSource]]&amp;"-F",IF(Data2[[#This Row],[FederalService]]="S",Data2[[#This Row],[FundSource]]&amp;"-S"))))</f>
        <v>SEG-F</v>
      </c>
    </row>
    <row r="394" spans="1:29" ht="15" x14ac:dyDescent="0.25">
      <c r="A394" t="s">
        <v>126</v>
      </c>
      <c r="B394" t="s">
        <v>126</v>
      </c>
      <c r="C394" t="s">
        <v>165</v>
      </c>
      <c r="D394" s="15">
        <v>383</v>
      </c>
      <c r="E394" t="s">
        <v>271</v>
      </c>
      <c r="F394" t="s">
        <v>109</v>
      </c>
      <c r="G394" t="s">
        <v>110</v>
      </c>
      <c r="H394" t="s">
        <v>165</v>
      </c>
      <c r="I394" t="s">
        <v>118</v>
      </c>
      <c r="J394" t="s">
        <v>112</v>
      </c>
      <c r="K394" t="s">
        <v>178</v>
      </c>
      <c r="L394" s="15">
        <v>5302</v>
      </c>
      <c r="M394" t="s">
        <v>371</v>
      </c>
      <c r="N394" t="s">
        <v>125</v>
      </c>
      <c r="O394" t="s">
        <v>272</v>
      </c>
      <c r="P394" t="s">
        <v>273</v>
      </c>
      <c r="Q394" t="s">
        <v>274</v>
      </c>
      <c r="R394" t="s">
        <v>170</v>
      </c>
      <c r="S394">
        <v>325300</v>
      </c>
      <c r="T394">
        <v>0</v>
      </c>
      <c r="U394" s="15">
        <v>2</v>
      </c>
      <c r="V394" s="27" t="str">
        <f>INDEX(program[ProgramName],MATCH(Data2[[#This Row],[ProgramNum]],program[ProgramNum],0))</f>
        <v>STATE HIGHWAY FACILITIES</v>
      </c>
      <c r="W394" s="20" t="str">
        <f>RIGHT(Data2[[#This Row],[ProgramNum]],1)&amp;Data2[[#This Row],[Statute]]</f>
        <v>3cx</v>
      </c>
      <c r="X394" s="27" t="e">
        <f>INDEX(#REF!,MATCH(Data2[[#This Row],[Appr]],#REF!,0))</f>
        <v>#REF!</v>
      </c>
      <c r="Y394" s="40" t="str">
        <f>INDEX(version[Version],MATCH(Data2[[#This Row],[ChangeAuth]],version[Chg code],0))</f>
        <v>Final</v>
      </c>
      <c r="Z394" s="30">
        <f>INDEX(fund[#Data],MATCH(G394,fund[Fund code],0),2)</f>
        <v>211</v>
      </c>
      <c r="AA394" s="29" t="str">
        <f>IF(Data2[[#This Row],[B2year]]=1,RIGHT(LEFT($A$1,4)+1,2),IF(Data2[[#This Row],[B2year]]=2,RIGHT($A$1,2),""))</f>
        <v>23</v>
      </c>
      <c r="AB394" s="29">
        <f>INDEX(version8[#Data],MATCH(Data2[[#This Row],[Version]],version8[Version],0),2)</f>
        <v>6</v>
      </c>
      <c r="AC394" s="29" t="str">
        <f>IF(Data2[[#This Row],[FederalService]]="",Data2[[#This Row],[FundSource]],IF(Data2[[#This Row],[FederalService]]="L",Data2[[#This Row],[FundSource]]&amp;"-L",IF(Data2[[#This Row],[FederalService]]="F",Data2[[#This Row],[FundSource]]&amp;"-F",IF(Data2[[#This Row],[FederalService]]="S",Data2[[#This Row],[FundSource]]&amp;"-S"))))</f>
        <v>SEG-F</v>
      </c>
    </row>
    <row r="395" spans="1:29" ht="15" x14ac:dyDescent="0.25">
      <c r="A395" t="s">
        <v>126</v>
      </c>
      <c r="B395" t="s">
        <v>126</v>
      </c>
      <c r="C395" t="s">
        <v>165</v>
      </c>
      <c r="D395" s="15">
        <v>363</v>
      </c>
      <c r="E395" t="s">
        <v>269</v>
      </c>
      <c r="F395" t="s">
        <v>109</v>
      </c>
      <c r="G395" t="s">
        <v>110</v>
      </c>
      <c r="H395" t="s">
        <v>165</v>
      </c>
      <c r="I395" t="s">
        <v>118</v>
      </c>
      <c r="J395" t="s">
        <v>112</v>
      </c>
      <c r="K395" t="s">
        <v>165</v>
      </c>
      <c r="L395" s="15">
        <v>5302</v>
      </c>
      <c r="M395" t="s">
        <v>371</v>
      </c>
      <c r="N395" t="s">
        <v>125</v>
      </c>
      <c r="O395" t="s">
        <v>209</v>
      </c>
      <c r="P395" t="s">
        <v>270</v>
      </c>
      <c r="Q395" t="s">
        <v>197</v>
      </c>
      <c r="R395" t="s">
        <v>170</v>
      </c>
      <c r="S395">
        <v>8501400</v>
      </c>
      <c r="T395">
        <v>0</v>
      </c>
      <c r="U395" s="15">
        <v>1</v>
      </c>
      <c r="V395" s="27" t="str">
        <f>INDEX(program[ProgramName],MATCH(Data2[[#This Row],[ProgramNum]],program[ProgramNum],0))</f>
        <v>STATE HIGHWAY FACILITIES</v>
      </c>
      <c r="W395" s="20" t="str">
        <f>RIGHT(Data2[[#This Row],[ProgramNum]],1)&amp;Data2[[#This Row],[Statute]]</f>
        <v>3cq</v>
      </c>
      <c r="X395" s="27" t="e">
        <f>INDEX(#REF!,MATCH(Data2[[#This Row],[Appr]],#REF!,0))</f>
        <v>#REF!</v>
      </c>
      <c r="Y395" s="40" t="str">
        <f>INDEX(version[Version],MATCH(Data2[[#This Row],[ChangeAuth]],version[Chg code],0))</f>
        <v>Final</v>
      </c>
      <c r="Z395" s="30">
        <f>INDEX(fund[#Data],MATCH(G395,fund[Fund code],0),2)</f>
        <v>211</v>
      </c>
      <c r="AA395" s="29" t="str">
        <f>IF(Data2[[#This Row],[B2year]]=1,RIGHT(LEFT($A$1,4)+1,2),IF(Data2[[#This Row],[B2year]]=2,RIGHT($A$1,2),""))</f>
        <v>22</v>
      </c>
      <c r="AB395" s="29">
        <f>INDEX(version8[#Data],MATCH(Data2[[#This Row],[Version]],version8[Version],0),2)</f>
        <v>6</v>
      </c>
      <c r="AC395" s="29" t="str">
        <f>IF(Data2[[#This Row],[FederalService]]="",Data2[[#This Row],[FundSource]],IF(Data2[[#This Row],[FederalService]]="L",Data2[[#This Row],[FundSource]]&amp;"-L",IF(Data2[[#This Row],[FederalService]]="F",Data2[[#This Row],[FundSource]]&amp;"-F",IF(Data2[[#This Row],[FederalService]]="S",Data2[[#This Row],[FundSource]]&amp;"-S"))))</f>
        <v>SEG</v>
      </c>
    </row>
    <row r="396" spans="1:29" ht="15" x14ac:dyDescent="0.25">
      <c r="A396" t="s">
        <v>126</v>
      </c>
      <c r="B396" t="s">
        <v>126</v>
      </c>
      <c r="C396" t="s">
        <v>165</v>
      </c>
      <c r="D396" s="15">
        <v>373</v>
      </c>
      <c r="E396" t="s">
        <v>372</v>
      </c>
      <c r="F396" t="s">
        <v>109</v>
      </c>
      <c r="G396" t="s">
        <v>110</v>
      </c>
      <c r="H396" t="s">
        <v>165</v>
      </c>
      <c r="I396" t="s">
        <v>118</v>
      </c>
      <c r="J396" t="s">
        <v>112</v>
      </c>
      <c r="K396" t="s">
        <v>174</v>
      </c>
      <c r="L396" s="15">
        <v>2000</v>
      </c>
      <c r="M396" t="s">
        <v>115</v>
      </c>
      <c r="N396" t="s">
        <v>116</v>
      </c>
      <c r="O396" t="s">
        <v>276</v>
      </c>
      <c r="P396" t="s">
        <v>277</v>
      </c>
      <c r="Q396" t="s">
        <v>197</v>
      </c>
      <c r="R396" t="s">
        <v>170</v>
      </c>
      <c r="S396">
        <v>1554900</v>
      </c>
      <c r="T396">
        <v>0</v>
      </c>
      <c r="U396" s="15">
        <v>2</v>
      </c>
      <c r="V396" s="27" t="str">
        <f>INDEX(program[ProgramName],MATCH(Data2[[#This Row],[ProgramNum]],program[ProgramNum],0))</f>
        <v>STATE HIGHWAY FACILITIES</v>
      </c>
      <c r="W396" s="20" t="str">
        <f>RIGHT(Data2[[#This Row],[ProgramNum]],1)&amp;Data2[[#This Row],[Statute]]</f>
        <v>3cv</v>
      </c>
      <c r="X396" s="27" t="e">
        <f>INDEX(#REF!,MATCH(Data2[[#This Row],[Appr]],#REF!,0))</f>
        <v>#REF!</v>
      </c>
      <c r="Y396" s="40" t="str">
        <f>INDEX(version[Version],MATCH(Data2[[#This Row],[ChangeAuth]],version[Chg code],0))</f>
        <v>Agency</v>
      </c>
      <c r="Z396" s="30">
        <f>INDEX(fund[#Data],MATCH(G396,fund[Fund code],0),2)</f>
        <v>211</v>
      </c>
      <c r="AA396" s="29" t="str">
        <f>IF(Data2[[#This Row],[B2year]]=1,RIGHT(LEFT($A$1,4)+1,2),IF(Data2[[#This Row],[B2year]]=2,RIGHT($A$1,2),""))</f>
        <v>23</v>
      </c>
      <c r="AB396" s="29">
        <f>INDEX(version8[#Data],MATCH(Data2[[#This Row],[Version]],version8[Version],0),2)</f>
        <v>1</v>
      </c>
      <c r="AC396" s="29" t="str">
        <f>IF(Data2[[#This Row],[FederalService]]="",Data2[[#This Row],[FundSource]],IF(Data2[[#This Row],[FederalService]]="L",Data2[[#This Row],[FundSource]]&amp;"-L",IF(Data2[[#This Row],[FederalService]]="F",Data2[[#This Row],[FundSource]]&amp;"-F",IF(Data2[[#This Row],[FederalService]]="S",Data2[[#This Row],[FundSource]]&amp;"-S"))))</f>
        <v>SEG-L</v>
      </c>
    </row>
    <row r="397" spans="1:29" ht="15" x14ac:dyDescent="0.25">
      <c r="A397" t="s">
        <v>126</v>
      </c>
      <c r="B397" t="s">
        <v>126</v>
      </c>
      <c r="C397" t="s">
        <v>165</v>
      </c>
      <c r="D397" s="15">
        <v>373</v>
      </c>
      <c r="E397" t="s">
        <v>372</v>
      </c>
      <c r="F397" t="s">
        <v>109</v>
      </c>
      <c r="G397" t="s">
        <v>110</v>
      </c>
      <c r="H397" t="s">
        <v>165</v>
      </c>
      <c r="I397" t="s">
        <v>118</v>
      </c>
      <c r="J397" t="s">
        <v>112</v>
      </c>
      <c r="K397" t="s">
        <v>174</v>
      </c>
      <c r="L397" s="15">
        <v>2000</v>
      </c>
      <c r="M397" t="s">
        <v>115</v>
      </c>
      <c r="N397" t="s">
        <v>116</v>
      </c>
      <c r="O397" t="s">
        <v>276</v>
      </c>
      <c r="P397" t="s">
        <v>277</v>
      </c>
      <c r="Q397" t="s">
        <v>197</v>
      </c>
      <c r="R397" t="s">
        <v>170</v>
      </c>
      <c r="S397">
        <v>1554900</v>
      </c>
      <c r="T397">
        <v>0</v>
      </c>
      <c r="U397" s="15">
        <v>1</v>
      </c>
      <c r="V397" s="27" t="str">
        <f>INDEX(program[ProgramName],MATCH(Data2[[#This Row],[ProgramNum]],program[ProgramNum],0))</f>
        <v>STATE HIGHWAY FACILITIES</v>
      </c>
      <c r="W397" s="20" t="str">
        <f>RIGHT(Data2[[#This Row],[ProgramNum]],1)&amp;Data2[[#This Row],[Statute]]</f>
        <v>3cv</v>
      </c>
      <c r="X397" s="27" t="e">
        <f>INDEX(#REF!,MATCH(Data2[[#This Row],[Appr]],#REF!,0))</f>
        <v>#REF!</v>
      </c>
      <c r="Y397" s="40" t="str">
        <f>INDEX(version[Version],MATCH(Data2[[#This Row],[ChangeAuth]],version[Chg code],0))</f>
        <v>Agency</v>
      </c>
      <c r="Z397" s="30">
        <f>INDEX(fund[#Data],MATCH(G397,fund[Fund code],0),2)</f>
        <v>211</v>
      </c>
      <c r="AA397" s="29" t="str">
        <f>IF(Data2[[#This Row],[B2year]]=1,RIGHT(LEFT($A$1,4)+1,2),IF(Data2[[#This Row],[B2year]]=2,RIGHT($A$1,2),""))</f>
        <v>22</v>
      </c>
      <c r="AB397" s="29">
        <f>INDEX(version8[#Data],MATCH(Data2[[#This Row],[Version]],version8[Version],0),2)</f>
        <v>1</v>
      </c>
      <c r="AC397" s="29" t="str">
        <f>IF(Data2[[#This Row],[FederalService]]="",Data2[[#This Row],[FundSource]],IF(Data2[[#This Row],[FederalService]]="L",Data2[[#This Row],[FundSource]]&amp;"-L",IF(Data2[[#This Row],[FederalService]]="F",Data2[[#This Row],[FundSource]]&amp;"-F",IF(Data2[[#This Row],[FederalService]]="S",Data2[[#This Row],[FundSource]]&amp;"-S"))))</f>
        <v>SEG-L</v>
      </c>
    </row>
    <row r="398" spans="1:29" ht="15" x14ac:dyDescent="0.25">
      <c r="A398" t="s">
        <v>126</v>
      </c>
      <c r="B398" t="s">
        <v>126</v>
      </c>
      <c r="C398" t="s">
        <v>165</v>
      </c>
      <c r="D398" s="15">
        <v>383</v>
      </c>
      <c r="E398" t="s">
        <v>271</v>
      </c>
      <c r="F398" t="s">
        <v>109</v>
      </c>
      <c r="G398" t="s">
        <v>110</v>
      </c>
      <c r="H398" t="s">
        <v>165</v>
      </c>
      <c r="I398" t="s">
        <v>118</v>
      </c>
      <c r="J398" t="s">
        <v>112</v>
      </c>
      <c r="K398" t="s">
        <v>178</v>
      </c>
      <c r="L398" s="15">
        <v>2000</v>
      </c>
      <c r="M398" t="s">
        <v>115</v>
      </c>
      <c r="N398" t="s">
        <v>116</v>
      </c>
      <c r="O398" t="s">
        <v>272</v>
      </c>
      <c r="P398" t="s">
        <v>273</v>
      </c>
      <c r="Q398" t="s">
        <v>197</v>
      </c>
      <c r="R398" t="s">
        <v>170</v>
      </c>
      <c r="S398">
        <v>66941000</v>
      </c>
      <c r="T398">
        <v>0</v>
      </c>
      <c r="U398" s="15">
        <v>2</v>
      </c>
      <c r="V398" s="27" t="str">
        <f>INDEX(program[ProgramName],MATCH(Data2[[#This Row],[ProgramNum]],program[ProgramNum],0))</f>
        <v>STATE HIGHWAY FACILITIES</v>
      </c>
      <c r="W398" s="20" t="str">
        <f>RIGHT(Data2[[#This Row],[ProgramNum]],1)&amp;Data2[[#This Row],[Statute]]</f>
        <v>3cx</v>
      </c>
      <c r="X398" s="27" t="e">
        <f>INDEX(#REF!,MATCH(Data2[[#This Row],[Appr]],#REF!,0))</f>
        <v>#REF!</v>
      </c>
      <c r="Y398" s="40" t="str">
        <f>INDEX(version[Version],MATCH(Data2[[#This Row],[ChangeAuth]],version[Chg code],0))</f>
        <v>Agency</v>
      </c>
      <c r="Z398" s="30">
        <f>INDEX(fund[#Data],MATCH(G398,fund[Fund code],0),2)</f>
        <v>211</v>
      </c>
      <c r="AA398" s="29" t="str">
        <f>IF(Data2[[#This Row],[B2year]]=1,RIGHT(LEFT($A$1,4)+1,2),IF(Data2[[#This Row],[B2year]]=2,RIGHT($A$1,2),""))</f>
        <v>23</v>
      </c>
      <c r="AB398" s="29">
        <f>INDEX(version8[#Data],MATCH(Data2[[#This Row],[Version]],version8[Version],0),2)</f>
        <v>1</v>
      </c>
      <c r="AC398" s="29" t="str">
        <f>IF(Data2[[#This Row],[FederalService]]="",Data2[[#This Row],[FundSource]],IF(Data2[[#This Row],[FederalService]]="L",Data2[[#This Row],[FundSource]]&amp;"-L",IF(Data2[[#This Row],[FederalService]]="F",Data2[[#This Row],[FundSource]]&amp;"-F",IF(Data2[[#This Row],[FederalService]]="S",Data2[[#This Row],[FundSource]]&amp;"-S"))))</f>
        <v>SEG-F</v>
      </c>
    </row>
    <row r="399" spans="1:29" ht="15" x14ac:dyDescent="0.25">
      <c r="A399" t="s">
        <v>126</v>
      </c>
      <c r="B399" t="s">
        <v>126</v>
      </c>
      <c r="C399" t="s">
        <v>165</v>
      </c>
      <c r="D399" s="15">
        <v>383</v>
      </c>
      <c r="E399" t="s">
        <v>271</v>
      </c>
      <c r="F399" t="s">
        <v>109</v>
      </c>
      <c r="G399" t="s">
        <v>110</v>
      </c>
      <c r="H399" t="s">
        <v>165</v>
      </c>
      <c r="I399" t="s">
        <v>118</v>
      </c>
      <c r="J399" t="s">
        <v>112</v>
      </c>
      <c r="K399" t="s">
        <v>178</v>
      </c>
      <c r="L399" s="15">
        <v>2000</v>
      </c>
      <c r="M399" t="s">
        <v>115</v>
      </c>
      <c r="N399" t="s">
        <v>116</v>
      </c>
      <c r="O399" t="s">
        <v>272</v>
      </c>
      <c r="P399" t="s">
        <v>273</v>
      </c>
      <c r="Q399" t="s">
        <v>197</v>
      </c>
      <c r="R399" t="s">
        <v>170</v>
      </c>
      <c r="S399">
        <v>66941000</v>
      </c>
      <c r="T399">
        <v>0</v>
      </c>
      <c r="U399" s="15">
        <v>1</v>
      </c>
      <c r="V399" s="27" t="str">
        <f>INDEX(program[ProgramName],MATCH(Data2[[#This Row],[ProgramNum]],program[ProgramNum],0))</f>
        <v>STATE HIGHWAY FACILITIES</v>
      </c>
      <c r="W399" s="20" t="str">
        <f>RIGHT(Data2[[#This Row],[ProgramNum]],1)&amp;Data2[[#This Row],[Statute]]</f>
        <v>3cx</v>
      </c>
      <c r="X399" s="27" t="e">
        <f>INDEX(#REF!,MATCH(Data2[[#This Row],[Appr]],#REF!,0))</f>
        <v>#REF!</v>
      </c>
      <c r="Y399" s="40" t="str">
        <f>INDEX(version[Version],MATCH(Data2[[#This Row],[ChangeAuth]],version[Chg code],0))</f>
        <v>Agency</v>
      </c>
      <c r="Z399" s="30">
        <f>INDEX(fund[#Data],MATCH(G399,fund[Fund code],0),2)</f>
        <v>211</v>
      </c>
      <c r="AA399" s="29" t="str">
        <f>IF(Data2[[#This Row],[B2year]]=1,RIGHT(LEFT($A$1,4)+1,2),IF(Data2[[#This Row],[B2year]]=2,RIGHT($A$1,2),""))</f>
        <v>22</v>
      </c>
      <c r="AB399" s="29">
        <f>INDEX(version8[#Data],MATCH(Data2[[#This Row],[Version]],version8[Version],0),2)</f>
        <v>1</v>
      </c>
      <c r="AC399" s="29" t="str">
        <f>IF(Data2[[#This Row],[FederalService]]="",Data2[[#This Row],[FundSource]],IF(Data2[[#This Row],[FederalService]]="L",Data2[[#This Row],[FundSource]]&amp;"-L",IF(Data2[[#This Row],[FederalService]]="F",Data2[[#This Row],[FundSource]]&amp;"-F",IF(Data2[[#This Row],[FederalService]]="S",Data2[[#This Row],[FundSource]]&amp;"-S"))))</f>
        <v>SEG-F</v>
      </c>
    </row>
    <row r="400" spans="1:29" ht="15" x14ac:dyDescent="0.25">
      <c r="A400" t="s">
        <v>126</v>
      </c>
      <c r="B400" t="s">
        <v>126</v>
      </c>
      <c r="C400" t="s">
        <v>165</v>
      </c>
      <c r="D400" s="15">
        <v>383</v>
      </c>
      <c r="E400" t="s">
        <v>271</v>
      </c>
      <c r="F400" t="s">
        <v>109</v>
      </c>
      <c r="G400" t="s">
        <v>110</v>
      </c>
      <c r="H400" t="s">
        <v>165</v>
      </c>
      <c r="I400" t="s">
        <v>118</v>
      </c>
      <c r="J400" t="s">
        <v>112</v>
      </c>
      <c r="K400" t="s">
        <v>178</v>
      </c>
      <c r="L400" s="15">
        <v>3001</v>
      </c>
      <c r="M400" t="s">
        <v>124</v>
      </c>
      <c r="N400" t="s">
        <v>114</v>
      </c>
      <c r="O400" t="s">
        <v>272</v>
      </c>
      <c r="P400" t="s">
        <v>273</v>
      </c>
      <c r="Q400" t="s">
        <v>197</v>
      </c>
      <c r="R400" t="s">
        <v>170</v>
      </c>
      <c r="S400">
        <v>-959600</v>
      </c>
      <c r="T400">
        <v>0</v>
      </c>
      <c r="U400" s="15">
        <v>1</v>
      </c>
      <c r="V400" s="27" t="str">
        <f>INDEX(program[ProgramName],MATCH(Data2[[#This Row],[ProgramNum]],program[ProgramNum],0))</f>
        <v>STATE HIGHWAY FACILITIES</v>
      </c>
      <c r="W400" s="20" t="str">
        <f>RIGHT(Data2[[#This Row],[ProgramNum]],1)&amp;Data2[[#This Row],[Statute]]</f>
        <v>3cx</v>
      </c>
      <c r="X400" s="27" t="e">
        <f>INDEX(#REF!,MATCH(Data2[[#This Row],[Appr]],#REF!,0))</f>
        <v>#REF!</v>
      </c>
      <c r="Y400" s="40" t="str">
        <f>INDEX(version[Version],MATCH(Data2[[#This Row],[ChangeAuth]],version[Chg code],0))</f>
        <v>Agency</v>
      </c>
      <c r="Z400" s="30">
        <f>INDEX(fund[#Data],MATCH(G400,fund[Fund code],0),2)</f>
        <v>211</v>
      </c>
      <c r="AA400" s="29" t="str">
        <f>IF(Data2[[#This Row],[B2year]]=1,RIGHT(LEFT($A$1,4)+1,2),IF(Data2[[#This Row],[B2year]]=2,RIGHT($A$1,2),""))</f>
        <v>22</v>
      </c>
      <c r="AB400" s="29">
        <f>INDEX(version8[#Data],MATCH(Data2[[#This Row],[Version]],version8[Version],0),2)</f>
        <v>1</v>
      </c>
      <c r="AC400" s="29" t="str">
        <f>IF(Data2[[#This Row],[FederalService]]="",Data2[[#This Row],[FundSource]],IF(Data2[[#This Row],[FederalService]]="L",Data2[[#This Row],[FundSource]]&amp;"-L",IF(Data2[[#This Row],[FederalService]]="F",Data2[[#This Row],[FundSource]]&amp;"-F",IF(Data2[[#This Row],[FederalService]]="S",Data2[[#This Row],[FundSource]]&amp;"-S"))))</f>
        <v>SEG-F</v>
      </c>
    </row>
    <row r="401" spans="1:29" ht="15" x14ac:dyDescent="0.25">
      <c r="A401" t="s">
        <v>126</v>
      </c>
      <c r="B401" t="s">
        <v>126</v>
      </c>
      <c r="C401" t="s">
        <v>165</v>
      </c>
      <c r="D401" s="15">
        <v>383</v>
      </c>
      <c r="E401" t="s">
        <v>271</v>
      </c>
      <c r="F401" t="s">
        <v>109</v>
      </c>
      <c r="G401" t="s">
        <v>110</v>
      </c>
      <c r="H401" t="s">
        <v>165</v>
      </c>
      <c r="I401" t="s">
        <v>118</v>
      </c>
      <c r="J401" t="s">
        <v>112</v>
      </c>
      <c r="K401" t="s">
        <v>178</v>
      </c>
      <c r="L401" s="15">
        <v>3001</v>
      </c>
      <c r="M401" t="s">
        <v>124</v>
      </c>
      <c r="N401" t="s">
        <v>114</v>
      </c>
      <c r="O401" t="s">
        <v>272</v>
      </c>
      <c r="P401" t="s">
        <v>273</v>
      </c>
      <c r="Q401" t="s">
        <v>197</v>
      </c>
      <c r="R401" t="s">
        <v>170</v>
      </c>
      <c r="S401">
        <v>-959600</v>
      </c>
      <c r="T401">
        <v>0</v>
      </c>
      <c r="U401" s="15">
        <v>2</v>
      </c>
      <c r="V401" s="27" t="str">
        <f>INDEX(program[ProgramName],MATCH(Data2[[#This Row],[ProgramNum]],program[ProgramNum],0))</f>
        <v>STATE HIGHWAY FACILITIES</v>
      </c>
      <c r="W401" s="20" t="str">
        <f>RIGHT(Data2[[#This Row],[ProgramNum]],1)&amp;Data2[[#This Row],[Statute]]</f>
        <v>3cx</v>
      </c>
      <c r="X401" s="27" t="e">
        <f>INDEX(#REF!,MATCH(Data2[[#This Row],[Appr]],#REF!,0))</f>
        <v>#REF!</v>
      </c>
      <c r="Y401" s="40" t="str">
        <f>INDEX(version[Version],MATCH(Data2[[#This Row],[ChangeAuth]],version[Chg code],0))</f>
        <v>Agency</v>
      </c>
      <c r="Z401" s="30">
        <f>INDEX(fund[#Data],MATCH(G401,fund[Fund code],0),2)</f>
        <v>211</v>
      </c>
      <c r="AA401" s="29" t="str">
        <f>IF(Data2[[#This Row],[B2year]]=1,RIGHT(LEFT($A$1,4)+1,2),IF(Data2[[#This Row],[B2year]]=2,RIGHT($A$1,2),""))</f>
        <v>23</v>
      </c>
      <c r="AB401" s="29">
        <f>INDEX(version8[#Data],MATCH(Data2[[#This Row],[Version]],version8[Version],0),2)</f>
        <v>1</v>
      </c>
      <c r="AC401" s="29" t="str">
        <f>IF(Data2[[#This Row],[FederalService]]="",Data2[[#This Row],[FundSource]],IF(Data2[[#This Row],[FederalService]]="L",Data2[[#This Row],[FundSource]]&amp;"-L",IF(Data2[[#This Row],[FederalService]]="F",Data2[[#This Row],[FundSource]]&amp;"-F",IF(Data2[[#This Row],[FederalService]]="S",Data2[[#This Row],[FundSource]]&amp;"-S"))))</f>
        <v>SEG-F</v>
      </c>
    </row>
    <row r="402" spans="1:29" ht="15" x14ac:dyDescent="0.25">
      <c r="A402" t="s">
        <v>126</v>
      </c>
      <c r="B402" t="s">
        <v>126</v>
      </c>
      <c r="C402" t="s">
        <v>165</v>
      </c>
      <c r="D402" s="15">
        <v>383</v>
      </c>
      <c r="E402" t="s">
        <v>271</v>
      </c>
      <c r="F402" t="s">
        <v>109</v>
      </c>
      <c r="G402" t="s">
        <v>110</v>
      </c>
      <c r="H402" t="s">
        <v>165</v>
      </c>
      <c r="I402" t="s">
        <v>118</v>
      </c>
      <c r="J402" t="s">
        <v>112</v>
      </c>
      <c r="K402" t="s">
        <v>178</v>
      </c>
      <c r="L402" s="15">
        <v>3007</v>
      </c>
      <c r="M402" t="s">
        <v>135</v>
      </c>
      <c r="N402" t="s">
        <v>114</v>
      </c>
      <c r="O402" t="s">
        <v>272</v>
      </c>
      <c r="P402" t="s">
        <v>273</v>
      </c>
      <c r="Q402" t="s">
        <v>197</v>
      </c>
      <c r="R402" t="s">
        <v>170</v>
      </c>
      <c r="S402">
        <v>657100</v>
      </c>
      <c r="T402">
        <v>0</v>
      </c>
      <c r="U402" s="15">
        <v>1</v>
      </c>
      <c r="V402" s="27" t="str">
        <f>INDEX(program[ProgramName],MATCH(Data2[[#This Row],[ProgramNum]],program[ProgramNum],0))</f>
        <v>STATE HIGHWAY FACILITIES</v>
      </c>
      <c r="W402" s="20" t="str">
        <f>RIGHT(Data2[[#This Row],[ProgramNum]],1)&amp;Data2[[#This Row],[Statute]]</f>
        <v>3cx</v>
      </c>
      <c r="X402" s="27" t="e">
        <f>INDEX(#REF!,MATCH(Data2[[#This Row],[Appr]],#REF!,0))</f>
        <v>#REF!</v>
      </c>
      <c r="Y402" s="40" t="str">
        <f>INDEX(version[Version],MATCH(Data2[[#This Row],[ChangeAuth]],version[Chg code],0))</f>
        <v>Agency</v>
      </c>
      <c r="Z402" s="30">
        <f>INDEX(fund[#Data],MATCH(G402,fund[Fund code],0),2)</f>
        <v>211</v>
      </c>
      <c r="AA402" s="29" t="str">
        <f>IF(Data2[[#This Row],[B2year]]=1,RIGHT(LEFT($A$1,4)+1,2),IF(Data2[[#This Row],[B2year]]=2,RIGHT($A$1,2),""))</f>
        <v>22</v>
      </c>
      <c r="AB402" s="29">
        <f>INDEX(version8[#Data],MATCH(Data2[[#This Row],[Version]],version8[Version],0),2)</f>
        <v>1</v>
      </c>
      <c r="AC402" s="29" t="str">
        <f>IF(Data2[[#This Row],[FederalService]]="",Data2[[#This Row],[FundSource]],IF(Data2[[#This Row],[FederalService]]="L",Data2[[#This Row],[FundSource]]&amp;"-L",IF(Data2[[#This Row],[FederalService]]="F",Data2[[#This Row],[FundSource]]&amp;"-F",IF(Data2[[#This Row],[FederalService]]="S",Data2[[#This Row],[FundSource]]&amp;"-S"))))</f>
        <v>SEG-F</v>
      </c>
    </row>
    <row r="403" spans="1:29" ht="15" x14ac:dyDescent="0.25">
      <c r="A403" t="s">
        <v>126</v>
      </c>
      <c r="B403" t="s">
        <v>126</v>
      </c>
      <c r="C403" t="s">
        <v>165</v>
      </c>
      <c r="D403" s="15">
        <v>383</v>
      </c>
      <c r="E403" t="s">
        <v>271</v>
      </c>
      <c r="F403" t="s">
        <v>109</v>
      </c>
      <c r="G403" t="s">
        <v>110</v>
      </c>
      <c r="H403" t="s">
        <v>165</v>
      </c>
      <c r="I403" t="s">
        <v>118</v>
      </c>
      <c r="J403" t="s">
        <v>112</v>
      </c>
      <c r="K403" t="s">
        <v>178</v>
      </c>
      <c r="L403" s="15">
        <v>3007</v>
      </c>
      <c r="M403" t="s">
        <v>135</v>
      </c>
      <c r="N403" t="s">
        <v>114</v>
      </c>
      <c r="O403" t="s">
        <v>272</v>
      </c>
      <c r="P403" t="s">
        <v>273</v>
      </c>
      <c r="Q403" t="s">
        <v>197</v>
      </c>
      <c r="R403" t="s">
        <v>170</v>
      </c>
      <c r="S403">
        <v>657100</v>
      </c>
      <c r="T403">
        <v>0</v>
      </c>
      <c r="U403" s="15">
        <v>2</v>
      </c>
      <c r="V403" s="27" t="str">
        <f>INDEX(program[ProgramName],MATCH(Data2[[#This Row],[ProgramNum]],program[ProgramNum],0))</f>
        <v>STATE HIGHWAY FACILITIES</v>
      </c>
      <c r="W403" s="20" t="str">
        <f>RIGHT(Data2[[#This Row],[ProgramNum]],1)&amp;Data2[[#This Row],[Statute]]</f>
        <v>3cx</v>
      </c>
      <c r="X403" s="27" t="e">
        <f>INDEX(#REF!,MATCH(Data2[[#This Row],[Appr]],#REF!,0))</f>
        <v>#REF!</v>
      </c>
      <c r="Y403" s="40" t="str">
        <f>INDEX(version[Version],MATCH(Data2[[#This Row],[ChangeAuth]],version[Chg code],0))</f>
        <v>Agency</v>
      </c>
      <c r="Z403" s="30">
        <f>INDEX(fund[#Data],MATCH(G403,fund[Fund code],0),2)</f>
        <v>211</v>
      </c>
      <c r="AA403" s="29" t="str">
        <f>IF(Data2[[#This Row],[B2year]]=1,RIGHT(LEFT($A$1,4)+1,2),IF(Data2[[#This Row],[B2year]]=2,RIGHT($A$1,2),""))</f>
        <v>23</v>
      </c>
      <c r="AB403" s="29">
        <f>INDEX(version8[#Data],MATCH(Data2[[#This Row],[Version]],version8[Version],0),2)</f>
        <v>1</v>
      </c>
      <c r="AC403" s="29" t="str">
        <f>IF(Data2[[#This Row],[FederalService]]="",Data2[[#This Row],[FundSource]],IF(Data2[[#This Row],[FederalService]]="L",Data2[[#This Row],[FundSource]]&amp;"-L",IF(Data2[[#This Row],[FederalService]]="F",Data2[[#This Row],[FundSource]]&amp;"-F",IF(Data2[[#This Row],[FederalService]]="S",Data2[[#This Row],[FundSource]]&amp;"-S"))))</f>
        <v>SEG-F</v>
      </c>
    </row>
    <row r="404" spans="1:29" ht="15" x14ac:dyDescent="0.25">
      <c r="A404" t="s">
        <v>126</v>
      </c>
      <c r="B404" t="s">
        <v>126</v>
      </c>
      <c r="C404" t="s">
        <v>165</v>
      </c>
      <c r="D404" s="15">
        <v>383</v>
      </c>
      <c r="E404" t="s">
        <v>271</v>
      </c>
      <c r="F404" t="s">
        <v>109</v>
      </c>
      <c r="G404" t="s">
        <v>110</v>
      </c>
      <c r="H404" t="s">
        <v>165</v>
      </c>
      <c r="I404" t="s">
        <v>118</v>
      </c>
      <c r="J404" t="s">
        <v>112</v>
      </c>
      <c r="K404" t="s">
        <v>178</v>
      </c>
      <c r="L404" s="15">
        <v>3003</v>
      </c>
      <c r="M404" t="s">
        <v>113</v>
      </c>
      <c r="N404" t="s">
        <v>114</v>
      </c>
      <c r="O404" t="s">
        <v>272</v>
      </c>
      <c r="P404" t="s">
        <v>273</v>
      </c>
      <c r="Q404" t="s">
        <v>197</v>
      </c>
      <c r="R404" t="s">
        <v>170</v>
      </c>
      <c r="S404">
        <v>264300</v>
      </c>
      <c r="T404">
        <v>0</v>
      </c>
      <c r="U404" s="15">
        <v>1</v>
      </c>
      <c r="V404" s="27" t="str">
        <f>INDEX(program[ProgramName],MATCH(Data2[[#This Row],[ProgramNum]],program[ProgramNum],0))</f>
        <v>STATE HIGHWAY FACILITIES</v>
      </c>
      <c r="W404" s="20" t="str">
        <f>RIGHT(Data2[[#This Row],[ProgramNum]],1)&amp;Data2[[#This Row],[Statute]]</f>
        <v>3cx</v>
      </c>
      <c r="X404" s="27" t="e">
        <f>INDEX(#REF!,MATCH(Data2[[#This Row],[Appr]],#REF!,0))</f>
        <v>#REF!</v>
      </c>
      <c r="Y404" s="40" t="str">
        <f>INDEX(version[Version],MATCH(Data2[[#This Row],[ChangeAuth]],version[Chg code],0))</f>
        <v>Agency</v>
      </c>
      <c r="Z404" s="30">
        <f>INDEX(fund[#Data],MATCH(G404,fund[Fund code],0),2)</f>
        <v>211</v>
      </c>
      <c r="AA404" s="29" t="str">
        <f>IF(Data2[[#This Row],[B2year]]=1,RIGHT(LEFT($A$1,4)+1,2),IF(Data2[[#This Row],[B2year]]=2,RIGHT($A$1,2),""))</f>
        <v>22</v>
      </c>
      <c r="AB404" s="29">
        <f>INDEX(version8[#Data],MATCH(Data2[[#This Row],[Version]],version8[Version],0),2)</f>
        <v>1</v>
      </c>
      <c r="AC404" s="29" t="str">
        <f>IF(Data2[[#This Row],[FederalService]]="",Data2[[#This Row],[FundSource]],IF(Data2[[#This Row],[FederalService]]="L",Data2[[#This Row],[FundSource]]&amp;"-L",IF(Data2[[#This Row],[FederalService]]="F",Data2[[#This Row],[FundSource]]&amp;"-F",IF(Data2[[#This Row],[FederalService]]="S",Data2[[#This Row],[FundSource]]&amp;"-S"))))</f>
        <v>SEG-F</v>
      </c>
    </row>
    <row r="405" spans="1:29" ht="15" x14ac:dyDescent="0.25">
      <c r="A405" t="s">
        <v>126</v>
      </c>
      <c r="B405" t="s">
        <v>126</v>
      </c>
      <c r="C405" t="s">
        <v>165</v>
      </c>
      <c r="D405" s="15">
        <v>383</v>
      </c>
      <c r="E405" t="s">
        <v>271</v>
      </c>
      <c r="F405" t="s">
        <v>109</v>
      </c>
      <c r="G405" t="s">
        <v>110</v>
      </c>
      <c r="H405" t="s">
        <v>165</v>
      </c>
      <c r="I405" t="s">
        <v>118</v>
      </c>
      <c r="J405" t="s">
        <v>112</v>
      </c>
      <c r="K405" t="s">
        <v>178</v>
      </c>
      <c r="L405" s="15">
        <v>3003</v>
      </c>
      <c r="M405" t="s">
        <v>113</v>
      </c>
      <c r="N405" t="s">
        <v>114</v>
      </c>
      <c r="O405" t="s">
        <v>272</v>
      </c>
      <c r="P405" t="s">
        <v>273</v>
      </c>
      <c r="Q405" t="s">
        <v>197</v>
      </c>
      <c r="R405" t="s">
        <v>170</v>
      </c>
      <c r="S405">
        <v>264300</v>
      </c>
      <c r="T405">
        <v>0</v>
      </c>
      <c r="U405" s="15">
        <v>2</v>
      </c>
      <c r="V405" s="27" t="str">
        <f>INDEX(program[ProgramName],MATCH(Data2[[#This Row],[ProgramNum]],program[ProgramNum],0))</f>
        <v>STATE HIGHWAY FACILITIES</v>
      </c>
      <c r="W405" s="20" t="str">
        <f>RIGHT(Data2[[#This Row],[ProgramNum]],1)&amp;Data2[[#This Row],[Statute]]</f>
        <v>3cx</v>
      </c>
      <c r="X405" s="27" t="e">
        <f>INDEX(#REF!,MATCH(Data2[[#This Row],[Appr]],#REF!,0))</f>
        <v>#REF!</v>
      </c>
      <c r="Y405" s="40" t="str">
        <f>INDEX(version[Version],MATCH(Data2[[#This Row],[ChangeAuth]],version[Chg code],0))</f>
        <v>Agency</v>
      </c>
      <c r="Z405" s="30">
        <f>INDEX(fund[#Data],MATCH(G405,fund[Fund code],0),2)</f>
        <v>211</v>
      </c>
      <c r="AA405" s="29" t="str">
        <f>IF(Data2[[#This Row],[B2year]]=1,RIGHT(LEFT($A$1,4)+1,2),IF(Data2[[#This Row],[B2year]]=2,RIGHT($A$1,2),""))</f>
        <v>23</v>
      </c>
      <c r="AB405" s="29">
        <f>INDEX(version8[#Data],MATCH(Data2[[#This Row],[Version]],version8[Version],0),2)</f>
        <v>1</v>
      </c>
      <c r="AC405" s="29" t="str">
        <f>IF(Data2[[#This Row],[FederalService]]="",Data2[[#This Row],[FundSource]],IF(Data2[[#This Row],[FederalService]]="L",Data2[[#This Row],[FundSource]]&amp;"-L",IF(Data2[[#This Row],[FederalService]]="F",Data2[[#This Row],[FundSource]]&amp;"-F",IF(Data2[[#This Row],[FederalService]]="S",Data2[[#This Row],[FundSource]]&amp;"-S"))))</f>
        <v>SEG-F</v>
      </c>
    </row>
    <row r="406" spans="1:29" ht="15" x14ac:dyDescent="0.25">
      <c r="A406" t="s">
        <v>126</v>
      </c>
      <c r="B406" t="s">
        <v>126</v>
      </c>
      <c r="C406" t="s">
        <v>165</v>
      </c>
      <c r="D406" s="15">
        <v>383</v>
      </c>
      <c r="E406" t="s">
        <v>271</v>
      </c>
      <c r="F406" t="s">
        <v>109</v>
      </c>
      <c r="G406" t="s">
        <v>110</v>
      </c>
      <c r="H406" t="s">
        <v>165</v>
      </c>
      <c r="I406" t="s">
        <v>118</v>
      </c>
      <c r="J406" t="s">
        <v>112</v>
      </c>
      <c r="K406" t="s">
        <v>178</v>
      </c>
      <c r="L406" s="15">
        <v>3008</v>
      </c>
      <c r="M406" t="s">
        <v>136</v>
      </c>
      <c r="N406" t="s">
        <v>114</v>
      </c>
      <c r="O406" t="s">
        <v>272</v>
      </c>
      <c r="P406" t="s">
        <v>273</v>
      </c>
      <c r="Q406" t="s">
        <v>197</v>
      </c>
      <c r="R406" t="s">
        <v>170</v>
      </c>
      <c r="S406">
        <v>10200</v>
      </c>
      <c r="T406">
        <v>0</v>
      </c>
      <c r="U406" s="15">
        <v>1</v>
      </c>
      <c r="V406" s="27" t="str">
        <f>INDEX(program[ProgramName],MATCH(Data2[[#This Row],[ProgramNum]],program[ProgramNum],0))</f>
        <v>STATE HIGHWAY FACILITIES</v>
      </c>
      <c r="W406" s="20" t="str">
        <f>RIGHT(Data2[[#This Row],[ProgramNum]],1)&amp;Data2[[#This Row],[Statute]]</f>
        <v>3cx</v>
      </c>
      <c r="X406" s="27" t="e">
        <f>INDEX(#REF!,MATCH(Data2[[#This Row],[Appr]],#REF!,0))</f>
        <v>#REF!</v>
      </c>
      <c r="Y406" s="40" t="str">
        <f>INDEX(version[Version],MATCH(Data2[[#This Row],[ChangeAuth]],version[Chg code],0))</f>
        <v>Agency</v>
      </c>
      <c r="Z406" s="30">
        <f>INDEX(fund[#Data],MATCH(G406,fund[Fund code],0),2)</f>
        <v>211</v>
      </c>
      <c r="AA406" s="29" t="str">
        <f>IF(Data2[[#This Row],[B2year]]=1,RIGHT(LEFT($A$1,4)+1,2),IF(Data2[[#This Row],[B2year]]=2,RIGHT($A$1,2),""))</f>
        <v>22</v>
      </c>
      <c r="AB406" s="29">
        <f>INDEX(version8[#Data],MATCH(Data2[[#This Row],[Version]],version8[Version],0),2)</f>
        <v>1</v>
      </c>
      <c r="AC406" s="29" t="str">
        <f>IF(Data2[[#This Row],[FederalService]]="",Data2[[#This Row],[FundSource]],IF(Data2[[#This Row],[FederalService]]="L",Data2[[#This Row],[FundSource]]&amp;"-L",IF(Data2[[#This Row],[FederalService]]="F",Data2[[#This Row],[FundSource]]&amp;"-F",IF(Data2[[#This Row],[FederalService]]="S",Data2[[#This Row],[FundSource]]&amp;"-S"))))</f>
        <v>SEG-F</v>
      </c>
    </row>
    <row r="407" spans="1:29" ht="15" x14ac:dyDescent="0.25">
      <c r="A407" t="s">
        <v>126</v>
      </c>
      <c r="B407" t="s">
        <v>126</v>
      </c>
      <c r="C407" t="s">
        <v>165</v>
      </c>
      <c r="D407" s="15">
        <v>383</v>
      </c>
      <c r="E407" t="s">
        <v>271</v>
      </c>
      <c r="F407" t="s">
        <v>109</v>
      </c>
      <c r="G407" t="s">
        <v>110</v>
      </c>
      <c r="H407" t="s">
        <v>165</v>
      </c>
      <c r="I407" t="s">
        <v>118</v>
      </c>
      <c r="J407" t="s">
        <v>112</v>
      </c>
      <c r="K407" t="s">
        <v>178</v>
      </c>
      <c r="L407" s="15">
        <v>3008</v>
      </c>
      <c r="M407" t="s">
        <v>136</v>
      </c>
      <c r="N407" t="s">
        <v>114</v>
      </c>
      <c r="O407" t="s">
        <v>272</v>
      </c>
      <c r="P407" t="s">
        <v>273</v>
      </c>
      <c r="Q407" t="s">
        <v>197</v>
      </c>
      <c r="R407" t="s">
        <v>170</v>
      </c>
      <c r="S407">
        <v>10200</v>
      </c>
      <c r="T407">
        <v>0</v>
      </c>
      <c r="U407" s="15">
        <v>2</v>
      </c>
      <c r="V407" s="27" t="str">
        <f>INDEX(program[ProgramName],MATCH(Data2[[#This Row],[ProgramNum]],program[ProgramNum],0))</f>
        <v>STATE HIGHWAY FACILITIES</v>
      </c>
      <c r="W407" s="20" t="str">
        <f>RIGHT(Data2[[#This Row],[ProgramNum]],1)&amp;Data2[[#This Row],[Statute]]</f>
        <v>3cx</v>
      </c>
      <c r="X407" s="27" t="e">
        <f>INDEX(#REF!,MATCH(Data2[[#This Row],[Appr]],#REF!,0))</f>
        <v>#REF!</v>
      </c>
      <c r="Y407" s="40" t="str">
        <f>INDEX(version[Version],MATCH(Data2[[#This Row],[ChangeAuth]],version[Chg code],0))</f>
        <v>Agency</v>
      </c>
      <c r="Z407" s="30">
        <f>INDEX(fund[#Data],MATCH(G407,fund[Fund code],0),2)</f>
        <v>211</v>
      </c>
      <c r="AA407" s="29" t="str">
        <f>IF(Data2[[#This Row],[B2year]]=1,RIGHT(LEFT($A$1,4)+1,2),IF(Data2[[#This Row],[B2year]]=2,RIGHT($A$1,2),""))</f>
        <v>23</v>
      </c>
      <c r="AB407" s="29">
        <f>INDEX(version8[#Data],MATCH(Data2[[#This Row],[Version]],version8[Version],0),2)</f>
        <v>1</v>
      </c>
      <c r="AC407" s="29" t="str">
        <f>IF(Data2[[#This Row],[FederalService]]="",Data2[[#This Row],[FundSource]],IF(Data2[[#This Row],[FederalService]]="L",Data2[[#This Row],[FundSource]]&amp;"-L",IF(Data2[[#This Row],[FederalService]]="F",Data2[[#This Row],[FundSource]]&amp;"-F",IF(Data2[[#This Row],[FederalService]]="S",Data2[[#This Row],[FundSource]]&amp;"-S"))))</f>
        <v>SEG-F</v>
      </c>
    </row>
    <row r="408" spans="1:29" ht="15" x14ac:dyDescent="0.25">
      <c r="A408" t="s">
        <v>126</v>
      </c>
      <c r="B408" t="s">
        <v>126</v>
      </c>
      <c r="C408" t="s">
        <v>165</v>
      </c>
      <c r="D408" s="15">
        <v>363</v>
      </c>
      <c r="E408" t="s">
        <v>269</v>
      </c>
      <c r="F408" t="s">
        <v>109</v>
      </c>
      <c r="G408" t="s">
        <v>110</v>
      </c>
      <c r="H408" t="s">
        <v>165</v>
      </c>
      <c r="I408" t="s">
        <v>118</v>
      </c>
      <c r="J408" t="s">
        <v>112</v>
      </c>
      <c r="K408" t="s">
        <v>165</v>
      </c>
      <c r="L408" s="15">
        <v>5302</v>
      </c>
      <c r="M408" t="s">
        <v>371</v>
      </c>
      <c r="N408" t="s">
        <v>125</v>
      </c>
      <c r="O408" t="s">
        <v>209</v>
      </c>
      <c r="P408" t="s">
        <v>270</v>
      </c>
      <c r="Q408" t="s">
        <v>197</v>
      </c>
      <c r="R408" t="s">
        <v>170</v>
      </c>
      <c r="S408">
        <v>3119800</v>
      </c>
      <c r="T408">
        <v>0</v>
      </c>
      <c r="U408" s="15">
        <v>2</v>
      </c>
      <c r="V408" s="27" t="str">
        <f>INDEX(program[ProgramName],MATCH(Data2[[#This Row],[ProgramNum]],program[ProgramNum],0))</f>
        <v>STATE HIGHWAY FACILITIES</v>
      </c>
      <c r="W408" s="20" t="str">
        <f>RIGHT(Data2[[#This Row],[ProgramNum]],1)&amp;Data2[[#This Row],[Statute]]</f>
        <v>3cq</v>
      </c>
      <c r="X408" s="27" t="e">
        <f>INDEX(#REF!,MATCH(Data2[[#This Row],[Appr]],#REF!,0))</f>
        <v>#REF!</v>
      </c>
      <c r="Y408" s="40" t="str">
        <f>INDEX(version[Version],MATCH(Data2[[#This Row],[ChangeAuth]],version[Chg code],0))</f>
        <v>Final</v>
      </c>
      <c r="Z408" s="30">
        <f>INDEX(fund[#Data],MATCH(G408,fund[Fund code],0),2)</f>
        <v>211</v>
      </c>
      <c r="AA408" s="29" t="str">
        <f>IF(Data2[[#This Row],[B2year]]=1,RIGHT(LEFT($A$1,4)+1,2),IF(Data2[[#This Row],[B2year]]=2,RIGHT($A$1,2),""))</f>
        <v>23</v>
      </c>
      <c r="AB408" s="29">
        <f>INDEX(version8[#Data],MATCH(Data2[[#This Row],[Version]],version8[Version],0),2)</f>
        <v>6</v>
      </c>
      <c r="AC408" s="29" t="str">
        <f>IF(Data2[[#This Row],[FederalService]]="",Data2[[#This Row],[FundSource]],IF(Data2[[#This Row],[FederalService]]="L",Data2[[#This Row],[FundSource]]&amp;"-L",IF(Data2[[#This Row],[FederalService]]="F",Data2[[#This Row],[FundSource]]&amp;"-F",IF(Data2[[#This Row],[FederalService]]="S",Data2[[#This Row],[FundSource]]&amp;"-S"))))</f>
        <v>SEG</v>
      </c>
    </row>
    <row r="409" spans="1:29" ht="15" x14ac:dyDescent="0.25">
      <c r="A409" t="s">
        <v>120</v>
      </c>
      <c r="B409" t="s">
        <v>107</v>
      </c>
      <c r="C409" t="s">
        <v>165</v>
      </c>
      <c r="D409" s="15">
        <v>961</v>
      </c>
      <c r="E409" t="s">
        <v>361</v>
      </c>
      <c r="F409" t="s">
        <v>109</v>
      </c>
      <c r="G409" t="s">
        <v>110</v>
      </c>
      <c r="H409" t="s">
        <v>165</v>
      </c>
      <c r="I409" t="s">
        <v>118</v>
      </c>
      <c r="J409" t="s">
        <v>112</v>
      </c>
      <c r="K409" t="s">
        <v>165</v>
      </c>
      <c r="L409" s="15">
        <v>5302</v>
      </c>
      <c r="M409" t="s">
        <v>371</v>
      </c>
      <c r="N409" t="s">
        <v>125</v>
      </c>
      <c r="O409" t="s">
        <v>362</v>
      </c>
      <c r="P409" t="s">
        <v>264</v>
      </c>
      <c r="Q409" t="s">
        <v>360</v>
      </c>
      <c r="R409" t="s">
        <v>170</v>
      </c>
      <c r="S409">
        <v>136027300</v>
      </c>
      <c r="T409">
        <v>0</v>
      </c>
      <c r="U409" s="15">
        <v>1</v>
      </c>
      <c r="V409" s="27" t="str">
        <f>INDEX(program[ProgramName],MATCH(Data2[[#This Row],[ProgramNum]],program[ProgramNum],0))</f>
        <v>GENERAL PROVISIONS</v>
      </c>
      <c r="W409" s="20" t="str">
        <f>RIGHT(Data2[[#This Row],[ProgramNum]],1)&amp;Data2[[#This Row],[Statute]]</f>
        <v>9qh</v>
      </c>
      <c r="X409" s="27" t="e">
        <f>INDEX(#REF!,MATCH(Data2[[#This Row],[Appr]],#REF!,0))</f>
        <v>#REF!</v>
      </c>
      <c r="Y409" s="40" t="str">
        <f>INDEX(version[Version],MATCH(Data2[[#This Row],[ChangeAuth]],version[Chg code],0))</f>
        <v>Final</v>
      </c>
      <c r="Z409" s="30">
        <f>INDEX(fund[#Data],MATCH(G409,fund[Fund code],0),2)</f>
        <v>211</v>
      </c>
      <c r="AA409" s="29" t="str">
        <f>IF(Data2[[#This Row],[B2year]]=1,RIGHT(LEFT($A$1,4)+1,2),IF(Data2[[#This Row],[B2year]]=2,RIGHT($A$1,2),""))</f>
        <v>22</v>
      </c>
      <c r="AB409" s="29">
        <f>INDEX(version8[#Data],MATCH(Data2[[#This Row],[Version]],version8[Version],0),2)</f>
        <v>6</v>
      </c>
      <c r="AC409" s="29" t="str">
        <f>IF(Data2[[#This Row],[FederalService]]="",Data2[[#This Row],[FundSource]],IF(Data2[[#This Row],[FederalService]]="L",Data2[[#This Row],[FundSource]]&amp;"-L",IF(Data2[[#This Row],[FederalService]]="F",Data2[[#This Row],[FundSource]]&amp;"-F",IF(Data2[[#This Row],[FederalService]]="S",Data2[[#This Row],[FundSource]]&amp;"-S"))))</f>
        <v>SEG</v>
      </c>
    </row>
    <row r="410" spans="1:29" ht="15" x14ac:dyDescent="0.25">
      <c r="A410" t="s">
        <v>126</v>
      </c>
      <c r="B410" t="s">
        <v>126</v>
      </c>
      <c r="C410" t="s">
        <v>165</v>
      </c>
      <c r="D410" s="15">
        <v>383</v>
      </c>
      <c r="E410" t="s">
        <v>271</v>
      </c>
      <c r="F410" t="s">
        <v>109</v>
      </c>
      <c r="G410" t="s">
        <v>110</v>
      </c>
      <c r="H410" t="s">
        <v>165</v>
      </c>
      <c r="I410" t="s">
        <v>118</v>
      </c>
      <c r="J410" t="s">
        <v>112</v>
      </c>
      <c r="K410" t="s">
        <v>178</v>
      </c>
      <c r="L410" s="15">
        <v>5302</v>
      </c>
      <c r="M410" t="s">
        <v>371</v>
      </c>
      <c r="N410" t="s">
        <v>122</v>
      </c>
      <c r="O410" t="s">
        <v>272</v>
      </c>
      <c r="P410" t="s">
        <v>273</v>
      </c>
      <c r="Q410" t="s">
        <v>197</v>
      </c>
      <c r="R410" t="s">
        <v>170</v>
      </c>
      <c r="S410">
        <v>-317000</v>
      </c>
      <c r="T410">
        <v>0</v>
      </c>
      <c r="U410" s="15">
        <v>1</v>
      </c>
      <c r="V410" s="27" t="str">
        <f>INDEX(program[ProgramName],MATCH(Data2[[#This Row],[ProgramNum]],program[ProgramNum],0))</f>
        <v>STATE HIGHWAY FACILITIES</v>
      </c>
      <c r="W410" s="20" t="str">
        <f>RIGHT(Data2[[#This Row],[ProgramNum]],1)&amp;Data2[[#This Row],[Statute]]</f>
        <v>3cx</v>
      </c>
      <c r="X410" s="27" t="e">
        <f>INDEX(#REF!,MATCH(Data2[[#This Row],[Appr]],#REF!,0))</f>
        <v>#REF!</v>
      </c>
      <c r="Y410" s="40" t="str">
        <f>INDEX(version[Version],MATCH(Data2[[#This Row],[ChangeAuth]],version[Chg code],0))</f>
        <v>Governor's</v>
      </c>
      <c r="Z410" s="30">
        <f>INDEX(fund[#Data],MATCH(G410,fund[Fund code],0),2)</f>
        <v>211</v>
      </c>
      <c r="AA410" s="29" t="str">
        <f>IF(Data2[[#This Row],[B2year]]=1,RIGHT(LEFT($A$1,4)+1,2),IF(Data2[[#This Row],[B2year]]=2,RIGHT($A$1,2),""))</f>
        <v>22</v>
      </c>
      <c r="AB410" s="29">
        <f>INDEX(version8[#Data],MATCH(Data2[[#This Row],[Version]],version8[Version],0),2)</f>
        <v>2</v>
      </c>
      <c r="AC410" s="29" t="str">
        <f>IF(Data2[[#This Row],[FederalService]]="",Data2[[#This Row],[FundSource]],IF(Data2[[#This Row],[FederalService]]="L",Data2[[#This Row],[FundSource]]&amp;"-L",IF(Data2[[#This Row],[FederalService]]="F",Data2[[#This Row],[FundSource]]&amp;"-F",IF(Data2[[#This Row],[FederalService]]="S",Data2[[#This Row],[FundSource]]&amp;"-S"))))</f>
        <v>SEG-F</v>
      </c>
    </row>
    <row r="411" spans="1:29" ht="15" x14ac:dyDescent="0.25">
      <c r="A411" t="s">
        <v>126</v>
      </c>
      <c r="B411" t="s">
        <v>126</v>
      </c>
      <c r="C411" t="s">
        <v>165</v>
      </c>
      <c r="D411" s="15">
        <v>383</v>
      </c>
      <c r="E411" t="s">
        <v>271</v>
      </c>
      <c r="F411" t="s">
        <v>109</v>
      </c>
      <c r="G411" t="s">
        <v>110</v>
      </c>
      <c r="H411" t="s">
        <v>165</v>
      </c>
      <c r="I411" t="s">
        <v>118</v>
      </c>
      <c r="J411" t="s">
        <v>112</v>
      </c>
      <c r="K411" t="s">
        <v>178</v>
      </c>
      <c r="L411" s="15">
        <v>5302</v>
      </c>
      <c r="M411" t="s">
        <v>371</v>
      </c>
      <c r="N411" t="s">
        <v>122</v>
      </c>
      <c r="O411" t="s">
        <v>272</v>
      </c>
      <c r="P411" t="s">
        <v>273</v>
      </c>
      <c r="Q411" t="s">
        <v>197</v>
      </c>
      <c r="R411" t="s">
        <v>170</v>
      </c>
      <c r="S411">
        <v>-306500</v>
      </c>
      <c r="T411">
        <v>0</v>
      </c>
      <c r="U411" s="15">
        <v>2</v>
      </c>
      <c r="V411" s="27" t="str">
        <f>INDEX(program[ProgramName],MATCH(Data2[[#This Row],[ProgramNum]],program[ProgramNum],0))</f>
        <v>STATE HIGHWAY FACILITIES</v>
      </c>
      <c r="W411" s="20" t="str">
        <f>RIGHT(Data2[[#This Row],[ProgramNum]],1)&amp;Data2[[#This Row],[Statute]]</f>
        <v>3cx</v>
      </c>
      <c r="X411" s="27" t="e">
        <f>INDEX(#REF!,MATCH(Data2[[#This Row],[Appr]],#REF!,0))</f>
        <v>#REF!</v>
      </c>
      <c r="Y411" s="40" t="str">
        <f>INDEX(version[Version],MATCH(Data2[[#This Row],[ChangeAuth]],version[Chg code],0))</f>
        <v>Governor's</v>
      </c>
      <c r="Z411" s="30">
        <f>INDEX(fund[#Data],MATCH(G411,fund[Fund code],0),2)</f>
        <v>211</v>
      </c>
      <c r="AA411" s="29" t="str">
        <f>IF(Data2[[#This Row],[B2year]]=1,RIGHT(LEFT($A$1,4)+1,2),IF(Data2[[#This Row],[B2year]]=2,RIGHT($A$1,2),""))</f>
        <v>23</v>
      </c>
      <c r="AB411" s="29">
        <f>INDEX(version8[#Data],MATCH(Data2[[#This Row],[Version]],version8[Version],0),2)</f>
        <v>2</v>
      </c>
      <c r="AC411" s="29" t="str">
        <f>IF(Data2[[#This Row],[FederalService]]="",Data2[[#This Row],[FundSource]],IF(Data2[[#This Row],[FederalService]]="L",Data2[[#This Row],[FundSource]]&amp;"-L",IF(Data2[[#This Row],[FederalService]]="F",Data2[[#This Row],[FundSource]]&amp;"-F",IF(Data2[[#This Row],[FederalService]]="S",Data2[[#This Row],[FundSource]]&amp;"-S"))))</f>
        <v>SEG-F</v>
      </c>
    </row>
    <row r="412" spans="1:29" ht="15" x14ac:dyDescent="0.25">
      <c r="A412" t="s">
        <v>126</v>
      </c>
      <c r="B412" t="s">
        <v>127</v>
      </c>
      <c r="C412" t="s">
        <v>165</v>
      </c>
      <c r="D412" s="15">
        <v>365</v>
      </c>
      <c r="E412" t="s">
        <v>279</v>
      </c>
      <c r="F412" t="s">
        <v>109</v>
      </c>
      <c r="G412" t="s">
        <v>110</v>
      </c>
      <c r="H412" t="s">
        <v>165</v>
      </c>
      <c r="I412" t="s">
        <v>118</v>
      </c>
      <c r="J412" t="s">
        <v>112</v>
      </c>
      <c r="K412" t="s">
        <v>165</v>
      </c>
      <c r="L412" s="15">
        <v>6023</v>
      </c>
      <c r="M412" t="s">
        <v>374</v>
      </c>
      <c r="N412" t="s">
        <v>122</v>
      </c>
      <c r="O412" t="s">
        <v>280</v>
      </c>
      <c r="P412" t="s">
        <v>281</v>
      </c>
      <c r="Q412" t="s">
        <v>197</v>
      </c>
      <c r="R412" t="s">
        <v>170</v>
      </c>
      <c r="S412">
        <v>3874200</v>
      </c>
      <c r="T412">
        <v>0</v>
      </c>
      <c r="U412" s="15">
        <v>1</v>
      </c>
      <c r="V412" s="27" t="str">
        <f>INDEX(program[ProgramName],MATCH(Data2[[#This Row],[ProgramNum]],program[ProgramNum],0))</f>
        <v>STATE HIGHWAY FACILITIES</v>
      </c>
      <c r="W412" s="20" t="str">
        <f>RIGHT(Data2[[#This Row],[ProgramNum]],1)&amp;Data2[[#This Row],[Statute]]</f>
        <v>3eq</v>
      </c>
      <c r="X412" s="27" t="e">
        <f>INDEX(#REF!,MATCH(Data2[[#This Row],[Appr]],#REF!,0))</f>
        <v>#REF!</v>
      </c>
      <c r="Y412" s="40" t="str">
        <f>INDEX(version[Version],MATCH(Data2[[#This Row],[ChangeAuth]],version[Chg code],0))</f>
        <v>Governor's</v>
      </c>
      <c r="Z412" s="30">
        <f>INDEX(fund[#Data],MATCH(G412,fund[Fund code],0),2)</f>
        <v>211</v>
      </c>
      <c r="AA412" s="29" t="str">
        <f>IF(Data2[[#This Row],[B2year]]=1,RIGHT(LEFT($A$1,4)+1,2),IF(Data2[[#This Row],[B2year]]=2,RIGHT($A$1,2),""))</f>
        <v>22</v>
      </c>
      <c r="AB412" s="29">
        <f>INDEX(version8[#Data],MATCH(Data2[[#This Row],[Version]],version8[Version],0),2)</f>
        <v>2</v>
      </c>
      <c r="AC412" s="29" t="str">
        <f>IF(Data2[[#This Row],[FederalService]]="",Data2[[#This Row],[FundSource]],IF(Data2[[#This Row],[FederalService]]="L",Data2[[#This Row],[FundSource]]&amp;"-L",IF(Data2[[#This Row],[FederalService]]="F",Data2[[#This Row],[FundSource]]&amp;"-F",IF(Data2[[#This Row],[FederalService]]="S",Data2[[#This Row],[FundSource]]&amp;"-S"))))</f>
        <v>SEG</v>
      </c>
    </row>
    <row r="413" spans="1:29" ht="15" x14ac:dyDescent="0.25">
      <c r="A413" t="s">
        <v>126</v>
      </c>
      <c r="B413" t="s">
        <v>127</v>
      </c>
      <c r="C413" t="s">
        <v>165</v>
      </c>
      <c r="D413" s="15">
        <v>365</v>
      </c>
      <c r="E413" t="s">
        <v>279</v>
      </c>
      <c r="F413" t="s">
        <v>109</v>
      </c>
      <c r="G413" t="s">
        <v>110</v>
      </c>
      <c r="H413" t="s">
        <v>165</v>
      </c>
      <c r="I413" t="s">
        <v>118</v>
      </c>
      <c r="J413" t="s">
        <v>112</v>
      </c>
      <c r="K413" t="s">
        <v>165</v>
      </c>
      <c r="L413" s="15">
        <v>6023</v>
      </c>
      <c r="M413" t="s">
        <v>374</v>
      </c>
      <c r="N413" t="s">
        <v>122</v>
      </c>
      <c r="O413" t="s">
        <v>280</v>
      </c>
      <c r="P413" t="s">
        <v>281</v>
      </c>
      <c r="Q413" t="s">
        <v>197</v>
      </c>
      <c r="R413" t="s">
        <v>170</v>
      </c>
      <c r="S413">
        <v>4062200</v>
      </c>
      <c r="T413">
        <v>0</v>
      </c>
      <c r="U413" s="15">
        <v>2</v>
      </c>
      <c r="V413" s="27" t="str">
        <f>INDEX(program[ProgramName],MATCH(Data2[[#This Row],[ProgramNum]],program[ProgramNum],0))</f>
        <v>STATE HIGHWAY FACILITIES</v>
      </c>
      <c r="W413" s="20" t="str">
        <f>RIGHT(Data2[[#This Row],[ProgramNum]],1)&amp;Data2[[#This Row],[Statute]]</f>
        <v>3eq</v>
      </c>
      <c r="X413" s="27" t="e">
        <f>INDEX(#REF!,MATCH(Data2[[#This Row],[Appr]],#REF!,0))</f>
        <v>#REF!</v>
      </c>
      <c r="Y413" s="40" t="str">
        <f>INDEX(version[Version],MATCH(Data2[[#This Row],[ChangeAuth]],version[Chg code],0))</f>
        <v>Governor's</v>
      </c>
      <c r="Z413" s="30">
        <f>INDEX(fund[#Data],MATCH(G413,fund[Fund code],0),2)</f>
        <v>211</v>
      </c>
      <c r="AA413" s="29" t="str">
        <f>IF(Data2[[#This Row],[B2year]]=1,RIGHT(LEFT($A$1,4)+1,2),IF(Data2[[#This Row],[B2year]]=2,RIGHT($A$1,2),""))</f>
        <v>23</v>
      </c>
      <c r="AB413" s="29">
        <f>INDEX(version8[#Data],MATCH(Data2[[#This Row],[Version]],version8[Version],0),2)</f>
        <v>2</v>
      </c>
      <c r="AC413" s="29" t="str">
        <f>IF(Data2[[#This Row],[FederalService]]="",Data2[[#This Row],[FundSource]],IF(Data2[[#This Row],[FederalService]]="L",Data2[[#This Row],[FundSource]]&amp;"-L",IF(Data2[[#This Row],[FederalService]]="F",Data2[[#This Row],[FundSource]]&amp;"-F",IF(Data2[[#This Row],[FederalService]]="S",Data2[[#This Row],[FundSource]]&amp;"-S"))))</f>
        <v>SEG</v>
      </c>
    </row>
    <row r="414" spans="1:29" ht="15" x14ac:dyDescent="0.25">
      <c r="A414" t="s">
        <v>120</v>
      </c>
      <c r="B414" t="s">
        <v>107</v>
      </c>
      <c r="C414" t="s">
        <v>165</v>
      </c>
      <c r="D414" s="15">
        <v>961</v>
      </c>
      <c r="E414" t="s">
        <v>361</v>
      </c>
      <c r="F414" t="s">
        <v>109</v>
      </c>
      <c r="G414" t="s">
        <v>110</v>
      </c>
      <c r="H414" t="s">
        <v>165</v>
      </c>
      <c r="I414" t="s">
        <v>118</v>
      </c>
      <c r="J414" t="s">
        <v>112</v>
      </c>
      <c r="K414" t="s">
        <v>165</v>
      </c>
      <c r="L414" s="15">
        <v>5302</v>
      </c>
      <c r="M414" t="s">
        <v>371</v>
      </c>
      <c r="N414" t="s">
        <v>125</v>
      </c>
      <c r="O414" t="s">
        <v>362</v>
      </c>
      <c r="P414" t="s">
        <v>264</v>
      </c>
      <c r="Q414" t="s">
        <v>360</v>
      </c>
      <c r="R414" t="s">
        <v>170</v>
      </c>
      <c r="S414">
        <v>67712800</v>
      </c>
      <c r="T414">
        <v>0</v>
      </c>
      <c r="U414" s="15">
        <v>2</v>
      </c>
      <c r="V414" s="27" t="str">
        <f>INDEX(program[ProgramName],MATCH(Data2[[#This Row],[ProgramNum]],program[ProgramNum],0))</f>
        <v>GENERAL PROVISIONS</v>
      </c>
      <c r="W414" s="20" t="str">
        <f>RIGHT(Data2[[#This Row],[ProgramNum]],1)&amp;Data2[[#This Row],[Statute]]</f>
        <v>9qh</v>
      </c>
      <c r="X414" s="27" t="e">
        <f>INDEX(#REF!,MATCH(Data2[[#This Row],[Appr]],#REF!,0))</f>
        <v>#REF!</v>
      </c>
      <c r="Y414" s="40" t="str">
        <f>INDEX(version[Version],MATCH(Data2[[#This Row],[ChangeAuth]],version[Chg code],0))</f>
        <v>Final</v>
      </c>
      <c r="Z414" s="30">
        <f>INDEX(fund[#Data],MATCH(G414,fund[Fund code],0),2)</f>
        <v>211</v>
      </c>
      <c r="AA414" s="29" t="str">
        <f>IF(Data2[[#This Row],[B2year]]=1,RIGHT(LEFT($A$1,4)+1,2),IF(Data2[[#This Row],[B2year]]=2,RIGHT($A$1,2),""))</f>
        <v>23</v>
      </c>
      <c r="AB414" s="29">
        <f>INDEX(version8[#Data],MATCH(Data2[[#This Row],[Version]],version8[Version],0),2)</f>
        <v>6</v>
      </c>
      <c r="AC414" s="29" t="str">
        <f>IF(Data2[[#This Row],[FederalService]]="",Data2[[#This Row],[FundSource]],IF(Data2[[#This Row],[FederalService]]="L",Data2[[#This Row],[FundSource]]&amp;"-L",IF(Data2[[#This Row],[FederalService]]="F",Data2[[#This Row],[FundSource]]&amp;"-F",IF(Data2[[#This Row],[FederalService]]="S",Data2[[#This Row],[FundSource]]&amp;"-S"))))</f>
        <v>SEG</v>
      </c>
    </row>
    <row r="415" spans="1:29" ht="15" x14ac:dyDescent="0.25">
      <c r="A415" t="s">
        <v>120</v>
      </c>
      <c r="B415" t="s">
        <v>107</v>
      </c>
      <c r="C415" t="s">
        <v>165</v>
      </c>
      <c r="D415" s="15">
        <v>981</v>
      </c>
      <c r="E415" t="s">
        <v>365</v>
      </c>
      <c r="F415" t="s">
        <v>109</v>
      </c>
      <c r="G415" t="s">
        <v>110</v>
      </c>
      <c r="H415" t="s">
        <v>165</v>
      </c>
      <c r="I415" t="s">
        <v>118</v>
      </c>
      <c r="J415" t="s">
        <v>112</v>
      </c>
      <c r="K415" t="s">
        <v>178</v>
      </c>
      <c r="L415" s="15">
        <v>5302</v>
      </c>
      <c r="M415" t="s">
        <v>371</v>
      </c>
      <c r="N415" t="s">
        <v>125</v>
      </c>
      <c r="O415" t="s">
        <v>366</v>
      </c>
      <c r="P415" t="s">
        <v>367</v>
      </c>
      <c r="Q415" t="s">
        <v>360</v>
      </c>
      <c r="R415" t="s">
        <v>170</v>
      </c>
      <c r="S415">
        <v>325300</v>
      </c>
      <c r="T415">
        <v>0</v>
      </c>
      <c r="U415" s="15">
        <v>1</v>
      </c>
      <c r="V415" s="27" t="str">
        <f>INDEX(program[ProgramName],MATCH(Data2[[#This Row],[ProgramNum]],program[ProgramNum],0))</f>
        <v>GENERAL PROVISIONS</v>
      </c>
      <c r="W415" s="20" t="str">
        <f>RIGHT(Data2[[#This Row],[ProgramNum]],1)&amp;Data2[[#This Row],[Statute]]</f>
        <v>9qj</v>
      </c>
      <c r="X415" s="27" t="e">
        <f>INDEX(#REF!,MATCH(Data2[[#This Row],[Appr]],#REF!,0))</f>
        <v>#REF!</v>
      </c>
      <c r="Y415" s="40" t="str">
        <f>INDEX(version[Version],MATCH(Data2[[#This Row],[ChangeAuth]],version[Chg code],0))</f>
        <v>Final</v>
      </c>
      <c r="Z415" s="30">
        <f>INDEX(fund[#Data],MATCH(G415,fund[Fund code],0),2)</f>
        <v>211</v>
      </c>
      <c r="AA415" s="29" t="str">
        <f>IF(Data2[[#This Row],[B2year]]=1,RIGHT(LEFT($A$1,4)+1,2),IF(Data2[[#This Row],[B2year]]=2,RIGHT($A$1,2),""))</f>
        <v>22</v>
      </c>
      <c r="AB415" s="29">
        <f>INDEX(version8[#Data],MATCH(Data2[[#This Row],[Version]],version8[Version],0),2)</f>
        <v>6</v>
      </c>
      <c r="AC415" s="29" t="str">
        <f>IF(Data2[[#This Row],[FederalService]]="",Data2[[#This Row],[FundSource]],IF(Data2[[#This Row],[FederalService]]="L",Data2[[#This Row],[FundSource]]&amp;"-L",IF(Data2[[#This Row],[FederalService]]="F",Data2[[#This Row],[FundSource]]&amp;"-F",IF(Data2[[#This Row],[FederalService]]="S",Data2[[#This Row],[FundSource]]&amp;"-S"))))</f>
        <v>SEG-F</v>
      </c>
    </row>
    <row r="416" spans="1:29" ht="15" x14ac:dyDescent="0.25">
      <c r="A416" t="s">
        <v>120</v>
      </c>
      <c r="B416" t="s">
        <v>107</v>
      </c>
      <c r="C416" t="s">
        <v>165</v>
      </c>
      <c r="D416" s="15">
        <v>981</v>
      </c>
      <c r="E416" t="s">
        <v>365</v>
      </c>
      <c r="F416" t="s">
        <v>109</v>
      </c>
      <c r="G416" t="s">
        <v>110</v>
      </c>
      <c r="H416" t="s">
        <v>165</v>
      </c>
      <c r="I416" t="s">
        <v>118</v>
      </c>
      <c r="J416" t="s">
        <v>112</v>
      </c>
      <c r="K416" t="s">
        <v>178</v>
      </c>
      <c r="L416" s="15">
        <v>5302</v>
      </c>
      <c r="M416" t="s">
        <v>371</v>
      </c>
      <c r="N416" t="s">
        <v>125</v>
      </c>
      <c r="O416" t="s">
        <v>366</v>
      </c>
      <c r="P416" t="s">
        <v>367</v>
      </c>
      <c r="Q416" t="s">
        <v>360</v>
      </c>
      <c r="R416" t="s">
        <v>170</v>
      </c>
      <c r="S416">
        <v>325300</v>
      </c>
      <c r="T416">
        <v>0</v>
      </c>
      <c r="U416" s="15">
        <v>2</v>
      </c>
      <c r="V416" s="27" t="str">
        <f>INDEX(program[ProgramName],MATCH(Data2[[#This Row],[ProgramNum]],program[ProgramNum],0))</f>
        <v>GENERAL PROVISIONS</v>
      </c>
      <c r="W416" s="20" t="str">
        <f>RIGHT(Data2[[#This Row],[ProgramNum]],1)&amp;Data2[[#This Row],[Statute]]</f>
        <v>9qj</v>
      </c>
      <c r="X416" s="27" t="e">
        <f>INDEX(#REF!,MATCH(Data2[[#This Row],[Appr]],#REF!,0))</f>
        <v>#REF!</v>
      </c>
      <c r="Y416" s="40" t="str">
        <f>INDEX(version[Version],MATCH(Data2[[#This Row],[ChangeAuth]],version[Chg code],0))</f>
        <v>Final</v>
      </c>
      <c r="Z416" s="30">
        <f>INDEX(fund[#Data],MATCH(G416,fund[Fund code],0),2)</f>
        <v>211</v>
      </c>
      <c r="AA416" s="29" t="str">
        <f>IF(Data2[[#This Row],[B2year]]=1,RIGHT(LEFT($A$1,4)+1,2),IF(Data2[[#This Row],[B2year]]=2,RIGHT($A$1,2),""))</f>
        <v>23</v>
      </c>
      <c r="AB416" s="29">
        <f>INDEX(version8[#Data],MATCH(Data2[[#This Row],[Version]],version8[Version],0),2)</f>
        <v>6</v>
      </c>
      <c r="AC416" s="29" t="str">
        <f>IF(Data2[[#This Row],[FederalService]]="",Data2[[#This Row],[FundSource]],IF(Data2[[#This Row],[FederalService]]="L",Data2[[#This Row],[FundSource]]&amp;"-L",IF(Data2[[#This Row],[FederalService]]="F",Data2[[#This Row],[FundSource]]&amp;"-F",IF(Data2[[#This Row],[FederalService]]="S",Data2[[#This Row],[FundSource]]&amp;"-S"))))</f>
        <v>SEG-F</v>
      </c>
    </row>
    <row r="417" spans="1:29" ht="15" x14ac:dyDescent="0.25">
      <c r="A417" t="s">
        <v>120</v>
      </c>
      <c r="B417" t="s">
        <v>107</v>
      </c>
      <c r="C417" t="s">
        <v>165</v>
      </c>
      <c r="D417" s="15">
        <v>961</v>
      </c>
      <c r="E417" t="s">
        <v>361</v>
      </c>
      <c r="F417" t="s">
        <v>109</v>
      </c>
      <c r="G417" t="s">
        <v>110</v>
      </c>
      <c r="H417" t="s">
        <v>165</v>
      </c>
      <c r="I417" t="s">
        <v>118</v>
      </c>
      <c r="J417" t="s">
        <v>112</v>
      </c>
      <c r="K417" t="s">
        <v>165</v>
      </c>
      <c r="L417" s="15">
        <v>5302</v>
      </c>
      <c r="M417" t="s">
        <v>371</v>
      </c>
      <c r="N417" t="s">
        <v>125</v>
      </c>
      <c r="O417" t="s">
        <v>362</v>
      </c>
      <c r="P417" t="s">
        <v>264</v>
      </c>
      <c r="Q417" t="s">
        <v>274</v>
      </c>
      <c r="R417" t="s">
        <v>170</v>
      </c>
      <c r="S417">
        <v>-136027300</v>
      </c>
      <c r="T417">
        <v>0</v>
      </c>
      <c r="U417" s="15">
        <v>1</v>
      </c>
      <c r="V417" s="27" t="str">
        <f>INDEX(program[ProgramName],MATCH(Data2[[#This Row],[ProgramNum]],program[ProgramNum],0))</f>
        <v>GENERAL PROVISIONS</v>
      </c>
      <c r="W417" s="20" t="str">
        <f>RIGHT(Data2[[#This Row],[ProgramNum]],1)&amp;Data2[[#This Row],[Statute]]</f>
        <v>9qh</v>
      </c>
      <c r="X417" s="27" t="e">
        <f>INDEX(#REF!,MATCH(Data2[[#This Row],[Appr]],#REF!,0))</f>
        <v>#REF!</v>
      </c>
      <c r="Y417" s="40" t="str">
        <f>INDEX(version[Version],MATCH(Data2[[#This Row],[ChangeAuth]],version[Chg code],0))</f>
        <v>Final</v>
      </c>
      <c r="Z417" s="30">
        <f>INDEX(fund[#Data],MATCH(G417,fund[Fund code],0),2)</f>
        <v>211</v>
      </c>
      <c r="AA417" s="29" t="str">
        <f>IF(Data2[[#This Row],[B2year]]=1,RIGHT(LEFT($A$1,4)+1,2),IF(Data2[[#This Row],[B2year]]=2,RIGHT($A$1,2),""))</f>
        <v>22</v>
      </c>
      <c r="AB417" s="29">
        <f>INDEX(version8[#Data],MATCH(Data2[[#This Row],[Version]],version8[Version],0),2)</f>
        <v>6</v>
      </c>
      <c r="AC417" s="29" t="str">
        <f>IF(Data2[[#This Row],[FederalService]]="",Data2[[#This Row],[FundSource]],IF(Data2[[#This Row],[FederalService]]="L",Data2[[#This Row],[FundSource]]&amp;"-L",IF(Data2[[#This Row],[FederalService]]="F",Data2[[#This Row],[FundSource]]&amp;"-F",IF(Data2[[#This Row],[FederalService]]="S",Data2[[#This Row],[FundSource]]&amp;"-S"))))</f>
        <v>SEG</v>
      </c>
    </row>
    <row r="418" spans="1:29" ht="15" x14ac:dyDescent="0.25">
      <c r="A418" t="s">
        <v>126</v>
      </c>
      <c r="B418" t="s">
        <v>127</v>
      </c>
      <c r="C418" t="s">
        <v>165</v>
      </c>
      <c r="D418" s="15">
        <v>365</v>
      </c>
      <c r="E418" t="s">
        <v>279</v>
      </c>
      <c r="F418" t="s">
        <v>109</v>
      </c>
      <c r="G418" t="s">
        <v>110</v>
      </c>
      <c r="H418" t="s">
        <v>165</v>
      </c>
      <c r="I418" t="s">
        <v>118</v>
      </c>
      <c r="J418" t="s">
        <v>112</v>
      </c>
      <c r="K418" t="s">
        <v>165</v>
      </c>
      <c r="L418" s="15">
        <v>2000</v>
      </c>
      <c r="M418" t="s">
        <v>115</v>
      </c>
      <c r="N418" t="s">
        <v>116</v>
      </c>
      <c r="O418" t="s">
        <v>280</v>
      </c>
      <c r="P418" t="s">
        <v>281</v>
      </c>
      <c r="Q418" t="s">
        <v>197</v>
      </c>
      <c r="R418" t="s">
        <v>170</v>
      </c>
      <c r="S418">
        <v>33907400</v>
      </c>
      <c r="T418">
        <v>0</v>
      </c>
      <c r="U418" s="15">
        <v>1</v>
      </c>
      <c r="V418" s="27" t="str">
        <f>INDEX(program[ProgramName],MATCH(Data2[[#This Row],[ProgramNum]],program[ProgramNum],0))</f>
        <v>STATE HIGHWAY FACILITIES</v>
      </c>
      <c r="W418" s="20" t="str">
        <f>RIGHT(Data2[[#This Row],[ProgramNum]],1)&amp;Data2[[#This Row],[Statute]]</f>
        <v>3eq</v>
      </c>
      <c r="X418" s="27" t="e">
        <f>INDEX(#REF!,MATCH(Data2[[#This Row],[Appr]],#REF!,0))</f>
        <v>#REF!</v>
      </c>
      <c r="Y418" s="40" t="str">
        <f>INDEX(version[Version],MATCH(Data2[[#This Row],[ChangeAuth]],version[Chg code],0))</f>
        <v>Agency</v>
      </c>
      <c r="Z418" s="30">
        <f>INDEX(fund[#Data],MATCH(G418,fund[Fund code],0),2)</f>
        <v>211</v>
      </c>
      <c r="AA418" s="29" t="str">
        <f>IF(Data2[[#This Row],[B2year]]=1,RIGHT(LEFT($A$1,4)+1,2),IF(Data2[[#This Row],[B2year]]=2,RIGHT($A$1,2),""))</f>
        <v>22</v>
      </c>
      <c r="AB418" s="29">
        <f>INDEX(version8[#Data],MATCH(Data2[[#This Row],[Version]],version8[Version],0),2)</f>
        <v>1</v>
      </c>
      <c r="AC418" s="29" t="str">
        <f>IF(Data2[[#This Row],[FederalService]]="",Data2[[#This Row],[FundSource]],IF(Data2[[#This Row],[FederalService]]="L",Data2[[#This Row],[FundSource]]&amp;"-L",IF(Data2[[#This Row],[FederalService]]="F",Data2[[#This Row],[FundSource]]&amp;"-F",IF(Data2[[#This Row],[FederalService]]="S",Data2[[#This Row],[FundSource]]&amp;"-S"))))</f>
        <v>SEG</v>
      </c>
    </row>
    <row r="419" spans="1:29" ht="15" x14ac:dyDescent="0.25">
      <c r="A419" t="s">
        <v>126</v>
      </c>
      <c r="B419" t="s">
        <v>127</v>
      </c>
      <c r="C419" t="s">
        <v>165</v>
      </c>
      <c r="D419" s="15">
        <v>365</v>
      </c>
      <c r="E419" t="s">
        <v>279</v>
      </c>
      <c r="F419" t="s">
        <v>109</v>
      </c>
      <c r="G419" t="s">
        <v>110</v>
      </c>
      <c r="H419" t="s">
        <v>165</v>
      </c>
      <c r="I419" t="s">
        <v>118</v>
      </c>
      <c r="J419" t="s">
        <v>112</v>
      </c>
      <c r="K419" t="s">
        <v>165</v>
      </c>
      <c r="L419" s="15">
        <v>2000</v>
      </c>
      <c r="M419" t="s">
        <v>115</v>
      </c>
      <c r="N419" t="s">
        <v>116</v>
      </c>
      <c r="O419" t="s">
        <v>280</v>
      </c>
      <c r="P419" t="s">
        <v>281</v>
      </c>
      <c r="Q419" t="s">
        <v>197</v>
      </c>
      <c r="R419" t="s">
        <v>170</v>
      </c>
      <c r="S419">
        <v>33907400</v>
      </c>
      <c r="T419">
        <v>0</v>
      </c>
      <c r="U419" s="15">
        <v>2</v>
      </c>
      <c r="V419" s="27" t="str">
        <f>INDEX(program[ProgramName],MATCH(Data2[[#This Row],[ProgramNum]],program[ProgramNum],0))</f>
        <v>STATE HIGHWAY FACILITIES</v>
      </c>
      <c r="W419" s="20" t="str">
        <f>RIGHT(Data2[[#This Row],[ProgramNum]],1)&amp;Data2[[#This Row],[Statute]]</f>
        <v>3eq</v>
      </c>
      <c r="X419" s="27" t="e">
        <f>INDEX(#REF!,MATCH(Data2[[#This Row],[Appr]],#REF!,0))</f>
        <v>#REF!</v>
      </c>
      <c r="Y419" s="40" t="str">
        <f>INDEX(version[Version],MATCH(Data2[[#This Row],[ChangeAuth]],version[Chg code],0))</f>
        <v>Agency</v>
      </c>
      <c r="Z419" s="30">
        <f>INDEX(fund[#Data],MATCH(G419,fund[Fund code],0),2)</f>
        <v>211</v>
      </c>
      <c r="AA419" s="29" t="str">
        <f>IF(Data2[[#This Row],[B2year]]=1,RIGHT(LEFT($A$1,4)+1,2),IF(Data2[[#This Row],[B2year]]=2,RIGHT($A$1,2),""))</f>
        <v>23</v>
      </c>
      <c r="AB419" s="29">
        <f>INDEX(version8[#Data],MATCH(Data2[[#This Row],[Version]],version8[Version],0),2)</f>
        <v>1</v>
      </c>
      <c r="AC419" s="29" t="str">
        <f>IF(Data2[[#This Row],[FederalService]]="",Data2[[#This Row],[FundSource]],IF(Data2[[#This Row],[FederalService]]="L",Data2[[#This Row],[FundSource]]&amp;"-L",IF(Data2[[#This Row],[FederalService]]="F",Data2[[#This Row],[FundSource]]&amp;"-F",IF(Data2[[#This Row],[FederalService]]="S",Data2[[#This Row],[FundSource]]&amp;"-S"))))</f>
        <v>SEG</v>
      </c>
    </row>
    <row r="420" spans="1:29" ht="15" x14ac:dyDescent="0.25">
      <c r="A420" t="s">
        <v>126</v>
      </c>
      <c r="B420" t="s">
        <v>127</v>
      </c>
      <c r="C420" t="s">
        <v>165</v>
      </c>
      <c r="D420" s="15">
        <v>365</v>
      </c>
      <c r="E420" t="s">
        <v>279</v>
      </c>
      <c r="F420" t="s">
        <v>109</v>
      </c>
      <c r="G420" t="s">
        <v>110</v>
      </c>
      <c r="H420" t="s">
        <v>165</v>
      </c>
      <c r="I420" t="s">
        <v>118</v>
      </c>
      <c r="J420" t="s">
        <v>112</v>
      </c>
      <c r="K420" t="s">
        <v>165</v>
      </c>
      <c r="L420" s="15">
        <v>3007</v>
      </c>
      <c r="M420" t="s">
        <v>135</v>
      </c>
      <c r="N420" t="s">
        <v>114</v>
      </c>
      <c r="O420" t="s">
        <v>280</v>
      </c>
      <c r="P420" t="s">
        <v>281</v>
      </c>
      <c r="Q420" t="s">
        <v>197</v>
      </c>
      <c r="R420" t="s">
        <v>170</v>
      </c>
      <c r="S420">
        <v>318900</v>
      </c>
      <c r="T420">
        <v>0</v>
      </c>
      <c r="U420" s="15">
        <v>1</v>
      </c>
      <c r="V420" s="27" t="str">
        <f>INDEX(program[ProgramName],MATCH(Data2[[#This Row],[ProgramNum]],program[ProgramNum],0))</f>
        <v>STATE HIGHWAY FACILITIES</v>
      </c>
      <c r="W420" s="20" t="str">
        <f>RIGHT(Data2[[#This Row],[ProgramNum]],1)&amp;Data2[[#This Row],[Statute]]</f>
        <v>3eq</v>
      </c>
      <c r="X420" s="27" t="e">
        <f>INDEX(#REF!,MATCH(Data2[[#This Row],[Appr]],#REF!,0))</f>
        <v>#REF!</v>
      </c>
      <c r="Y420" s="40" t="str">
        <f>INDEX(version[Version],MATCH(Data2[[#This Row],[ChangeAuth]],version[Chg code],0))</f>
        <v>Agency</v>
      </c>
      <c r="Z420" s="30">
        <f>INDEX(fund[#Data],MATCH(G420,fund[Fund code],0),2)</f>
        <v>211</v>
      </c>
      <c r="AA420" s="29" t="str">
        <f>IF(Data2[[#This Row],[B2year]]=1,RIGHT(LEFT($A$1,4)+1,2),IF(Data2[[#This Row],[B2year]]=2,RIGHT($A$1,2),""))</f>
        <v>22</v>
      </c>
      <c r="AB420" s="29">
        <f>INDEX(version8[#Data],MATCH(Data2[[#This Row],[Version]],version8[Version],0),2)</f>
        <v>1</v>
      </c>
      <c r="AC420" s="29" t="str">
        <f>IF(Data2[[#This Row],[FederalService]]="",Data2[[#This Row],[FundSource]],IF(Data2[[#This Row],[FederalService]]="L",Data2[[#This Row],[FundSource]]&amp;"-L",IF(Data2[[#This Row],[FederalService]]="F",Data2[[#This Row],[FundSource]]&amp;"-F",IF(Data2[[#This Row],[FederalService]]="S",Data2[[#This Row],[FundSource]]&amp;"-S"))))</f>
        <v>SEG</v>
      </c>
    </row>
    <row r="421" spans="1:29" ht="15" x14ac:dyDescent="0.25">
      <c r="A421" t="s">
        <v>126</v>
      </c>
      <c r="B421" t="s">
        <v>127</v>
      </c>
      <c r="C421" t="s">
        <v>165</v>
      </c>
      <c r="D421" s="15">
        <v>365</v>
      </c>
      <c r="E421" t="s">
        <v>279</v>
      </c>
      <c r="F421" t="s">
        <v>109</v>
      </c>
      <c r="G421" t="s">
        <v>110</v>
      </c>
      <c r="H421" t="s">
        <v>165</v>
      </c>
      <c r="I421" t="s">
        <v>118</v>
      </c>
      <c r="J421" t="s">
        <v>112</v>
      </c>
      <c r="K421" t="s">
        <v>165</v>
      </c>
      <c r="L421" s="15">
        <v>3007</v>
      </c>
      <c r="M421" t="s">
        <v>135</v>
      </c>
      <c r="N421" t="s">
        <v>114</v>
      </c>
      <c r="O421" t="s">
        <v>280</v>
      </c>
      <c r="P421" t="s">
        <v>281</v>
      </c>
      <c r="Q421" t="s">
        <v>197</v>
      </c>
      <c r="R421" t="s">
        <v>170</v>
      </c>
      <c r="S421">
        <v>318900</v>
      </c>
      <c r="T421">
        <v>0</v>
      </c>
      <c r="U421" s="15">
        <v>2</v>
      </c>
      <c r="V421" s="27" t="str">
        <f>INDEX(program[ProgramName],MATCH(Data2[[#This Row],[ProgramNum]],program[ProgramNum],0))</f>
        <v>STATE HIGHWAY FACILITIES</v>
      </c>
      <c r="W421" s="20" t="str">
        <f>RIGHT(Data2[[#This Row],[ProgramNum]],1)&amp;Data2[[#This Row],[Statute]]</f>
        <v>3eq</v>
      </c>
      <c r="X421" s="27" t="e">
        <f>INDEX(#REF!,MATCH(Data2[[#This Row],[Appr]],#REF!,0))</f>
        <v>#REF!</v>
      </c>
      <c r="Y421" s="40" t="str">
        <f>INDEX(version[Version],MATCH(Data2[[#This Row],[ChangeAuth]],version[Chg code],0))</f>
        <v>Agency</v>
      </c>
      <c r="Z421" s="30">
        <f>INDEX(fund[#Data],MATCH(G421,fund[Fund code],0),2)</f>
        <v>211</v>
      </c>
      <c r="AA421" s="29" t="str">
        <f>IF(Data2[[#This Row],[B2year]]=1,RIGHT(LEFT($A$1,4)+1,2),IF(Data2[[#This Row],[B2year]]=2,RIGHT($A$1,2),""))</f>
        <v>23</v>
      </c>
      <c r="AB421" s="29">
        <f>INDEX(version8[#Data],MATCH(Data2[[#This Row],[Version]],version8[Version],0),2)</f>
        <v>1</v>
      </c>
      <c r="AC421" s="29" t="str">
        <f>IF(Data2[[#This Row],[FederalService]]="",Data2[[#This Row],[FundSource]],IF(Data2[[#This Row],[FederalService]]="L",Data2[[#This Row],[FundSource]]&amp;"-L",IF(Data2[[#This Row],[FederalService]]="F",Data2[[#This Row],[FundSource]]&amp;"-F",IF(Data2[[#This Row],[FederalService]]="S",Data2[[#This Row],[FundSource]]&amp;"-S"))))</f>
        <v>SEG</v>
      </c>
    </row>
    <row r="422" spans="1:29" ht="15" x14ac:dyDescent="0.25">
      <c r="A422" t="s">
        <v>126</v>
      </c>
      <c r="B422" t="s">
        <v>127</v>
      </c>
      <c r="C422" t="s">
        <v>165</v>
      </c>
      <c r="D422" s="15">
        <v>365</v>
      </c>
      <c r="E422" t="s">
        <v>279</v>
      </c>
      <c r="F422" t="s">
        <v>109</v>
      </c>
      <c r="G422" t="s">
        <v>110</v>
      </c>
      <c r="H422" t="s">
        <v>165</v>
      </c>
      <c r="I422" t="s">
        <v>118</v>
      </c>
      <c r="J422" t="s">
        <v>112</v>
      </c>
      <c r="K422" t="s">
        <v>165</v>
      </c>
      <c r="L422" s="15">
        <v>3001</v>
      </c>
      <c r="M422" t="s">
        <v>124</v>
      </c>
      <c r="N422" t="s">
        <v>114</v>
      </c>
      <c r="O422" t="s">
        <v>280</v>
      </c>
      <c r="P422" t="s">
        <v>281</v>
      </c>
      <c r="Q422" t="s">
        <v>197</v>
      </c>
      <c r="R422" t="s">
        <v>170</v>
      </c>
      <c r="S422">
        <v>-314000</v>
      </c>
      <c r="T422">
        <v>0</v>
      </c>
      <c r="U422" s="15">
        <v>1</v>
      </c>
      <c r="V422" s="27" t="str">
        <f>INDEX(program[ProgramName],MATCH(Data2[[#This Row],[ProgramNum]],program[ProgramNum],0))</f>
        <v>STATE HIGHWAY FACILITIES</v>
      </c>
      <c r="W422" s="20" t="str">
        <f>RIGHT(Data2[[#This Row],[ProgramNum]],1)&amp;Data2[[#This Row],[Statute]]</f>
        <v>3eq</v>
      </c>
      <c r="X422" s="27" t="e">
        <f>INDEX(#REF!,MATCH(Data2[[#This Row],[Appr]],#REF!,0))</f>
        <v>#REF!</v>
      </c>
      <c r="Y422" s="40" t="str">
        <f>INDEX(version[Version],MATCH(Data2[[#This Row],[ChangeAuth]],version[Chg code],0))</f>
        <v>Agency</v>
      </c>
      <c r="Z422" s="30">
        <f>INDEX(fund[#Data],MATCH(G422,fund[Fund code],0),2)</f>
        <v>211</v>
      </c>
      <c r="AA422" s="29" t="str">
        <f>IF(Data2[[#This Row],[B2year]]=1,RIGHT(LEFT($A$1,4)+1,2),IF(Data2[[#This Row],[B2year]]=2,RIGHT($A$1,2),""))</f>
        <v>22</v>
      </c>
      <c r="AB422" s="29">
        <f>INDEX(version8[#Data],MATCH(Data2[[#This Row],[Version]],version8[Version],0),2)</f>
        <v>1</v>
      </c>
      <c r="AC422" s="29" t="str">
        <f>IF(Data2[[#This Row],[FederalService]]="",Data2[[#This Row],[FundSource]],IF(Data2[[#This Row],[FederalService]]="L",Data2[[#This Row],[FundSource]]&amp;"-L",IF(Data2[[#This Row],[FederalService]]="F",Data2[[#This Row],[FundSource]]&amp;"-F",IF(Data2[[#This Row],[FederalService]]="S",Data2[[#This Row],[FundSource]]&amp;"-S"))))</f>
        <v>SEG</v>
      </c>
    </row>
    <row r="423" spans="1:29" ht="15" x14ac:dyDescent="0.25">
      <c r="A423" t="s">
        <v>126</v>
      </c>
      <c r="B423" t="s">
        <v>127</v>
      </c>
      <c r="C423" t="s">
        <v>165</v>
      </c>
      <c r="D423" s="15">
        <v>365</v>
      </c>
      <c r="E423" t="s">
        <v>279</v>
      </c>
      <c r="F423" t="s">
        <v>109</v>
      </c>
      <c r="G423" t="s">
        <v>110</v>
      </c>
      <c r="H423" t="s">
        <v>165</v>
      </c>
      <c r="I423" t="s">
        <v>118</v>
      </c>
      <c r="J423" t="s">
        <v>112</v>
      </c>
      <c r="K423" t="s">
        <v>165</v>
      </c>
      <c r="L423" s="15">
        <v>3001</v>
      </c>
      <c r="M423" t="s">
        <v>124</v>
      </c>
      <c r="N423" t="s">
        <v>114</v>
      </c>
      <c r="O423" t="s">
        <v>280</v>
      </c>
      <c r="P423" t="s">
        <v>281</v>
      </c>
      <c r="Q423" t="s">
        <v>197</v>
      </c>
      <c r="R423" t="s">
        <v>170</v>
      </c>
      <c r="S423">
        <v>-314000</v>
      </c>
      <c r="T423">
        <v>0</v>
      </c>
      <c r="U423" s="15">
        <v>2</v>
      </c>
      <c r="V423" s="27" t="str">
        <f>INDEX(program[ProgramName],MATCH(Data2[[#This Row],[ProgramNum]],program[ProgramNum],0))</f>
        <v>STATE HIGHWAY FACILITIES</v>
      </c>
      <c r="W423" s="20" t="str">
        <f>RIGHT(Data2[[#This Row],[ProgramNum]],1)&amp;Data2[[#This Row],[Statute]]</f>
        <v>3eq</v>
      </c>
      <c r="X423" s="27" t="e">
        <f>INDEX(#REF!,MATCH(Data2[[#This Row],[Appr]],#REF!,0))</f>
        <v>#REF!</v>
      </c>
      <c r="Y423" s="40" t="str">
        <f>INDEX(version[Version],MATCH(Data2[[#This Row],[ChangeAuth]],version[Chg code],0))</f>
        <v>Agency</v>
      </c>
      <c r="Z423" s="30">
        <f>INDEX(fund[#Data],MATCH(G423,fund[Fund code],0),2)</f>
        <v>211</v>
      </c>
      <c r="AA423" s="29" t="str">
        <f>IF(Data2[[#This Row],[B2year]]=1,RIGHT(LEFT($A$1,4)+1,2),IF(Data2[[#This Row],[B2year]]=2,RIGHT($A$1,2),""))</f>
        <v>23</v>
      </c>
      <c r="AB423" s="29">
        <f>INDEX(version8[#Data],MATCH(Data2[[#This Row],[Version]],version8[Version],0),2)</f>
        <v>1</v>
      </c>
      <c r="AC423" s="29" t="str">
        <f>IF(Data2[[#This Row],[FederalService]]="",Data2[[#This Row],[FundSource]],IF(Data2[[#This Row],[FederalService]]="L",Data2[[#This Row],[FundSource]]&amp;"-L",IF(Data2[[#This Row],[FederalService]]="F",Data2[[#This Row],[FundSource]]&amp;"-F",IF(Data2[[#This Row],[FederalService]]="S",Data2[[#This Row],[FundSource]]&amp;"-S"))))</f>
        <v>SEG</v>
      </c>
    </row>
    <row r="424" spans="1:29" ht="15" x14ac:dyDescent="0.25">
      <c r="A424" t="s">
        <v>126</v>
      </c>
      <c r="B424" t="s">
        <v>127</v>
      </c>
      <c r="C424" t="s">
        <v>165</v>
      </c>
      <c r="D424" s="15">
        <v>365</v>
      </c>
      <c r="E424" t="s">
        <v>279</v>
      </c>
      <c r="F424" t="s">
        <v>109</v>
      </c>
      <c r="G424" t="s">
        <v>110</v>
      </c>
      <c r="H424" t="s">
        <v>165</v>
      </c>
      <c r="I424" t="s">
        <v>118</v>
      </c>
      <c r="J424" t="s">
        <v>112</v>
      </c>
      <c r="K424" t="s">
        <v>165</v>
      </c>
      <c r="L424" s="15">
        <v>3003</v>
      </c>
      <c r="M424" t="s">
        <v>113</v>
      </c>
      <c r="N424" t="s">
        <v>114</v>
      </c>
      <c r="O424" t="s">
        <v>280</v>
      </c>
      <c r="P424" t="s">
        <v>281</v>
      </c>
      <c r="Q424" t="s">
        <v>197</v>
      </c>
      <c r="R424" t="s">
        <v>170</v>
      </c>
      <c r="S424">
        <v>-4500900</v>
      </c>
      <c r="T424">
        <v>0</v>
      </c>
      <c r="U424" s="15">
        <v>1</v>
      </c>
      <c r="V424" s="27" t="str">
        <f>INDEX(program[ProgramName],MATCH(Data2[[#This Row],[ProgramNum]],program[ProgramNum],0))</f>
        <v>STATE HIGHWAY FACILITIES</v>
      </c>
      <c r="W424" s="20" t="str">
        <f>RIGHT(Data2[[#This Row],[ProgramNum]],1)&amp;Data2[[#This Row],[Statute]]</f>
        <v>3eq</v>
      </c>
      <c r="X424" s="27" t="e">
        <f>INDEX(#REF!,MATCH(Data2[[#This Row],[Appr]],#REF!,0))</f>
        <v>#REF!</v>
      </c>
      <c r="Y424" s="40" t="str">
        <f>INDEX(version[Version],MATCH(Data2[[#This Row],[ChangeAuth]],version[Chg code],0))</f>
        <v>Agency</v>
      </c>
      <c r="Z424" s="30">
        <f>INDEX(fund[#Data],MATCH(G424,fund[Fund code],0),2)</f>
        <v>211</v>
      </c>
      <c r="AA424" s="29" t="str">
        <f>IF(Data2[[#This Row],[B2year]]=1,RIGHT(LEFT($A$1,4)+1,2),IF(Data2[[#This Row],[B2year]]=2,RIGHT($A$1,2),""))</f>
        <v>22</v>
      </c>
      <c r="AB424" s="29">
        <f>INDEX(version8[#Data],MATCH(Data2[[#This Row],[Version]],version8[Version],0),2)</f>
        <v>1</v>
      </c>
      <c r="AC424" s="29" t="str">
        <f>IF(Data2[[#This Row],[FederalService]]="",Data2[[#This Row],[FundSource]],IF(Data2[[#This Row],[FederalService]]="L",Data2[[#This Row],[FundSource]]&amp;"-L",IF(Data2[[#This Row],[FederalService]]="F",Data2[[#This Row],[FundSource]]&amp;"-F",IF(Data2[[#This Row],[FederalService]]="S",Data2[[#This Row],[FundSource]]&amp;"-S"))))</f>
        <v>SEG</v>
      </c>
    </row>
    <row r="425" spans="1:29" ht="15" x14ac:dyDescent="0.25">
      <c r="A425" t="s">
        <v>126</v>
      </c>
      <c r="B425" t="s">
        <v>127</v>
      </c>
      <c r="C425" t="s">
        <v>165</v>
      </c>
      <c r="D425" s="15">
        <v>365</v>
      </c>
      <c r="E425" t="s">
        <v>279</v>
      </c>
      <c r="F425" t="s">
        <v>109</v>
      </c>
      <c r="G425" t="s">
        <v>110</v>
      </c>
      <c r="H425" t="s">
        <v>165</v>
      </c>
      <c r="I425" t="s">
        <v>118</v>
      </c>
      <c r="J425" t="s">
        <v>112</v>
      </c>
      <c r="K425" t="s">
        <v>165</v>
      </c>
      <c r="L425" s="15">
        <v>3003</v>
      </c>
      <c r="M425" t="s">
        <v>113</v>
      </c>
      <c r="N425" t="s">
        <v>114</v>
      </c>
      <c r="O425" t="s">
        <v>280</v>
      </c>
      <c r="P425" t="s">
        <v>281</v>
      </c>
      <c r="Q425" t="s">
        <v>197</v>
      </c>
      <c r="R425" t="s">
        <v>170</v>
      </c>
      <c r="S425">
        <v>-4500900</v>
      </c>
      <c r="T425">
        <v>0</v>
      </c>
      <c r="U425" s="15">
        <v>2</v>
      </c>
      <c r="V425" s="27" t="str">
        <f>INDEX(program[ProgramName],MATCH(Data2[[#This Row],[ProgramNum]],program[ProgramNum],0))</f>
        <v>STATE HIGHWAY FACILITIES</v>
      </c>
      <c r="W425" s="20" t="str">
        <f>RIGHT(Data2[[#This Row],[ProgramNum]],1)&amp;Data2[[#This Row],[Statute]]</f>
        <v>3eq</v>
      </c>
      <c r="X425" s="27" t="e">
        <f>INDEX(#REF!,MATCH(Data2[[#This Row],[Appr]],#REF!,0))</f>
        <v>#REF!</v>
      </c>
      <c r="Y425" s="40" t="str">
        <f>INDEX(version[Version],MATCH(Data2[[#This Row],[ChangeAuth]],version[Chg code],0))</f>
        <v>Agency</v>
      </c>
      <c r="Z425" s="30">
        <f>INDEX(fund[#Data],MATCH(G425,fund[Fund code],0),2)</f>
        <v>211</v>
      </c>
      <c r="AA425" s="29" t="str">
        <f>IF(Data2[[#This Row],[B2year]]=1,RIGHT(LEFT($A$1,4)+1,2),IF(Data2[[#This Row],[B2year]]=2,RIGHT($A$1,2),""))</f>
        <v>23</v>
      </c>
      <c r="AB425" s="29">
        <f>INDEX(version8[#Data],MATCH(Data2[[#This Row],[Version]],version8[Version],0),2)</f>
        <v>1</v>
      </c>
      <c r="AC425" s="29" t="str">
        <f>IF(Data2[[#This Row],[FederalService]]="",Data2[[#This Row],[FundSource]],IF(Data2[[#This Row],[FederalService]]="L",Data2[[#This Row],[FundSource]]&amp;"-L",IF(Data2[[#This Row],[FederalService]]="F",Data2[[#This Row],[FundSource]]&amp;"-F",IF(Data2[[#This Row],[FederalService]]="S",Data2[[#This Row],[FundSource]]&amp;"-S"))))</f>
        <v>SEG</v>
      </c>
    </row>
    <row r="426" spans="1:29" ht="15" x14ac:dyDescent="0.25">
      <c r="A426" t="s">
        <v>126</v>
      </c>
      <c r="B426" t="s">
        <v>127</v>
      </c>
      <c r="C426" t="s">
        <v>165</v>
      </c>
      <c r="D426" s="15">
        <v>352</v>
      </c>
      <c r="E426" t="s">
        <v>289</v>
      </c>
      <c r="F426" t="s">
        <v>109</v>
      </c>
      <c r="G426" t="s">
        <v>110</v>
      </c>
      <c r="H426" t="s">
        <v>165</v>
      </c>
      <c r="I426" t="s">
        <v>118</v>
      </c>
      <c r="J426" t="s">
        <v>112</v>
      </c>
      <c r="K426" t="s">
        <v>165</v>
      </c>
      <c r="L426" s="15">
        <v>3001</v>
      </c>
      <c r="M426" t="s">
        <v>124</v>
      </c>
      <c r="N426" t="s">
        <v>114</v>
      </c>
      <c r="O426" t="s">
        <v>290</v>
      </c>
      <c r="P426" t="s">
        <v>291</v>
      </c>
      <c r="Q426" t="s">
        <v>197</v>
      </c>
      <c r="R426" t="s">
        <v>170</v>
      </c>
      <c r="S426">
        <v>-16400</v>
      </c>
      <c r="T426">
        <v>0</v>
      </c>
      <c r="U426" s="15">
        <v>1</v>
      </c>
      <c r="V426" s="27" t="str">
        <f>INDEX(program[ProgramName],MATCH(Data2[[#This Row],[ProgramNum]],program[ProgramNum],0))</f>
        <v>STATE HIGHWAY FACILITIES</v>
      </c>
      <c r="W426" s="20" t="str">
        <f>RIGHT(Data2[[#This Row],[ProgramNum]],1)&amp;Data2[[#This Row],[Statute]]</f>
        <v>3et</v>
      </c>
      <c r="X426" s="27" t="e">
        <f>INDEX(#REF!,MATCH(Data2[[#This Row],[Appr]],#REF!,0))</f>
        <v>#REF!</v>
      </c>
      <c r="Y426" s="40" t="str">
        <f>INDEX(version[Version],MATCH(Data2[[#This Row],[ChangeAuth]],version[Chg code],0))</f>
        <v>Agency</v>
      </c>
      <c r="Z426" s="30">
        <f>INDEX(fund[#Data],MATCH(G426,fund[Fund code],0),2)</f>
        <v>211</v>
      </c>
      <c r="AA426" s="29" t="str">
        <f>IF(Data2[[#This Row],[B2year]]=1,RIGHT(LEFT($A$1,4)+1,2),IF(Data2[[#This Row],[B2year]]=2,RIGHT($A$1,2),""))</f>
        <v>22</v>
      </c>
      <c r="AB426" s="29">
        <f>INDEX(version8[#Data],MATCH(Data2[[#This Row],[Version]],version8[Version],0),2)</f>
        <v>1</v>
      </c>
      <c r="AC426" s="29" t="str">
        <f>IF(Data2[[#This Row],[FederalService]]="",Data2[[#This Row],[FundSource]],IF(Data2[[#This Row],[FederalService]]="L",Data2[[#This Row],[FundSource]]&amp;"-L",IF(Data2[[#This Row],[FederalService]]="F",Data2[[#This Row],[FundSource]]&amp;"-F",IF(Data2[[#This Row],[FederalService]]="S",Data2[[#This Row],[FundSource]]&amp;"-S"))))</f>
        <v>SEG</v>
      </c>
    </row>
    <row r="427" spans="1:29" ht="15" x14ac:dyDescent="0.25">
      <c r="A427" t="s">
        <v>126</v>
      </c>
      <c r="B427" t="s">
        <v>127</v>
      </c>
      <c r="C427" t="s">
        <v>165</v>
      </c>
      <c r="D427" s="15">
        <v>352</v>
      </c>
      <c r="E427" t="s">
        <v>289</v>
      </c>
      <c r="F427" t="s">
        <v>109</v>
      </c>
      <c r="G427" t="s">
        <v>110</v>
      </c>
      <c r="H427" t="s">
        <v>165</v>
      </c>
      <c r="I427" t="s">
        <v>118</v>
      </c>
      <c r="J427" t="s">
        <v>112</v>
      </c>
      <c r="K427" t="s">
        <v>165</v>
      </c>
      <c r="L427" s="15">
        <v>3001</v>
      </c>
      <c r="M427" t="s">
        <v>124</v>
      </c>
      <c r="N427" t="s">
        <v>114</v>
      </c>
      <c r="O427" t="s">
        <v>290</v>
      </c>
      <c r="P427" t="s">
        <v>291</v>
      </c>
      <c r="Q427" t="s">
        <v>197</v>
      </c>
      <c r="R427" t="s">
        <v>170</v>
      </c>
      <c r="S427">
        <v>-16400</v>
      </c>
      <c r="T427">
        <v>0</v>
      </c>
      <c r="U427" s="15">
        <v>2</v>
      </c>
      <c r="V427" s="27" t="str">
        <f>INDEX(program[ProgramName],MATCH(Data2[[#This Row],[ProgramNum]],program[ProgramNum],0))</f>
        <v>STATE HIGHWAY FACILITIES</v>
      </c>
      <c r="W427" s="20" t="str">
        <f>RIGHT(Data2[[#This Row],[ProgramNum]],1)&amp;Data2[[#This Row],[Statute]]</f>
        <v>3et</v>
      </c>
      <c r="X427" s="27" t="e">
        <f>INDEX(#REF!,MATCH(Data2[[#This Row],[Appr]],#REF!,0))</f>
        <v>#REF!</v>
      </c>
      <c r="Y427" s="40" t="str">
        <f>INDEX(version[Version],MATCH(Data2[[#This Row],[ChangeAuth]],version[Chg code],0))</f>
        <v>Agency</v>
      </c>
      <c r="Z427" s="30">
        <f>INDEX(fund[#Data],MATCH(G427,fund[Fund code],0),2)</f>
        <v>211</v>
      </c>
      <c r="AA427" s="29" t="str">
        <f>IF(Data2[[#This Row],[B2year]]=1,RIGHT(LEFT($A$1,4)+1,2),IF(Data2[[#This Row],[B2year]]=2,RIGHT($A$1,2),""))</f>
        <v>23</v>
      </c>
      <c r="AB427" s="29">
        <f>INDEX(version8[#Data],MATCH(Data2[[#This Row],[Version]],version8[Version],0),2)</f>
        <v>1</v>
      </c>
      <c r="AC427" s="29" t="str">
        <f>IF(Data2[[#This Row],[FederalService]]="",Data2[[#This Row],[FundSource]],IF(Data2[[#This Row],[FederalService]]="L",Data2[[#This Row],[FundSource]]&amp;"-L",IF(Data2[[#This Row],[FederalService]]="F",Data2[[#This Row],[FundSource]]&amp;"-F",IF(Data2[[#This Row],[FederalService]]="S",Data2[[#This Row],[FundSource]]&amp;"-S"))))</f>
        <v>SEG</v>
      </c>
    </row>
    <row r="428" spans="1:29" ht="15" x14ac:dyDescent="0.25">
      <c r="A428" t="s">
        <v>126</v>
      </c>
      <c r="B428" t="s">
        <v>127</v>
      </c>
      <c r="C428" t="s">
        <v>165</v>
      </c>
      <c r="D428" s="15">
        <v>352</v>
      </c>
      <c r="E428" t="s">
        <v>289</v>
      </c>
      <c r="F428" t="s">
        <v>109</v>
      </c>
      <c r="G428" t="s">
        <v>110</v>
      </c>
      <c r="H428" t="s">
        <v>165</v>
      </c>
      <c r="I428" t="s">
        <v>118</v>
      </c>
      <c r="J428" t="s">
        <v>112</v>
      </c>
      <c r="K428" t="s">
        <v>165</v>
      </c>
      <c r="L428" s="15">
        <v>2000</v>
      </c>
      <c r="M428" t="s">
        <v>115</v>
      </c>
      <c r="N428" t="s">
        <v>116</v>
      </c>
      <c r="O428" t="s">
        <v>290</v>
      </c>
      <c r="P428" t="s">
        <v>291</v>
      </c>
      <c r="Q428" t="s">
        <v>197</v>
      </c>
      <c r="R428" t="s">
        <v>170</v>
      </c>
      <c r="S428">
        <v>17500</v>
      </c>
      <c r="T428">
        <v>0</v>
      </c>
      <c r="U428" s="15">
        <v>2</v>
      </c>
      <c r="V428" s="27" t="str">
        <f>INDEX(program[ProgramName],MATCH(Data2[[#This Row],[ProgramNum]],program[ProgramNum],0))</f>
        <v>STATE HIGHWAY FACILITIES</v>
      </c>
      <c r="W428" s="20" t="str">
        <f>RIGHT(Data2[[#This Row],[ProgramNum]],1)&amp;Data2[[#This Row],[Statute]]</f>
        <v>3et</v>
      </c>
      <c r="X428" s="27" t="e">
        <f>INDEX(#REF!,MATCH(Data2[[#This Row],[Appr]],#REF!,0))</f>
        <v>#REF!</v>
      </c>
      <c r="Y428" s="40" t="str">
        <f>INDEX(version[Version],MATCH(Data2[[#This Row],[ChangeAuth]],version[Chg code],0))</f>
        <v>Agency</v>
      </c>
      <c r="Z428" s="30">
        <f>INDEX(fund[#Data],MATCH(G428,fund[Fund code],0),2)</f>
        <v>211</v>
      </c>
      <c r="AA428" s="29" t="str">
        <f>IF(Data2[[#This Row],[B2year]]=1,RIGHT(LEFT($A$1,4)+1,2),IF(Data2[[#This Row],[B2year]]=2,RIGHT($A$1,2),""))</f>
        <v>23</v>
      </c>
      <c r="AB428" s="29">
        <f>INDEX(version8[#Data],MATCH(Data2[[#This Row],[Version]],version8[Version],0),2)</f>
        <v>1</v>
      </c>
      <c r="AC428" s="29" t="str">
        <f>IF(Data2[[#This Row],[FederalService]]="",Data2[[#This Row],[FundSource]],IF(Data2[[#This Row],[FederalService]]="L",Data2[[#This Row],[FundSource]]&amp;"-L",IF(Data2[[#This Row],[FederalService]]="F",Data2[[#This Row],[FundSource]]&amp;"-F",IF(Data2[[#This Row],[FederalService]]="S",Data2[[#This Row],[FundSource]]&amp;"-S"))))</f>
        <v>SEG</v>
      </c>
    </row>
    <row r="429" spans="1:29" ht="15" x14ac:dyDescent="0.25">
      <c r="A429" t="s">
        <v>126</v>
      </c>
      <c r="B429" t="s">
        <v>127</v>
      </c>
      <c r="C429" t="s">
        <v>165</v>
      </c>
      <c r="D429" s="15">
        <v>352</v>
      </c>
      <c r="E429" t="s">
        <v>289</v>
      </c>
      <c r="F429" t="s">
        <v>109</v>
      </c>
      <c r="G429" t="s">
        <v>110</v>
      </c>
      <c r="H429" t="s">
        <v>165</v>
      </c>
      <c r="I429" t="s">
        <v>118</v>
      </c>
      <c r="J429" t="s">
        <v>112</v>
      </c>
      <c r="K429" t="s">
        <v>165</v>
      </c>
      <c r="L429" s="15">
        <v>2000</v>
      </c>
      <c r="M429" t="s">
        <v>115</v>
      </c>
      <c r="N429" t="s">
        <v>116</v>
      </c>
      <c r="O429" t="s">
        <v>290</v>
      </c>
      <c r="P429" t="s">
        <v>291</v>
      </c>
      <c r="Q429" t="s">
        <v>197</v>
      </c>
      <c r="R429" t="s">
        <v>170</v>
      </c>
      <c r="S429">
        <v>17500</v>
      </c>
      <c r="T429">
        <v>0</v>
      </c>
      <c r="U429" s="15">
        <v>1</v>
      </c>
      <c r="V429" s="27" t="str">
        <f>INDEX(program[ProgramName],MATCH(Data2[[#This Row],[ProgramNum]],program[ProgramNum],0))</f>
        <v>STATE HIGHWAY FACILITIES</v>
      </c>
      <c r="W429" s="20" t="str">
        <f>RIGHT(Data2[[#This Row],[ProgramNum]],1)&amp;Data2[[#This Row],[Statute]]</f>
        <v>3et</v>
      </c>
      <c r="X429" s="27" t="e">
        <f>INDEX(#REF!,MATCH(Data2[[#This Row],[Appr]],#REF!,0))</f>
        <v>#REF!</v>
      </c>
      <c r="Y429" s="40" t="str">
        <f>INDEX(version[Version],MATCH(Data2[[#This Row],[ChangeAuth]],version[Chg code],0))</f>
        <v>Agency</v>
      </c>
      <c r="Z429" s="30">
        <f>INDEX(fund[#Data],MATCH(G429,fund[Fund code],0),2)</f>
        <v>211</v>
      </c>
      <c r="AA429" s="29" t="str">
        <f>IF(Data2[[#This Row],[B2year]]=1,RIGHT(LEFT($A$1,4)+1,2),IF(Data2[[#This Row],[B2year]]=2,RIGHT($A$1,2),""))</f>
        <v>22</v>
      </c>
      <c r="AB429" s="29">
        <f>INDEX(version8[#Data],MATCH(Data2[[#This Row],[Version]],version8[Version],0),2)</f>
        <v>1</v>
      </c>
      <c r="AC429" s="29" t="str">
        <f>IF(Data2[[#This Row],[FederalService]]="",Data2[[#This Row],[FundSource]],IF(Data2[[#This Row],[FederalService]]="L",Data2[[#This Row],[FundSource]]&amp;"-L",IF(Data2[[#This Row],[FederalService]]="F",Data2[[#This Row],[FundSource]]&amp;"-F",IF(Data2[[#This Row],[FederalService]]="S",Data2[[#This Row],[FundSource]]&amp;"-S"))))</f>
        <v>SEG</v>
      </c>
    </row>
    <row r="430" spans="1:29" ht="15" x14ac:dyDescent="0.25">
      <c r="A430" t="s">
        <v>126</v>
      </c>
      <c r="B430" t="s">
        <v>127</v>
      </c>
      <c r="C430" t="s">
        <v>165</v>
      </c>
      <c r="D430" s="15">
        <v>352</v>
      </c>
      <c r="E430" t="s">
        <v>289</v>
      </c>
      <c r="F430" t="s">
        <v>109</v>
      </c>
      <c r="G430" t="s">
        <v>110</v>
      </c>
      <c r="H430" t="s">
        <v>165</v>
      </c>
      <c r="I430" t="s">
        <v>118</v>
      </c>
      <c r="J430" t="s">
        <v>112</v>
      </c>
      <c r="K430" t="s">
        <v>165</v>
      </c>
      <c r="L430" s="15">
        <v>3003</v>
      </c>
      <c r="M430" t="s">
        <v>113</v>
      </c>
      <c r="N430" t="s">
        <v>114</v>
      </c>
      <c r="O430" t="s">
        <v>290</v>
      </c>
      <c r="P430" t="s">
        <v>291</v>
      </c>
      <c r="Q430" t="s">
        <v>197</v>
      </c>
      <c r="R430" t="s">
        <v>170</v>
      </c>
      <c r="S430">
        <v>-234900</v>
      </c>
      <c r="T430">
        <v>0</v>
      </c>
      <c r="U430" s="15">
        <v>1</v>
      </c>
      <c r="V430" s="27" t="str">
        <f>INDEX(program[ProgramName],MATCH(Data2[[#This Row],[ProgramNum]],program[ProgramNum],0))</f>
        <v>STATE HIGHWAY FACILITIES</v>
      </c>
      <c r="W430" s="20" t="str">
        <f>RIGHT(Data2[[#This Row],[ProgramNum]],1)&amp;Data2[[#This Row],[Statute]]</f>
        <v>3et</v>
      </c>
      <c r="X430" s="27" t="e">
        <f>INDEX(#REF!,MATCH(Data2[[#This Row],[Appr]],#REF!,0))</f>
        <v>#REF!</v>
      </c>
      <c r="Y430" s="40" t="str">
        <f>INDEX(version[Version],MATCH(Data2[[#This Row],[ChangeAuth]],version[Chg code],0))</f>
        <v>Agency</v>
      </c>
      <c r="Z430" s="30">
        <f>INDEX(fund[#Data],MATCH(G430,fund[Fund code],0),2)</f>
        <v>211</v>
      </c>
      <c r="AA430" s="29" t="str">
        <f>IF(Data2[[#This Row],[B2year]]=1,RIGHT(LEFT($A$1,4)+1,2),IF(Data2[[#This Row],[B2year]]=2,RIGHT($A$1,2),""))</f>
        <v>22</v>
      </c>
      <c r="AB430" s="29">
        <f>INDEX(version8[#Data],MATCH(Data2[[#This Row],[Version]],version8[Version],0),2)</f>
        <v>1</v>
      </c>
      <c r="AC430" s="29" t="str">
        <f>IF(Data2[[#This Row],[FederalService]]="",Data2[[#This Row],[FundSource]],IF(Data2[[#This Row],[FederalService]]="L",Data2[[#This Row],[FundSource]]&amp;"-L",IF(Data2[[#This Row],[FederalService]]="F",Data2[[#This Row],[FundSource]]&amp;"-F",IF(Data2[[#This Row],[FederalService]]="S",Data2[[#This Row],[FundSource]]&amp;"-S"))))</f>
        <v>SEG</v>
      </c>
    </row>
    <row r="431" spans="1:29" ht="15" x14ac:dyDescent="0.25">
      <c r="A431" t="s">
        <v>126</v>
      </c>
      <c r="B431" t="s">
        <v>127</v>
      </c>
      <c r="C431" t="s">
        <v>165</v>
      </c>
      <c r="D431" s="15">
        <v>352</v>
      </c>
      <c r="E431" t="s">
        <v>289</v>
      </c>
      <c r="F431" t="s">
        <v>109</v>
      </c>
      <c r="G431" t="s">
        <v>110</v>
      </c>
      <c r="H431" t="s">
        <v>165</v>
      </c>
      <c r="I431" t="s">
        <v>118</v>
      </c>
      <c r="J431" t="s">
        <v>112</v>
      </c>
      <c r="K431" t="s">
        <v>165</v>
      </c>
      <c r="L431" s="15">
        <v>3003</v>
      </c>
      <c r="M431" t="s">
        <v>113</v>
      </c>
      <c r="N431" t="s">
        <v>114</v>
      </c>
      <c r="O431" t="s">
        <v>290</v>
      </c>
      <c r="P431" t="s">
        <v>291</v>
      </c>
      <c r="Q431" t="s">
        <v>197</v>
      </c>
      <c r="R431" t="s">
        <v>170</v>
      </c>
      <c r="S431">
        <v>-234900</v>
      </c>
      <c r="T431">
        <v>0</v>
      </c>
      <c r="U431" s="15">
        <v>2</v>
      </c>
      <c r="V431" s="27" t="str">
        <f>INDEX(program[ProgramName],MATCH(Data2[[#This Row],[ProgramNum]],program[ProgramNum],0))</f>
        <v>STATE HIGHWAY FACILITIES</v>
      </c>
      <c r="W431" s="20" t="str">
        <f>RIGHT(Data2[[#This Row],[ProgramNum]],1)&amp;Data2[[#This Row],[Statute]]</f>
        <v>3et</v>
      </c>
      <c r="X431" s="27" t="e">
        <f>INDEX(#REF!,MATCH(Data2[[#This Row],[Appr]],#REF!,0))</f>
        <v>#REF!</v>
      </c>
      <c r="Y431" s="40" t="str">
        <f>INDEX(version[Version],MATCH(Data2[[#This Row],[ChangeAuth]],version[Chg code],0))</f>
        <v>Agency</v>
      </c>
      <c r="Z431" s="30">
        <f>INDEX(fund[#Data],MATCH(G431,fund[Fund code],0),2)</f>
        <v>211</v>
      </c>
      <c r="AA431" s="29" t="str">
        <f>IF(Data2[[#This Row],[B2year]]=1,RIGHT(LEFT($A$1,4)+1,2),IF(Data2[[#This Row],[B2year]]=2,RIGHT($A$1,2),""))</f>
        <v>23</v>
      </c>
      <c r="AB431" s="29">
        <f>INDEX(version8[#Data],MATCH(Data2[[#This Row],[Version]],version8[Version],0),2)</f>
        <v>1</v>
      </c>
      <c r="AC431" s="29" t="str">
        <f>IF(Data2[[#This Row],[FederalService]]="",Data2[[#This Row],[FundSource]],IF(Data2[[#This Row],[FederalService]]="L",Data2[[#This Row],[FundSource]]&amp;"-L",IF(Data2[[#This Row],[FederalService]]="F",Data2[[#This Row],[FundSource]]&amp;"-F",IF(Data2[[#This Row],[FederalService]]="S",Data2[[#This Row],[FundSource]]&amp;"-S"))))</f>
        <v>SEG</v>
      </c>
    </row>
    <row r="432" spans="1:29" ht="15" x14ac:dyDescent="0.25">
      <c r="A432" t="s">
        <v>120</v>
      </c>
      <c r="B432" t="s">
        <v>107</v>
      </c>
      <c r="C432" t="s">
        <v>165</v>
      </c>
      <c r="D432" s="15">
        <v>961</v>
      </c>
      <c r="E432" t="s">
        <v>361</v>
      </c>
      <c r="F432" t="s">
        <v>109</v>
      </c>
      <c r="G432" t="s">
        <v>110</v>
      </c>
      <c r="H432" t="s">
        <v>165</v>
      </c>
      <c r="I432" t="s">
        <v>118</v>
      </c>
      <c r="J432" t="s">
        <v>112</v>
      </c>
      <c r="K432" t="s">
        <v>165</v>
      </c>
      <c r="L432" s="15">
        <v>5302</v>
      </c>
      <c r="M432" t="s">
        <v>371</v>
      </c>
      <c r="N432" t="s">
        <v>125</v>
      </c>
      <c r="O432" t="s">
        <v>362</v>
      </c>
      <c r="P432" t="s">
        <v>264</v>
      </c>
      <c r="Q432" t="s">
        <v>274</v>
      </c>
      <c r="R432" t="s">
        <v>170</v>
      </c>
      <c r="S432">
        <v>-67712800</v>
      </c>
      <c r="T432">
        <v>0</v>
      </c>
      <c r="U432" s="15">
        <v>2</v>
      </c>
      <c r="V432" s="27" t="str">
        <f>INDEX(program[ProgramName],MATCH(Data2[[#This Row],[ProgramNum]],program[ProgramNum],0))</f>
        <v>GENERAL PROVISIONS</v>
      </c>
      <c r="W432" s="20" t="str">
        <f>RIGHT(Data2[[#This Row],[ProgramNum]],1)&amp;Data2[[#This Row],[Statute]]</f>
        <v>9qh</v>
      </c>
      <c r="X432" s="27" t="e">
        <f>INDEX(#REF!,MATCH(Data2[[#This Row],[Appr]],#REF!,0))</f>
        <v>#REF!</v>
      </c>
      <c r="Y432" s="40" t="str">
        <f>INDEX(version[Version],MATCH(Data2[[#This Row],[ChangeAuth]],version[Chg code],0))</f>
        <v>Final</v>
      </c>
      <c r="Z432" s="30">
        <f>INDEX(fund[#Data],MATCH(G432,fund[Fund code],0),2)</f>
        <v>211</v>
      </c>
      <c r="AA432" s="29" t="str">
        <f>IF(Data2[[#This Row],[B2year]]=1,RIGHT(LEFT($A$1,4)+1,2),IF(Data2[[#This Row],[B2year]]=2,RIGHT($A$1,2),""))</f>
        <v>23</v>
      </c>
      <c r="AB432" s="29">
        <f>INDEX(version8[#Data],MATCH(Data2[[#This Row],[Version]],version8[Version],0),2)</f>
        <v>6</v>
      </c>
      <c r="AC432" s="29" t="str">
        <f>IF(Data2[[#This Row],[FederalService]]="",Data2[[#This Row],[FundSource]],IF(Data2[[#This Row],[FederalService]]="L",Data2[[#This Row],[FundSource]]&amp;"-L",IF(Data2[[#This Row],[FederalService]]="F",Data2[[#This Row],[FundSource]]&amp;"-F",IF(Data2[[#This Row],[FederalService]]="S",Data2[[#This Row],[FundSource]]&amp;"-S"))))</f>
        <v>SEG</v>
      </c>
    </row>
    <row r="433" spans="1:29" ht="15" x14ac:dyDescent="0.25">
      <c r="A433" t="s">
        <v>120</v>
      </c>
      <c r="B433" t="s">
        <v>107</v>
      </c>
      <c r="C433" t="s">
        <v>165</v>
      </c>
      <c r="D433" s="15">
        <v>981</v>
      </c>
      <c r="E433" t="s">
        <v>365</v>
      </c>
      <c r="F433" t="s">
        <v>109</v>
      </c>
      <c r="G433" t="s">
        <v>110</v>
      </c>
      <c r="H433" t="s">
        <v>165</v>
      </c>
      <c r="I433" t="s">
        <v>118</v>
      </c>
      <c r="J433" t="s">
        <v>112</v>
      </c>
      <c r="K433" t="s">
        <v>178</v>
      </c>
      <c r="L433" s="15">
        <v>5302</v>
      </c>
      <c r="M433" t="s">
        <v>371</v>
      </c>
      <c r="N433" t="s">
        <v>125</v>
      </c>
      <c r="O433" t="s">
        <v>366</v>
      </c>
      <c r="P433" t="s">
        <v>367</v>
      </c>
      <c r="Q433" t="s">
        <v>274</v>
      </c>
      <c r="R433" t="s">
        <v>170</v>
      </c>
      <c r="S433">
        <v>-325300</v>
      </c>
      <c r="T433">
        <v>0</v>
      </c>
      <c r="U433" s="15">
        <v>1</v>
      </c>
      <c r="V433" s="27" t="str">
        <f>INDEX(program[ProgramName],MATCH(Data2[[#This Row],[ProgramNum]],program[ProgramNum],0))</f>
        <v>GENERAL PROVISIONS</v>
      </c>
      <c r="W433" s="20" t="str">
        <f>RIGHT(Data2[[#This Row],[ProgramNum]],1)&amp;Data2[[#This Row],[Statute]]</f>
        <v>9qj</v>
      </c>
      <c r="X433" s="27" t="e">
        <f>INDEX(#REF!,MATCH(Data2[[#This Row],[Appr]],#REF!,0))</f>
        <v>#REF!</v>
      </c>
      <c r="Y433" s="40" t="str">
        <f>INDEX(version[Version],MATCH(Data2[[#This Row],[ChangeAuth]],version[Chg code],0))</f>
        <v>Final</v>
      </c>
      <c r="Z433" s="30">
        <f>INDEX(fund[#Data],MATCH(G433,fund[Fund code],0),2)</f>
        <v>211</v>
      </c>
      <c r="AA433" s="29" t="str">
        <f>IF(Data2[[#This Row],[B2year]]=1,RIGHT(LEFT($A$1,4)+1,2),IF(Data2[[#This Row],[B2year]]=2,RIGHT($A$1,2),""))</f>
        <v>22</v>
      </c>
      <c r="AB433" s="29">
        <f>INDEX(version8[#Data],MATCH(Data2[[#This Row],[Version]],version8[Version],0),2)</f>
        <v>6</v>
      </c>
      <c r="AC433" s="29" t="str">
        <f>IF(Data2[[#This Row],[FederalService]]="",Data2[[#This Row],[FundSource]],IF(Data2[[#This Row],[FederalService]]="L",Data2[[#This Row],[FundSource]]&amp;"-L",IF(Data2[[#This Row],[FederalService]]="F",Data2[[#This Row],[FundSource]]&amp;"-F",IF(Data2[[#This Row],[FederalService]]="S",Data2[[#This Row],[FundSource]]&amp;"-S"))))</f>
        <v>SEG-F</v>
      </c>
    </row>
    <row r="434" spans="1:29" ht="15" x14ac:dyDescent="0.25">
      <c r="A434" t="s">
        <v>126</v>
      </c>
      <c r="B434" t="s">
        <v>127</v>
      </c>
      <c r="C434" t="s">
        <v>165</v>
      </c>
      <c r="D434" s="15">
        <v>375</v>
      </c>
      <c r="E434" t="s">
        <v>350</v>
      </c>
      <c r="F434" t="s">
        <v>109</v>
      </c>
      <c r="G434" t="s">
        <v>110</v>
      </c>
      <c r="H434" t="s">
        <v>165</v>
      </c>
      <c r="I434" t="s">
        <v>118</v>
      </c>
      <c r="J434" t="s">
        <v>112</v>
      </c>
      <c r="K434" t="s">
        <v>174</v>
      </c>
      <c r="L434" s="15">
        <v>2000</v>
      </c>
      <c r="M434" t="s">
        <v>115</v>
      </c>
      <c r="N434" t="s">
        <v>116</v>
      </c>
      <c r="O434" t="s">
        <v>307</v>
      </c>
      <c r="P434" t="s">
        <v>268</v>
      </c>
      <c r="Q434" t="s">
        <v>197</v>
      </c>
      <c r="R434" t="s">
        <v>170</v>
      </c>
      <c r="S434">
        <v>42300</v>
      </c>
      <c r="T434">
        <v>0</v>
      </c>
      <c r="U434" s="15">
        <v>2</v>
      </c>
      <c r="V434" s="27" t="str">
        <f>INDEX(program[ProgramName],MATCH(Data2[[#This Row],[ProgramNum]],program[ProgramNum],0))</f>
        <v>STATE HIGHWAY FACILITIES</v>
      </c>
      <c r="W434" s="20" t="str">
        <f>RIGHT(Data2[[#This Row],[ProgramNum]],1)&amp;Data2[[#This Row],[Statute]]</f>
        <v>3ev</v>
      </c>
      <c r="X434" s="27" t="e">
        <f>INDEX(#REF!,MATCH(Data2[[#This Row],[Appr]],#REF!,0))</f>
        <v>#REF!</v>
      </c>
      <c r="Y434" s="40" t="str">
        <f>INDEX(version[Version],MATCH(Data2[[#This Row],[ChangeAuth]],version[Chg code],0))</f>
        <v>Agency</v>
      </c>
      <c r="Z434" s="30">
        <f>INDEX(fund[#Data],MATCH(G434,fund[Fund code],0),2)</f>
        <v>211</v>
      </c>
      <c r="AA434" s="29" t="str">
        <f>IF(Data2[[#This Row],[B2year]]=1,RIGHT(LEFT($A$1,4)+1,2),IF(Data2[[#This Row],[B2year]]=2,RIGHT($A$1,2),""))</f>
        <v>23</v>
      </c>
      <c r="AB434" s="29">
        <f>INDEX(version8[#Data],MATCH(Data2[[#This Row],[Version]],version8[Version],0),2)</f>
        <v>1</v>
      </c>
      <c r="AC434" s="29" t="str">
        <f>IF(Data2[[#This Row],[FederalService]]="",Data2[[#This Row],[FundSource]],IF(Data2[[#This Row],[FederalService]]="L",Data2[[#This Row],[FundSource]]&amp;"-L",IF(Data2[[#This Row],[FederalService]]="F",Data2[[#This Row],[FundSource]]&amp;"-F",IF(Data2[[#This Row],[FederalService]]="S",Data2[[#This Row],[FundSource]]&amp;"-S"))))</f>
        <v>SEG-L</v>
      </c>
    </row>
    <row r="435" spans="1:29" ht="15" x14ac:dyDescent="0.25">
      <c r="A435" t="s">
        <v>126</v>
      </c>
      <c r="B435" t="s">
        <v>127</v>
      </c>
      <c r="C435" t="s">
        <v>165</v>
      </c>
      <c r="D435" s="15">
        <v>375</v>
      </c>
      <c r="E435" t="s">
        <v>350</v>
      </c>
      <c r="F435" t="s">
        <v>109</v>
      </c>
      <c r="G435" t="s">
        <v>110</v>
      </c>
      <c r="H435" t="s">
        <v>165</v>
      </c>
      <c r="I435" t="s">
        <v>118</v>
      </c>
      <c r="J435" t="s">
        <v>112</v>
      </c>
      <c r="K435" t="s">
        <v>174</v>
      </c>
      <c r="L435" s="15">
        <v>2000</v>
      </c>
      <c r="M435" t="s">
        <v>115</v>
      </c>
      <c r="N435" t="s">
        <v>116</v>
      </c>
      <c r="O435" t="s">
        <v>307</v>
      </c>
      <c r="P435" t="s">
        <v>268</v>
      </c>
      <c r="Q435" t="s">
        <v>197</v>
      </c>
      <c r="R435" t="s">
        <v>170</v>
      </c>
      <c r="S435">
        <v>42300</v>
      </c>
      <c r="T435">
        <v>0</v>
      </c>
      <c r="U435" s="15">
        <v>1</v>
      </c>
      <c r="V435" s="27" t="str">
        <f>INDEX(program[ProgramName],MATCH(Data2[[#This Row],[ProgramNum]],program[ProgramNum],0))</f>
        <v>STATE HIGHWAY FACILITIES</v>
      </c>
      <c r="W435" s="20" t="str">
        <f>RIGHT(Data2[[#This Row],[ProgramNum]],1)&amp;Data2[[#This Row],[Statute]]</f>
        <v>3ev</v>
      </c>
      <c r="X435" s="27" t="e">
        <f>INDEX(#REF!,MATCH(Data2[[#This Row],[Appr]],#REF!,0))</f>
        <v>#REF!</v>
      </c>
      <c r="Y435" s="40" t="str">
        <f>INDEX(version[Version],MATCH(Data2[[#This Row],[ChangeAuth]],version[Chg code],0))</f>
        <v>Agency</v>
      </c>
      <c r="Z435" s="30">
        <f>INDEX(fund[#Data],MATCH(G435,fund[Fund code],0),2)</f>
        <v>211</v>
      </c>
      <c r="AA435" s="29" t="str">
        <f>IF(Data2[[#This Row],[B2year]]=1,RIGHT(LEFT($A$1,4)+1,2),IF(Data2[[#This Row],[B2year]]=2,RIGHT($A$1,2),""))</f>
        <v>22</v>
      </c>
      <c r="AB435" s="29">
        <f>INDEX(version8[#Data],MATCH(Data2[[#This Row],[Version]],version8[Version],0),2)</f>
        <v>1</v>
      </c>
      <c r="AC435" s="29" t="str">
        <f>IF(Data2[[#This Row],[FederalService]]="",Data2[[#This Row],[FundSource]],IF(Data2[[#This Row],[FederalService]]="L",Data2[[#This Row],[FundSource]]&amp;"-L",IF(Data2[[#This Row],[FederalService]]="F",Data2[[#This Row],[FundSource]]&amp;"-F",IF(Data2[[#This Row],[FederalService]]="S",Data2[[#This Row],[FundSource]]&amp;"-S"))))</f>
        <v>SEG-L</v>
      </c>
    </row>
    <row r="436" spans="1:29" ht="15" x14ac:dyDescent="0.25">
      <c r="A436" t="s">
        <v>120</v>
      </c>
      <c r="B436" t="s">
        <v>107</v>
      </c>
      <c r="C436" t="s">
        <v>165</v>
      </c>
      <c r="D436" s="15">
        <v>981</v>
      </c>
      <c r="E436" t="s">
        <v>365</v>
      </c>
      <c r="F436" t="s">
        <v>109</v>
      </c>
      <c r="G436" t="s">
        <v>110</v>
      </c>
      <c r="H436" t="s">
        <v>165</v>
      </c>
      <c r="I436" t="s">
        <v>118</v>
      </c>
      <c r="J436" t="s">
        <v>112</v>
      </c>
      <c r="K436" t="s">
        <v>178</v>
      </c>
      <c r="L436" s="15">
        <v>5302</v>
      </c>
      <c r="M436" t="s">
        <v>371</v>
      </c>
      <c r="N436" t="s">
        <v>125</v>
      </c>
      <c r="O436" t="s">
        <v>366</v>
      </c>
      <c r="P436" t="s">
        <v>367</v>
      </c>
      <c r="Q436" t="s">
        <v>274</v>
      </c>
      <c r="R436" t="s">
        <v>170</v>
      </c>
      <c r="S436">
        <v>-325300</v>
      </c>
      <c r="T436">
        <v>0</v>
      </c>
      <c r="U436" s="15">
        <v>2</v>
      </c>
      <c r="V436" s="27" t="str">
        <f>INDEX(program[ProgramName],MATCH(Data2[[#This Row],[ProgramNum]],program[ProgramNum],0))</f>
        <v>GENERAL PROVISIONS</v>
      </c>
      <c r="W436" s="20" t="str">
        <f>RIGHT(Data2[[#This Row],[ProgramNum]],1)&amp;Data2[[#This Row],[Statute]]</f>
        <v>9qj</v>
      </c>
      <c r="X436" s="27" t="e">
        <f>INDEX(#REF!,MATCH(Data2[[#This Row],[Appr]],#REF!,0))</f>
        <v>#REF!</v>
      </c>
      <c r="Y436" s="40" t="str">
        <f>INDEX(version[Version],MATCH(Data2[[#This Row],[ChangeAuth]],version[Chg code],0))</f>
        <v>Final</v>
      </c>
      <c r="Z436" s="30">
        <f>INDEX(fund[#Data],MATCH(G436,fund[Fund code],0),2)</f>
        <v>211</v>
      </c>
      <c r="AA436" s="29" t="str">
        <f>IF(Data2[[#This Row],[B2year]]=1,RIGHT(LEFT($A$1,4)+1,2),IF(Data2[[#This Row],[B2year]]=2,RIGHT($A$1,2),""))</f>
        <v>23</v>
      </c>
      <c r="AB436" s="29">
        <f>INDEX(version8[#Data],MATCH(Data2[[#This Row],[Version]],version8[Version],0),2)</f>
        <v>6</v>
      </c>
      <c r="AC436" s="29" t="str">
        <f>IF(Data2[[#This Row],[FederalService]]="",Data2[[#This Row],[FundSource]],IF(Data2[[#This Row],[FederalService]]="L",Data2[[#This Row],[FundSource]]&amp;"-L",IF(Data2[[#This Row],[FederalService]]="F",Data2[[#This Row],[FundSource]]&amp;"-F",IF(Data2[[#This Row],[FederalService]]="S",Data2[[#This Row],[FundSource]]&amp;"-S"))))</f>
        <v>SEG-F</v>
      </c>
    </row>
    <row r="437" spans="1:29" ht="15" x14ac:dyDescent="0.25">
      <c r="A437" t="s">
        <v>126</v>
      </c>
      <c r="B437" t="s">
        <v>117</v>
      </c>
      <c r="C437" t="s">
        <v>165</v>
      </c>
      <c r="D437" s="15">
        <v>362</v>
      </c>
      <c r="E437" t="s">
        <v>247</v>
      </c>
      <c r="F437" t="s">
        <v>109</v>
      </c>
      <c r="G437" t="s">
        <v>110</v>
      </c>
      <c r="H437" t="s">
        <v>165</v>
      </c>
      <c r="I437" t="s">
        <v>118</v>
      </c>
      <c r="J437" t="s">
        <v>112</v>
      </c>
      <c r="K437" t="s">
        <v>165</v>
      </c>
      <c r="L437" s="15">
        <v>5303</v>
      </c>
      <c r="M437" t="s">
        <v>368</v>
      </c>
      <c r="N437" t="s">
        <v>125</v>
      </c>
      <c r="O437" t="s">
        <v>229</v>
      </c>
      <c r="P437" t="s">
        <v>230</v>
      </c>
      <c r="Q437" t="s">
        <v>274</v>
      </c>
      <c r="R437" t="s">
        <v>170</v>
      </c>
      <c r="S437">
        <v>41400</v>
      </c>
      <c r="T437">
        <v>0</v>
      </c>
      <c r="U437" s="15">
        <v>1</v>
      </c>
      <c r="V437" s="27" t="str">
        <f>INDEX(program[ProgramName],MATCH(Data2[[#This Row],[ProgramNum]],program[ProgramNum],0))</f>
        <v>STATE HIGHWAY FACILITIES</v>
      </c>
      <c r="W437" s="20" t="str">
        <f>RIGHT(Data2[[#This Row],[ProgramNum]],1)&amp;Data2[[#This Row],[Statute]]</f>
        <v>3bq</v>
      </c>
      <c r="X437" s="27" t="e">
        <f>INDEX(#REF!,MATCH(Data2[[#This Row],[Appr]],#REF!,0))</f>
        <v>#REF!</v>
      </c>
      <c r="Y437" s="40" t="str">
        <f>INDEX(version[Version],MATCH(Data2[[#This Row],[ChangeAuth]],version[Chg code],0))</f>
        <v>Final</v>
      </c>
      <c r="Z437" s="30">
        <f>INDEX(fund[#Data],MATCH(G437,fund[Fund code],0),2)</f>
        <v>211</v>
      </c>
      <c r="AA437" s="29" t="str">
        <f>IF(Data2[[#This Row],[B2year]]=1,RIGHT(LEFT($A$1,4)+1,2),IF(Data2[[#This Row],[B2year]]=2,RIGHT($A$1,2),""))</f>
        <v>22</v>
      </c>
      <c r="AB437" s="29">
        <f>INDEX(version8[#Data],MATCH(Data2[[#This Row],[Version]],version8[Version],0),2)</f>
        <v>6</v>
      </c>
      <c r="AC437" s="29" t="str">
        <f>IF(Data2[[#This Row],[FederalService]]="",Data2[[#This Row],[FundSource]],IF(Data2[[#This Row],[FederalService]]="L",Data2[[#This Row],[FundSource]]&amp;"-L",IF(Data2[[#This Row],[FederalService]]="F",Data2[[#This Row],[FundSource]]&amp;"-F",IF(Data2[[#This Row],[FederalService]]="S",Data2[[#This Row],[FundSource]]&amp;"-S"))))</f>
        <v>SEG</v>
      </c>
    </row>
    <row r="438" spans="1:29" ht="15" x14ac:dyDescent="0.25">
      <c r="A438" t="s">
        <v>126</v>
      </c>
      <c r="B438" t="s">
        <v>127</v>
      </c>
      <c r="C438" t="s">
        <v>165</v>
      </c>
      <c r="D438" s="15">
        <v>385</v>
      </c>
      <c r="E438" t="s">
        <v>337</v>
      </c>
      <c r="F438" t="s">
        <v>109</v>
      </c>
      <c r="G438" t="s">
        <v>110</v>
      </c>
      <c r="H438" t="s">
        <v>165</v>
      </c>
      <c r="I438" t="s">
        <v>118</v>
      </c>
      <c r="J438" t="s">
        <v>112</v>
      </c>
      <c r="K438" t="s">
        <v>178</v>
      </c>
      <c r="L438" s="15">
        <v>3001</v>
      </c>
      <c r="M438" t="s">
        <v>124</v>
      </c>
      <c r="N438" t="s">
        <v>114</v>
      </c>
      <c r="O438" t="s">
        <v>217</v>
      </c>
      <c r="P438" t="s">
        <v>218</v>
      </c>
      <c r="Q438" t="s">
        <v>197</v>
      </c>
      <c r="R438" t="s">
        <v>170</v>
      </c>
      <c r="S438">
        <v>-48400</v>
      </c>
      <c r="T438">
        <v>0</v>
      </c>
      <c r="U438" s="15">
        <v>1</v>
      </c>
      <c r="V438" s="27" t="str">
        <f>INDEX(program[ProgramName],MATCH(Data2[[#This Row],[ProgramNum]],program[ProgramNum],0))</f>
        <v>STATE HIGHWAY FACILITIES</v>
      </c>
      <c r="W438" s="20" t="str">
        <f>RIGHT(Data2[[#This Row],[ProgramNum]],1)&amp;Data2[[#This Row],[Statute]]</f>
        <v>3ex</v>
      </c>
      <c r="X438" s="27" t="e">
        <f>INDEX(#REF!,MATCH(Data2[[#This Row],[Appr]],#REF!,0))</f>
        <v>#REF!</v>
      </c>
      <c r="Y438" s="40" t="str">
        <f>INDEX(version[Version],MATCH(Data2[[#This Row],[ChangeAuth]],version[Chg code],0))</f>
        <v>Agency</v>
      </c>
      <c r="Z438" s="30">
        <f>INDEX(fund[#Data],MATCH(G438,fund[Fund code],0),2)</f>
        <v>211</v>
      </c>
      <c r="AA438" s="29" t="str">
        <f>IF(Data2[[#This Row],[B2year]]=1,RIGHT(LEFT($A$1,4)+1,2),IF(Data2[[#This Row],[B2year]]=2,RIGHT($A$1,2),""))</f>
        <v>22</v>
      </c>
      <c r="AB438" s="29">
        <f>INDEX(version8[#Data],MATCH(Data2[[#This Row],[Version]],version8[Version],0),2)</f>
        <v>1</v>
      </c>
      <c r="AC438" s="29" t="str">
        <f>IF(Data2[[#This Row],[FederalService]]="",Data2[[#This Row],[FundSource]],IF(Data2[[#This Row],[FederalService]]="L",Data2[[#This Row],[FundSource]]&amp;"-L",IF(Data2[[#This Row],[FederalService]]="F",Data2[[#This Row],[FundSource]]&amp;"-F",IF(Data2[[#This Row],[FederalService]]="S",Data2[[#This Row],[FundSource]]&amp;"-S"))))</f>
        <v>SEG-F</v>
      </c>
    </row>
    <row r="439" spans="1:29" ht="15" x14ac:dyDescent="0.25">
      <c r="A439" t="s">
        <v>126</v>
      </c>
      <c r="B439" t="s">
        <v>127</v>
      </c>
      <c r="C439" t="s">
        <v>165</v>
      </c>
      <c r="D439" s="15">
        <v>385</v>
      </c>
      <c r="E439" t="s">
        <v>337</v>
      </c>
      <c r="F439" t="s">
        <v>109</v>
      </c>
      <c r="G439" t="s">
        <v>110</v>
      </c>
      <c r="H439" t="s">
        <v>165</v>
      </c>
      <c r="I439" t="s">
        <v>118</v>
      </c>
      <c r="J439" t="s">
        <v>112</v>
      </c>
      <c r="K439" t="s">
        <v>178</v>
      </c>
      <c r="L439" s="15">
        <v>3001</v>
      </c>
      <c r="M439" t="s">
        <v>124</v>
      </c>
      <c r="N439" t="s">
        <v>114</v>
      </c>
      <c r="O439" t="s">
        <v>217</v>
      </c>
      <c r="P439" t="s">
        <v>218</v>
      </c>
      <c r="Q439" t="s">
        <v>197</v>
      </c>
      <c r="R439" t="s">
        <v>170</v>
      </c>
      <c r="S439">
        <v>-48400</v>
      </c>
      <c r="T439">
        <v>0</v>
      </c>
      <c r="U439" s="15">
        <v>2</v>
      </c>
      <c r="V439" s="27" t="str">
        <f>INDEX(program[ProgramName],MATCH(Data2[[#This Row],[ProgramNum]],program[ProgramNum],0))</f>
        <v>STATE HIGHWAY FACILITIES</v>
      </c>
      <c r="W439" s="20" t="str">
        <f>RIGHT(Data2[[#This Row],[ProgramNum]],1)&amp;Data2[[#This Row],[Statute]]</f>
        <v>3ex</v>
      </c>
      <c r="X439" s="27" t="e">
        <f>INDEX(#REF!,MATCH(Data2[[#This Row],[Appr]],#REF!,0))</f>
        <v>#REF!</v>
      </c>
      <c r="Y439" s="40" t="str">
        <f>INDEX(version[Version],MATCH(Data2[[#This Row],[ChangeAuth]],version[Chg code],0))</f>
        <v>Agency</v>
      </c>
      <c r="Z439" s="30">
        <f>INDEX(fund[#Data],MATCH(G439,fund[Fund code],0),2)</f>
        <v>211</v>
      </c>
      <c r="AA439" s="29" t="str">
        <f>IF(Data2[[#This Row],[B2year]]=1,RIGHT(LEFT($A$1,4)+1,2),IF(Data2[[#This Row],[B2year]]=2,RIGHT($A$1,2),""))</f>
        <v>23</v>
      </c>
      <c r="AB439" s="29">
        <f>INDEX(version8[#Data],MATCH(Data2[[#This Row],[Version]],version8[Version],0),2)</f>
        <v>1</v>
      </c>
      <c r="AC439" s="29" t="str">
        <f>IF(Data2[[#This Row],[FederalService]]="",Data2[[#This Row],[FundSource]],IF(Data2[[#This Row],[FederalService]]="L",Data2[[#This Row],[FundSource]]&amp;"-L",IF(Data2[[#This Row],[FederalService]]="F",Data2[[#This Row],[FundSource]]&amp;"-F",IF(Data2[[#This Row],[FederalService]]="S",Data2[[#This Row],[FundSource]]&amp;"-S"))))</f>
        <v>SEG-F</v>
      </c>
    </row>
    <row r="440" spans="1:29" ht="15" x14ac:dyDescent="0.25">
      <c r="A440" t="s">
        <v>126</v>
      </c>
      <c r="B440" t="s">
        <v>127</v>
      </c>
      <c r="C440" t="s">
        <v>165</v>
      </c>
      <c r="D440" s="15">
        <v>385</v>
      </c>
      <c r="E440" t="s">
        <v>337</v>
      </c>
      <c r="F440" t="s">
        <v>109</v>
      </c>
      <c r="G440" t="s">
        <v>110</v>
      </c>
      <c r="H440" t="s">
        <v>165</v>
      </c>
      <c r="I440" t="s">
        <v>118</v>
      </c>
      <c r="J440" t="s">
        <v>112</v>
      </c>
      <c r="K440" t="s">
        <v>178</v>
      </c>
      <c r="L440" s="15">
        <v>2000</v>
      </c>
      <c r="M440" t="s">
        <v>115</v>
      </c>
      <c r="N440" t="s">
        <v>116</v>
      </c>
      <c r="O440" t="s">
        <v>217</v>
      </c>
      <c r="P440" t="s">
        <v>218</v>
      </c>
      <c r="Q440" t="s">
        <v>197</v>
      </c>
      <c r="R440" t="s">
        <v>170</v>
      </c>
      <c r="S440">
        <v>903700</v>
      </c>
      <c r="T440">
        <v>0</v>
      </c>
      <c r="U440" s="15">
        <v>1</v>
      </c>
      <c r="V440" s="27" t="str">
        <f>INDEX(program[ProgramName],MATCH(Data2[[#This Row],[ProgramNum]],program[ProgramNum],0))</f>
        <v>STATE HIGHWAY FACILITIES</v>
      </c>
      <c r="W440" s="20" t="str">
        <f>RIGHT(Data2[[#This Row],[ProgramNum]],1)&amp;Data2[[#This Row],[Statute]]</f>
        <v>3ex</v>
      </c>
      <c r="X440" s="27" t="e">
        <f>INDEX(#REF!,MATCH(Data2[[#This Row],[Appr]],#REF!,0))</f>
        <v>#REF!</v>
      </c>
      <c r="Y440" s="40" t="str">
        <f>INDEX(version[Version],MATCH(Data2[[#This Row],[ChangeAuth]],version[Chg code],0))</f>
        <v>Agency</v>
      </c>
      <c r="Z440" s="30">
        <f>INDEX(fund[#Data],MATCH(G440,fund[Fund code],0),2)</f>
        <v>211</v>
      </c>
      <c r="AA440" s="29" t="str">
        <f>IF(Data2[[#This Row],[B2year]]=1,RIGHT(LEFT($A$1,4)+1,2),IF(Data2[[#This Row],[B2year]]=2,RIGHT($A$1,2),""))</f>
        <v>22</v>
      </c>
      <c r="AB440" s="29">
        <f>INDEX(version8[#Data],MATCH(Data2[[#This Row],[Version]],version8[Version],0),2)</f>
        <v>1</v>
      </c>
      <c r="AC440" s="29" t="str">
        <f>IF(Data2[[#This Row],[FederalService]]="",Data2[[#This Row],[FundSource]],IF(Data2[[#This Row],[FederalService]]="L",Data2[[#This Row],[FundSource]]&amp;"-L",IF(Data2[[#This Row],[FederalService]]="F",Data2[[#This Row],[FundSource]]&amp;"-F",IF(Data2[[#This Row],[FederalService]]="S",Data2[[#This Row],[FundSource]]&amp;"-S"))))</f>
        <v>SEG-F</v>
      </c>
    </row>
    <row r="441" spans="1:29" ht="15" x14ac:dyDescent="0.25">
      <c r="A441" t="s">
        <v>126</v>
      </c>
      <c r="B441" t="s">
        <v>127</v>
      </c>
      <c r="C441" t="s">
        <v>165</v>
      </c>
      <c r="D441" s="15">
        <v>385</v>
      </c>
      <c r="E441" t="s">
        <v>337</v>
      </c>
      <c r="F441" t="s">
        <v>109</v>
      </c>
      <c r="G441" t="s">
        <v>110</v>
      </c>
      <c r="H441" t="s">
        <v>165</v>
      </c>
      <c r="I441" t="s">
        <v>118</v>
      </c>
      <c r="J441" t="s">
        <v>112</v>
      </c>
      <c r="K441" t="s">
        <v>178</v>
      </c>
      <c r="L441" s="15">
        <v>2000</v>
      </c>
      <c r="M441" t="s">
        <v>115</v>
      </c>
      <c r="N441" t="s">
        <v>116</v>
      </c>
      <c r="O441" t="s">
        <v>217</v>
      </c>
      <c r="P441" t="s">
        <v>218</v>
      </c>
      <c r="Q441" t="s">
        <v>197</v>
      </c>
      <c r="R441" t="s">
        <v>170</v>
      </c>
      <c r="S441">
        <v>903700</v>
      </c>
      <c r="T441">
        <v>0</v>
      </c>
      <c r="U441" s="15">
        <v>2</v>
      </c>
      <c r="V441" s="27" t="str">
        <f>INDEX(program[ProgramName],MATCH(Data2[[#This Row],[ProgramNum]],program[ProgramNum],0))</f>
        <v>STATE HIGHWAY FACILITIES</v>
      </c>
      <c r="W441" s="20" t="str">
        <f>RIGHT(Data2[[#This Row],[ProgramNum]],1)&amp;Data2[[#This Row],[Statute]]</f>
        <v>3ex</v>
      </c>
      <c r="X441" s="27" t="e">
        <f>INDEX(#REF!,MATCH(Data2[[#This Row],[Appr]],#REF!,0))</f>
        <v>#REF!</v>
      </c>
      <c r="Y441" s="40" t="str">
        <f>INDEX(version[Version],MATCH(Data2[[#This Row],[ChangeAuth]],version[Chg code],0))</f>
        <v>Agency</v>
      </c>
      <c r="Z441" s="30">
        <f>INDEX(fund[#Data],MATCH(G441,fund[Fund code],0),2)</f>
        <v>211</v>
      </c>
      <c r="AA441" s="29" t="str">
        <f>IF(Data2[[#This Row],[B2year]]=1,RIGHT(LEFT($A$1,4)+1,2),IF(Data2[[#This Row],[B2year]]=2,RIGHT($A$1,2),""))</f>
        <v>23</v>
      </c>
      <c r="AB441" s="29">
        <f>INDEX(version8[#Data],MATCH(Data2[[#This Row],[Version]],version8[Version],0),2)</f>
        <v>1</v>
      </c>
      <c r="AC441" s="29" t="str">
        <f>IF(Data2[[#This Row],[FederalService]]="",Data2[[#This Row],[FundSource]],IF(Data2[[#This Row],[FederalService]]="L",Data2[[#This Row],[FundSource]]&amp;"-L",IF(Data2[[#This Row],[FederalService]]="F",Data2[[#This Row],[FundSource]]&amp;"-F",IF(Data2[[#This Row],[FederalService]]="S",Data2[[#This Row],[FundSource]]&amp;"-S"))))</f>
        <v>SEG-F</v>
      </c>
    </row>
    <row r="442" spans="1:29" ht="15" x14ac:dyDescent="0.25">
      <c r="A442" t="s">
        <v>126</v>
      </c>
      <c r="B442" t="s">
        <v>127</v>
      </c>
      <c r="C442" t="s">
        <v>165</v>
      </c>
      <c r="D442" s="15">
        <v>385</v>
      </c>
      <c r="E442" t="s">
        <v>337</v>
      </c>
      <c r="F442" t="s">
        <v>109</v>
      </c>
      <c r="G442" t="s">
        <v>110</v>
      </c>
      <c r="H442" t="s">
        <v>165</v>
      </c>
      <c r="I442" t="s">
        <v>118</v>
      </c>
      <c r="J442" t="s">
        <v>112</v>
      </c>
      <c r="K442" t="s">
        <v>178</v>
      </c>
      <c r="L442" s="15">
        <v>3003</v>
      </c>
      <c r="M442" t="s">
        <v>113</v>
      </c>
      <c r="N442" t="s">
        <v>114</v>
      </c>
      <c r="O442" t="s">
        <v>217</v>
      </c>
      <c r="P442" t="s">
        <v>218</v>
      </c>
      <c r="Q442" t="s">
        <v>197</v>
      </c>
      <c r="R442" t="s">
        <v>170</v>
      </c>
      <c r="S442">
        <v>13300</v>
      </c>
      <c r="T442">
        <v>0</v>
      </c>
      <c r="U442" s="15">
        <v>1</v>
      </c>
      <c r="V442" s="27" t="str">
        <f>INDEX(program[ProgramName],MATCH(Data2[[#This Row],[ProgramNum]],program[ProgramNum],0))</f>
        <v>STATE HIGHWAY FACILITIES</v>
      </c>
      <c r="W442" s="20" t="str">
        <f>RIGHT(Data2[[#This Row],[ProgramNum]],1)&amp;Data2[[#This Row],[Statute]]</f>
        <v>3ex</v>
      </c>
      <c r="X442" s="27" t="e">
        <f>INDEX(#REF!,MATCH(Data2[[#This Row],[Appr]],#REF!,0))</f>
        <v>#REF!</v>
      </c>
      <c r="Y442" s="40" t="str">
        <f>INDEX(version[Version],MATCH(Data2[[#This Row],[ChangeAuth]],version[Chg code],0))</f>
        <v>Agency</v>
      </c>
      <c r="Z442" s="30">
        <f>INDEX(fund[#Data],MATCH(G442,fund[Fund code],0),2)</f>
        <v>211</v>
      </c>
      <c r="AA442" s="29" t="str">
        <f>IF(Data2[[#This Row],[B2year]]=1,RIGHT(LEFT($A$1,4)+1,2),IF(Data2[[#This Row],[B2year]]=2,RIGHT($A$1,2),""))</f>
        <v>22</v>
      </c>
      <c r="AB442" s="29">
        <f>INDEX(version8[#Data],MATCH(Data2[[#This Row],[Version]],version8[Version],0),2)</f>
        <v>1</v>
      </c>
      <c r="AC442" s="29" t="str">
        <f>IF(Data2[[#This Row],[FederalService]]="",Data2[[#This Row],[FundSource]],IF(Data2[[#This Row],[FederalService]]="L",Data2[[#This Row],[FundSource]]&amp;"-L",IF(Data2[[#This Row],[FederalService]]="F",Data2[[#This Row],[FundSource]]&amp;"-F",IF(Data2[[#This Row],[FederalService]]="S",Data2[[#This Row],[FundSource]]&amp;"-S"))))</f>
        <v>SEG-F</v>
      </c>
    </row>
    <row r="443" spans="1:29" ht="15" x14ac:dyDescent="0.25">
      <c r="A443" t="s">
        <v>126</v>
      </c>
      <c r="B443" t="s">
        <v>127</v>
      </c>
      <c r="C443" t="s">
        <v>165</v>
      </c>
      <c r="D443" s="15">
        <v>385</v>
      </c>
      <c r="E443" t="s">
        <v>337</v>
      </c>
      <c r="F443" t="s">
        <v>109</v>
      </c>
      <c r="G443" t="s">
        <v>110</v>
      </c>
      <c r="H443" t="s">
        <v>165</v>
      </c>
      <c r="I443" t="s">
        <v>118</v>
      </c>
      <c r="J443" t="s">
        <v>112</v>
      </c>
      <c r="K443" t="s">
        <v>178</v>
      </c>
      <c r="L443" s="15">
        <v>3003</v>
      </c>
      <c r="M443" t="s">
        <v>113</v>
      </c>
      <c r="N443" t="s">
        <v>114</v>
      </c>
      <c r="O443" t="s">
        <v>217</v>
      </c>
      <c r="P443" t="s">
        <v>218</v>
      </c>
      <c r="Q443" t="s">
        <v>197</v>
      </c>
      <c r="R443" t="s">
        <v>170</v>
      </c>
      <c r="S443">
        <v>13300</v>
      </c>
      <c r="T443">
        <v>0</v>
      </c>
      <c r="U443" s="15">
        <v>2</v>
      </c>
      <c r="V443" s="27" t="str">
        <f>INDEX(program[ProgramName],MATCH(Data2[[#This Row],[ProgramNum]],program[ProgramNum],0))</f>
        <v>STATE HIGHWAY FACILITIES</v>
      </c>
      <c r="W443" s="20" t="str">
        <f>RIGHT(Data2[[#This Row],[ProgramNum]],1)&amp;Data2[[#This Row],[Statute]]</f>
        <v>3ex</v>
      </c>
      <c r="X443" s="27" t="e">
        <f>INDEX(#REF!,MATCH(Data2[[#This Row],[Appr]],#REF!,0))</f>
        <v>#REF!</v>
      </c>
      <c r="Y443" s="40" t="str">
        <f>INDEX(version[Version],MATCH(Data2[[#This Row],[ChangeAuth]],version[Chg code],0))</f>
        <v>Agency</v>
      </c>
      <c r="Z443" s="30">
        <f>INDEX(fund[#Data],MATCH(G443,fund[Fund code],0),2)</f>
        <v>211</v>
      </c>
      <c r="AA443" s="29" t="str">
        <f>IF(Data2[[#This Row],[B2year]]=1,RIGHT(LEFT($A$1,4)+1,2),IF(Data2[[#This Row],[B2year]]=2,RIGHT($A$1,2),""))</f>
        <v>23</v>
      </c>
      <c r="AB443" s="29">
        <f>INDEX(version8[#Data],MATCH(Data2[[#This Row],[Version]],version8[Version],0),2)</f>
        <v>1</v>
      </c>
      <c r="AC443" s="29" t="str">
        <f>IF(Data2[[#This Row],[FederalService]]="",Data2[[#This Row],[FundSource]],IF(Data2[[#This Row],[FederalService]]="L",Data2[[#This Row],[FundSource]]&amp;"-L",IF(Data2[[#This Row],[FederalService]]="F",Data2[[#This Row],[FundSource]]&amp;"-F",IF(Data2[[#This Row],[FederalService]]="S",Data2[[#This Row],[FundSource]]&amp;"-S"))))</f>
        <v>SEG-F</v>
      </c>
    </row>
    <row r="444" spans="1:29" ht="15" x14ac:dyDescent="0.25">
      <c r="A444" t="s">
        <v>126</v>
      </c>
      <c r="B444" t="s">
        <v>120</v>
      </c>
      <c r="C444" t="s">
        <v>165</v>
      </c>
      <c r="D444" s="15">
        <v>363</v>
      </c>
      <c r="E444" t="s">
        <v>269</v>
      </c>
      <c r="F444" t="s">
        <v>109</v>
      </c>
      <c r="G444" t="s">
        <v>110</v>
      </c>
      <c r="H444" t="s">
        <v>165</v>
      </c>
      <c r="I444" t="s">
        <v>118</v>
      </c>
      <c r="J444" t="s">
        <v>112</v>
      </c>
      <c r="K444" t="s">
        <v>165</v>
      </c>
      <c r="L444" s="15">
        <v>5401</v>
      </c>
      <c r="M444" t="s">
        <v>379</v>
      </c>
      <c r="N444" t="s">
        <v>114</v>
      </c>
      <c r="O444" t="s">
        <v>209</v>
      </c>
      <c r="P444" t="s">
        <v>270</v>
      </c>
      <c r="Q444" t="s">
        <v>197</v>
      </c>
      <c r="R444" t="s">
        <v>170</v>
      </c>
      <c r="S444">
        <v>-5300</v>
      </c>
      <c r="T444">
        <v>0</v>
      </c>
      <c r="U444" s="15">
        <v>1</v>
      </c>
      <c r="V444" s="27" t="str">
        <f>INDEX(program[ProgramName],MATCH(Data2[[#This Row],[ProgramNum]],program[ProgramNum],0))</f>
        <v>STATE HIGHWAY FACILITIES</v>
      </c>
      <c r="W444" s="20" t="str">
        <f>RIGHT(Data2[[#This Row],[ProgramNum]],1)&amp;Data2[[#This Row],[Statute]]</f>
        <v>3cq</v>
      </c>
      <c r="X444" s="27" t="e">
        <f>INDEX(#REF!,MATCH(Data2[[#This Row],[Appr]],#REF!,0))</f>
        <v>#REF!</v>
      </c>
      <c r="Y444" s="40" t="str">
        <f>INDEX(version[Version],MATCH(Data2[[#This Row],[ChangeAuth]],version[Chg code],0))</f>
        <v>Agency</v>
      </c>
      <c r="Z444" s="30">
        <f>INDEX(fund[#Data],MATCH(G444,fund[Fund code],0),2)</f>
        <v>211</v>
      </c>
      <c r="AA444" s="29" t="str">
        <f>IF(Data2[[#This Row],[B2year]]=1,RIGHT(LEFT($A$1,4)+1,2),IF(Data2[[#This Row],[B2year]]=2,RIGHT($A$1,2),""))</f>
        <v>22</v>
      </c>
      <c r="AB444" s="29">
        <f>INDEX(version8[#Data],MATCH(Data2[[#This Row],[Version]],version8[Version],0),2)</f>
        <v>1</v>
      </c>
      <c r="AC444" s="29" t="str">
        <f>IF(Data2[[#This Row],[FederalService]]="",Data2[[#This Row],[FundSource]],IF(Data2[[#This Row],[FederalService]]="L",Data2[[#This Row],[FundSource]]&amp;"-L",IF(Data2[[#This Row],[FederalService]]="F",Data2[[#This Row],[FundSource]]&amp;"-F",IF(Data2[[#This Row],[FederalService]]="S",Data2[[#This Row],[FundSource]]&amp;"-S"))))</f>
        <v>SEG</v>
      </c>
    </row>
    <row r="445" spans="1:29" ht="15" x14ac:dyDescent="0.25">
      <c r="A445" t="s">
        <v>126</v>
      </c>
      <c r="B445" t="s">
        <v>120</v>
      </c>
      <c r="C445" t="s">
        <v>165</v>
      </c>
      <c r="D445" s="15">
        <v>363</v>
      </c>
      <c r="E445" t="s">
        <v>269</v>
      </c>
      <c r="F445" t="s">
        <v>109</v>
      </c>
      <c r="G445" t="s">
        <v>110</v>
      </c>
      <c r="H445" t="s">
        <v>165</v>
      </c>
      <c r="I445" t="s">
        <v>118</v>
      </c>
      <c r="J445" t="s">
        <v>112</v>
      </c>
      <c r="K445" t="s">
        <v>165</v>
      </c>
      <c r="L445" s="15">
        <v>5401</v>
      </c>
      <c r="M445" t="s">
        <v>379</v>
      </c>
      <c r="N445" t="s">
        <v>114</v>
      </c>
      <c r="O445" t="s">
        <v>209</v>
      </c>
      <c r="P445" t="s">
        <v>270</v>
      </c>
      <c r="Q445" t="s">
        <v>197</v>
      </c>
      <c r="R445" t="s">
        <v>170</v>
      </c>
      <c r="S445">
        <v>-5300</v>
      </c>
      <c r="T445">
        <v>0</v>
      </c>
      <c r="U445" s="15">
        <v>2</v>
      </c>
      <c r="V445" s="27" t="str">
        <f>INDEX(program[ProgramName],MATCH(Data2[[#This Row],[ProgramNum]],program[ProgramNum],0))</f>
        <v>STATE HIGHWAY FACILITIES</v>
      </c>
      <c r="W445" s="20" t="str">
        <f>RIGHT(Data2[[#This Row],[ProgramNum]],1)&amp;Data2[[#This Row],[Statute]]</f>
        <v>3cq</v>
      </c>
      <c r="X445" s="27" t="e">
        <f>INDEX(#REF!,MATCH(Data2[[#This Row],[Appr]],#REF!,0))</f>
        <v>#REF!</v>
      </c>
      <c r="Y445" s="40" t="str">
        <f>INDEX(version[Version],MATCH(Data2[[#This Row],[ChangeAuth]],version[Chg code],0))</f>
        <v>Agency</v>
      </c>
      <c r="Z445" s="30">
        <f>INDEX(fund[#Data],MATCH(G445,fund[Fund code],0),2)</f>
        <v>211</v>
      </c>
      <c r="AA445" s="29" t="str">
        <f>IF(Data2[[#This Row],[B2year]]=1,RIGHT(LEFT($A$1,4)+1,2),IF(Data2[[#This Row],[B2year]]=2,RIGHT($A$1,2),""))</f>
        <v>23</v>
      </c>
      <c r="AB445" s="29">
        <f>INDEX(version8[#Data],MATCH(Data2[[#This Row],[Version]],version8[Version],0),2)</f>
        <v>1</v>
      </c>
      <c r="AC445" s="29" t="str">
        <f>IF(Data2[[#This Row],[FederalService]]="",Data2[[#This Row],[FundSource]],IF(Data2[[#This Row],[FederalService]]="L",Data2[[#This Row],[FundSource]]&amp;"-L",IF(Data2[[#This Row],[FederalService]]="F",Data2[[#This Row],[FundSource]]&amp;"-F",IF(Data2[[#This Row],[FederalService]]="S",Data2[[#This Row],[FundSource]]&amp;"-S"))))</f>
        <v>SEG</v>
      </c>
    </row>
    <row r="446" spans="1:29" ht="15" x14ac:dyDescent="0.25">
      <c r="A446" t="s">
        <v>126</v>
      </c>
      <c r="B446" t="s">
        <v>120</v>
      </c>
      <c r="C446" t="s">
        <v>165</v>
      </c>
      <c r="D446" s="15">
        <v>383</v>
      </c>
      <c r="E446" t="s">
        <v>271</v>
      </c>
      <c r="F446" t="s">
        <v>109</v>
      </c>
      <c r="G446" t="s">
        <v>110</v>
      </c>
      <c r="H446" t="s">
        <v>165</v>
      </c>
      <c r="I446" t="s">
        <v>118</v>
      </c>
      <c r="J446" t="s">
        <v>112</v>
      </c>
      <c r="K446" t="s">
        <v>178</v>
      </c>
      <c r="L446" s="15">
        <v>5401</v>
      </c>
      <c r="M446" t="s">
        <v>379</v>
      </c>
      <c r="N446" t="s">
        <v>114</v>
      </c>
      <c r="O446" t="s">
        <v>272</v>
      </c>
      <c r="P446" t="s">
        <v>273</v>
      </c>
      <c r="Q446" t="s">
        <v>197</v>
      </c>
      <c r="R446" t="s">
        <v>170</v>
      </c>
      <c r="S446">
        <v>-118000</v>
      </c>
      <c r="T446">
        <v>0</v>
      </c>
      <c r="U446" s="15">
        <v>1</v>
      </c>
      <c r="V446" s="27" t="str">
        <f>INDEX(program[ProgramName],MATCH(Data2[[#This Row],[ProgramNum]],program[ProgramNum],0))</f>
        <v>STATE HIGHWAY FACILITIES</v>
      </c>
      <c r="W446" s="20" t="str">
        <f>RIGHT(Data2[[#This Row],[ProgramNum]],1)&amp;Data2[[#This Row],[Statute]]</f>
        <v>3cx</v>
      </c>
      <c r="X446" s="27" t="e">
        <f>INDEX(#REF!,MATCH(Data2[[#This Row],[Appr]],#REF!,0))</f>
        <v>#REF!</v>
      </c>
      <c r="Y446" s="40" t="str">
        <f>INDEX(version[Version],MATCH(Data2[[#This Row],[ChangeAuth]],version[Chg code],0))</f>
        <v>Agency</v>
      </c>
      <c r="Z446" s="30">
        <f>INDEX(fund[#Data],MATCH(G446,fund[Fund code],0),2)</f>
        <v>211</v>
      </c>
      <c r="AA446" s="29" t="str">
        <f>IF(Data2[[#This Row],[B2year]]=1,RIGHT(LEFT($A$1,4)+1,2),IF(Data2[[#This Row],[B2year]]=2,RIGHT($A$1,2),""))</f>
        <v>22</v>
      </c>
      <c r="AB446" s="29">
        <f>INDEX(version8[#Data],MATCH(Data2[[#This Row],[Version]],version8[Version],0),2)</f>
        <v>1</v>
      </c>
      <c r="AC446" s="29" t="str">
        <f>IF(Data2[[#This Row],[FederalService]]="",Data2[[#This Row],[FundSource]],IF(Data2[[#This Row],[FederalService]]="L",Data2[[#This Row],[FundSource]]&amp;"-L",IF(Data2[[#This Row],[FederalService]]="F",Data2[[#This Row],[FundSource]]&amp;"-F",IF(Data2[[#This Row],[FederalService]]="S",Data2[[#This Row],[FundSource]]&amp;"-S"))))</f>
        <v>SEG-F</v>
      </c>
    </row>
    <row r="447" spans="1:29" ht="15" x14ac:dyDescent="0.25">
      <c r="A447" t="s">
        <v>126</v>
      </c>
      <c r="B447" t="s">
        <v>120</v>
      </c>
      <c r="C447" t="s">
        <v>165</v>
      </c>
      <c r="D447" s="15">
        <v>383</v>
      </c>
      <c r="E447" t="s">
        <v>271</v>
      </c>
      <c r="F447" t="s">
        <v>109</v>
      </c>
      <c r="G447" t="s">
        <v>110</v>
      </c>
      <c r="H447" t="s">
        <v>165</v>
      </c>
      <c r="I447" t="s">
        <v>118</v>
      </c>
      <c r="J447" t="s">
        <v>112</v>
      </c>
      <c r="K447" t="s">
        <v>178</v>
      </c>
      <c r="L447" s="15">
        <v>5401</v>
      </c>
      <c r="M447" t="s">
        <v>379</v>
      </c>
      <c r="N447" t="s">
        <v>114</v>
      </c>
      <c r="O447" t="s">
        <v>272</v>
      </c>
      <c r="P447" t="s">
        <v>273</v>
      </c>
      <c r="Q447" t="s">
        <v>197</v>
      </c>
      <c r="R447" t="s">
        <v>170</v>
      </c>
      <c r="S447">
        <v>-118000</v>
      </c>
      <c r="T447">
        <v>0</v>
      </c>
      <c r="U447" s="15">
        <v>2</v>
      </c>
      <c r="V447" s="27" t="str">
        <f>INDEX(program[ProgramName],MATCH(Data2[[#This Row],[ProgramNum]],program[ProgramNum],0))</f>
        <v>STATE HIGHWAY FACILITIES</v>
      </c>
      <c r="W447" s="20" t="str">
        <f>RIGHT(Data2[[#This Row],[ProgramNum]],1)&amp;Data2[[#This Row],[Statute]]</f>
        <v>3cx</v>
      </c>
      <c r="X447" s="27" t="e">
        <f>INDEX(#REF!,MATCH(Data2[[#This Row],[Appr]],#REF!,0))</f>
        <v>#REF!</v>
      </c>
      <c r="Y447" s="40" t="str">
        <f>INDEX(version[Version],MATCH(Data2[[#This Row],[ChangeAuth]],version[Chg code],0))</f>
        <v>Agency</v>
      </c>
      <c r="Z447" s="30">
        <f>INDEX(fund[#Data],MATCH(G447,fund[Fund code],0),2)</f>
        <v>211</v>
      </c>
      <c r="AA447" s="29" t="str">
        <f>IF(Data2[[#This Row],[B2year]]=1,RIGHT(LEFT($A$1,4)+1,2),IF(Data2[[#This Row],[B2year]]=2,RIGHT($A$1,2),""))</f>
        <v>23</v>
      </c>
      <c r="AB447" s="29">
        <f>INDEX(version8[#Data],MATCH(Data2[[#This Row],[Version]],version8[Version],0),2)</f>
        <v>1</v>
      </c>
      <c r="AC447" s="29" t="str">
        <f>IF(Data2[[#This Row],[FederalService]]="",Data2[[#This Row],[FundSource]],IF(Data2[[#This Row],[FederalService]]="L",Data2[[#This Row],[FundSource]]&amp;"-L",IF(Data2[[#This Row],[FederalService]]="F",Data2[[#This Row],[FundSource]]&amp;"-F",IF(Data2[[#This Row],[FederalService]]="S",Data2[[#This Row],[FundSource]]&amp;"-S"))))</f>
        <v>SEG-F</v>
      </c>
    </row>
    <row r="448" spans="1:29" ht="15" x14ac:dyDescent="0.25">
      <c r="A448" t="s">
        <v>126</v>
      </c>
      <c r="B448" t="s">
        <v>120</v>
      </c>
      <c r="C448" t="s">
        <v>165</v>
      </c>
      <c r="D448" s="15">
        <v>369</v>
      </c>
      <c r="E448" t="s">
        <v>341</v>
      </c>
      <c r="F448" t="s">
        <v>109</v>
      </c>
      <c r="G448" t="s">
        <v>110</v>
      </c>
      <c r="H448" t="s">
        <v>165</v>
      </c>
      <c r="I448" t="s">
        <v>111</v>
      </c>
      <c r="J448" t="s">
        <v>112</v>
      </c>
      <c r="K448" t="s">
        <v>165</v>
      </c>
      <c r="L448" s="15">
        <v>2000</v>
      </c>
      <c r="M448" t="s">
        <v>115</v>
      </c>
      <c r="N448" t="s">
        <v>116</v>
      </c>
      <c r="O448" t="s">
        <v>322</v>
      </c>
      <c r="P448" t="s">
        <v>227</v>
      </c>
      <c r="Q448" t="s">
        <v>197</v>
      </c>
      <c r="R448" t="s">
        <v>170</v>
      </c>
      <c r="S448">
        <v>15207800</v>
      </c>
      <c r="T448">
        <v>0</v>
      </c>
      <c r="U448" s="15">
        <v>2</v>
      </c>
      <c r="V448" s="27" t="str">
        <f>INDEX(program[ProgramName],MATCH(Data2[[#This Row],[ProgramNum]],program[ProgramNum],0))</f>
        <v>STATE HIGHWAY FACILITIES</v>
      </c>
      <c r="W448" s="20" t="str">
        <f>RIGHT(Data2[[#This Row],[ProgramNum]],1)&amp;Data2[[#This Row],[Statute]]</f>
        <v>3iq</v>
      </c>
      <c r="X448" s="27" t="e">
        <f>INDEX(#REF!,MATCH(Data2[[#This Row],[Appr]],#REF!,0))</f>
        <v>#REF!</v>
      </c>
      <c r="Y448" s="40" t="str">
        <f>INDEX(version[Version],MATCH(Data2[[#This Row],[ChangeAuth]],version[Chg code],0))</f>
        <v>Agency</v>
      </c>
      <c r="Z448" s="30">
        <f>INDEX(fund[#Data],MATCH(G448,fund[Fund code],0),2)</f>
        <v>211</v>
      </c>
      <c r="AA448" s="29" t="str">
        <f>IF(Data2[[#This Row],[B2year]]=1,RIGHT(LEFT($A$1,4)+1,2),IF(Data2[[#This Row],[B2year]]=2,RIGHT($A$1,2),""))</f>
        <v>23</v>
      </c>
      <c r="AB448" s="29">
        <f>INDEX(version8[#Data],MATCH(Data2[[#This Row],[Version]],version8[Version],0),2)</f>
        <v>1</v>
      </c>
      <c r="AC448" s="29" t="str">
        <f>IF(Data2[[#This Row],[FederalService]]="",Data2[[#This Row],[FundSource]],IF(Data2[[#This Row],[FederalService]]="L",Data2[[#This Row],[FundSource]]&amp;"-L",IF(Data2[[#This Row],[FederalService]]="F",Data2[[#This Row],[FundSource]]&amp;"-F",IF(Data2[[#This Row],[FederalService]]="S",Data2[[#This Row],[FundSource]]&amp;"-S"))))</f>
        <v>SEG</v>
      </c>
    </row>
    <row r="449" spans="1:29" ht="15" x14ac:dyDescent="0.25">
      <c r="A449" t="s">
        <v>126</v>
      </c>
      <c r="B449" t="s">
        <v>120</v>
      </c>
      <c r="C449" t="s">
        <v>165</v>
      </c>
      <c r="D449" s="15">
        <v>369</v>
      </c>
      <c r="E449" t="s">
        <v>341</v>
      </c>
      <c r="F449" t="s">
        <v>109</v>
      </c>
      <c r="G449" t="s">
        <v>110</v>
      </c>
      <c r="H449" t="s">
        <v>165</v>
      </c>
      <c r="I449" t="s">
        <v>111</v>
      </c>
      <c r="J449" t="s">
        <v>112</v>
      </c>
      <c r="K449" t="s">
        <v>165</v>
      </c>
      <c r="L449" s="15">
        <v>2000</v>
      </c>
      <c r="M449" t="s">
        <v>115</v>
      </c>
      <c r="N449" t="s">
        <v>116</v>
      </c>
      <c r="O449" t="s">
        <v>322</v>
      </c>
      <c r="P449" t="s">
        <v>227</v>
      </c>
      <c r="Q449" t="s">
        <v>197</v>
      </c>
      <c r="R449" t="s">
        <v>170</v>
      </c>
      <c r="S449">
        <v>15207800</v>
      </c>
      <c r="T449">
        <v>0</v>
      </c>
      <c r="U449" s="15">
        <v>1</v>
      </c>
      <c r="V449" s="27" t="str">
        <f>INDEX(program[ProgramName],MATCH(Data2[[#This Row],[ProgramNum]],program[ProgramNum],0))</f>
        <v>STATE HIGHWAY FACILITIES</v>
      </c>
      <c r="W449" s="20" t="str">
        <f>RIGHT(Data2[[#This Row],[ProgramNum]],1)&amp;Data2[[#This Row],[Statute]]</f>
        <v>3iq</v>
      </c>
      <c r="X449" s="27" t="e">
        <f>INDEX(#REF!,MATCH(Data2[[#This Row],[Appr]],#REF!,0))</f>
        <v>#REF!</v>
      </c>
      <c r="Y449" s="40" t="str">
        <f>INDEX(version[Version],MATCH(Data2[[#This Row],[ChangeAuth]],version[Chg code],0))</f>
        <v>Agency</v>
      </c>
      <c r="Z449" s="30">
        <f>INDEX(fund[#Data],MATCH(G449,fund[Fund code],0),2)</f>
        <v>211</v>
      </c>
      <c r="AA449" s="29" t="str">
        <f>IF(Data2[[#This Row],[B2year]]=1,RIGHT(LEFT($A$1,4)+1,2),IF(Data2[[#This Row],[B2year]]=2,RIGHT($A$1,2),""))</f>
        <v>22</v>
      </c>
      <c r="AB449" s="29">
        <f>INDEX(version8[#Data],MATCH(Data2[[#This Row],[Version]],version8[Version],0),2)</f>
        <v>1</v>
      </c>
      <c r="AC449" s="29" t="str">
        <f>IF(Data2[[#This Row],[FederalService]]="",Data2[[#This Row],[FundSource]],IF(Data2[[#This Row],[FederalService]]="L",Data2[[#This Row],[FundSource]]&amp;"-L",IF(Data2[[#This Row],[FederalService]]="F",Data2[[#This Row],[FundSource]]&amp;"-F",IF(Data2[[#This Row],[FederalService]]="S",Data2[[#This Row],[FundSource]]&amp;"-S"))))</f>
        <v>SEG</v>
      </c>
    </row>
    <row r="450" spans="1:29" ht="15" x14ac:dyDescent="0.25">
      <c r="A450" t="s">
        <v>126</v>
      </c>
      <c r="B450" t="s">
        <v>120</v>
      </c>
      <c r="C450" t="s">
        <v>165</v>
      </c>
      <c r="D450" s="15">
        <v>369</v>
      </c>
      <c r="E450" t="s">
        <v>341</v>
      </c>
      <c r="F450" t="s">
        <v>109</v>
      </c>
      <c r="G450" t="s">
        <v>110</v>
      </c>
      <c r="H450" t="s">
        <v>165</v>
      </c>
      <c r="I450" t="s">
        <v>111</v>
      </c>
      <c r="J450" t="s">
        <v>112</v>
      </c>
      <c r="K450" t="s">
        <v>165</v>
      </c>
      <c r="L450" s="15">
        <v>3003</v>
      </c>
      <c r="M450" t="s">
        <v>113</v>
      </c>
      <c r="N450" t="s">
        <v>114</v>
      </c>
      <c r="O450" t="s">
        <v>322</v>
      </c>
      <c r="P450" t="s">
        <v>227</v>
      </c>
      <c r="Q450" t="s">
        <v>197</v>
      </c>
      <c r="R450" t="s">
        <v>170</v>
      </c>
      <c r="S450">
        <v>-1908700</v>
      </c>
      <c r="T450">
        <v>0</v>
      </c>
      <c r="U450" s="15">
        <v>1</v>
      </c>
      <c r="V450" s="27" t="str">
        <f>INDEX(program[ProgramName],MATCH(Data2[[#This Row],[ProgramNum]],program[ProgramNum],0))</f>
        <v>STATE HIGHWAY FACILITIES</v>
      </c>
      <c r="W450" s="20" t="str">
        <f>RIGHT(Data2[[#This Row],[ProgramNum]],1)&amp;Data2[[#This Row],[Statute]]</f>
        <v>3iq</v>
      </c>
      <c r="X450" s="27" t="e">
        <f>INDEX(#REF!,MATCH(Data2[[#This Row],[Appr]],#REF!,0))</f>
        <v>#REF!</v>
      </c>
      <c r="Y450" s="40" t="str">
        <f>INDEX(version[Version],MATCH(Data2[[#This Row],[ChangeAuth]],version[Chg code],0))</f>
        <v>Agency</v>
      </c>
      <c r="Z450" s="30">
        <f>INDEX(fund[#Data],MATCH(G450,fund[Fund code],0),2)</f>
        <v>211</v>
      </c>
      <c r="AA450" s="29" t="str">
        <f>IF(Data2[[#This Row],[B2year]]=1,RIGHT(LEFT($A$1,4)+1,2),IF(Data2[[#This Row],[B2year]]=2,RIGHT($A$1,2),""))</f>
        <v>22</v>
      </c>
      <c r="AB450" s="29">
        <f>INDEX(version8[#Data],MATCH(Data2[[#This Row],[Version]],version8[Version],0),2)</f>
        <v>1</v>
      </c>
      <c r="AC450" s="29" t="str">
        <f>IF(Data2[[#This Row],[FederalService]]="",Data2[[#This Row],[FundSource]],IF(Data2[[#This Row],[FederalService]]="L",Data2[[#This Row],[FundSource]]&amp;"-L",IF(Data2[[#This Row],[FederalService]]="F",Data2[[#This Row],[FundSource]]&amp;"-F",IF(Data2[[#This Row],[FederalService]]="S",Data2[[#This Row],[FundSource]]&amp;"-S"))))</f>
        <v>SEG</v>
      </c>
    </row>
    <row r="451" spans="1:29" ht="15" x14ac:dyDescent="0.25">
      <c r="A451" t="s">
        <v>126</v>
      </c>
      <c r="B451" t="s">
        <v>120</v>
      </c>
      <c r="C451" t="s">
        <v>165</v>
      </c>
      <c r="D451" s="15">
        <v>369</v>
      </c>
      <c r="E451" t="s">
        <v>341</v>
      </c>
      <c r="F451" t="s">
        <v>109</v>
      </c>
      <c r="G451" t="s">
        <v>110</v>
      </c>
      <c r="H451" t="s">
        <v>165</v>
      </c>
      <c r="I451" t="s">
        <v>111</v>
      </c>
      <c r="J451" t="s">
        <v>112</v>
      </c>
      <c r="K451" t="s">
        <v>165</v>
      </c>
      <c r="L451" s="15">
        <v>3003</v>
      </c>
      <c r="M451" t="s">
        <v>113</v>
      </c>
      <c r="N451" t="s">
        <v>114</v>
      </c>
      <c r="O451" t="s">
        <v>322</v>
      </c>
      <c r="P451" t="s">
        <v>227</v>
      </c>
      <c r="Q451" t="s">
        <v>197</v>
      </c>
      <c r="R451" t="s">
        <v>170</v>
      </c>
      <c r="S451">
        <v>-1908700</v>
      </c>
      <c r="T451">
        <v>0</v>
      </c>
      <c r="U451" s="15">
        <v>2</v>
      </c>
      <c r="V451" s="27" t="str">
        <f>INDEX(program[ProgramName],MATCH(Data2[[#This Row],[ProgramNum]],program[ProgramNum],0))</f>
        <v>STATE HIGHWAY FACILITIES</v>
      </c>
      <c r="W451" s="20" t="str">
        <f>RIGHT(Data2[[#This Row],[ProgramNum]],1)&amp;Data2[[#This Row],[Statute]]</f>
        <v>3iq</v>
      </c>
      <c r="X451" s="27" t="e">
        <f>INDEX(#REF!,MATCH(Data2[[#This Row],[Appr]],#REF!,0))</f>
        <v>#REF!</v>
      </c>
      <c r="Y451" s="40" t="str">
        <f>INDEX(version[Version],MATCH(Data2[[#This Row],[ChangeAuth]],version[Chg code],0))</f>
        <v>Agency</v>
      </c>
      <c r="Z451" s="30">
        <f>INDEX(fund[#Data],MATCH(G451,fund[Fund code],0),2)</f>
        <v>211</v>
      </c>
      <c r="AA451" s="29" t="str">
        <f>IF(Data2[[#This Row],[B2year]]=1,RIGHT(LEFT($A$1,4)+1,2),IF(Data2[[#This Row],[B2year]]=2,RIGHT($A$1,2),""))</f>
        <v>23</v>
      </c>
      <c r="AB451" s="29">
        <f>INDEX(version8[#Data],MATCH(Data2[[#This Row],[Version]],version8[Version],0),2)</f>
        <v>1</v>
      </c>
      <c r="AC451" s="29" t="str">
        <f>IF(Data2[[#This Row],[FederalService]]="",Data2[[#This Row],[FundSource]],IF(Data2[[#This Row],[FederalService]]="L",Data2[[#This Row],[FundSource]]&amp;"-L",IF(Data2[[#This Row],[FederalService]]="F",Data2[[#This Row],[FundSource]]&amp;"-F",IF(Data2[[#This Row],[FederalService]]="S",Data2[[#This Row],[FundSource]]&amp;"-S"))))</f>
        <v>SEG</v>
      </c>
    </row>
    <row r="452" spans="1:29" ht="15" x14ac:dyDescent="0.25">
      <c r="A452" t="s">
        <v>126</v>
      </c>
      <c r="B452" t="s">
        <v>120</v>
      </c>
      <c r="C452" t="s">
        <v>165</v>
      </c>
      <c r="D452" s="15">
        <v>369</v>
      </c>
      <c r="E452" t="s">
        <v>341</v>
      </c>
      <c r="F452" t="s">
        <v>109</v>
      </c>
      <c r="G452" t="s">
        <v>110</v>
      </c>
      <c r="H452" t="s">
        <v>165</v>
      </c>
      <c r="I452" t="s">
        <v>111</v>
      </c>
      <c r="J452" t="s">
        <v>112</v>
      </c>
      <c r="K452" t="s">
        <v>165</v>
      </c>
      <c r="L452" s="15">
        <v>3001</v>
      </c>
      <c r="M452" t="s">
        <v>124</v>
      </c>
      <c r="N452" t="s">
        <v>114</v>
      </c>
      <c r="O452" t="s">
        <v>322</v>
      </c>
      <c r="P452" t="s">
        <v>227</v>
      </c>
      <c r="Q452" t="s">
        <v>197</v>
      </c>
      <c r="R452" t="s">
        <v>170</v>
      </c>
      <c r="S452">
        <v>-133200</v>
      </c>
      <c r="T452">
        <v>0</v>
      </c>
      <c r="U452" s="15">
        <v>1</v>
      </c>
      <c r="V452" s="27" t="str">
        <f>INDEX(program[ProgramName],MATCH(Data2[[#This Row],[ProgramNum]],program[ProgramNum],0))</f>
        <v>STATE HIGHWAY FACILITIES</v>
      </c>
      <c r="W452" s="20" t="str">
        <f>RIGHT(Data2[[#This Row],[ProgramNum]],1)&amp;Data2[[#This Row],[Statute]]</f>
        <v>3iq</v>
      </c>
      <c r="X452" s="27" t="e">
        <f>INDEX(#REF!,MATCH(Data2[[#This Row],[Appr]],#REF!,0))</f>
        <v>#REF!</v>
      </c>
      <c r="Y452" s="40" t="str">
        <f>INDEX(version[Version],MATCH(Data2[[#This Row],[ChangeAuth]],version[Chg code],0))</f>
        <v>Agency</v>
      </c>
      <c r="Z452" s="30">
        <f>INDEX(fund[#Data],MATCH(G452,fund[Fund code],0),2)</f>
        <v>211</v>
      </c>
      <c r="AA452" s="29" t="str">
        <f>IF(Data2[[#This Row],[B2year]]=1,RIGHT(LEFT($A$1,4)+1,2),IF(Data2[[#This Row],[B2year]]=2,RIGHT($A$1,2),""))</f>
        <v>22</v>
      </c>
      <c r="AB452" s="29">
        <f>INDEX(version8[#Data],MATCH(Data2[[#This Row],[Version]],version8[Version],0),2)</f>
        <v>1</v>
      </c>
      <c r="AC452" s="29" t="str">
        <f>IF(Data2[[#This Row],[FederalService]]="",Data2[[#This Row],[FundSource]],IF(Data2[[#This Row],[FederalService]]="L",Data2[[#This Row],[FundSource]]&amp;"-L",IF(Data2[[#This Row],[FederalService]]="F",Data2[[#This Row],[FundSource]]&amp;"-F",IF(Data2[[#This Row],[FederalService]]="S",Data2[[#This Row],[FundSource]]&amp;"-S"))))</f>
        <v>SEG</v>
      </c>
    </row>
    <row r="453" spans="1:29" ht="15" x14ac:dyDescent="0.25">
      <c r="A453" t="s">
        <v>126</v>
      </c>
      <c r="B453" t="s">
        <v>120</v>
      </c>
      <c r="C453" t="s">
        <v>165</v>
      </c>
      <c r="D453" s="15">
        <v>369</v>
      </c>
      <c r="E453" t="s">
        <v>341</v>
      </c>
      <c r="F453" t="s">
        <v>109</v>
      </c>
      <c r="G453" t="s">
        <v>110</v>
      </c>
      <c r="H453" t="s">
        <v>165</v>
      </c>
      <c r="I453" t="s">
        <v>111</v>
      </c>
      <c r="J453" t="s">
        <v>112</v>
      </c>
      <c r="K453" t="s">
        <v>165</v>
      </c>
      <c r="L453" s="15">
        <v>3001</v>
      </c>
      <c r="M453" t="s">
        <v>124</v>
      </c>
      <c r="N453" t="s">
        <v>114</v>
      </c>
      <c r="O453" t="s">
        <v>322</v>
      </c>
      <c r="P453" t="s">
        <v>227</v>
      </c>
      <c r="Q453" t="s">
        <v>197</v>
      </c>
      <c r="R453" t="s">
        <v>170</v>
      </c>
      <c r="S453">
        <v>-133200</v>
      </c>
      <c r="T453">
        <v>0</v>
      </c>
      <c r="U453" s="15">
        <v>2</v>
      </c>
      <c r="V453" s="27" t="str">
        <f>INDEX(program[ProgramName],MATCH(Data2[[#This Row],[ProgramNum]],program[ProgramNum],0))</f>
        <v>STATE HIGHWAY FACILITIES</v>
      </c>
      <c r="W453" s="20" t="str">
        <f>RIGHT(Data2[[#This Row],[ProgramNum]],1)&amp;Data2[[#This Row],[Statute]]</f>
        <v>3iq</v>
      </c>
      <c r="X453" s="27" t="e">
        <f>INDEX(#REF!,MATCH(Data2[[#This Row],[Appr]],#REF!,0))</f>
        <v>#REF!</v>
      </c>
      <c r="Y453" s="40" t="str">
        <f>INDEX(version[Version],MATCH(Data2[[#This Row],[ChangeAuth]],version[Chg code],0))</f>
        <v>Agency</v>
      </c>
      <c r="Z453" s="30">
        <f>INDEX(fund[#Data],MATCH(G453,fund[Fund code],0),2)</f>
        <v>211</v>
      </c>
      <c r="AA453" s="29" t="str">
        <f>IF(Data2[[#This Row],[B2year]]=1,RIGHT(LEFT($A$1,4)+1,2),IF(Data2[[#This Row],[B2year]]=2,RIGHT($A$1,2),""))</f>
        <v>23</v>
      </c>
      <c r="AB453" s="29">
        <f>INDEX(version8[#Data],MATCH(Data2[[#This Row],[Version]],version8[Version],0),2)</f>
        <v>1</v>
      </c>
      <c r="AC453" s="29" t="str">
        <f>IF(Data2[[#This Row],[FederalService]]="",Data2[[#This Row],[FundSource]],IF(Data2[[#This Row],[FederalService]]="L",Data2[[#This Row],[FundSource]]&amp;"-L",IF(Data2[[#This Row],[FederalService]]="F",Data2[[#This Row],[FundSource]]&amp;"-F",IF(Data2[[#This Row],[FederalService]]="S",Data2[[#This Row],[FundSource]]&amp;"-S"))))</f>
        <v>SEG</v>
      </c>
    </row>
    <row r="454" spans="1:29" ht="15" x14ac:dyDescent="0.25">
      <c r="A454" t="s">
        <v>126</v>
      </c>
      <c r="B454" t="s">
        <v>120</v>
      </c>
      <c r="C454" t="s">
        <v>165</v>
      </c>
      <c r="D454" s="15">
        <v>369</v>
      </c>
      <c r="E454" t="s">
        <v>341</v>
      </c>
      <c r="F454" t="s">
        <v>109</v>
      </c>
      <c r="G454" t="s">
        <v>110</v>
      </c>
      <c r="H454" t="s">
        <v>165</v>
      </c>
      <c r="I454" t="s">
        <v>111</v>
      </c>
      <c r="J454" t="s">
        <v>112</v>
      </c>
      <c r="K454" t="s">
        <v>165</v>
      </c>
      <c r="L454" s="15">
        <v>3007</v>
      </c>
      <c r="M454" t="s">
        <v>135</v>
      </c>
      <c r="N454" t="s">
        <v>114</v>
      </c>
      <c r="O454" t="s">
        <v>322</v>
      </c>
      <c r="P454" t="s">
        <v>227</v>
      </c>
      <c r="Q454" t="s">
        <v>197</v>
      </c>
      <c r="R454" t="s">
        <v>170</v>
      </c>
      <c r="S454">
        <v>146300</v>
      </c>
      <c r="T454">
        <v>0</v>
      </c>
      <c r="U454" s="15">
        <v>1</v>
      </c>
      <c r="V454" s="27" t="str">
        <f>INDEX(program[ProgramName],MATCH(Data2[[#This Row],[ProgramNum]],program[ProgramNum],0))</f>
        <v>STATE HIGHWAY FACILITIES</v>
      </c>
      <c r="W454" s="20" t="str">
        <f>RIGHT(Data2[[#This Row],[ProgramNum]],1)&amp;Data2[[#This Row],[Statute]]</f>
        <v>3iq</v>
      </c>
      <c r="X454" s="27" t="e">
        <f>INDEX(#REF!,MATCH(Data2[[#This Row],[Appr]],#REF!,0))</f>
        <v>#REF!</v>
      </c>
      <c r="Y454" s="40" t="str">
        <f>INDEX(version[Version],MATCH(Data2[[#This Row],[ChangeAuth]],version[Chg code],0))</f>
        <v>Agency</v>
      </c>
      <c r="Z454" s="30">
        <f>INDEX(fund[#Data],MATCH(G454,fund[Fund code],0),2)</f>
        <v>211</v>
      </c>
      <c r="AA454" s="29" t="str">
        <f>IF(Data2[[#This Row],[B2year]]=1,RIGHT(LEFT($A$1,4)+1,2),IF(Data2[[#This Row],[B2year]]=2,RIGHT($A$1,2),""))</f>
        <v>22</v>
      </c>
      <c r="AB454" s="29">
        <f>INDEX(version8[#Data],MATCH(Data2[[#This Row],[Version]],version8[Version],0),2)</f>
        <v>1</v>
      </c>
      <c r="AC454" s="29" t="str">
        <f>IF(Data2[[#This Row],[FederalService]]="",Data2[[#This Row],[FundSource]],IF(Data2[[#This Row],[FederalService]]="L",Data2[[#This Row],[FundSource]]&amp;"-L",IF(Data2[[#This Row],[FederalService]]="F",Data2[[#This Row],[FundSource]]&amp;"-F",IF(Data2[[#This Row],[FederalService]]="S",Data2[[#This Row],[FundSource]]&amp;"-S"))))</f>
        <v>SEG</v>
      </c>
    </row>
    <row r="455" spans="1:29" ht="15" x14ac:dyDescent="0.25">
      <c r="A455" t="s">
        <v>126</v>
      </c>
      <c r="B455" t="s">
        <v>120</v>
      </c>
      <c r="C455" t="s">
        <v>165</v>
      </c>
      <c r="D455" s="15">
        <v>369</v>
      </c>
      <c r="E455" t="s">
        <v>341</v>
      </c>
      <c r="F455" t="s">
        <v>109</v>
      </c>
      <c r="G455" t="s">
        <v>110</v>
      </c>
      <c r="H455" t="s">
        <v>165</v>
      </c>
      <c r="I455" t="s">
        <v>111</v>
      </c>
      <c r="J455" t="s">
        <v>112</v>
      </c>
      <c r="K455" t="s">
        <v>165</v>
      </c>
      <c r="L455" s="15">
        <v>3007</v>
      </c>
      <c r="M455" t="s">
        <v>135</v>
      </c>
      <c r="N455" t="s">
        <v>114</v>
      </c>
      <c r="O455" t="s">
        <v>322</v>
      </c>
      <c r="P455" t="s">
        <v>227</v>
      </c>
      <c r="Q455" t="s">
        <v>197</v>
      </c>
      <c r="R455" t="s">
        <v>170</v>
      </c>
      <c r="S455">
        <v>146300</v>
      </c>
      <c r="T455">
        <v>0</v>
      </c>
      <c r="U455" s="15">
        <v>2</v>
      </c>
      <c r="V455" s="27" t="str">
        <f>INDEX(program[ProgramName],MATCH(Data2[[#This Row],[ProgramNum]],program[ProgramNum],0))</f>
        <v>STATE HIGHWAY FACILITIES</v>
      </c>
      <c r="W455" s="20" t="str">
        <f>RIGHT(Data2[[#This Row],[ProgramNum]],1)&amp;Data2[[#This Row],[Statute]]</f>
        <v>3iq</v>
      </c>
      <c r="X455" s="27" t="e">
        <f>INDEX(#REF!,MATCH(Data2[[#This Row],[Appr]],#REF!,0))</f>
        <v>#REF!</v>
      </c>
      <c r="Y455" s="40" t="str">
        <f>INDEX(version[Version],MATCH(Data2[[#This Row],[ChangeAuth]],version[Chg code],0))</f>
        <v>Agency</v>
      </c>
      <c r="Z455" s="30">
        <f>INDEX(fund[#Data],MATCH(G455,fund[Fund code],0),2)</f>
        <v>211</v>
      </c>
      <c r="AA455" s="29" t="str">
        <f>IF(Data2[[#This Row],[B2year]]=1,RIGHT(LEFT($A$1,4)+1,2),IF(Data2[[#This Row],[B2year]]=2,RIGHT($A$1,2),""))</f>
        <v>23</v>
      </c>
      <c r="AB455" s="29">
        <f>INDEX(version8[#Data],MATCH(Data2[[#This Row],[Version]],version8[Version],0),2)</f>
        <v>1</v>
      </c>
      <c r="AC455" s="29" t="str">
        <f>IF(Data2[[#This Row],[FederalService]]="",Data2[[#This Row],[FundSource]],IF(Data2[[#This Row],[FederalService]]="L",Data2[[#This Row],[FundSource]]&amp;"-L",IF(Data2[[#This Row],[FederalService]]="F",Data2[[#This Row],[FundSource]]&amp;"-F",IF(Data2[[#This Row],[FederalService]]="S",Data2[[#This Row],[FundSource]]&amp;"-S"))))</f>
        <v>SEG</v>
      </c>
    </row>
    <row r="456" spans="1:29" ht="15" x14ac:dyDescent="0.25">
      <c r="A456" t="s">
        <v>126</v>
      </c>
      <c r="B456" t="s">
        <v>117</v>
      </c>
      <c r="C456" t="s">
        <v>165</v>
      </c>
      <c r="D456" s="15">
        <v>362</v>
      </c>
      <c r="E456" t="s">
        <v>247</v>
      </c>
      <c r="F456" t="s">
        <v>109</v>
      </c>
      <c r="G456" t="s">
        <v>110</v>
      </c>
      <c r="H456" t="s">
        <v>165</v>
      </c>
      <c r="I456" t="s">
        <v>118</v>
      </c>
      <c r="J456" t="s">
        <v>112</v>
      </c>
      <c r="K456" t="s">
        <v>165</v>
      </c>
      <c r="L456" s="15">
        <v>5303</v>
      </c>
      <c r="M456" t="s">
        <v>368</v>
      </c>
      <c r="N456" t="s">
        <v>125</v>
      </c>
      <c r="O456" t="s">
        <v>229</v>
      </c>
      <c r="P456" t="s">
        <v>230</v>
      </c>
      <c r="Q456" t="s">
        <v>274</v>
      </c>
      <c r="R456" t="s">
        <v>170</v>
      </c>
      <c r="S456">
        <v>41400</v>
      </c>
      <c r="T456">
        <v>0</v>
      </c>
      <c r="U456" s="15">
        <v>2</v>
      </c>
      <c r="V456" s="27" t="str">
        <f>INDEX(program[ProgramName],MATCH(Data2[[#This Row],[ProgramNum]],program[ProgramNum],0))</f>
        <v>STATE HIGHWAY FACILITIES</v>
      </c>
      <c r="W456" s="20" t="str">
        <f>RIGHT(Data2[[#This Row],[ProgramNum]],1)&amp;Data2[[#This Row],[Statute]]</f>
        <v>3bq</v>
      </c>
      <c r="X456" s="27" t="e">
        <f>INDEX(#REF!,MATCH(Data2[[#This Row],[Appr]],#REF!,0))</f>
        <v>#REF!</v>
      </c>
      <c r="Y456" s="40" t="str">
        <f>INDEX(version[Version],MATCH(Data2[[#This Row],[ChangeAuth]],version[Chg code],0))</f>
        <v>Final</v>
      </c>
      <c r="Z456" s="30">
        <f>INDEX(fund[#Data],MATCH(G456,fund[Fund code],0),2)</f>
        <v>211</v>
      </c>
      <c r="AA456" s="29" t="str">
        <f>IF(Data2[[#This Row],[B2year]]=1,RIGHT(LEFT($A$1,4)+1,2),IF(Data2[[#This Row],[B2year]]=2,RIGHT($A$1,2),""))</f>
        <v>23</v>
      </c>
      <c r="AB456" s="29">
        <f>INDEX(version8[#Data],MATCH(Data2[[#This Row],[Version]],version8[Version],0),2)</f>
        <v>6</v>
      </c>
      <c r="AC456" s="29" t="str">
        <f>IF(Data2[[#This Row],[FederalService]]="",Data2[[#This Row],[FundSource]],IF(Data2[[#This Row],[FederalService]]="L",Data2[[#This Row],[FundSource]]&amp;"-L",IF(Data2[[#This Row],[FederalService]]="F",Data2[[#This Row],[FundSource]]&amp;"-F",IF(Data2[[#This Row],[FederalService]]="S",Data2[[#This Row],[FundSource]]&amp;"-S"))))</f>
        <v>SEG</v>
      </c>
    </row>
    <row r="457" spans="1:29" ht="15" x14ac:dyDescent="0.25">
      <c r="A457" t="s">
        <v>126</v>
      </c>
      <c r="B457" t="s">
        <v>117</v>
      </c>
      <c r="C457" t="s">
        <v>165</v>
      </c>
      <c r="D457" s="15">
        <v>382</v>
      </c>
      <c r="E457" t="s">
        <v>261</v>
      </c>
      <c r="F457" t="s">
        <v>109</v>
      </c>
      <c r="G457" t="s">
        <v>110</v>
      </c>
      <c r="H457" t="s">
        <v>165</v>
      </c>
      <c r="I457" t="s">
        <v>118</v>
      </c>
      <c r="J457" t="s">
        <v>112</v>
      </c>
      <c r="K457" t="s">
        <v>178</v>
      </c>
      <c r="L457" s="15">
        <v>5303</v>
      </c>
      <c r="M457" t="s">
        <v>368</v>
      </c>
      <c r="N457" t="s">
        <v>125</v>
      </c>
      <c r="O457" t="s">
        <v>179</v>
      </c>
      <c r="P457" t="s">
        <v>180</v>
      </c>
      <c r="Q457" t="s">
        <v>274</v>
      </c>
      <c r="R457" t="s">
        <v>170</v>
      </c>
      <c r="S457">
        <v>78200</v>
      </c>
      <c r="T457">
        <v>0</v>
      </c>
      <c r="U457" s="15">
        <v>1</v>
      </c>
      <c r="V457" s="27" t="str">
        <f>INDEX(program[ProgramName],MATCH(Data2[[#This Row],[ProgramNum]],program[ProgramNum],0))</f>
        <v>STATE HIGHWAY FACILITIES</v>
      </c>
      <c r="W457" s="20" t="str">
        <f>RIGHT(Data2[[#This Row],[ProgramNum]],1)&amp;Data2[[#This Row],[Statute]]</f>
        <v>3bx</v>
      </c>
      <c r="X457" s="27" t="e">
        <f>INDEX(#REF!,MATCH(Data2[[#This Row],[Appr]],#REF!,0))</f>
        <v>#REF!</v>
      </c>
      <c r="Y457" s="40" t="str">
        <f>INDEX(version[Version],MATCH(Data2[[#This Row],[ChangeAuth]],version[Chg code],0))</f>
        <v>Final</v>
      </c>
      <c r="Z457" s="30">
        <f>INDEX(fund[#Data],MATCH(G457,fund[Fund code],0),2)</f>
        <v>211</v>
      </c>
      <c r="AA457" s="29" t="str">
        <f>IF(Data2[[#This Row],[B2year]]=1,RIGHT(LEFT($A$1,4)+1,2),IF(Data2[[#This Row],[B2year]]=2,RIGHT($A$1,2),""))</f>
        <v>22</v>
      </c>
      <c r="AB457" s="29">
        <f>INDEX(version8[#Data],MATCH(Data2[[#This Row],[Version]],version8[Version],0),2)</f>
        <v>6</v>
      </c>
      <c r="AC457" s="29" t="str">
        <f>IF(Data2[[#This Row],[FederalService]]="",Data2[[#This Row],[FundSource]],IF(Data2[[#This Row],[FederalService]]="L",Data2[[#This Row],[FundSource]]&amp;"-L",IF(Data2[[#This Row],[FederalService]]="F",Data2[[#This Row],[FundSource]]&amp;"-F",IF(Data2[[#This Row],[FederalService]]="S",Data2[[#This Row],[FundSource]]&amp;"-S"))))</f>
        <v>SEG-F</v>
      </c>
    </row>
    <row r="458" spans="1:29" ht="15" x14ac:dyDescent="0.25">
      <c r="A458" t="s">
        <v>126</v>
      </c>
      <c r="B458" t="s">
        <v>117</v>
      </c>
      <c r="C458" t="s">
        <v>165</v>
      </c>
      <c r="D458" s="15">
        <v>382</v>
      </c>
      <c r="E458" t="s">
        <v>261</v>
      </c>
      <c r="F458" t="s">
        <v>109</v>
      </c>
      <c r="G458" t="s">
        <v>110</v>
      </c>
      <c r="H458" t="s">
        <v>165</v>
      </c>
      <c r="I458" t="s">
        <v>118</v>
      </c>
      <c r="J458" t="s">
        <v>112</v>
      </c>
      <c r="K458" t="s">
        <v>178</v>
      </c>
      <c r="L458" s="15">
        <v>5303</v>
      </c>
      <c r="M458" t="s">
        <v>368</v>
      </c>
      <c r="N458" t="s">
        <v>125</v>
      </c>
      <c r="O458" t="s">
        <v>179</v>
      </c>
      <c r="P458" t="s">
        <v>180</v>
      </c>
      <c r="Q458" t="s">
        <v>274</v>
      </c>
      <c r="R458" t="s">
        <v>170</v>
      </c>
      <c r="S458">
        <v>78200</v>
      </c>
      <c r="T458">
        <v>0</v>
      </c>
      <c r="U458" s="15">
        <v>2</v>
      </c>
      <c r="V458" s="27" t="str">
        <f>INDEX(program[ProgramName],MATCH(Data2[[#This Row],[ProgramNum]],program[ProgramNum],0))</f>
        <v>STATE HIGHWAY FACILITIES</v>
      </c>
      <c r="W458" s="20" t="str">
        <f>RIGHT(Data2[[#This Row],[ProgramNum]],1)&amp;Data2[[#This Row],[Statute]]</f>
        <v>3bx</v>
      </c>
      <c r="X458" s="27" t="e">
        <f>INDEX(#REF!,MATCH(Data2[[#This Row],[Appr]],#REF!,0))</f>
        <v>#REF!</v>
      </c>
      <c r="Y458" s="40" t="str">
        <f>INDEX(version[Version],MATCH(Data2[[#This Row],[ChangeAuth]],version[Chg code],0))</f>
        <v>Final</v>
      </c>
      <c r="Z458" s="30">
        <f>INDEX(fund[#Data],MATCH(G458,fund[Fund code],0),2)</f>
        <v>211</v>
      </c>
      <c r="AA458" s="29" t="str">
        <f>IF(Data2[[#This Row],[B2year]]=1,RIGHT(LEFT($A$1,4)+1,2),IF(Data2[[#This Row],[B2year]]=2,RIGHT($A$1,2),""))</f>
        <v>23</v>
      </c>
      <c r="AB458" s="29">
        <f>INDEX(version8[#Data],MATCH(Data2[[#This Row],[Version]],version8[Version],0),2)</f>
        <v>6</v>
      </c>
      <c r="AC458" s="29" t="str">
        <f>IF(Data2[[#This Row],[FederalService]]="",Data2[[#This Row],[FundSource]],IF(Data2[[#This Row],[FederalService]]="L",Data2[[#This Row],[FundSource]]&amp;"-L",IF(Data2[[#This Row],[FederalService]]="F",Data2[[#This Row],[FundSource]]&amp;"-F",IF(Data2[[#This Row],[FederalService]]="S",Data2[[#This Row],[FundSource]]&amp;"-S"))))</f>
        <v>SEG-F</v>
      </c>
    </row>
    <row r="459" spans="1:29" ht="15" x14ac:dyDescent="0.25">
      <c r="A459" t="s">
        <v>120</v>
      </c>
      <c r="B459" t="s">
        <v>107</v>
      </c>
      <c r="C459" t="s">
        <v>165</v>
      </c>
      <c r="D459" s="15">
        <v>961</v>
      </c>
      <c r="E459" t="s">
        <v>361</v>
      </c>
      <c r="F459" t="s">
        <v>109</v>
      </c>
      <c r="G459" t="s">
        <v>110</v>
      </c>
      <c r="H459" t="s">
        <v>165</v>
      </c>
      <c r="I459" t="s">
        <v>118</v>
      </c>
      <c r="J459" t="s">
        <v>112</v>
      </c>
      <c r="K459" t="s">
        <v>165</v>
      </c>
      <c r="L459" s="15">
        <v>5303</v>
      </c>
      <c r="M459" t="s">
        <v>368</v>
      </c>
      <c r="N459" t="s">
        <v>125</v>
      </c>
      <c r="O459" t="s">
        <v>362</v>
      </c>
      <c r="P459" t="s">
        <v>264</v>
      </c>
      <c r="Q459" t="s">
        <v>360</v>
      </c>
      <c r="R459" t="s">
        <v>170</v>
      </c>
      <c r="S459">
        <v>41400</v>
      </c>
      <c r="T459">
        <v>0</v>
      </c>
      <c r="U459" s="15">
        <v>1</v>
      </c>
      <c r="V459" s="27" t="str">
        <f>INDEX(program[ProgramName],MATCH(Data2[[#This Row],[ProgramNum]],program[ProgramNum],0))</f>
        <v>GENERAL PROVISIONS</v>
      </c>
      <c r="W459" s="20" t="str">
        <f>RIGHT(Data2[[#This Row],[ProgramNum]],1)&amp;Data2[[#This Row],[Statute]]</f>
        <v>9qh</v>
      </c>
      <c r="X459" s="27" t="e">
        <f>INDEX(#REF!,MATCH(Data2[[#This Row],[Appr]],#REF!,0))</f>
        <v>#REF!</v>
      </c>
      <c r="Y459" s="40" t="str">
        <f>INDEX(version[Version],MATCH(Data2[[#This Row],[ChangeAuth]],version[Chg code],0))</f>
        <v>Final</v>
      </c>
      <c r="Z459" s="30">
        <f>INDEX(fund[#Data],MATCH(G459,fund[Fund code],0),2)</f>
        <v>211</v>
      </c>
      <c r="AA459" s="29" t="str">
        <f>IF(Data2[[#This Row],[B2year]]=1,RIGHT(LEFT($A$1,4)+1,2),IF(Data2[[#This Row],[B2year]]=2,RIGHT($A$1,2),""))</f>
        <v>22</v>
      </c>
      <c r="AB459" s="29">
        <f>INDEX(version8[#Data],MATCH(Data2[[#This Row],[Version]],version8[Version],0),2)</f>
        <v>6</v>
      </c>
      <c r="AC459" s="29" t="str">
        <f>IF(Data2[[#This Row],[FederalService]]="",Data2[[#This Row],[FundSource]],IF(Data2[[#This Row],[FederalService]]="L",Data2[[#This Row],[FundSource]]&amp;"-L",IF(Data2[[#This Row],[FederalService]]="F",Data2[[#This Row],[FundSource]]&amp;"-F",IF(Data2[[#This Row],[FederalService]]="S",Data2[[#This Row],[FundSource]]&amp;"-S"))))</f>
        <v>SEG</v>
      </c>
    </row>
    <row r="460" spans="1:29" ht="15" x14ac:dyDescent="0.25">
      <c r="A460" t="s">
        <v>126</v>
      </c>
      <c r="B460" t="s">
        <v>120</v>
      </c>
      <c r="C460" t="s">
        <v>165</v>
      </c>
      <c r="D460" s="15">
        <v>389</v>
      </c>
      <c r="E460" t="s">
        <v>342</v>
      </c>
      <c r="F460" t="s">
        <v>109</v>
      </c>
      <c r="G460" t="s">
        <v>110</v>
      </c>
      <c r="H460" t="s">
        <v>165</v>
      </c>
      <c r="I460" t="s">
        <v>118</v>
      </c>
      <c r="J460" t="s">
        <v>112</v>
      </c>
      <c r="K460" t="s">
        <v>178</v>
      </c>
      <c r="L460" s="15">
        <v>3007</v>
      </c>
      <c r="M460" t="s">
        <v>135</v>
      </c>
      <c r="N460" t="s">
        <v>114</v>
      </c>
      <c r="O460" t="s">
        <v>343</v>
      </c>
      <c r="P460" t="s">
        <v>336</v>
      </c>
      <c r="Q460" t="s">
        <v>197</v>
      </c>
      <c r="R460" t="s">
        <v>170</v>
      </c>
      <c r="S460">
        <v>33900</v>
      </c>
      <c r="T460">
        <v>0</v>
      </c>
      <c r="U460" s="15">
        <v>1</v>
      </c>
      <c r="V460" s="27" t="str">
        <f>INDEX(program[ProgramName],MATCH(Data2[[#This Row],[ProgramNum]],program[ProgramNum],0))</f>
        <v>STATE HIGHWAY FACILITIES</v>
      </c>
      <c r="W460" s="20" t="str">
        <f>RIGHT(Data2[[#This Row],[ProgramNum]],1)&amp;Data2[[#This Row],[Statute]]</f>
        <v>3ix</v>
      </c>
      <c r="X460" s="27" t="e">
        <f>INDEX(#REF!,MATCH(Data2[[#This Row],[Appr]],#REF!,0))</f>
        <v>#REF!</v>
      </c>
      <c r="Y460" s="40" t="str">
        <f>INDEX(version[Version],MATCH(Data2[[#This Row],[ChangeAuth]],version[Chg code],0))</f>
        <v>Agency</v>
      </c>
      <c r="Z460" s="30">
        <f>INDEX(fund[#Data],MATCH(G460,fund[Fund code],0),2)</f>
        <v>211</v>
      </c>
      <c r="AA460" s="29" t="str">
        <f>IF(Data2[[#This Row],[B2year]]=1,RIGHT(LEFT($A$1,4)+1,2),IF(Data2[[#This Row],[B2year]]=2,RIGHT($A$1,2),""))</f>
        <v>22</v>
      </c>
      <c r="AB460" s="29">
        <f>INDEX(version8[#Data],MATCH(Data2[[#This Row],[Version]],version8[Version],0),2)</f>
        <v>1</v>
      </c>
      <c r="AC460" s="29" t="str">
        <f>IF(Data2[[#This Row],[FederalService]]="",Data2[[#This Row],[FundSource]],IF(Data2[[#This Row],[FederalService]]="L",Data2[[#This Row],[FundSource]]&amp;"-L",IF(Data2[[#This Row],[FederalService]]="F",Data2[[#This Row],[FundSource]]&amp;"-F",IF(Data2[[#This Row],[FederalService]]="S",Data2[[#This Row],[FundSource]]&amp;"-S"))))</f>
        <v>SEG-F</v>
      </c>
    </row>
    <row r="461" spans="1:29" ht="15" x14ac:dyDescent="0.25">
      <c r="A461" t="s">
        <v>126</v>
      </c>
      <c r="B461" t="s">
        <v>120</v>
      </c>
      <c r="C461" t="s">
        <v>165</v>
      </c>
      <c r="D461" s="15">
        <v>389</v>
      </c>
      <c r="E461" t="s">
        <v>342</v>
      </c>
      <c r="F461" t="s">
        <v>109</v>
      </c>
      <c r="G461" t="s">
        <v>110</v>
      </c>
      <c r="H461" t="s">
        <v>165</v>
      </c>
      <c r="I461" t="s">
        <v>118</v>
      </c>
      <c r="J461" t="s">
        <v>112</v>
      </c>
      <c r="K461" t="s">
        <v>178</v>
      </c>
      <c r="L461" s="15">
        <v>3007</v>
      </c>
      <c r="M461" t="s">
        <v>135</v>
      </c>
      <c r="N461" t="s">
        <v>114</v>
      </c>
      <c r="O461" t="s">
        <v>343</v>
      </c>
      <c r="P461" t="s">
        <v>336</v>
      </c>
      <c r="Q461" t="s">
        <v>197</v>
      </c>
      <c r="R461" t="s">
        <v>170</v>
      </c>
      <c r="S461">
        <v>33900</v>
      </c>
      <c r="T461">
        <v>0</v>
      </c>
      <c r="U461" s="15">
        <v>2</v>
      </c>
      <c r="V461" s="27" t="str">
        <f>INDEX(program[ProgramName],MATCH(Data2[[#This Row],[ProgramNum]],program[ProgramNum],0))</f>
        <v>STATE HIGHWAY FACILITIES</v>
      </c>
      <c r="W461" s="20" t="str">
        <f>RIGHT(Data2[[#This Row],[ProgramNum]],1)&amp;Data2[[#This Row],[Statute]]</f>
        <v>3ix</v>
      </c>
      <c r="X461" s="27" t="e">
        <f>INDEX(#REF!,MATCH(Data2[[#This Row],[Appr]],#REF!,0))</f>
        <v>#REF!</v>
      </c>
      <c r="Y461" s="40" t="str">
        <f>INDEX(version[Version],MATCH(Data2[[#This Row],[ChangeAuth]],version[Chg code],0))</f>
        <v>Agency</v>
      </c>
      <c r="Z461" s="30">
        <f>INDEX(fund[#Data],MATCH(G461,fund[Fund code],0),2)</f>
        <v>211</v>
      </c>
      <c r="AA461" s="29" t="str">
        <f>IF(Data2[[#This Row],[B2year]]=1,RIGHT(LEFT($A$1,4)+1,2),IF(Data2[[#This Row],[B2year]]=2,RIGHT($A$1,2),""))</f>
        <v>23</v>
      </c>
      <c r="AB461" s="29">
        <f>INDEX(version8[#Data],MATCH(Data2[[#This Row],[Version]],version8[Version],0),2)</f>
        <v>1</v>
      </c>
      <c r="AC461" s="29" t="str">
        <f>IF(Data2[[#This Row],[FederalService]]="",Data2[[#This Row],[FundSource]],IF(Data2[[#This Row],[FederalService]]="L",Data2[[#This Row],[FundSource]]&amp;"-L",IF(Data2[[#This Row],[FederalService]]="F",Data2[[#This Row],[FundSource]]&amp;"-F",IF(Data2[[#This Row],[FederalService]]="S",Data2[[#This Row],[FundSource]]&amp;"-S"))))</f>
        <v>SEG-F</v>
      </c>
    </row>
    <row r="462" spans="1:29" ht="15" x14ac:dyDescent="0.25">
      <c r="A462" t="s">
        <v>126</v>
      </c>
      <c r="B462" t="s">
        <v>120</v>
      </c>
      <c r="C462" t="s">
        <v>165</v>
      </c>
      <c r="D462" s="15">
        <v>389</v>
      </c>
      <c r="E462" t="s">
        <v>342</v>
      </c>
      <c r="F462" t="s">
        <v>109</v>
      </c>
      <c r="G462" t="s">
        <v>110</v>
      </c>
      <c r="H462" t="s">
        <v>165</v>
      </c>
      <c r="I462" t="s">
        <v>118</v>
      </c>
      <c r="J462" t="s">
        <v>112</v>
      </c>
      <c r="K462" t="s">
        <v>178</v>
      </c>
      <c r="L462" s="15">
        <v>3001</v>
      </c>
      <c r="M462" t="s">
        <v>124</v>
      </c>
      <c r="N462" t="s">
        <v>114</v>
      </c>
      <c r="O462" t="s">
        <v>343</v>
      </c>
      <c r="P462" t="s">
        <v>336</v>
      </c>
      <c r="Q462" t="s">
        <v>197</v>
      </c>
      <c r="R462" t="s">
        <v>170</v>
      </c>
      <c r="S462">
        <v>-78600</v>
      </c>
      <c r="T462">
        <v>0</v>
      </c>
      <c r="U462" s="15">
        <v>1</v>
      </c>
      <c r="V462" s="27" t="str">
        <f>INDEX(program[ProgramName],MATCH(Data2[[#This Row],[ProgramNum]],program[ProgramNum],0))</f>
        <v>STATE HIGHWAY FACILITIES</v>
      </c>
      <c r="W462" s="20" t="str">
        <f>RIGHT(Data2[[#This Row],[ProgramNum]],1)&amp;Data2[[#This Row],[Statute]]</f>
        <v>3ix</v>
      </c>
      <c r="X462" s="27" t="e">
        <f>INDEX(#REF!,MATCH(Data2[[#This Row],[Appr]],#REF!,0))</f>
        <v>#REF!</v>
      </c>
      <c r="Y462" s="40" t="str">
        <f>INDEX(version[Version],MATCH(Data2[[#This Row],[ChangeAuth]],version[Chg code],0))</f>
        <v>Agency</v>
      </c>
      <c r="Z462" s="30">
        <f>INDEX(fund[#Data],MATCH(G462,fund[Fund code],0),2)</f>
        <v>211</v>
      </c>
      <c r="AA462" s="29" t="str">
        <f>IF(Data2[[#This Row],[B2year]]=1,RIGHT(LEFT($A$1,4)+1,2),IF(Data2[[#This Row],[B2year]]=2,RIGHT($A$1,2),""))</f>
        <v>22</v>
      </c>
      <c r="AB462" s="29">
        <f>INDEX(version8[#Data],MATCH(Data2[[#This Row],[Version]],version8[Version],0),2)</f>
        <v>1</v>
      </c>
      <c r="AC462" s="29" t="str">
        <f>IF(Data2[[#This Row],[FederalService]]="",Data2[[#This Row],[FundSource]],IF(Data2[[#This Row],[FederalService]]="L",Data2[[#This Row],[FundSource]]&amp;"-L",IF(Data2[[#This Row],[FederalService]]="F",Data2[[#This Row],[FundSource]]&amp;"-F",IF(Data2[[#This Row],[FederalService]]="S",Data2[[#This Row],[FundSource]]&amp;"-S"))))</f>
        <v>SEG-F</v>
      </c>
    </row>
    <row r="463" spans="1:29" ht="15" x14ac:dyDescent="0.25">
      <c r="A463" t="s">
        <v>126</v>
      </c>
      <c r="B463" t="s">
        <v>120</v>
      </c>
      <c r="C463" t="s">
        <v>165</v>
      </c>
      <c r="D463" s="15">
        <v>389</v>
      </c>
      <c r="E463" t="s">
        <v>342</v>
      </c>
      <c r="F463" t="s">
        <v>109</v>
      </c>
      <c r="G463" t="s">
        <v>110</v>
      </c>
      <c r="H463" t="s">
        <v>165</v>
      </c>
      <c r="I463" t="s">
        <v>118</v>
      </c>
      <c r="J463" t="s">
        <v>112</v>
      </c>
      <c r="K463" t="s">
        <v>178</v>
      </c>
      <c r="L463" s="15">
        <v>3001</v>
      </c>
      <c r="M463" t="s">
        <v>124</v>
      </c>
      <c r="N463" t="s">
        <v>114</v>
      </c>
      <c r="O463" t="s">
        <v>343</v>
      </c>
      <c r="P463" t="s">
        <v>336</v>
      </c>
      <c r="Q463" t="s">
        <v>197</v>
      </c>
      <c r="R463" t="s">
        <v>170</v>
      </c>
      <c r="S463">
        <v>-78600</v>
      </c>
      <c r="T463">
        <v>0</v>
      </c>
      <c r="U463" s="15">
        <v>2</v>
      </c>
      <c r="V463" s="27" t="str">
        <f>INDEX(program[ProgramName],MATCH(Data2[[#This Row],[ProgramNum]],program[ProgramNum],0))</f>
        <v>STATE HIGHWAY FACILITIES</v>
      </c>
      <c r="W463" s="20" t="str">
        <f>RIGHT(Data2[[#This Row],[ProgramNum]],1)&amp;Data2[[#This Row],[Statute]]</f>
        <v>3ix</v>
      </c>
      <c r="X463" s="27" t="e">
        <f>INDEX(#REF!,MATCH(Data2[[#This Row],[Appr]],#REF!,0))</f>
        <v>#REF!</v>
      </c>
      <c r="Y463" s="40" t="str">
        <f>INDEX(version[Version],MATCH(Data2[[#This Row],[ChangeAuth]],version[Chg code],0))</f>
        <v>Agency</v>
      </c>
      <c r="Z463" s="30">
        <f>INDEX(fund[#Data],MATCH(G463,fund[Fund code],0),2)</f>
        <v>211</v>
      </c>
      <c r="AA463" s="29" t="str">
        <f>IF(Data2[[#This Row],[B2year]]=1,RIGHT(LEFT($A$1,4)+1,2),IF(Data2[[#This Row],[B2year]]=2,RIGHT($A$1,2),""))</f>
        <v>23</v>
      </c>
      <c r="AB463" s="29">
        <f>INDEX(version8[#Data],MATCH(Data2[[#This Row],[Version]],version8[Version],0),2)</f>
        <v>1</v>
      </c>
      <c r="AC463" s="29" t="str">
        <f>IF(Data2[[#This Row],[FederalService]]="",Data2[[#This Row],[FundSource]],IF(Data2[[#This Row],[FederalService]]="L",Data2[[#This Row],[FundSource]]&amp;"-L",IF(Data2[[#This Row],[FederalService]]="F",Data2[[#This Row],[FundSource]]&amp;"-F",IF(Data2[[#This Row],[FederalService]]="S",Data2[[#This Row],[FundSource]]&amp;"-S"))))</f>
        <v>SEG-F</v>
      </c>
    </row>
    <row r="464" spans="1:29" ht="15" x14ac:dyDescent="0.25">
      <c r="A464" t="s">
        <v>126</v>
      </c>
      <c r="B464" t="s">
        <v>120</v>
      </c>
      <c r="C464" t="s">
        <v>165</v>
      </c>
      <c r="D464" s="15">
        <v>389</v>
      </c>
      <c r="E464" t="s">
        <v>342</v>
      </c>
      <c r="F464" t="s">
        <v>109</v>
      </c>
      <c r="G464" t="s">
        <v>110</v>
      </c>
      <c r="H464" t="s">
        <v>165</v>
      </c>
      <c r="I464" t="s">
        <v>118</v>
      </c>
      <c r="J464" t="s">
        <v>112</v>
      </c>
      <c r="K464" t="s">
        <v>178</v>
      </c>
      <c r="L464" s="15">
        <v>2000</v>
      </c>
      <c r="M464" t="s">
        <v>115</v>
      </c>
      <c r="N464" t="s">
        <v>116</v>
      </c>
      <c r="O464" t="s">
        <v>343</v>
      </c>
      <c r="P464" t="s">
        <v>336</v>
      </c>
      <c r="Q464" t="s">
        <v>197</v>
      </c>
      <c r="R464" t="s">
        <v>170</v>
      </c>
      <c r="S464">
        <v>3518700</v>
      </c>
      <c r="T464">
        <v>0</v>
      </c>
      <c r="U464" s="15">
        <v>1</v>
      </c>
      <c r="V464" s="27" t="str">
        <f>INDEX(program[ProgramName],MATCH(Data2[[#This Row],[ProgramNum]],program[ProgramNum],0))</f>
        <v>STATE HIGHWAY FACILITIES</v>
      </c>
      <c r="W464" s="20" t="str">
        <f>RIGHT(Data2[[#This Row],[ProgramNum]],1)&amp;Data2[[#This Row],[Statute]]</f>
        <v>3ix</v>
      </c>
      <c r="X464" s="27" t="e">
        <f>INDEX(#REF!,MATCH(Data2[[#This Row],[Appr]],#REF!,0))</f>
        <v>#REF!</v>
      </c>
      <c r="Y464" s="40" t="str">
        <f>INDEX(version[Version],MATCH(Data2[[#This Row],[ChangeAuth]],version[Chg code],0))</f>
        <v>Agency</v>
      </c>
      <c r="Z464" s="30">
        <f>INDEX(fund[#Data],MATCH(G464,fund[Fund code],0),2)</f>
        <v>211</v>
      </c>
      <c r="AA464" s="29" t="str">
        <f>IF(Data2[[#This Row],[B2year]]=1,RIGHT(LEFT($A$1,4)+1,2),IF(Data2[[#This Row],[B2year]]=2,RIGHT($A$1,2),""))</f>
        <v>22</v>
      </c>
      <c r="AB464" s="29">
        <f>INDEX(version8[#Data],MATCH(Data2[[#This Row],[Version]],version8[Version],0),2)</f>
        <v>1</v>
      </c>
      <c r="AC464" s="29" t="str">
        <f>IF(Data2[[#This Row],[FederalService]]="",Data2[[#This Row],[FundSource]],IF(Data2[[#This Row],[FederalService]]="L",Data2[[#This Row],[FundSource]]&amp;"-L",IF(Data2[[#This Row],[FederalService]]="F",Data2[[#This Row],[FundSource]]&amp;"-F",IF(Data2[[#This Row],[FederalService]]="S",Data2[[#This Row],[FundSource]]&amp;"-S"))))</f>
        <v>SEG-F</v>
      </c>
    </row>
    <row r="465" spans="1:29" ht="15" x14ac:dyDescent="0.25">
      <c r="A465" t="s">
        <v>126</v>
      </c>
      <c r="B465" t="s">
        <v>120</v>
      </c>
      <c r="C465" t="s">
        <v>165</v>
      </c>
      <c r="D465" s="15">
        <v>389</v>
      </c>
      <c r="E465" t="s">
        <v>342</v>
      </c>
      <c r="F465" t="s">
        <v>109</v>
      </c>
      <c r="G465" t="s">
        <v>110</v>
      </c>
      <c r="H465" t="s">
        <v>165</v>
      </c>
      <c r="I465" t="s">
        <v>118</v>
      </c>
      <c r="J465" t="s">
        <v>112</v>
      </c>
      <c r="K465" t="s">
        <v>178</v>
      </c>
      <c r="L465" s="15">
        <v>2000</v>
      </c>
      <c r="M465" t="s">
        <v>115</v>
      </c>
      <c r="N465" t="s">
        <v>116</v>
      </c>
      <c r="O465" t="s">
        <v>343</v>
      </c>
      <c r="P465" t="s">
        <v>336</v>
      </c>
      <c r="Q465" t="s">
        <v>197</v>
      </c>
      <c r="R465" t="s">
        <v>170</v>
      </c>
      <c r="S465">
        <v>3518700</v>
      </c>
      <c r="T465">
        <v>0</v>
      </c>
      <c r="U465" s="15">
        <v>2</v>
      </c>
      <c r="V465" s="27" t="str">
        <f>INDEX(program[ProgramName],MATCH(Data2[[#This Row],[ProgramNum]],program[ProgramNum],0))</f>
        <v>STATE HIGHWAY FACILITIES</v>
      </c>
      <c r="W465" s="20" t="str">
        <f>RIGHT(Data2[[#This Row],[ProgramNum]],1)&amp;Data2[[#This Row],[Statute]]</f>
        <v>3ix</v>
      </c>
      <c r="X465" s="27" t="e">
        <f>INDEX(#REF!,MATCH(Data2[[#This Row],[Appr]],#REF!,0))</f>
        <v>#REF!</v>
      </c>
      <c r="Y465" s="40" t="str">
        <f>INDEX(version[Version],MATCH(Data2[[#This Row],[ChangeAuth]],version[Chg code],0))</f>
        <v>Agency</v>
      </c>
      <c r="Z465" s="30">
        <f>INDEX(fund[#Data],MATCH(G465,fund[Fund code],0),2)</f>
        <v>211</v>
      </c>
      <c r="AA465" s="29" t="str">
        <f>IF(Data2[[#This Row],[B2year]]=1,RIGHT(LEFT($A$1,4)+1,2),IF(Data2[[#This Row],[B2year]]=2,RIGHT($A$1,2),""))</f>
        <v>23</v>
      </c>
      <c r="AB465" s="29">
        <f>INDEX(version8[#Data],MATCH(Data2[[#This Row],[Version]],version8[Version],0),2)</f>
        <v>1</v>
      </c>
      <c r="AC465" s="29" t="str">
        <f>IF(Data2[[#This Row],[FederalService]]="",Data2[[#This Row],[FundSource]],IF(Data2[[#This Row],[FederalService]]="L",Data2[[#This Row],[FundSource]]&amp;"-L",IF(Data2[[#This Row],[FederalService]]="F",Data2[[#This Row],[FundSource]]&amp;"-F",IF(Data2[[#This Row],[FederalService]]="S",Data2[[#This Row],[FundSource]]&amp;"-S"))))</f>
        <v>SEG-F</v>
      </c>
    </row>
    <row r="466" spans="1:29" ht="15" x14ac:dyDescent="0.25">
      <c r="A466" t="s">
        <v>126</v>
      </c>
      <c r="B466" t="s">
        <v>120</v>
      </c>
      <c r="C466" t="s">
        <v>165</v>
      </c>
      <c r="D466" s="15">
        <v>389</v>
      </c>
      <c r="E466" t="s">
        <v>342</v>
      </c>
      <c r="F466" t="s">
        <v>109</v>
      </c>
      <c r="G466" t="s">
        <v>110</v>
      </c>
      <c r="H466" t="s">
        <v>165</v>
      </c>
      <c r="I466" t="s">
        <v>118</v>
      </c>
      <c r="J466" t="s">
        <v>112</v>
      </c>
      <c r="K466" t="s">
        <v>178</v>
      </c>
      <c r="L466" s="15">
        <v>3003</v>
      </c>
      <c r="M466" t="s">
        <v>113</v>
      </c>
      <c r="N466" t="s">
        <v>114</v>
      </c>
      <c r="O466" t="s">
        <v>343</v>
      </c>
      <c r="P466" t="s">
        <v>336</v>
      </c>
      <c r="Q466" t="s">
        <v>197</v>
      </c>
      <c r="R466" t="s">
        <v>170</v>
      </c>
      <c r="S466">
        <v>21600</v>
      </c>
      <c r="T466">
        <v>0</v>
      </c>
      <c r="U466" s="15">
        <v>1</v>
      </c>
      <c r="V466" s="27" t="str">
        <f>INDEX(program[ProgramName],MATCH(Data2[[#This Row],[ProgramNum]],program[ProgramNum],0))</f>
        <v>STATE HIGHWAY FACILITIES</v>
      </c>
      <c r="W466" s="20" t="str">
        <f>RIGHT(Data2[[#This Row],[ProgramNum]],1)&amp;Data2[[#This Row],[Statute]]</f>
        <v>3ix</v>
      </c>
      <c r="X466" s="27" t="e">
        <f>INDEX(#REF!,MATCH(Data2[[#This Row],[Appr]],#REF!,0))</f>
        <v>#REF!</v>
      </c>
      <c r="Y466" s="40" t="str">
        <f>INDEX(version[Version],MATCH(Data2[[#This Row],[ChangeAuth]],version[Chg code],0))</f>
        <v>Agency</v>
      </c>
      <c r="Z466" s="30">
        <f>INDEX(fund[#Data],MATCH(G466,fund[Fund code],0),2)</f>
        <v>211</v>
      </c>
      <c r="AA466" s="29" t="str">
        <f>IF(Data2[[#This Row],[B2year]]=1,RIGHT(LEFT($A$1,4)+1,2),IF(Data2[[#This Row],[B2year]]=2,RIGHT($A$1,2),""))</f>
        <v>22</v>
      </c>
      <c r="AB466" s="29">
        <f>INDEX(version8[#Data],MATCH(Data2[[#This Row],[Version]],version8[Version],0),2)</f>
        <v>1</v>
      </c>
      <c r="AC466" s="29" t="str">
        <f>IF(Data2[[#This Row],[FederalService]]="",Data2[[#This Row],[FundSource]],IF(Data2[[#This Row],[FederalService]]="L",Data2[[#This Row],[FundSource]]&amp;"-L",IF(Data2[[#This Row],[FederalService]]="F",Data2[[#This Row],[FundSource]]&amp;"-F",IF(Data2[[#This Row],[FederalService]]="S",Data2[[#This Row],[FundSource]]&amp;"-S"))))</f>
        <v>SEG-F</v>
      </c>
    </row>
    <row r="467" spans="1:29" ht="15" x14ac:dyDescent="0.25">
      <c r="A467" t="s">
        <v>126</v>
      </c>
      <c r="B467" t="s">
        <v>120</v>
      </c>
      <c r="C467" t="s">
        <v>165</v>
      </c>
      <c r="D467" s="15">
        <v>389</v>
      </c>
      <c r="E467" t="s">
        <v>342</v>
      </c>
      <c r="F467" t="s">
        <v>109</v>
      </c>
      <c r="G467" t="s">
        <v>110</v>
      </c>
      <c r="H467" t="s">
        <v>165</v>
      </c>
      <c r="I467" t="s">
        <v>118</v>
      </c>
      <c r="J467" t="s">
        <v>112</v>
      </c>
      <c r="K467" t="s">
        <v>178</v>
      </c>
      <c r="L467" s="15">
        <v>3003</v>
      </c>
      <c r="M467" t="s">
        <v>113</v>
      </c>
      <c r="N467" t="s">
        <v>114</v>
      </c>
      <c r="O467" t="s">
        <v>343</v>
      </c>
      <c r="P467" t="s">
        <v>336</v>
      </c>
      <c r="Q467" t="s">
        <v>197</v>
      </c>
      <c r="R467" t="s">
        <v>170</v>
      </c>
      <c r="S467">
        <v>21600</v>
      </c>
      <c r="T467">
        <v>0</v>
      </c>
      <c r="U467" s="15">
        <v>2</v>
      </c>
      <c r="V467" s="27" t="str">
        <f>INDEX(program[ProgramName],MATCH(Data2[[#This Row],[ProgramNum]],program[ProgramNum],0))</f>
        <v>STATE HIGHWAY FACILITIES</v>
      </c>
      <c r="W467" s="20" t="str">
        <f>RIGHT(Data2[[#This Row],[ProgramNum]],1)&amp;Data2[[#This Row],[Statute]]</f>
        <v>3ix</v>
      </c>
      <c r="X467" s="27" t="e">
        <f>INDEX(#REF!,MATCH(Data2[[#This Row],[Appr]],#REF!,0))</f>
        <v>#REF!</v>
      </c>
      <c r="Y467" s="40" t="str">
        <f>INDEX(version[Version],MATCH(Data2[[#This Row],[ChangeAuth]],version[Chg code],0))</f>
        <v>Agency</v>
      </c>
      <c r="Z467" s="30">
        <f>INDEX(fund[#Data],MATCH(G467,fund[Fund code],0),2)</f>
        <v>211</v>
      </c>
      <c r="AA467" s="29" t="str">
        <f>IF(Data2[[#This Row],[B2year]]=1,RIGHT(LEFT($A$1,4)+1,2),IF(Data2[[#This Row],[B2year]]=2,RIGHT($A$1,2),""))</f>
        <v>23</v>
      </c>
      <c r="AB467" s="29">
        <f>INDEX(version8[#Data],MATCH(Data2[[#This Row],[Version]],version8[Version],0),2)</f>
        <v>1</v>
      </c>
      <c r="AC467" s="29" t="str">
        <f>IF(Data2[[#This Row],[FederalService]]="",Data2[[#This Row],[FundSource]],IF(Data2[[#This Row],[FederalService]]="L",Data2[[#This Row],[FundSource]]&amp;"-L",IF(Data2[[#This Row],[FederalService]]="F",Data2[[#This Row],[FundSource]]&amp;"-F",IF(Data2[[#This Row],[FederalService]]="S",Data2[[#This Row],[FundSource]]&amp;"-S"))))</f>
        <v>SEG-F</v>
      </c>
    </row>
    <row r="468" spans="1:29" ht="15" x14ac:dyDescent="0.25">
      <c r="A468" t="s">
        <v>123</v>
      </c>
      <c r="B468" t="s">
        <v>107</v>
      </c>
      <c r="C468" t="s">
        <v>165</v>
      </c>
      <c r="D468" s="15">
        <v>461</v>
      </c>
      <c r="E468" t="s">
        <v>344</v>
      </c>
      <c r="F468" t="s">
        <v>109</v>
      </c>
      <c r="G468" t="s">
        <v>110</v>
      </c>
      <c r="H468" t="s">
        <v>165</v>
      </c>
      <c r="I468" t="s">
        <v>111</v>
      </c>
      <c r="J468" t="s">
        <v>112</v>
      </c>
      <c r="K468" t="s">
        <v>165</v>
      </c>
      <c r="L468" s="15">
        <v>3003</v>
      </c>
      <c r="M468" t="s">
        <v>113</v>
      </c>
      <c r="N468" t="s">
        <v>114</v>
      </c>
      <c r="O468" t="s">
        <v>235</v>
      </c>
      <c r="P468" t="s">
        <v>264</v>
      </c>
      <c r="Q468" t="s">
        <v>169</v>
      </c>
      <c r="R468" t="s">
        <v>170</v>
      </c>
      <c r="S468">
        <v>988300</v>
      </c>
      <c r="T468">
        <v>0</v>
      </c>
      <c r="U468" s="15">
        <v>1</v>
      </c>
      <c r="V468" s="27" t="str">
        <f>INDEX(program[ProgramName],MATCH(Data2[[#This Row],[ProgramNum]],program[ProgramNum],0))</f>
        <v>GENERAL TRANSPORTATION OPERATIONS</v>
      </c>
      <c r="W468" s="20" t="str">
        <f>RIGHT(Data2[[#This Row],[ProgramNum]],1)&amp;Data2[[#This Row],[Statute]]</f>
        <v>4aq</v>
      </c>
      <c r="X468" s="27" t="e">
        <f>INDEX(#REF!,MATCH(Data2[[#This Row],[Appr]],#REF!,0))</f>
        <v>#REF!</v>
      </c>
      <c r="Y468" s="40" t="str">
        <f>INDEX(version[Version],MATCH(Data2[[#This Row],[ChangeAuth]],version[Chg code],0))</f>
        <v>Agency</v>
      </c>
      <c r="Z468" s="30">
        <f>INDEX(fund[#Data],MATCH(G468,fund[Fund code],0),2)</f>
        <v>211</v>
      </c>
      <c r="AA468" s="29" t="str">
        <f>IF(Data2[[#This Row],[B2year]]=1,RIGHT(LEFT($A$1,4)+1,2),IF(Data2[[#This Row],[B2year]]=2,RIGHT($A$1,2),""))</f>
        <v>22</v>
      </c>
      <c r="AB468" s="29">
        <f>INDEX(version8[#Data],MATCH(Data2[[#This Row],[Version]],version8[Version],0),2)</f>
        <v>1</v>
      </c>
      <c r="AC468" s="29" t="str">
        <f>IF(Data2[[#This Row],[FederalService]]="",Data2[[#This Row],[FundSource]],IF(Data2[[#This Row],[FederalService]]="L",Data2[[#This Row],[FundSource]]&amp;"-L",IF(Data2[[#This Row],[FederalService]]="F",Data2[[#This Row],[FundSource]]&amp;"-F",IF(Data2[[#This Row],[FederalService]]="S",Data2[[#This Row],[FundSource]]&amp;"-S"))))</f>
        <v>SEG</v>
      </c>
    </row>
    <row r="469" spans="1:29" ht="15" x14ac:dyDescent="0.25">
      <c r="A469" t="s">
        <v>123</v>
      </c>
      <c r="B469" t="s">
        <v>107</v>
      </c>
      <c r="C469" t="s">
        <v>165</v>
      </c>
      <c r="D469" s="15">
        <v>461</v>
      </c>
      <c r="E469" t="s">
        <v>344</v>
      </c>
      <c r="F469" t="s">
        <v>109</v>
      </c>
      <c r="G469" t="s">
        <v>110</v>
      </c>
      <c r="H469" t="s">
        <v>165</v>
      </c>
      <c r="I469" t="s">
        <v>111</v>
      </c>
      <c r="J469" t="s">
        <v>112</v>
      </c>
      <c r="K469" t="s">
        <v>165</v>
      </c>
      <c r="L469" s="15">
        <v>3003</v>
      </c>
      <c r="M469" t="s">
        <v>113</v>
      </c>
      <c r="N469" t="s">
        <v>114</v>
      </c>
      <c r="O469" t="s">
        <v>235</v>
      </c>
      <c r="P469" t="s">
        <v>264</v>
      </c>
      <c r="Q469" t="s">
        <v>169</v>
      </c>
      <c r="R469" t="s">
        <v>170</v>
      </c>
      <c r="S469">
        <v>988300</v>
      </c>
      <c r="T469">
        <v>0</v>
      </c>
      <c r="U469" s="15">
        <v>2</v>
      </c>
      <c r="V469" s="27" t="str">
        <f>INDEX(program[ProgramName],MATCH(Data2[[#This Row],[ProgramNum]],program[ProgramNum],0))</f>
        <v>GENERAL TRANSPORTATION OPERATIONS</v>
      </c>
      <c r="W469" s="20" t="str">
        <f>RIGHT(Data2[[#This Row],[ProgramNum]],1)&amp;Data2[[#This Row],[Statute]]</f>
        <v>4aq</v>
      </c>
      <c r="X469" s="27" t="e">
        <f>INDEX(#REF!,MATCH(Data2[[#This Row],[Appr]],#REF!,0))</f>
        <v>#REF!</v>
      </c>
      <c r="Y469" s="40" t="str">
        <f>INDEX(version[Version],MATCH(Data2[[#This Row],[ChangeAuth]],version[Chg code],0))</f>
        <v>Agency</v>
      </c>
      <c r="Z469" s="30">
        <f>INDEX(fund[#Data],MATCH(G469,fund[Fund code],0),2)</f>
        <v>211</v>
      </c>
      <c r="AA469" s="29" t="str">
        <f>IF(Data2[[#This Row],[B2year]]=1,RIGHT(LEFT($A$1,4)+1,2),IF(Data2[[#This Row],[B2year]]=2,RIGHT($A$1,2),""))</f>
        <v>23</v>
      </c>
      <c r="AB469" s="29">
        <f>INDEX(version8[#Data],MATCH(Data2[[#This Row],[Version]],version8[Version],0),2)</f>
        <v>1</v>
      </c>
      <c r="AC469" s="29" t="str">
        <f>IF(Data2[[#This Row],[FederalService]]="",Data2[[#This Row],[FundSource]],IF(Data2[[#This Row],[FederalService]]="L",Data2[[#This Row],[FundSource]]&amp;"-L",IF(Data2[[#This Row],[FederalService]]="F",Data2[[#This Row],[FundSource]]&amp;"-F",IF(Data2[[#This Row],[FederalService]]="S",Data2[[#This Row],[FundSource]]&amp;"-S"))))</f>
        <v>SEG</v>
      </c>
    </row>
    <row r="470" spans="1:29" ht="15" x14ac:dyDescent="0.25">
      <c r="A470" t="s">
        <v>123</v>
      </c>
      <c r="B470" t="s">
        <v>107</v>
      </c>
      <c r="C470" t="s">
        <v>165</v>
      </c>
      <c r="D470" s="15">
        <v>461</v>
      </c>
      <c r="E470" t="s">
        <v>344</v>
      </c>
      <c r="F470" t="s">
        <v>109</v>
      </c>
      <c r="G470" t="s">
        <v>110</v>
      </c>
      <c r="H470" t="s">
        <v>165</v>
      </c>
      <c r="I470" t="s">
        <v>111</v>
      </c>
      <c r="J470" t="s">
        <v>112</v>
      </c>
      <c r="K470" t="s">
        <v>165</v>
      </c>
      <c r="L470" s="15">
        <v>2000</v>
      </c>
      <c r="M470" t="s">
        <v>115</v>
      </c>
      <c r="N470" t="s">
        <v>116</v>
      </c>
      <c r="O470" t="s">
        <v>235</v>
      </c>
      <c r="P470" t="s">
        <v>264</v>
      </c>
      <c r="Q470" t="s">
        <v>169</v>
      </c>
      <c r="R470" t="s">
        <v>170</v>
      </c>
      <c r="S470">
        <v>27951000</v>
      </c>
      <c r="T470">
        <v>0</v>
      </c>
      <c r="U470" s="15">
        <v>1</v>
      </c>
      <c r="V470" s="27" t="str">
        <f>INDEX(program[ProgramName],MATCH(Data2[[#This Row],[ProgramNum]],program[ProgramNum],0))</f>
        <v>GENERAL TRANSPORTATION OPERATIONS</v>
      </c>
      <c r="W470" s="20" t="str">
        <f>RIGHT(Data2[[#This Row],[ProgramNum]],1)&amp;Data2[[#This Row],[Statute]]</f>
        <v>4aq</v>
      </c>
      <c r="X470" s="27" t="e">
        <f>INDEX(#REF!,MATCH(Data2[[#This Row],[Appr]],#REF!,0))</f>
        <v>#REF!</v>
      </c>
      <c r="Y470" s="40" t="str">
        <f>INDEX(version[Version],MATCH(Data2[[#This Row],[ChangeAuth]],version[Chg code],0))</f>
        <v>Agency</v>
      </c>
      <c r="Z470" s="30">
        <f>INDEX(fund[#Data],MATCH(G470,fund[Fund code],0),2)</f>
        <v>211</v>
      </c>
      <c r="AA470" s="29" t="str">
        <f>IF(Data2[[#This Row],[B2year]]=1,RIGHT(LEFT($A$1,4)+1,2),IF(Data2[[#This Row],[B2year]]=2,RIGHT($A$1,2),""))</f>
        <v>22</v>
      </c>
      <c r="AB470" s="29">
        <f>INDEX(version8[#Data],MATCH(Data2[[#This Row],[Version]],version8[Version],0),2)</f>
        <v>1</v>
      </c>
      <c r="AC470" s="29" t="str">
        <f>IF(Data2[[#This Row],[FederalService]]="",Data2[[#This Row],[FundSource]],IF(Data2[[#This Row],[FederalService]]="L",Data2[[#This Row],[FundSource]]&amp;"-L",IF(Data2[[#This Row],[FederalService]]="F",Data2[[#This Row],[FundSource]]&amp;"-F",IF(Data2[[#This Row],[FederalService]]="S",Data2[[#This Row],[FundSource]]&amp;"-S"))))</f>
        <v>SEG</v>
      </c>
    </row>
    <row r="471" spans="1:29" ht="15" x14ac:dyDescent="0.25">
      <c r="A471" t="s">
        <v>123</v>
      </c>
      <c r="B471" t="s">
        <v>107</v>
      </c>
      <c r="C471" t="s">
        <v>165</v>
      </c>
      <c r="D471" s="15">
        <v>461</v>
      </c>
      <c r="E471" t="s">
        <v>344</v>
      </c>
      <c r="F471" t="s">
        <v>109</v>
      </c>
      <c r="G471" t="s">
        <v>110</v>
      </c>
      <c r="H471" t="s">
        <v>165</v>
      </c>
      <c r="I471" t="s">
        <v>111</v>
      </c>
      <c r="J471" t="s">
        <v>112</v>
      </c>
      <c r="K471" t="s">
        <v>165</v>
      </c>
      <c r="L471" s="15">
        <v>2000</v>
      </c>
      <c r="M471" t="s">
        <v>115</v>
      </c>
      <c r="N471" t="s">
        <v>116</v>
      </c>
      <c r="O471" t="s">
        <v>235</v>
      </c>
      <c r="P471" t="s">
        <v>264</v>
      </c>
      <c r="Q471" t="s">
        <v>169</v>
      </c>
      <c r="R471" t="s">
        <v>170</v>
      </c>
      <c r="S471">
        <v>27951000</v>
      </c>
      <c r="T471">
        <v>0</v>
      </c>
      <c r="U471" s="15">
        <v>2</v>
      </c>
      <c r="V471" s="27" t="str">
        <f>INDEX(program[ProgramName],MATCH(Data2[[#This Row],[ProgramNum]],program[ProgramNum],0))</f>
        <v>GENERAL TRANSPORTATION OPERATIONS</v>
      </c>
      <c r="W471" s="20" t="str">
        <f>RIGHT(Data2[[#This Row],[ProgramNum]],1)&amp;Data2[[#This Row],[Statute]]</f>
        <v>4aq</v>
      </c>
      <c r="X471" s="27" t="e">
        <f>INDEX(#REF!,MATCH(Data2[[#This Row],[Appr]],#REF!,0))</f>
        <v>#REF!</v>
      </c>
      <c r="Y471" s="40" t="str">
        <f>INDEX(version[Version],MATCH(Data2[[#This Row],[ChangeAuth]],version[Chg code],0))</f>
        <v>Agency</v>
      </c>
      <c r="Z471" s="30">
        <f>INDEX(fund[#Data],MATCH(G471,fund[Fund code],0),2)</f>
        <v>211</v>
      </c>
      <c r="AA471" s="29" t="str">
        <f>IF(Data2[[#This Row],[B2year]]=1,RIGHT(LEFT($A$1,4)+1,2),IF(Data2[[#This Row],[B2year]]=2,RIGHT($A$1,2),""))</f>
        <v>23</v>
      </c>
      <c r="AB471" s="29">
        <f>INDEX(version8[#Data],MATCH(Data2[[#This Row],[Version]],version8[Version],0),2)</f>
        <v>1</v>
      </c>
      <c r="AC471" s="29" t="str">
        <f>IF(Data2[[#This Row],[FederalService]]="",Data2[[#This Row],[FundSource]],IF(Data2[[#This Row],[FederalService]]="L",Data2[[#This Row],[FundSource]]&amp;"-L",IF(Data2[[#This Row],[FederalService]]="F",Data2[[#This Row],[FundSource]]&amp;"-F",IF(Data2[[#This Row],[FederalService]]="S",Data2[[#This Row],[FundSource]]&amp;"-S"))))</f>
        <v>SEG</v>
      </c>
    </row>
    <row r="472" spans="1:29" ht="15" x14ac:dyDescent="0.25">
      <c r="A472" t="s">
        <v>123</v>
      </c>
      <c r="B472" t="s">
        <v>107</v>
      </c>
      <c r="C472" t="s">
        <v>165</v>
      </c>
      <c r="D472" s="15">
        <v>461</v>
      </c>
      <c r="E472" t="s">
        <v>344</v>
      </c>
      <c r="F472" t="s">
        <v>109</v>
      </c>
      <c r="G472" t="s">
        <v>110</v>
      </c>
      <c r="H472" t="s">
        <v>165</v>
      </c>
      <c r="I472" t="s">
        <v>111</v>
      </c>
      <c r="J472" t="s">
        <v>112</v>
      </c>
      <c r="K472" t="s">
        <v>165</v>
      </c>
      <c r="L472" s="15">
        <v>5401</v>
      </c>
      <c r="M472" t="s">
        <v>379</v>
      </c>
      <c r="N472" t="s">
        <v>114</v>
      </c>
      <c r="O472" t="s">
        <v>235</v>
      </c>
      <c r="P472" t="s">
        <v>264</v>
      </c>
      <c r="Q472" t="s">
        <v>169</v>
      </c>
      <c r="R472" t="s">
        <v>170</v>
      </c>
      <c r="S472">
        <v>67000</v>
      </c>
      <c r="T472">
        <v>0</v>
      </c>
      <c r="U472" s="15">
        <v>1</v>
      </c>
      <c r="V472" s="27" t="str">
        <f>INDEX(program[ProgramName],MATCH(Data2[[#This Row],[ProgramNum]],program[ProgramNum],0))</f>
        <v>GENERAL TRANSPORTATION OPERATIONS</v>
      </c>
      <c r="W472" s="20" t="str">
        <f>RIGHT(Data2[[#This Row],[ProgramNum]],1)&amp;Data2[[#This Row],[Statute]]</f>
        <v>4aq</v>
      </c>
      <c r="X472" s="27" t="e">
        <f>INDEX(#REF!,MATCH(Data2[[#This Row],[Appr]],#REF!,0))</f>
        <v>#REF!</v>
      </c>
      <c r="Y472" s="40" t="str">
        <f>INDEX(version[Version],MATCH(Data2[[#This Row],[ChangeAuth]],version[Chg code],0))</f>
        <v>Agency</v>
      </c>
      <c r="Z472" s="30">
        <f>INDEX(fund[#Data],MATCH(G472,fund[Fund code],0),2)</f>
        <v>211</v>
      </c>
      <c r="AA472" s="29" t="str">
        <f>IF(Data2[[#This Row],[B2year]]=1,RIGHT(LEFT($A$1,4)+1,2),IF(Data2[[#This Row],[B2year]]=2,RIGHT($A$1,2),""))</f>
        <v>22</v>
      </c>
      <c r="AB472" s="29">
        <f>INDEX(version8[#Data],MATCH(Data2[[#This Row],[Version]],version8[Version],0),2)</f>
        <v>1</v>
      </c>
      <c r="AC472" s="29" t="str">
        <f>IF(Data2[[#This Row],[FederalService]]="",Data2[[#This Row],[FundSource]],IF(Data2[[#This Row],[FederalService]]="L",Data2[[#This Row],[FundSource]]&amp;"-L",IF(Data2[[#This Row],[FederalService]]="F",Data2[[#This Row],[FundSource]]&amp;"-F",IF(Data2[[#This Row],[FederalService]]="S",Data2[[#This Row],[FundSource]]&amp;"-S"))))</f>
        <v>SEG</v>
      </c>
    </row>
    <row r="473" spans="1:29" ht="15" x14ac:dyDescent="0.25">
      <c r="A473" t="s">
        <v>123</v>
      </c>
      <c r="B473" t="s">
        <v>107</v>
      </c>
      <c r="C473" t="s">
        <v>165</v>
      </c>
      <c r="D473" s="15">
        <v>461</v>
      </c>
      <c r="E473" t="s">
        <v>344</v>
      </c>
      <c r="F473" t="s">
        <v>109</v>
      </c>
      <c r="G473" t="s">
        <v>110</v>
      </c>
      <c r="H473" t="s">
        <v>165</v>
      </c>
      <c r="I473" t="s">
        <v>111</v>
      </c>
      <c r="J473" t="s">
        <v>112</v>
      </c>
      <c r="K473" t="s">
        <v>165</v>
      </c>
      <c r="L473" s="15">
        <v>3008</v>
      </c>
      <c r="M473" t="s">
        <v>136</v>
      </c>
      <c r="N473" t="s">
        <v>114</v>
      </c>
      <c r="O473" t="s">
        <v>235</v>
      </c>
      <c r="P473" t="s">
        <v>264</v>
      </c>
      <c r="Q473" t="s">
        <v>169</v>
      </c>
      <c r="R473" t="s">
        <v>170</v>
      </c>
      <c r="S473">
        <v>3500</v>
      </c>
      <c r="T473">
        <v>0</v>
      </c>
      <c r="U473" s="15">
        <v>2</v>
      </c>
      <c r="V473" s="27" t="str">
        <f>INDEX(program[ProgramName],MATCH(Data2[[#This Row],[ProgramNum]],program[ProgramNum],0))</f>
        <v>GENERAL TRANSPORTATION OPERATIONS</v>
      </c>
      <c r="W473" s="20" t="str">
        <f>RIGHT(Data2[[#This Row],[ProgramNum]],1)&amp;Data2[[#This Row],[Statute]]</f>
        <v>4aq</v>
      </c>
      <c r="X473" s="27" t="e">
        <f>INDEX(#REF!,MATCH(Data2[[#This Row],[Appr]],#REF!,0))</f>
        <v>#REF!</v>
      </c>
      <c r="Y473" s="40" t="str">
        <f>INDEX(version[Version],MATCH(Data2[[#This Row],[ChangeAuth]],version[Chg code],0))</f>
        <v>Agency</v>
      </c>
      <c r="Z473" s="30">
        <f>INDEX(fund[#Data],MATCH(G473,fund[Fund code],0),2)</f>
        <v>211</v>
      </c>
      <c r="AA473" s="29" t="str">
        <f>IF(Data2[[#This Row],[B2year]]=1,RIGHT(LEFT($A$1,4)+1,2),IF(Data2[[#This Row],[B2year]]=2,RIGHT($A$1,2),""))</f>
        <v>23</v>
      </c>
      <c r="AB473" s="29">
        <f>INDEX(version8[#Data],MATCH(Data2[[#This Row],[Version]],version8[Version],0),2)</f>
        <v>1</v>
      </c>
      <c r="AC473" s="29" t="str">
        <f>IF(Data2[[#This Row],[FederalService]]="",Data2[[#This Row],[FundSource]],IF(Data2[[#This Row],[FederalService]]="L",Data2[[#This Row],[FundSource]]&amp;"-L",IF(Data2[[#This Row],[FederalService]]="F",Data2[[#This Row],[FundSource]]&amp;"-F",IF(Data2[[#This Row],[FederalService]]="S",Data2[[#This Row],[FundSource]]&amp;"-S"))))</f>
        <v>SEG</v>
      </c>
    </row>
    <row r="474" spans="1:29" ht="15" x14ac:dyDescent="0.25">
      <c r="A474" t="s">
        <v>123</v>
      </c>
      <c r="B474" t="s">
        <v>107</v>
      </c>
      <c r="C474" t="s">
        <v>165</v>
      </c>
      <c r="D474" s="15">
        <v>461</v>
      </c>
      <c r="E474" t="s">
        <v>344</v>
      </c>
      <c r="F474" t="s">
        <v>109</v>
      </c>
      <c r="G474" t="s">
        <v>110</v>
      </c>
      <c r="H474" t="s">
        <v>165</v>
      </c>
      <c r="I474" t="s">
        <v>111</v>
      </c>
      <c r="J474" t="s">
        <v>112</v>
      </c>
      <c r="K474" t="s">
        <v>165</v>
      </c>
      <c r="L474" s="15">
        <v>3007</v>
      </c>
      <c r="M474" t="s">
        <v>135</v>
      </c>
      <c r="N474" t="s">
        <v>114</v>
      </c>
      <c r="O474" t="s">
        <v>235</v>
      </c>
      <c r="P474" t="s">
        <v>264</v>
      </c>
      <c r="Q474" t="s">
        <v>169</v>
      </c>
      <c r="R474" t="s">
        <v>170</v>
      </c>
      <c r="S474">
        <v>178800</v>
      </c>
      <c r="T474">
        <v>0</v>
      </c>
      <c r="U474" s="15">
        <v>1</v>
      </c>
      <c r="V474" s="27" t="str">
        <f>INDEX(program[ProgramName],MATCH(Data2[[#This Row],[ProgramNum]],program[ProgramNum],0))</f>
        <v>GENERAL TRANSPORTATION OPERATIONS</v>
      </c>
      <c r="W474" s="20" t="str">
        <f>RIGHT(Data2[[#This Row],[ProgramNum]],1)&amp;Data2[[#This Row],[Statute]]</f>
        <v>4aq</v>
      </c>
      <c r="X474" s="27" t="e">
        <f>INDEX(#REF!,MATCH(Data2[[#This Row],[Appr]],#REF!,0))</f>
        <v>#REF!</v>
      </c>
      <c r="Y474" s="40" t="str">
        <f>INDEX(version[Version],MATCH(Data2[[#This Row],[ChangeAuth]],version[Chg code],0))</f>
        <v>Agency</v>
      </c>
      <c r="Z474" s="30">
        <f>INDEX(fund[#Data],MATCH(G474,fund[Fund code],0),2)</f>
        <v>211</v>
      </c>
      <c r="AA474" s="29" t="str">
        <f>IF(Data2[[#This Row],[B2year]]=1,RIGHT(LEFT($A$1,4)+1,2),IF(Data2[[#This Row],[B2year]]=2,RIGHT($A$1,2),""))</f>
        <v>22</v>
      </c>
      <c r="AB474" s="29">
        <f>INDEX(version8[#Data],MATCH(Data2[[#This Row],[Version]],version8[Version],0),2)</f>
        <v>1</v>
      </c>
      <c r="AC474" s="29" t="str">
        <f>IF(Data2[[#This Row],[FederalService]]="",Data2[[#This Row],[FundSource]],IF(Data2[[#This Row],[FederalService]]="L",Data2[[#This Row],[FundSource]]&amp;"-L",IF(Data2[[#This Row],[FederalService]]="F",Data2[[#This Row],[FundSource]]&amp;"-F",IF(Data2[[#This Row],[FederalService]]="S",Data2[[#This Row],[FundSource]]&amp;"-S"))))</f>
        <v>SEG</v>
      </c>
    </row>
    <row r="475" spans="1:29" ht="15" x14ac:dyDescent="0.25">
      <c r="A475" t="s">
        <v>123</v>
      </c>
      <c r="B475" t="s">
        <v>107</v>
      </c>
      <c r="C475" t="s">
        <v>165</v>
      </c>
      <c r="D475" s="15">
        <v>461</v>
      </c>
      <c r="E475" t="s">
        <v>344</v>
      </c>
      <c r="F475" t="s">
        <v>109</v>
      </c>
      <c r="G475" t="s">
        <v>110</v>
      </c>
      <c r="H475" t="s">
        <v>165</v>
      </c>
      <c r="I475" t="s">
        <v>111</v>
      </c>
      <c r="J475" t="s">
        <v>112</v>
      </c>
      <c r="K475" t="s">
        <v>165</v>
      </c>
      <c r="L475" s="15">
        <v>3007</v>
      </c>
      <c r="M475" t="s">
        <v>135</v>
      </c>
      <c r="N475" t="s">
        <v>114</v>
      </c>
      <c r="O475" t="s">
        <v>235</v>
      </c>
      <c r="P475" t="s">
        <v>264</v>
      </c>
      <c r="Q475" t="s">
        <v>169</v>
      </c>
      <c r="R475" t="s">
        <v>170</v>
      </c>
      <c r="S475">
        <v>178800</v>
      </c>
      <c r="T475">
        <v>0</v>
      </c>
      <c r="U475" s="15">
        <v>2</v>
      </c>
      <c r="V475" s="27" t="str">
        <f>INDEX(program[ProgramName],MATCH(Data2[[#This Row],[ProgramNum]],program[ProgramNum],0))</f>
        <v>GENERAL TRANSPORTATION OPERATIONS</v>
      </c>
      <c r="W475" s="20" t="str">
        <f>RIGHT(Data2[[#This Row],[ProgramNum]],1)&amp;Data2[[#This Row],[Statute]]</f>
        <v>4aq</v>
      </c>
      <c r="X475" s="27" t="e">
        <f>INDEX(#REF!,MATCH(Data2[[#This Row],[Appr]],#REF!,0))</f>
        <v>#REF!</v>
      </c>
      <c r="Y475" s="40" t="str">
        <f>INDEX(version[Version],MATCH(Data2[[#This Row],[ChangeAuth]],version[Chg code],0))</f>
        <v>Agency</v>
      </c>
      <c r="Z475" s="30">
        <f>INDEX(fund[#Data],MATCH(G475,fund[Fund code],0),2)</f>
        <v>211</v>
      </c>
      <c r="AA475" s="29" t="str">
        <f>IF(Data2[[#This Row],[B2year]]=1,RIGHT(LEFT($A$1,4)+1,2),IF(Data2[[#This Row],[B2year]]=2,RIGHT($A$1,2),""))</f>
        <v>23</v>
      </c>
      <c r="AB475" s="29">
        <f>INDEX(version8[#Data],MATCH(Data2[[#This Row],[Version]],version8[Version],0),2)</f>
        <v>1</v>
      </c>
      <c r="AC475" s="29" t="str">
        <f>IF(Data2[[#This Row],[FederalService]]="",Data2[[#This Row],[FundSource]],IF(Data2[[#This Row],[FederalService]]="L",Data2[[#This Row],[FundSource]]&amp;"-L",IF(Data2[[#This Row],[FederalService]]="F",Data2[[#This Row],[FundSource]]&amp;"-F",IF(Data2[[#This Row],[FederalService]]="S",Data2[[#This Row],[FundSource]]&amp;"-S"))))</f>
        <v>SEG</v>
      </c>
    </row>
    <row r="476" spans="1:29" ht="15" x14ac:dyDescent="0.25">
      <c r="A476" t="s">
        <v>123</v>
      </c>
      <c r="B476" t="s">
        <v>107</v>
      </c>
      <c r="C476" t="s">
        <v>165</v>
      </c>
      <c r="D476" s="15">
        <v>461</v>
      </c>
      <c r="E476" t="s">
        <v>344</v>
      </c>
      <c r="F476" t="s">
        <v>109</v>
      </c>
      <c r="G476" t="s">
        <v>110</v>
      </c>
      <c r="H476" t="s">
        <v>165</v>
      </c>
      <c r="I476" t="s">
        <v>111</v>
      </c>
      <c r="J476" t="s">
        <v>112</v>
      </c>
      <c r="K476" t="s">
        <v>165</v>
      </c>
      <c r="L476" s="15">
        <v>3008</v>
      </c>
      <c r="M476" t="s">
        <v>136</v>
      </c>
      <c r="N476" t="s">
        <v>114</v>
      </c>
      <c r="O476" t="s">
        <v>235</v>
      </c>
      <c r="P476" t="s">
        <v>264</v>
      </c>
      <c r="Q476" t="s">
        <v>169</v>
      </c>
      <c r="R476" t="s">
        <v>170</v>
      </c>
      <c r="S476">
        <v>3500</v>
      </c>
      <c r="T476">
        <v>0</v>
      </c>
      <c r="U476" s="15">
        <v>1</v>
      </c>
      <c r="V476" s="27" t="str">
        <f>INDEX(program[ProgramName],MATCH(Data2[[#This Row],[ProgramNum]],program[ProgramNum],0))</f>
        <v>GENERAL TRANSPORTATION OPERATIONS</v>
      </c>
      <c r="W476" s="20" t="str">
        <f>RIGHT(Data2[[#This Row],[ProgramNum]],1)&amp;Data2[[#This Row],[Statute]]</f>
        <v>4aq</v>
      </c>
      <c r="X476" s="27" t="e">
        <f>INDEX(#REF!,MATCH(Data2[[#This Row],[Appr]],#REF!,0))</f>
        <v>#REF!</v>
      </c>
      <c r="Y476" s="40" t="str">
        <f>INDEX(version[Version],MATCH(Data2[[#This Row],[ChangeAuth]],version[Chg code],0))</f>
        <v>Agency</v>
      </c>
      <c r="Z476" s="30">
        <f>INDEX(fund[#Data],MATCH(G476,fund[Fund code],0),2)</f>
        <v>211</v>
      </c>
      <c r="AA476" s="29" t="str">
        <f>IF(Data2[[#This Row],[B2year]]=1,RIGHT(LEFT($A$1,4)+1,2),IF(Data2[[#This Row],[B2year]]=2,RIGHT($A$1,2),""))</f>
        <v>22</v>
      </c>
      <c r="AB476" s="29">
        <f>INDEX(version8[#Data],MATCH(Data2[[#This Row],[Version]],version8[Version],0),2)</f>
        <v>1</v>
      </c>
      <c r="AC476" s="29" t="str">
        <f>IF(Data2[[#This Row],[FederalService]]="",Data2[[#This Row],[FundSource]],IF(Data2[[#This Row],[FederalService]]="L",Data2[[#This Row],[FundSource]]&amp;"-L",IF(Data2[[#This Row],[FederalService]]="F",Data2[[#This Row],[FundSource]]&amp;"-F",IF(Data2[[#This Row],[FederalService]]="S",Data2[[#This Row],[FundSource]]&amp;"-S"))))</f>
        <v>SEG</v>
      </c>
    </row>
    <row r="477" spans="1:29" ht="15" x14ac:dyDescent="0.25">
      <c r="A477" t="s">
        <v>123</v>
      </c>
      <c r="B477" t="s">
        <v>107</v>
      </c>
      <c r="C477" t="s">
        <v>165</v>
      </c>
      <c r="D477" s="15">
        <v>461</v>
      </c>
      <c r="E477" t="s">
        <v>344</v>
      </c>
      <c r="F477" t="s">
        <v>109</v>
      </c>
      <c r="G477" t="s">
        <v>110</v>
      </c>
      <c r="H477" t="s">
        <v>165</v>
      </c>
      <c r="I477" t="s">
        <v>111</v>
      </c>
      <c r="J477" t="s">
        <v>112</v>
      </c>
      <c r="K477" t="s">
        <v>165</v>
      </c>
      <c r="L477" s="15">
        <v>5401</v>
      </c>
      <c r="M477" t="s">
        <v>379</v>
      </c>
      <c r="N477" t="s">
        <v>114</v>
      </c>
      <c r="O477" t="s">
        <v>235</v>
      </c>
      <c r="P477" t="s">
        <v>264</v>
      </c>
      <c r="Q477" t="s">
        <v>169</v>
      </c>
      <c r="R477" t="s">
        <v>170</v>
      </c>
      <c r="S477">
        <v>67000</v>
      </c>
      <c r="T477">
        <v>0</v>
      </c>
      <c r="U477" s="15">
        <v>2</v>
      </c>
      <c r="V477" s="27" t="str">
        <f>INDEX(program[ProgramName],MATCH(Data2[[#This Row],[ProgramNum]],program[ProgramNum],0))</f>
        <v>GENERAL TRANSPORTATION OPERATIONS</v>
      </c>
      <c r="W477" s="20" t="str">
        <f>RIGHT(Data2[[#This Row],[ProgramNum]],1)&amp;Data2[[#This Row],[Statute]]</f>
        <v>4aq</v>
      </c>
      <c r="X477" s="27" t="e">
        <f>INDEX(#REF!,MATCH(Data2[[#This Row],[Appr]],#REF!,0))</f>
        <v>#REF!</v>
      </c>
      <c r="Y477" s="40" t="str">
        <f>INDEX(version[Version],MATCH(Data2[[#This Row],[ChangeAuth]],version[Chg code],0))</f>
        <v>Agency</v>
      </c>
      <c r="Z477" s="30">
        <f>INDEX(fund[#Data],MATCH(G477,fund[Fund code],0),2)</f>
        <v>211</v>
      </c>
      <c r="AA477" s="29" t="str">
        <f>IF(Data2[[#This Row],[B2year]]=1,RIGHT(LEFT($A$1,4)+1,2),IF(Data2[[#This Row],[B2year]]=2,RIGHT($A$1,2),""))</f>
        <v>23</v>
      </c>
      <c r="AB477" s="29">
        <f>INDEX(version8[#Data],MATCH(Data2[[#This Row],[Version]],version8[Version],0),2)</f>
        <v>1</v>
      </c>
      <c r="AC477" s="29" t="str">
        <f>IF(Data2[[#This Row],[FederalService]]="",Data2[[#This Row],[FundSource]],IF(Data2[[#This Row],[FederalService]]="L",Data2[[#This Row],[FundSource]]&amp;"-L",IF(Data2[[#This Row],[FederalService]]="F",Data2[[#This Row],[FundSource]]&amp;"-F",IF(Data2[[#This Row],[FederalService]]="S",Data2[[#This Row],[FundSource]]&amp;"-S"))))</f>
        <v>SEG</v>
      </c>
    </row>
    <row r="478" spans="1:29" ht="15" x14ac:dyDescent="0.25">
      <c r="A478" t="s">
        <v>123</v>
      </c>
      <c r="B478" t="s">
        <v>107</v>
      </c>
      <c r="C478" t="s">
        <v>165</v>
      </c>
      <c r="D478" s="15">
        <v>481</v>
      </c>
      <c r="E478" t="s">
        <v>380</v>
      </c>
      <c r="F478" t="s">
        <v>109</v>
      </c>
      <c r="G478" t="s">
        <v>110</v>
      </c>
      <c r="H478" t="s">
        <v>165</v>
      </c>
      <c r="I478" t="s">
        <v>118</v>
      </c>
      <c r="J478" t="s">
        <v>112</v>
      </c>
      <c r="K478" t="s">
        <v>178</v>
      </c>
      <c r="L478" s="15">
        <v>5401</v>
      </c>
      <c r="M478" t="s">
        <v>379</v>
      </c>
      <c r="N478" t="s">
        <v>114</v>
      </c>
      <c r="O478" t="s">
        <v>245</v>
      </c>
      <c r="P478" t="s">
        <v>367</v>
      </c>
      <c r="Q478" t="s">
        <v>169</v>
      </c>
      <c r="R478" t="s">
        <v>170</v>
      </c>
      <c r="S478">
        <v>81900</v>
      </c>
      <c r="T478">
        <v>0</v>
      </c>
      <c r="U478" s="15">
        <v>1</v>
      </c>
      <c r="V478" s="27" t="str">
        <f>INDEX(program[ProgramName],MATCH(Data2[[#This Row],[ProgramNum]],program[ProgramNum],0))</f>
        <v>GENERAL TRANSPORTATION OPERATIONS</v>
      </c>
      <c r="W478" s="20" t="str">
        <f>RIGHT(Data2[[#This Row],[ProgramNum]],1)&amp;Data2[[#This Row],[Statute]]</f>
        <v>4ax</v>
      </c>
      <c r="X478" s="27" t="e">
        <f>INDEX(#REF!,MATCH(Data2[[#This Row],[Appr]],#REF!,0))</f>
        <v>#REF!</v>
      </c>
      <c r="Y478" s="40" t="str">
        <f>INDEX(version[Version],MATCH(Data2[[#This Row],[ChangeAuth]],version[Chg code],0))</f>
        <v>Agency</v>
      </c>
      <c r="Z478" s="30">
        <f>INDEX(fund[#Data],MATCH(G478,fund[Fund code],0),2)</f>
        <v>211</v>
      </c>
      <c r="AA478" s="29" t="str">
        <f>IF(Data2[[#This Row],[B2year]]=1,RIGHT(LEFT($A$1,4)+1,2),IF(Data2[[#This Row],[B2year]]=2,RIGHT($A$1,2),""))</f>
        <v>22</v>
      </c>
      <c r="AB478" s="29">
        <f>INDEX(version8[#Data],MATCH(Data2[[#This Row],[Version]],version8[Version],0),2)</f>
        <v>1</v>
      </c>
      <c r="AC478" s="29" t="str">
        <f>IF(Data2[[#This Row],[FederalService]]="",Data2[[#This Row],[FundSource]],IF(Data2[[#This Row],[FederalService]]="L",Data2[[#This Row],[FundSource]]&amp;"-L",IF(Data2[[#This Row],[FederalService]]="F",Data2[[#This Row],[FundSource]]&amp;"-F",IF(Data2[[#This Row],[FederalService]]="S",Data2[[#This Row],[FundSource]]&amp;"-S"))))</f>
        <v>SEG-F</v>
      </c>
    </row>
    <row r="479" spans="1:29" ht="15" x14ac:dyDescent="0.25">
      <c r="A479" t="s">
        <v>123</v>
      </c>
      <c r="B479" t="s">
        <v>107</v>
      </c>
      <c r="C479" t="s">
        <v>165</v>
      </c>
      <c r="D479" s="15">
        <v>481</v>
      </c>
      <c r="E479" t="s">
        <v>380</v>
      </c>
      <c r="F479" t="s">
        <v>109</v>
      </c>
      <c r="G479" t="s">
        <v>110</v>
      </c>
      <c r="H479" t="s">
        <v>165</v>
      </c>
      <c r="I479" t="s">
        <v>118</v>
      </c>
      <c r="J479" t="s">
        <v>112</v>
      </c>
      <c r="K479" t="s">
        <v>178</v>
      </c>
      <c r="L479" s="15">
        <v>2000</v>
      </c>
      <c r="M479" t="s">
        <v>115</v>
      </c>
      <c r="N479" t="s">
        <v>116</v>
      </c>
      <c r="O479" t="s">
        <v>245</v>
      </c>
      <c r="P479" t="s">
        <v>367</v>
      </c>
      <c r="Q479" t="s">
        <v>169</v>
      </c>
      <c r="R479" t="s">
        <v>170</v>
      </c>
      <c r="S479">
        <v>2740500</v>
      </c>
      <c r="T479">
        <v>0</v>
      </c>
      <c r="U479" s="15">
        <v>1</v>
      </c>
      <c r="V479" s="27" t="str">
        <f>INDEX(program[ProgramName],MATCH(Data2[[#This Row],[ProgramNum]],program[ProgramNum],0))</f>
        <v>GENERAL TRANSPORTATION OPERATIONS</v>
      </c>
      <c r="W479" s="20" t="str">
        <f>RIGHT(Data2[[#This Row],[ProgramNum]],1)&amp;Data2[[#This Row],[Statute]]</f>
        <v>4ax</v>
      </c>
      <c r="X479" s="27" t="e">
        <f>INDEX(#REF!,MATCH(Data2[[#This Row],[Appr]],#REF!,0))</f>
        <v>#REF!</v>
      </c>
      <c r="Y479" s="40" t="str">
        <f>INDEX(version[Version],MATCH(Data2[[#This Row],[ChangeAuth]],version[Chg code],0))</f>
        <v>Agency</v>
      </c>
      <c r="Z479" s="30">
        <f>INDEX(fund[#Data],MATCH(G479,fund[Fund code],0),2)</f>
        <v>211</v>
      </c>
      <c r="AA479" s="29" t="str">
        <f>IF(Data2[[#This Row],[B2year]]=1,RIGHT(LEFT($A$1,4)+1,2),IF(Data2[[#This Row],[B2year]]=2,RIGHT($A$1,2),""))</f>
        <v>22</v>
      </c>
      <c r="AB479" s="29">
        <f>INDEX(version8[#Data],MATCH(Data2[[#This Row],[Version]],version8[Version],0),2)</f>
        <v>1</v>
      </c>
      <c r="AC479" s="29" t="str">
        <f>IF(Data2[[#This Row],[FederalService]]="",Data2[[#This Row],[FundSource]],IF(Data2[[#This Row],[FederalService]]="L",Data2[[#This Row],[FundSource]]&amp;"-L",IF(Data2[[#This Row],[FederalService]]="F",Data2[[#This Row],[FundSource]]&amp;"-F",IF(Data2[[#This Row],[FederalService]]="S",Data2[[#This Row],[FundSource]]&amp;"-S"))))</f>
        <v>SEG-F</v>
      </c>
    </row>
    <row r="480" spans="1:29" ht="15" x14ac:dyDescent="0.25">
      <c r="A480" t="s">
        <v>123</v>
      </c>
      <c r="B480" t="s">
        <v>107</v>
      </c>
      <c r="C480" t="s">
        <v>165</v>
      </c>
      <c r="D480" s="15">
        <v>481</v>
      </c>
      <c r="E480" t="s">
        <v>380</v>
      </c>
      <c r="F480" t="s">
        <v>109</v>
      </c>
      <c r="G480" t="s">
        <v>110</v>
      </c>
      <c r="H480" t="s">
        <v>165</v>
      </c>
      <c r="I480" t="s">
        <v>118</v>
      </c>
      <c r="J480" t="s">
        <v>112</v>
      </c>
      <c r="K480" t="s">
        <v>178</v>
      </c>
      <c r="L480" s="15">
        <v>2000</v>
      </c>
      <c r="M480" t="s">
        <v>115</v>
      </c>
      <c r="N480" t="s">
        <v>116</v>
      </c>
      <c r="O480" t="s">
        <v>245</v>
      </c>
      <c r="P480" t="s">
        <v>367</v>
      </c>
      <c r="Q480" t="s">
        <v>169</v>
      </c>
      <c r="R480" t="s">
        <v>170</v>
      </c>
      <c r="S480">
        <v>2740500</v>
      </c>
      <c r="T480">
        <v>0</v>
      </c>
      <c r="U480" s="15">
        <v>2</v>
      </c>
      <c r="V480" s="27" t="str">
        <f>INDEX(program[ProgramName],MATCH(Data2[[#This Row],[ProgramNum]],program[ProgramNum],0))</f>
        <v>GENERAL TRANSPORTATION OPERATIONS</v>
      </c>
      <c r="W480" s="20" t="str">
        <f>RIGHT(Data2[[#This Row],[ProgramNum]],1)&amp;Data2[[#This Row],[Statute]]</f>
        <v>4ax</v>
      </c>
      <c r="X480" s="27" t="e">
        <f>INDEX(#REF!,MATCH(Data2[[#This Row],[Appr]],#REF!,0))</f>
        <v>#REF!</v>
      </c>
      <c r="Y480" s="40" t="str">
        <f>INDEX(version[Version],MATCH(Data2[[#This Row],[ChangeAuth]],version[Chg code],0))</f>
        <v>Agency</v>
      </c>
      <c r="Z480" s="30">
        <f>INDEX(fund[#Data],MATCH(G480,fund[Fund code],0),2)</f>
        <v>211</v>
      </c>
      <c r="AA480" s="29" t="str">
        <f>IF(Data2[[#This Row],[B2year]]=1,RIGHT(LEFT($A$1,4)+1,2),IF(Data2[[#This Row],[B2year]]=2,RIGHT($A$1,2),""))</f>
        <v>23</v>
      </c>
      <c r="AB480" s="29">
        <f>INDEX(version8[#Data],MATCH(Data2[[#This Row],[Version]],version8[Version],0),2)</f>
        <v>1</v>
      </c>
      <c r="AC480" s="29" t="str">
        <f>IF(Data2[[#This Row],[FederalService]]="",Data2[[#This Row],[FundSource]],IF(Data2[[#This Row],[FederalService]]="L",Data2[[#This Row],[FundSource]]&amp;"-L",IF(Data2[[#This Row],[FederalService]]="F",Data2[[#This Row],[FundSource]]&amp;"-F",IF(Data2[[#This Row],[FederalService]]="S",Data2[[#This Row],[FundSource]]&amp;"-S"))))</f>
        <v>SEG-F</v>
      </c>
    </row>
    <row r="481" spans="1:29" ht="15" x14ac:dyDescent="0.25">
      <c r="A481" t="s">
        <v>123</v>
      </c>
      <c r="B481" t="s">
        <v>107</v>
      </c>
      <c r="C481" t="s">
        <v>165</v>
      </c>
      <c r="D481" s="15">
        <v>481</v>
      </c>
      <c r="E481" t="s">
        <v>380</v>
      </c>
      <c r="F481" t="s">
        <v>109</v>
      </c>
      <c r="G481" t="s">
        <v>110</v>
      </c>
      <c r="H481" t="s">
        <v>165</v>
      </c>
      <c r="I481" t="s">
        <v>118</v>
      </c>
      <c r="J481" t="s">
        <v>112</v>
      </c>
      <c r="K481" t="s">
        <v>178</v>
      </c>
      <c r="L481" s="15">
        <v>5401</v>
      </c>
      <c r="M481" t="s">
        <v>379</v>
      </c>
      <c r="N481" t="s">
        <v>114</v>
      </c>
      <c r="O481" t="s">
        <v>245</v>
      </c>
      <c r="P481" t="s">
        <v>367</v>
      </c>
      <c r="Q481" t="s">
        <v>169</v>
      </c>
      <c r="R481" t="s">
        <v>170</v>
      </c>
      <c r="S481">
        <v>81900</v>
      </c>
      <c r="T481">
        <v>0</v>
      </c>
      <c r="U481" s="15">
        <v>2</v>
      </c>
      <c r="V481" s="27" t="str">
        <f>INDEX(program[ProgramName],MATCH(Data2[[#This Row],[ProgramNum]],program[ProgramNum],0))</f>
        <v>GENERAL TRANSPORTATION OPERATIONS</v>
      </c>
      <c r="W481" s="20" t="str">
        <f>RIGHT(Data2[[#This Row],[ProgramNum]],1)&amp;Data2[[#This Row],[Statute]]</f>
        <v>4ax</v>
      </c>
      <c r="X481" s="27" t="e">
        <f>INDEX(#REF!,MATCH(Data2[[#This Row],[Appr]],#REF!,0))</f>
        <v>#REF!</v>
      </c>
      <c r="Y481" s="40" t="str">
        <f>INDEX(version[Version],MATCH(Data2[[#This Row],[ChangeAuth]],version[Chg code],0))</f>
        <v>Agency</v>
      </c>
      <c r="Z481" s="30">
        <f>INDEX(fund[#Data],MATCH(G481,fund[Fund code],0),2)</f>
        <v>211</v>
      </c>
      <c r="AA481" s="29" t="str">
        <f>IF(Data2[[#This Row],[B2year]]=1,RIGHT(LEFT($A$1,4)+1,2),IF(Data2[[#This Row],[B2year]]=2,RIGHT($A$1,2),""))</f>
        <v>23</v>
      </c>
      <c r="AB481" s="29">
        <f>INDEX(version8[#Data],MATCH(Data2[[#This Row],[Version]],version8[Version],0),2)</f>
        <v>1</v>
      </c>
      <c r="AC481" s="29" t="str">
        <f>IF(Data2[[#This Row],[FederalService]]="",Data2[[#This Row],[FundSource]],IF(Data2[[#This Row],[FederalService]]="L",Data2[[#This Row],[FundSource]]&amp;"-L",IF(Data2[[#This Row],[FederalService]]="F",Data2[[#This Row],[FundSource]]&amp;"-F",IF(Data2[[#This Row],[FederalService]]="S",Data2[[#This Row],[FundSource]]&amp;"-S"))))</f>
        <v>SEG-F</v>
      </c>
    </row>
    <row r="482" spans="1:29" ht="15" x14ac:dyDescent="0.25">
      <c r="A482" t="s">
        <v>123</v>
      </c>
      <c r="B482" t="s">
        <v>107</v>
      </c>
      <c r="C482" t="s">
        <v>165</v>
      </c>
      <c r="D482" s="15">
        <v>481</v>
      </c>
      <c r="E482" t="s">
        <v>380</v>
      </c>
      <c r="F482" t="s">
        <v>109</v>
      </c>
      <c r="G482" t="s">
        <v>110</v>
      </c>
      <c r="H482" t="s">
        <v>165</v>
      </c>
      <c r="I482" t="s">
        <v>118</v>
      </c>
      <c r="J482" t="s">
        <v>112</v>
      </c>
      <c r="K482" t="s">
        <v>178</v>
      </c>
      <c r="L482" s="15">
        <v>3003</v>
      </c>
      <c r="M482" t="s">
        <v>113</v>
      </c>
      <c r="N482" t="s">
        <v>114</v>
      </c>
      <c r="O482" t="s">
        <v>245</v>
      </c>
      <c r="P482" t="s">
        <v>367</v>
      </c>
      <c r="Q482" t="s">
        <v>169</v>
      </c>
      <c r="R482" t="s">
        <v>170</v>
      </c>
      <c r="S482">
        <v>-113300</v>
      </c>
      <c r="T482">
        <v>0</v>
      </c>
      <c r="U482" s="15">
        <v>2</v>
      </c>
      <c r="V482" s="27" t="str">
        <f>INDEX(program[ProgramName],MATCH(Data2[[#This Row],[ProgramNum]],program[ProgramNum],0))</f>
        <v>GENERAL TRANSPORTATION OPERATIONS</v>
      </c>
      <c r="W482" s="20" t="str">
        <f>RIGHT(Data2[[#This Row],[ProgramNum]],1)&amp;Data2[[#This Row],[Statute]]</f>
        <v>4ax</v>
      </c>
      <c r="X482" s="27" t="e">
        <f>INDEX(#REF!,MATCH(Data2[[#This Row],[Appr]],#REF!,0))</f>
        <v>#REF!</v>
      </c>
      <c r="Y482" s="40" t="str">
        <f>INDEX(version[Version],MATCH(Data2[[#This Row],[ChangeAuth]],version[Chg code],0))</f>
        <v>Agency</v>
      </c>
      <c r="Z482" s="30">
        <f>INDEX(fund[#Data],MATCH(G482,fund[Fund code],0),2)</f>
        <v>211</v>
      </c>
      <c r="AA482" s="29" t="str">
        <f>IF(Data2[[#This Row],[B2year]]=1,RIGHT(LEFT($A$1,4)+1,2),IF(Data2[[#This Row],[B2year]]=2,RIGHT($A$1,2),""))</f>
        <v>23</v>
      </c>
      <c r="AB482" s="29">
        <f>INDEX(version8[#Data],MATCH(Data2[[#This Row],[Version]],version8[Version],0),2)</f>
        <v>1</v>
      </c>
      <c r="AC482" s="29" t="str">
        <f>IF(Data2[[#This Row],[FederalService]]="",Data2[[#This Row],[FundSource]],IF(Data2[[#This Row],[FederalService]]="L",Data2[[#This Row],[FundSource]]&amp;"-L",IF(Data2[[#This Row],[FederalService]]="F",Data2[[#This Row],[FundSource]]&amp;"-F",IF(Data2[[#This Row],[FederalService]]="S",Data2[[#This Row],[FundSource]]&amp;"-S"))))</f>
        <v>SEG-F</v>
      </c>
    </row>
    <row r="483" spans="1:29" ht="15" x14ac:dyDescent="0.25">
      <c r="A483" t="s">
        <v>123</v>
      </c>
      <c r="B483" t="s">
        <v>107</v>
      </c>
      <c r="C483" t="s">
        <v>165</v>
      </c>
      <c r="D483" s="15">
        <v>481</v>
      </c>
      <c r="E483" t="s">
        <v>380</v>
      </c>
      <c r="F483" t="s">
        <v>109</v>
      </c>
      <c r="G483" t="s">
        <v>110</v>
      </c>
      <c r="H483" t="s">
        <v>165</v>
      </c>
      <c r="I483" t="s">
        <v>118</v>
      </c>
      <c r="J483" t="s">
        <v>112</v>
      </c>
      <c r="K483" t="s">
        <v>178</v>
      </c>
      <c r="L483" s="15">
        <v>3003</v>
      </c>
      <c r="M483" t="s">
        <v>113</v>
      </c>
      <c r="N483" t="s">
        <v>114</v>
      </c>
      <c r="O483" t="s">
        <v>245</v>
      </c>
      <c r="P483" t="s">
        <v>367</v>
      </c>
      <c r="Q483" t="s">
        <v>169</v>
      </c>
      <c r="R483" t="s">
        <v>170</v>
      </c>
      <c r="S483">
        <v>-113300</v>
      </c>
      <c r="T483">
        <v>0</v>
      </c>
      <c r="U483" s="15">
        <v>1</v>
      </c>
      <c r="V483" s="27" t="str">
        <f>INDEX(program[ProgramName],MATCH(Data2[[#This Row],[ProgramNum]],program[ProgramNum],0))</f>
        <v>GENERAL TRANSPORTATION OPERATIONS</v>
      </c>
      <c r="W483" s="20" t="str">
        <f>RIGHT(Data2[[#This Row],[ProgramNum]],1)&amp;Data2[[#This Row],[Statute]]</f>
        <v>4ax</v>
      </c>
      <c r="X483" s="27" t="e">
        <f>INDEX(#REF!,MATCH(Data2[[#This Row],[Appr]],#REF!,0))</f>
        <v>#REF!</v>
      </c>
      <c r="Y483" s="40" t="str">
        <f>INDEX(version[Version],MATCH(Data2[[#This Row],[ChangeAuth]],version[Chg code],0))</f>
        <v>Agency</v>
      </c>
      <c r="Z483" s="30">
        <f>INDEX(fund[#Data],MATCH(G483,fund[Fund code],0),2)</f>
        <v>211</v>
      </c>
      <c r="AA483" s="29" t="str">
        <f>IF(Data2[[#This Row],[B2year]]=1,RIGHT(LEFT($A$1,4)+1,2),IF(Data2[[#This Row],[B2year]]=2,RIGHT($A$1,2),""))</f>
        <v>22</v>
      </c>
      <c r="AB483" s="29">
        <f>INDEX(version8[#Data],MATCH(Data2[[#This Row],[Version]],version8[Version],0),2)</f>
        <v>1</v>
      </c>
      <c r="AC483" s="29" t="str">
        <f>IF(Data2[[#This Row],[FederalService]]="",Data2[[#This Row],[FundSource]],IF(Data2[[#This Row],[FederalService]]="L",Data2[[#This Row],[FundSource]]&amp;"-L",IF(Data2[[#This Row],[FederalService]]="F",Data2[[#This Row],[FundSource]]&amp;"-F",IF(Data2[[#This Row],[FederalService]]="S",Data2[[#This Row],[FundSource]]&amp;"-S"))))</f>
        <v>SEG-F</v>
      </c>
    </row>
    <row r="484" spans="1:29" ht="15" x14ac:dyDescent="0.25">
      <c r="A484" t="s">
        <v>123</v>
      </c>
      <c r="B484" t="s">
        <v>107</v>
      </c>
      <c r="C484" t="s">
        <v>165</v>
      </c>
      <c r="D484" s="15">
        <v>481</v>
      </c>
      <c r="E484" t="s">
        <v>380</v>
      </c>
      <c r="F484" t="s">
        <v>109</v>
      </c>
      <c r="G484" t="s">
        <v>110</v>
      </c>
      <c r="H484" t="s">
        <v>165</v>
      </c>
      <c r="I484" t="s">
        <v>118</v>
      </c>
      <c r="J484" t="s">
        <v>112</v>
      </c>
      <c r="K484" t="s">
        <v>178</v>
      </c>
      <c r="L484" s="15">
        <v>3007</v>
      </c>
      <c r="M484" t="s">
        <v>135</v>
      </c>
      <c r="N484" t="s">
        <v>114</v>
      </c>
      <c r="O484" t="s">
        <v>245</v>
      </c>
      <c r="P484" t="s">
        <v>367</v>
      </c>
      <c r="Q484" t="s">
        <v>169</v>
      </c>
      <c r="R484" t="s">
        <v>170</v>
      </c>
      <c r="S484">
        <v>4000</v>
      </c>
      <c r="T484">
        <v>0</v>
      </c>
      <c r="U484" s="15">
        <v>1</v>
      </c>
      <c r="V484" s="27" t="str">
        <f>INDEX(program[ProgramName],MATCH(Data2[[#This Row],[ProgramNum]],program[ProgramNum],0))</f>
        <v>GENERAL TRANSPORTATION OPERATIONS</v>
      </c>
      <c r="W484" s="20" t="str">
        <f>RIGHT(Data2[[#This Row],[ProgramNum]],1)&amp;Data2[[#This Row],[Statute]]</f>
        <v>4ax</v>
      </c>
      <c r="X484" s="27" t="e">
        <f>INDEX(#REF!,MATCH(Data2[[#This Row],[Appr]],#REF!,0))</f>
        <v>#REF!</v>
      </c>
      <c r="Y484" s="40" t="str">
        <f>INDEX(version[Version],MATCH(Data2[[#This Row],[ChangeAuth]],version[Chg code],0))</f>
        <v>Agency</v>
      </c>
      <c r="Z484" s="30">
        <f>INDEX(fund[#Data],MATCH(G484,fund[Fund code],0),2)</f>
        <v>211</v>
      </c>
      <c r="AA484" s="29" t="str">
        <f>IF(Data2[[#This Row],[B2year]]=1,RIGHT(LEFT($A$1,4)+1,2),IF(Data2[[#This Row],[B2year]]=2,RIGHT($A$1,2),""))</f>
        <v>22</v>
      </c>
      <c r="AB484" s="29">
        <f>INDEX(version8[#Data],MATCH(Data2[[#This Row],[Version]],version8[Version],0),2)</f>
        <v>1</v>
      </c>
      <c r="AC484" s="29" t="str">
        <f>IF(Data2[[#This Row],[FederalService]]="",Data2[[#This Row],[FundSource]],IF(Data2[[#This Row],[FederalService]]="L",Data2[[#This Row],[FundSource]]&amp;"-L",IF(Data2[[#This Row],[FederalService]]="F",Data2[[#This Row],[FundSource]]&amp;"-F",IF(Data2[[#This Row],[FederalService]]="S",Data2[[#This Row],[FundSource]]&amp;"-S"))))</f>
        <v>SEG-F</v>
      </c>
    </row>
    <row r="485" spans="1:29" ht="15" x14ac:dyDescent="0.25">
      <c r="A485" t="s">
        <v>123</v>
      </c>
      <c r="B485" t="s">
        <v>107</v>
      </c>
      <c r="C485" t="s">
        <v>165</v>
      </c>
      <c r="D485" s="15">
        <v>481</v>
      </c>
      <c r="E485" t="s">
        <v>380</v>
      </c>
      <c r="F485" t="s">
        <v>109</v>
      </c>
      <c r="G485" t="s">
        <v>110</v>
      </c>
      <c r="H485" t="s">
        <v>165</v>
      </c>
      <c r="I485" t="s">
        <v>118</v>
      </c>
      <c r="J485" t="s">
        <v>112</v>
      </c>
      <c r="K485" t="s">
        <v>178</v>
      </c>
      <c r="L485" s="15">
        <v>3007</v>
      </c>
      <c r="M485" t="s">
        <v>135</v>
      </c>
      <c r="N485" t="s">
        <v>114</v>
      </c>
      <c r="O485" t="s">
        <v>245</v>
      </c>
      <c r="P485" t="s">
        <v>367</v>
      </c>
      <c r="Q485" t="s">
        <v>169</v>
      </c>
      <c r="R485" t="s">
        <v>170</v>
      </c>
      <c r="S485">
        <v>4000</v>
      </c>
      <c r="T485">
        <v>0</v>
      </c>
      <c r="U485" s="15">
        <v>2</v>
      </c>
      <c r="V485" s="27" t="str">
        <f>INDEX(program[ProgramName],MATCH(Data2[[#This Row],[ProgramNum]],program[ProgramNum],0))</f>
        <v>GENERAL TRANSPORTATION OPERATIONS</v>
      </c>
      <c r="W485" s="20" t="str">
        <f>RIGHT(Data2[[#This Row],[ProgramNum]],1)&amp;Data2[[#This Row],[Statute]]</f>
        <v>4ax</v>
      </c>
      <c r="X485" s="27" t="e">
        <f>INDEX(#REF!,MATCH(Data2[[#This Row],[Appr]],#REF!,0))</f>
        <v>#REF!</v>
      </c>
      <c r="Y485" s="40" t="str">
        <f>INDEX(version[Version],MATCH(Data2[[#This Row],[ChangeAuth]],version[Chg code],0))</f>
        <v>Agency</v>
      </c>
      <c r="Z485" s="30">
        <f>INDEX(fund[#Data],MATCH(G485,fund[Fund code],0),2)</f>
        <v>211</v>
      </c>
      <c r="AA485" s="29" t="str">
        <f>IF(Data2[[#This Row],[B2year]]=1,RIGHT(LEFT($A$1,4)+1,2),IF(Data2[[#This Row],[B2year]]=2,RIGHT($A$1,2),""))</f>
        <v>23</v>
      </c>
      <c r="AB485" s="29">
        <f>INDEX(version8[#Data],MATCH(Data2[[#This Row],[Version]],version8[Version],0),2)</f>
        <v>1</v>
      </c>
      <c r="AC485" s="29" t="str">
        <f>IF(Data2[[#This Row],[FederalService]]="",Data2[[#This Row],[FundSource]],IF(Data2[[#This Row],[FederalService]]="L",Data2[[#This Row],[FundSource]]&amp;"-L",IF(Data2[[#This Row],[FederalService]]="F",Data2[[#This Row],[FundSource]]&amp;"-F",IF(Data2[[#This Row],[FederalService]]="S",Data2[[#This Row],[FundSource]]&amp;"-S"))))</f>
        <v>SEG-F</v>
      </c>
    </row>
    <row r="486" spans="1:29" ht="15" x14ac:dyDescent="0.25">
      <c r="A486" t="s">
        <v>123</v>
      </c>
      <c r="B486" t="s">
        <v>123</v>
      </c>
      <c r="C486" t="s">
        <v>165</v>
      </c>
      <c r="D486" s="15">
        <v>464</v>
      </c>
      <c r="E486" t="s">
        <v>381</v>
      </c>
      <c r="F486" t="s">
        <v>109</v>
      </c>
      <c r="G486" t="s">
        <v>119</v>
      </c>
      <c r="H486" t="s">
        <v>165</v>
      </c>
      <c r="I486" t="s">
        <v>111</v>
      </c>
      <c r="J486" t="s">
        <v>112</v>
      </c>
      <c r="K486" t="s">
        <v>165</v>
      </c>
      <c r="L486" s="15">
        <v>3003</v>
      </c>
      <c r="M486" t="s">
        <v>113</v>
      </c>
      <c r="N486" t="s">
        <v>114</v>
      </c>
      <c r="O486" t="s">
        <v>195</v>
      </c>
      <c r="P486" t="s">
        <v>196</v>
      </c>
      <c r="Q486" t="s">
        <v>169</v>
      </c>
      <c r="R486" t="s">
        <v>170</v>
      </c>
      <c r="S486">
        <v>14100</v>
      </c>
      <c r="T486">
        <v>0</v>
      </c>
      <c r="U486" s="15">
        <v>2</v>
      </c>
      <c r="V486" s="27" t="str">
        <f>INDEX(program[ProgramName],MATCH(Data2[[#This Row],[ProgramNum]],program[ProgramNum],0))</f>
        <v>GENERAL TRANSPORTATION OPERATIONS</v>
      </c>
      <c r="W486" s="20" t="str">
        <f>RIGHT(Data2[[#This Row],[ProgramNum]],1)&amp;Data2[[#This Row],[Statute]]</f>
        <v>4dq</v>
      </c>
      <c r="X486" s="27" t="e">
        <f>INDEX(#REF!,MATCH(Data2[[#This Row],[Appr]],#REF!,0))</f>
        <v>#REF!</v>
      </c>
      <c r="Y486" s="40" t="str">
        <f>INDEX(version[Version],MATCH(Data2[[#This Row],[ChangeAuth]],version[Chg code],0))</f>
        <v>Agency</v>
      </c>
      <c r="Z486" s="30">
        <f>INDEX(fund[#Data],MATCH(G486,fund[Fund code],0),2)</f>
        <v>272</v>
      </c>
      <c r="AA486" s="29" t="str">
        <f>IF(Data2[[#This Row],[B2year]]=1,RIGHT(LEFT($A$1,4)+1,2),IF(Data2[[#This Row],[B2year]]=2,RIGHT($A$1,2),""))</f>
        <v>23</v>
      </c>
      <c r="AB486" s="29">
        <f>INDEX(version8[#Data],MATCH(Data2[[#This Row],[Version]],version8[Version],0),2)</f>
        <v>1</v>
      </c>
      <c r="AC486" s="29" t="str">
        <f>IF(Data2[[#This Row],[FederalService]]="",Data2[[#This Row],[FundSource]],IF(Data2[[#This Row],[FederalService]]="L",Data2[[#This Row],[FundSource]]&amp;"-L",IF(Data2[[#This Row],[FederalService]]="F",Data2[[#This Row],[FundSource]]&amp;"-F",IF(Data2[[#This Row],[FederalService]]="S",Data2[[#This Row],[FundSource]]&amp;"-S"))))</f>
        <v>SEG</v>
      </c>
    </row>
    <row r="487" spans="1:29" ht="15" x14ac:dyDescent="0.25">
      <c r="A487" t="s">
        <v>123</v>
      </c>
      <c r="B487" t="s">
        <v>123</v>
      </c>
      <c r="C487" t="s">
        <v>165</v>
      </c>
      <c r="D487" s="15">
        <v>464</v>
      </c>
      <c r="E487" t="s">
        <v>381</v>
      </c>
      <c r="F487" t="s">
        <v>109</v>
      </c>
      <c r="G487" t="s">
        <v>119</v>
      </c>
      <c r="H487" t="s">
        <v>165</v>
      </c>
      <c r="I487" t="s">
        <v>111</v>
      </c>
      <c r="J487" t="s">
        <v>112</v>
      </c>
      <c r="K487" t="s">
        <v>165</v>
      </c>
      <c r="L487" s="15">
        <v>3003</v>
      </c>
      <c r="M487" t="s">
        <v>113</v>
      </c>
      <c r="N487" t="s">
        <v>114</v>
      </c>
      <c r="O487" t="s">
        <v>195</v>
      </c>
      <c r="P487" t="s">
        <v>196</v>
      </c>
      <c r="Q487" t="s">
        <v>169</v>
      </c>
      <c r="R487" t="s">
        <v>170</v>
      </c>
      <c r="S487">
        <v>14100</v>
      </c>
      <c r="T487">
        <v>0</v>
      </c>
      <c r="U487" s="15">
        <v>1</v>
      </c>
      <c r="V487" s="27" t="str">
        <f>INDEX(program[ProgramName],MATCH(Data2[[#This Row],[ProgramNum]],program[ProgramNum],0))</f>
        <v>GENERAL TRANSPORTATION OPERATIONS</v>
      </c>
      <c r="W487" s="20" t="str">
        <f>RIGHT(Data2[[#This Row],[ProgramNum]],1)&amp;Data2[[#This Row],[Statute]]</f>
        <v>4dq</v>
      </c>
      <c r="X487" s="27" t="e">
        <f>INDEX(#REF!,MATCH(Data2[[#This Row],[Appr]],#REF!,0))</f>
        <v>#REF!</v>
      </c>
      <c r="Y487" s="40" t="str">
        <f>INDEX(version[Version],MATCH(Data2[[#This Row],[ChangeAuth]],version[Chg code],0))</f>
        <v>Agency</v>
      </c>
      <c r="Z487" s="30">
        <f>INDEX(fund[#Data],MATCH(G487,fund[Fund code],0),2)</f>
        <v>272</v>
      </c>
      <c r="AA487" s="29" t="str">
        <f>IF(Data2[[#This Row],[B2year]]=1,RIGHT(LEFT($A$1,4)+1,2),IF(Data2[[#This Row],[B2year]]=2,RIGHT($A$1,2),""))</f>
        <v>22</v>
      </c>
      <c r="AB487" s="29">
        <f>INDEX(version8[#Data],MATCH(Data2[[#This Row],[Version]],version8[Version],0),2)</f>
        <v>1</v>
      </c>
      <c r="AC487" s="29" t="str">
        <f>IF(Data2[[#This Row],[FederalService]]="",Data2[[#This Row],[FundSource]],IF(Data2[[#This Row],[FederalService]]="L",Data2[[#This Row],[FundSource]]&amp;"-L",IF(Data2[[#This Row],[FederalService]]="F",Data2[[#This Row],[FundSource]]&amp;"-F",IF(Data2[[#This Row],[FederalService]]="S",Data2[[#This Row],[FundSource]]&amp;"-S"))))</f>
        <v>SEG</v>
      </c>
    </row>
    <row r="488" spans="1:29" ht="15" x14ac:dyDescent="0.25">
      <c r="A488" t="s">
        <v>123</v>
      </c>
      <c r="B488" t="s">
        <v>123</v>
      </c>
      <c r="C488" t="s">
        <v>165</v>
      </c>
      <c r="D488" s="15">
        <v>464</v>
      </c>
      <c r="E488" t="s">
        <v>381</v>
      </c>
      <c r="F488" t="s">
        <v>109</v>
      </c>
      <c r="G488" t="s">
        <v>119</v>
      </c>
      <c r="H488" t="s">
        <v>165</v>
      </c>
      <c r="I488" t="s">
        <v>111</v>
      </c>
      <c r="J488" t="s">
        <v>112</v>
      </c>
      <c r="K488" t="s">
        <v>165</v>
      </c>
      <c r="L488" s="15">
        <v>2000</v>
      </c>
      <c r="M488" t="s">
        <v>115</v>
      </c>
      <c r="N488" t="s">
        <v>116</v>
      </c>
      <c r="O488" t="s">
        <v>195</v>
      </c>
      <c r="P488" t="s">
        <v>196</v>
      </c>
      <c r="Q488" t="s">
        <v>169</v>
      </c>
      <c r="R488" t="s">
        <v>170</v>
      </c>
      <c r="S488">
        <v>216500</v>
      </c>
      <c r="T488">
        <v>0</v>
      </c>
      <c r="U488" s="15">
        <v>1</v>
      </c>
      <c r="V488" s="27" t="str">
        <f>INDEX(program[ProgramName],MATCH(Data2[[#This Row],[ProgramNum]],program[ProgramNum],0))</f>
        <v>GENERAL TRANSPORTATION OPERATIONS</v>
      </c>
      <c r="W488" s="20" t="str">
        <f>RIGHT(Data2[[#This Row],[ProgramNum]],1)&amp;Data2[[#This Row],[Statute]]</f>
        <v>4dq</v>
      </c>
      <c r="X488" s="27" t="e">
        <f>INDEX(#REF!,MATCH(Data2[[#This Row],[Appr]],#REF!,0))</f>
        <v>#REF!</v>
      </c>
      <c r="Y488" s="40" t="str">
        <f>INDEX(version[Version],MATCH(Data2[[#This Row],[ChangeAuth]],version[Chg code],0))</f>
        <v>Agency</v>
      </c>
      <c r="Z488" s="30">
        <f>INDEX(fund[#Data],MATCH(G488,fund[Fund code],0),2)</f>
        <v>272</v>
      </c>
      <c r="AA488" s="29" t="str">
        <f>IF(Data2[[#This Row],[B2year]]=1,RIGHT(LEFT($A$1,4)+1,2),IF(Data2[[#This Row],[B2year]]=2,RIGHT($A$1,2),""))</f>
        <v>22</v>
      </c>
      <c r="AB488" s="29">
        <f>INDEX(version8[#Data],MATCH(Data2[[#This Row],[Version]],version8[Version],0),2)</f>
        <v>1</v>
      </c>
      <c r="AC488" s="29" t="str">
        <f>IF(Data2[[#This Row],[FederalService]]="",Data2[[#This Row],[FundSource]],IF(Data2[[#This Row],[FederalService]]="L",Data2[[#This Row],[FundSource]]&amp;"-L",IF(Data2[[#This Row],[FederalService]]="F",Data2[[#This Row],[FundSource]]&amp;"-F",IF(Data2[[#This Row],[FederalService]]="S",Data2[[#This Row],[FundSource]]&amp;"-S"))))</f>
        <v>SEG</v>
      </c>
    </row>
    <row r="489" spans="1:29" ht="15" x14ac:dyDescent="0.25">
      <c r="A489" t="s">
        <v>123</v>
      </c>
      <c r="B489" t="s">
        <v>123</v>
      </c>
      <c r="C489" t="s">
        <v>165</v>
      </c>
      <c r="D489" s="15">
        <v>464</v>
      </c>
      <c r="E489" t="s">
        <v>381</v>
      </c>
      <c r="F489" t="s">
        <v>109</v>
      </c>
      <c r="G489" t="s">
        <v>119</v>
      </c>
      <c r="H489" t="s">
        <v>165</v>
      </c>
      <c r="I489" t="s">
        <v>111</v>
      </c>
      <c r="J489" t="s">
        <v>112</v>
      </c>
      <c r="K489" t="s">
        <v>165</v>
      </c>
      <c r="L489" s="15">
        <v>2000</v>
      </c>
      <c r="M489" t="s">
        <v>115</v>
      </c>
      <c r="N489" t="s">
        <v>116</v>
      </c>
      <c r="O489" t="s">
        <v>195</v>
      </c>
      <c r="P489" t="s">
        <v>196</v>
      </c>
      <c r="Q489" t="s">
        <v>169</v>
      </c>
      <c r="R489" t="s">
        <v>170</v>
      </c>
      <c r="S489">
        <v>216500</v>
      </c>
      <c r="T489">
        <v>0</v>
      </c>
      <c r="U489" s="15">
        <v>2</v>
      </c>
      <c r="V489" s="27" t="str">
        <f>INDEX(program[ProgramName],MATCH(Data2[[#This Row],[ProgramNum]],program[ProgramNum],0))</f>
        <v>GENERAL TRANSPORTATION OPERATIONS</v>
      </c>
      <c r="W489" s="20" t="str">
        <f>RIGHT(Data2[[#This Row],[ProgramNum]],1)&amp;Data2[[#This Row],[Statute]]</f>
        <v>4dq</v>
      </c>
      <c r="X489" s="27" t="e">
        <f>INDEX(#REF!,MATCH(Data2[[#This Row],[Appr]],#REF!,0))</f>
        <v>#REF!</v>
      </c>
      <c r="Y489" s="40" t="str">
        <f>INDEX(version[Version],MATCH(Data2[[#This Row],[ChangeAuth]],version[Chg code],0))</f>
        <v>Agency</v>
      </c>
      <c r="Z489" s="30">
        <f>INDEX(fund[#Data],MATCH(G489,fund[Fund code],0),2)</f>
        <v>272</v>
      </c>
      <c r="AA489" s="29" t="str">
        <f>IF(Data2[[#This Row],[B2year]]=1,RIGHT(LEFT($A$1,4)+1,2),IF(Data2[[#This Row],[B2year]]=2,RIGHT($A$1,2),""))</f>
        <v>23</v>
      </c>
      <c r="AB489" s="29">
        <f>INDEX(version8[#Data],MATCH(Data2[[#This Row],[Version]],version8[Version],0),2)</f>
        <v>1</v>
      </c>
      <c r="AC489" s="29" t="str">
        <f>IF(Data2[[#This Row],[FederalService]]="",Data2[[#This Row],[FundSource]],IF(Data2[[#This Row],[FederalService]]="L",Data2[[#This Row],[FundSource]]&amp;"-L",IF(Data2[[#This Row],[FederalService]]="F",Data2[[#This Row],[FundSource]]&amp;"-F",IF(Data2[[#This Row],[FederalService]]="S",Data2[[#This Row],[FundSource]]&amp;"-S"))))</f>
        <v>SEG</v>
      </c>
    </row>
    <row r="490" spans="1:29" ht="15" x14ac:dyDescent="0.25">
      <c r="A490" t="s">
        <v>123</v>
      </c>
      <c r="B490" t="s">
        <v>127</v>
      </c>
      <c r="C490" t="s">
        <v>165</v>
      </c>
      <c r="D490" s="15">
        <v>465</v>
      </c>
      <c r="E490" t="s">
        <v>382</v>
      </c>
      <c r="F490" t="s">
        <v>109</v>
      </c>
      <c r="G490" t="s">
        <v>110</v>
      </c>
      <c r="H490" t="s">
        <v>165</v>
      </c>
      <c r="I490" t="s">
        <v>118</v>
      </c>
      <c r="J490" t="s">
        <v>112</v>
      </c>
      <c r="K490" t="s">
        <v>112</v>
      </c>
      <c r="L490" s="15">
        <v>2000</v>
      </c>
      <c r="M490" t="s">
        <v>115</v>
      </c>
      <c r="N490" t="s">
        <v>116</v>
      </c>
      <c r="O490" t="s">
        <v>280</v>
      </c>
      <c r="P490" t="s">
        <v>281</v>
      </c>
      <c r="Q490" t="s">
        <v>169</v>
      </c>
      <c r="R490" t="s">
        <v>170</v>
      </c>
      <c r="S490">
        <v>98200</v>
      </c>
      <c r="T490">
        <v>0</v>
      </c>
      <c r="U490" s="15">
        <v>2</v>
      </c>
      <c r="V490" s="27" t="str">
        <f>INDEX(program[ProgramName],MATCH(Data2[[#This Row],[ProgramNum]],program[ProgramNum],0))</f>
        <v>GENERAL TRANSPORTATION OPERATIONS</v>
      </c>
      <c r="W490" s="20" t="str">
        <f>RIGHT(Data2[[#This Row],[ProgramNum]],1)&amp;Data2[[#This Row],[Statute]]</f>
        <v>4eq</v>
      </c>
      <c r="X490" s="27" t="e">
        <f>INDEX(#REF!,MATCH(Data2[[#This Row],[Appr]],#REF!,0))</f>
        <v>#REF!</v>
      </c>
      <c r="Y490" s="40" t="str">
        <f>INDEX(version[Version],MATCH(Data2[[#This Row],[ChangeAuth]],version[Chg code],0))</f>
        <v>Agency</v>
      </c>
      <c r="Z490" s="30">
        <f>INDEX(fund[#Data],MATCH(G490,fund[Fund code],0),2)</f>
        <v>211</v>
      </c>
      <c r="AA490" s="29" t="str">
        <f>IF(Data2[[#This Row],[B2year]]=1,RIGHT(LEFT($A$1,4)+1,2),IF(Data2[[#This Row],[B2year]]=2,RIGHT($A$1,2),""))</f>
        <v>23</v>
      </c>
      <c r="AB490" s="29">
        <f>INDEX(version8[#Data],MATCH(Data2[[#This Row],[Version]],version8[Version],0),2)</f>
        <v>1</v>
      </c>
      <c r="AC490" s="29" t="str">
        <f>IF(Data2[[#This Row],[FederalService]]="",Data2[[#This Row],[FundSource]],IF(Data2[[#This Row],[FederalService]]="L",Data2[[#This Row],[FundSource]]&amp;"-L",IF(Data2[[#This Row],[FederalService]]="F",Data2[[#This Row],[FundSource]]&amp;"-F",IF(Data2[[#This Row],[FederalService]]="S",Data2[[#This Row],[FundSource]]&amp;"-S"))))</f>
        <v>SEG-S</v>
      </c>
    </row>
    <row r="491" spans="1:29" ht="15" x14ac:dyDescent="0.25">
      <c r="A491" t="s">
        <v>123</v>
      </c>
      <c r="B491" t="s">
        <v>127</v>
      </c>
      <c r="C491" t="s">
        <v>165</v>
      </c>
      <c r="D491" s="15">
        <v>465</v>
      </c>
      <c r="E491" t="s">
        <v>382</v>
      </c>
      <c r="F491" t="s">
        <v>109</v>
      </c>
      <c r="G491" t="s">
        <v>110</v>
      </c>
      <c r="H491" t="s">
        <v>165</v>
      </c>
      <c r="I491" t="s">
        <v>118</v>
      </c>
      <c r="J491" t="s">
        <v>112</v>
      </c>
      <c r="K491" t="s">
        <v>112</v>
      </c>
      <c r="L491" s="15">
        <v>2000</v>
      </c>
      <c r="M491" t="s">
        <v>115</v>
      </c>
      <c r="N491" t="s">
        <v>116</v>
      </c>
      <c r="O491" t="s">
        <v>280</v>
      </c>
      <c r="P491" t="s">
        <v>281</v>
      </c>
      <c r="Q491" t="s">
        <v>169</v>
      </c>
      <c r="R491" t="s">
        <v>170</v>
      </c>
      <c r="S491">
        <v>98200</v>
      </c>
      <c r="T491">
        <v>0</v>
      </c>
      <c r="U491" s="15">
        <v>1</v>
      </c>
      <c r="V491" s="27" t="str">
        <f>INDEX(program[ProgramName],MATCH(Data2[[#This Row],[ProgramNum]],program[ProgramNum],0))</f>
        <v>GENERAL TRANSPORTATION OPERATIONS</v>
      </c>
      <c r="W491" s="20" t="str">
        <f>RIGHT(Data2[[#This Row],[ProgramNum]],1)&amp;Data2[[#This Row],[Statute]]</f>
        <v>4eq</v>
      </c>
      <c r="X491" s="27" t="e">
        <f>INDEX(#REF!,MATCH(Data2[[#This Row],[Appr]],#REF!,0))</f>
        <v>#REF!</v>
      </c>
      <c r="Y491" s="40" t="str">
        <f>INDEX(version[Version],MATCH(Data2[[#This Row],[ChangeAuth]],version[Chg code],0))</f>
        <v>Agency</v>
      </c>
      <c r="Z491" s="30">
        <f>INDEX(fund[#Data],MATCH(G491,fund[Fund code],0),2)</f>
        <v>211</v>
      </c>
      <c r="AA491" s="29" t="str">
        <f>IF(Data2[[#This Row],[B2year]]=1,RIGHT(LEFT($A$1,4)+1,2),IF(Data2[[#This Row],[B2year]]=2,RIGHT($A$1,2),""))</f>
        <v>22</v>
      </c>
      <c r="AB491" s="29">
        <f>INDEX(version8[#Data],MATCH(Data2[[#This Row],[Version]],version8[Version],0),2)</f>
        <v>1</v>
      </c>
      <c r="AC491" s="29" t="str">
        <f>IF(Data2[[#This Row],[FederalService]]="",Data2[[#This Row],[FundSource]],IF(Data2[[#This Row],[FederalService]]="L",Data2[[#This Row],[FundSource]]&amp;"-L",IF(Data2[[#This Row],[FederalService]]="F",Data2[[#This Row],[FundSource]]&amp;"-F",IF(Data2[[#This Row],[FederalService]]="S",Data2[[#This Row],[FundSource]]&amp;"-S"))))</f>
        <v>SEG-S</v>
      </c>
    </row>
    <row r="492" spans="1:29" ht="15" x14ac:dyDescent="0.25">
      <c r="A492" t="s">
        <v>123</v>
      </c>
      <c r="B492" t="s">
        <v>127</v>
      </c>
      <c r="C492" t="s">
        <v>165</v>
      </c>
      <c r="D492" s="15">
        <v>466</v>
      </c>
      <c r="E492" t="s">
        <v>383</v>
      </c>
      <c r="F492" t="s">
        <v>109</v>
      </c>
      <c r="G492" t="s">
        <v>110</v>
      </c>
      <c r="H492" t="s">
        <v>165</v>
      </c>
      <c r="I492" t="s">
        <v>118</v>
      </c>
      <c r="J492" t="s">
        <v>112</v>
      </c>
      <c r="K492" t="s">
        <v>112</v>
      </c>
      <c r="L492" s="15">
        <v>3003</v>
      </c>
      <c r="M492" t="s">
        <v>113</v>
      </c>
      <c r="N492" t="s">
        <v>114</v>
      </c>
      <c r="O492" t="s">
        <v>376</v>
      </c>
      <c r="P492" t="s">
        <v>302</v>
      </c>
      <c r="Q492" t="s">
        <v>169</v>
      </c>
      <c r="R492" t="s">
        <v>170</v>
      </c>
      <c r="S492">
        <v>12000</v>
      </c>
      <c r="T492">
        <v>0</v>
      </c>
      <c r="U492" s="15">
        <v>2</v>
      </c>
      <c r="V492" s="27" t="str">
        <f>INDEX(program[ProgramName],MATCH(Data2[[#This Row],[ProgramNum]],program[ProgramNum],0))</f>
        <v>GENERAL TRANSPORTATION OPERATIONS</v>
      </c>
      <c r="W492" s="20" t="str">
        <f>RIGHT(Data2[[#This Row],[ProgramNum]],1)&amp;Data2[[#This Row],[Statute]]</f>
        <v>4er</v>
      </c>
      <c r="X492" s="27" t="e">
        <f>INDEX(#REF!,MATCH(Data2[[#This Row],[Appr]],#REF!,0))</f>
        <v>#REF!</v>
      </c>
      <c r="Y492" s="40" t="str">
        <f>INDEX(version[Version],MATCH(Data2[[#This Row],[ChangeAuth]],version[Chg code],0))</f>
        <v>Agency</v>
      </c>
      <c r="Z492" s="30">
        <f>INDEX(fund[#Data],MATCH(G492,fund[Fund code],0),2)</f>
        <v>211</v>
      </c>
      <c r="AA492" s="29" t="str">
        <f>IF(Data2[[#This Row],[B2year]]=1,RIGHT(LEFT($A$1,4)+1,2),IF(Data2[[#This Row],[B2year]]=2,RIGHT($A$1,2),""))</f>
        <v>23</v>
      </c>
      <c r="AB492" s="29">
        <f>INDEX(version8[#Data],MATCH(Data2[[#This Row],[Version]],version8[Version],0),2)</f>
        <v>1</v>
      </c>
      <c r="AC492" s="29" t="str">
        <f>IF(Data2[[#This Row],[FederalService]]="",Data2[[#This Row],[FundSource]],IF(Data2[[#This Row],[FederalService]]="L",Data2[[#This Row],[FundSource]]&amp;"-L",IF(Data2[[#This Row],[FederalService]]="F",Data2[[#This Row],[FundSource]]&amp;"-F",IF(Data2[[#This Row],[FederalService]]="S",Data2[[#This Row],[FundSource]]&amp;"-S"))))</f>
        <v>SEG-S</v>
      </c>
    </row>
    <row r="493" spans="1:29" ht="15" x14ac:dyDescent="0.25">
      <c r="A493" t="s">
        <v>123</v>
      </c>
      <c r="B493" t="s">
        <v>127</v>
      </c>
      <c r="C493" t="s">
        <v>165</v>
      </c>
      <c r="D493" s="15">
        <v>466</v>
      </c>
      <c r="E493" t="s">
        <v>383</v>
      </c>
      <c r="F493" t="s">
        <v>109</v>
      </c>
      <c r="G493" t="s">
        <v>110</v>
      </c>
      <c r="H493" t="s">
        <v>165</v>
      </c>
      <c r="I493" t="s">
        <v>118</v>
      </c>
      <c r="J493" t="s">
        <v>112</v>
      </c>
      <c r="K493" t="s">
        <v>112</v>
      </c>
      <c r="L493" s="15">
        <v>2000</v>
      </c>
      <c r="M493" t="s">
        <v>115</v>
      </c>
      <c r="N493" t="s">
        <v>116</v>
      </c>
      <c r="O493" t="s">
        <v>376</v>
      </c>
      <c r="P493" t="s">
        <v>302</v>
      </c>
      <c r="Q493" t="s">
        <v>169</v>
      </c>
      <c r="R493" t="s">
        <v>170</v>
      </c>
      <c r="S493">
        <v>180300</v>
      </c>
      <c r="T493">
        <v>0</v>
      </c>
      <c r="U493" s="15">
        <v>2</v>
      </c>
      <c r="V493" s="27" t="str">
        <f>INDEX(program[ProgramName],MATCH(Data2[[#This Row],[ProgramNum]],program[ProgramNum],0))</f>
        <v>GENERAL TRANSPORTATION OPERATIONS</v>
      </c>
      <c r="W493" s="20" t="str">
        <f>RIGHT(Data2[[#This Row],[ProgramNum]],1)&amp;Data2[[#This Row],[Statute]]</f>
        <v>4er</v>
      </c>
      <c r="X493" s="27" t="e">
        <f>INDEX(#REF!,MATCH(Data2[[#This Row],[Appr]],#REF!,0))</f>
        <v>#REF!</v>
      </c>
      <c r="Y493" s="40" t="str">
        <f>INDEX(version[Version],MATCH(Data2[[#This Row],[ChangeAuth]],version[Chg code],0))</f>
        <v>Agency</v>
      </c>
      <c r="Z493" s="30">
        <f>INDEX(fund[#Data],MATCH(G493,fund[Fund code],0),2)</f>
        <v>211</v>
      </c>
      <c r="AA493" s="29" t="str">
        <f>IF(Data2[[#This Row],[B2year]]=1,RIGHT(LEFT($A$1,4)+1,2),IF(Data2[[#This Row],[B2year]]=2,RIGHT($A$1,2),""))</f>
        <v>23</v>
      </c>
      <c r="AB493" s="29">
        <f>INDEX(version8[#Data],MATCH(Data2[[#This Row],[Version]],version8[Version],0),2)</f>
        <v>1</v>
      </c>
      <c r="AC493" s="29" t="str">
        <f>IF(Data2[[#This Row],[FederalService]]="",Data2[[#This Row],[FundSource]],IF(Data2[[#This Row],[FederalService]]="L",Data2[[#This Row],[FundSource]]&amp;"-L",IF(Data2[[#This Row],[FederalService]]="F",Data2[[#This Row],[FundSource]]&amp;"-F",IF(Data2[[#This Row],[FederalService]]="S",Data2[[#This Row],[FundSource]]&amp;"-S"))))</f>
        <v>SEG-S</v>
      </c>
    </row>
    <row r="494" spans="1:29" ht="15" x14ac:dyDescent="0.25">
      <c r="A494" t="s">
        <v>123</v>
      </c>
      <c r="B494" t="s">
        <v>127</v>
      </c>
      <c r="C494" t="s">
        <v>165</v>
      </c>
      <c r="D494" s="15">
        <v>466</v>
      </c>
      <c r="E494" t="s">
        <v>383</v>
      </c>
      <c r="F494" t="s">
        <v>109</v>
      </c>
      <c r="G494" t="s">
        <v>110</v>
      </c>
      <c r="H494" t="s">
        <v>165</v>
      </c>
      <c r="I494" t="s">
        <v>118</v>
      </c>
      <c r="J494" t="s">
        <v>112</v>
      </c>
      <c r="K494" t="s">
        <v>112</v>
      </c>
      <c r="L494" s="15">
        <v>2000</v>
      </c>
      <c r="M494" t="s">
        <v>115</v>
      </c>
      <c r="N494" t="s">
        <v>116</v>
      </c>
      <c r="O494" t="s">
        <v>376</v>
      </c>
      <c r="P494" t="s">
        <v>302</v>
      </c>
      <c r="Q494" t="s">
        <v>169</v>
      </c>
      <c r="R494" t="s">
        <v>170</v>
      </c>
      <c r="S494">
        <v>180300</v>
      </c>
      <c r="T494">
        <v>0</v>
      </c>
      <c r="U494" s="15">
        <v>1</v>
      </c>
      <c r="V494" s="27" t="str">
        <f>INDEX(program[ProgramName],MATCH(Data2[[#This Row],[ProgramNum]],program[ProgramNum],0))</f>
        <v>GENERAL TRANSPORTATION OPERATIONS</v>
      </c>
      <c r="W494" s="20" t="str">
        <f>RIGHT(Data2[[#This Row],[ProgramNum]],1)&amp;Data2[[#This Row],[Statute]]</f>
        <v>4er</v>
      </c>
      <c r="X494" s="27" t="e">
        <f>INDEX(#REF!,MATCH(Data2[[#This Row],[Appr]],#REF!,0))</f>
        <v>#REF!</v>
      </c>
      <c r="Y494" s="40" t="str">
        <f>INDEX(version[Version],MATCH(Data2[[#This Row],[ChangeAuth]],version[Chg code],0))</f>
        <v>Agency</v>
      </c>
      <c r="Z494" s="30">
        <f>INDEX(fund[#Data],MATCH(G494,fund[Fund code],0),2)</f>
        <v>211</v>
      </c>
      <c r="AA494" s="29" t="str">
        <f>IF(Data2[[#This Row],[B2year]]=1,RIGHT(LEFT($A$1,4)+1,2),IF(Data2[[#This Row],[B2year]]=2,RIGHT($A$1,2),""))</f>
        <v>22</v>
      </c>
      <c r="AB494" s="29">
        <f>INDEX(version8[#Data],MATCH(Data2[[#This Row],[Version]],version8[Version],0),2)</f>
        <v>1</v>
      </c>
      <c r="AC494" s="29" t="str">
        <f>IF(Data2[[#This Row],[FederalService]]="",Data2[[#This Row],[FundSource]],IF(Data2[[#This Row],[FederalService]]="L",Data2[[#This Row],[FundSource]]&amp;"-L",IF(Data2[[#This Row],[FederalService]]="F",Data2[[#This Row],[FundSource]]&amp;"-F",IF(Data2[[#This Row],[FederalService]]="S",Data2[[#This Row],[FundSource]]&amp;"-S"))))</f>
        <v>SEG-S</v>
      </c>
    </row>
    <row r="495" spans="1:29" ht="15" x14ac:dyDescent="0.25">
      <c r="A495" t="s">
        <v>123</v>
      </c>
      <c r="B495" t="s">
        <v>127</v>
      </c>
      <c r="C495" t="s">
        <v>165</v>
      </c>
      <c r="D495" s="15">
        <v>466</v>
      </c>
      <c r="E495" t="s">
        <v>383</v>
      </c>
      <c r="F495" t="s">
        <v>109</v>
      </c>
      <c r="G495" t="s">
        <v>110</v>
      </c>
      <c r="H495" t="s">
        <v>165</v>
      </c>
      <c r="I495" t="s">
        <v>118</v>
      </c>
      <c r="J495" t="s">
        <v>112</v>
      </c>
      <c r="K495" t="s">
        <v>112</v>
      </c>
      <c r="L495" s="15">
        <v>3003</v>
      </c>
      <c r="M495" t="s">
        <v>113</v>
      </c>
      <c r="N495" t="s">
        <v>114</v>
      </c>
      <c r="O495" t="s">
        <v>376</v>
      </c>
      <c r="P495" t="s">
        <v>302</v>
      </c>
      <c r="Q495" t="s">
        <v>169</v>
      </c>
      <c r="R495" t="s">
        <v>170</v>
      </c>
      <c r="S495">
        <v>12000</v>
      </c>
      <c r="T495">
        <v>0</v>
      </c>
      <c r="U495" s="15">
        <v>1</v>
      </c>
      <c r="V495" s="27" t="str">
        <f>INDEX(program[ProgramName],MATCH(Data2[[#This Row],[ProgramNum]],program[ProgramNum],0))</f>
        <v>GENERAL TRANSPORTATION OPERATIONS</v>
      </c>
      <c r="W495" s="20" t="str">
        <f>RIGHT(Data2[[#This Row],[ProgramNum]],1)&amp;Data2[[#This Row],[Statute]]</f>
        <v>4er</v>
      </c>
      <c r="X495" s="27" t="e">
        <f>INDEX(#REF!,MATCH(Data2[[#This Row],[Appr]],#REF!,0))</f>
        <v>#REF!</v>
      </c>
      <c r="Y495" s="40" t="str">
        <f>INDEX(version[Version],MATCH(Data2[[#This Row],[ChangeAuth]],version[Chg code],0))</f>
        <v>Agency</v>
      </c>
      <c r="Z495" s="30">
        <f>INDEX(fund[#Data],MATCH(G495,fund[Fund code],0),2)</f>
        <v>211</v>
      </c>
      <c r="AA495" s="29" t="str">
        <f>IF(Data2[[#This Row],[B2year]]=1,RIGHT(LEFT($A$1,4)+1,2),IF(Data2[[#This Row],[B2year]]=2,RIGHT($A$1,2),""))</f>
        <v>22</v>
      </c>
      <c r="AB495" s="29">
        <f>INDEX(version8[#Data],MATCH(Data2[[#This Row],[Version]],version8[Version],0),2)</f>
        <v>1</v>
      </c>
      <c r="AC495" s="29" t="str">
        <f>IF(Data2[[#This Row],[FederalService]]="",Data2[[#This Row],[FundSource]],IF(Data2[[#This Row],[FederalService]]="L",Data2[[#This Row],[FundSource]]&amp;"-L",IF(Data2[[#This Row],[FederalService]]="F",Data2[[#This Row],[FundSource]]&amp;"-F",IF(Data2[[#This Row],[FederalService]]="S",Data2[[#This Row],[FundSource]]&amp;"-S"))))</f>
        <v>SEG-S</v>
      </c>
    </row>
    <row r="496" spans="1:29" ht="15" x14ac:dyDescent="0.25">
      <c r="A496" t="s">
        <v>123</v>
      </c>
      <c r="B496" t="s">
        <v>107</v>
      </c>
      <c r="C496" t="s">
        <v>165</v>
      </c>
      <c r="D496" s="15">
        <v>461</v>
      </c>
      <c r="E496" t="s">
        <v>344</v>
      </c>
      <c r="F496" t="s">
        <v>109</v>
      </c>
      <c r="G496" t="s">
        <v>110</v>
      </c>
      <c r="H496" t="s">
        <v>165</v>
      </c>
      <c r="I496" t="s">
        <v>111</v>
      </c>
      <c r="J496" t="s">
        <v>112</v>
      </c>
      <c r="K496" t="s">
        <v>165</v>
      </c>
      <c r="L496" s="15">
        <v>3001</v>
      </c>
      <c r="M496" t="s">
        <v>124</v>
      </c>
      <c r="N496" t="s">
        <v>114</v>
      </c>
      <c r="O496" t="s">
        <v>235</v>
      </c>
      <c r="P496" t="s">
        <v>264</v>
      </c>
      <c r="Q496" t="s">
        <v>363</v>
      </c>
      <c r="R496" t="s">
        <v>170</v>
      </c>
      <c r="S496">
        <v>-868200</v>
      </c>
      <c r="T496">
        <v>0</v>
      </c>
      <c r="U496" s="15">
        <v>1</v>
      </c>
      <c r="V496" s="27" t="str">
        <f>INDEX(program[ProgramName],MATCH(Data2[[#This Row],[ProgramNum]],program[ProgramNum],0))</f>
        <v>GENERAL TRANSPORTATION OPERATIONS</v>
      </c>
      <c r="W496" s="20" t="str">
        <f>RIGHT(Data2[[#This Row],[ProgramNum]],1)&amp;Data2[[#This Row],[Statute]]</f>
        <v>4aq</v>
      </c>
      <c r="X496" s="27" t="e">
        <f>INDEX(#REF!,MATCH(Data2[[#This Row],[Appr]],#REF!,0))</f>
        <v>#REF!</v>
      </c>
      <c r="Y496" s="40" t="str">
        <f>INDEX(version[Version],MATCH(Data2[[#This Row],[ChangeAuth]],version[Chg code],0))</f>
        <v>Agency</v>
      </c>
      <c r="Z496" s="30">
        <f>INDEX(fund[#Data],MATCH(G496,fund[Fund code],0),2)</f>
        <v>211</v>
      </c>
      <c r="AA496" s="29" t="str">
        <f>IF(Data2[[#This Row],[B2year]]=1,RIGHT(LEFT($A$1,4)+1,2),IF(Data2[[#This Row],[B2year]]=2,RIGHT($A$1,2),""))</f>
        <v>22</v>
      </c>
      <c r="AB496" s="29">
        <f>INDEX(version8[#Data],MATCH(Data2[[#This Row],[Version]],version8[Version],0),2)</f>
        <v>1</v>
      </c>
      <c r="AC496" s="29" t="str">
        <f>IF(Data2[[#This Row],[FederalService]]="",Data2[[#This Row],[FundSource]],IF(Data2[[#This Row],[FederalService]]="L",Data2[[#This Row],[FundSource]]&amp;"-L",IF(Data2[[#This Row],[FederalService]]="F",Data2[[#This Row],[FundSource]]&amp;"-F",IF(Data2[[#This Row],[FederalService]]="S",Data2[[#This Row],[FundSource]]&amp;"-S"))))</f>
        <v>SEG</v>
      </c>
    </row>
    <row r="497" spans="1:29" ht="15" x14ac:dyDescent="0.25">
      <c r="A497" t="s">
        <v>123</v>
      </c>
      <c r="B497" t="s">
        <v>107</v>
      </c>
      <c r="C497" t="s">
        <v>165</v>
      </c>
      <c r="D497" s="15">
        <v>461</v>
      </c>
      <c r="E497" t="s">
        <v>344</v>
      </c>
      <c r="F497" t="s">
        <v>109</v>
      </c>
      <c r="G497" t="s">
        <v>110</v>
      </c>
      <c r="H497" t="s">
        <v>165</v>
      </c>
      <c r="I497" t="s">
        <v>111</v>
      </c>
      <c r="J497" t="s">
        <v>112</v>
      </c>
      <c r="K497" t="s">
        <v>165</v>
      </c>
      <c r="L497" s="15">
        <v>3001</v>
      </c>
      <c r="M497" t="s">
        <v>124</v>
      </c>
      <c r="N497" t="s">
        <v>114</v>
      </c>
      <c r="O497" t="s">
        <v>235</v>
      </c>
      <c r="P497" t="s">
        <v>264</v>
      </c>
      <c r="Q497" t="s">
        <v>363</v>
      </c>
      <c r="R497" t="s">
        <v>170</v>
      </c>
      <c r="S497">
        <v>-868200</v>
      </c>
      <c r="T497">
        <v>0</v>
      </c>
      <c r="U497" s="15">
        <v>2</v>
      </c>
      <c r="V497" s="27" t="str">
        <f>INDEX(program[ProgramName],MATCH(Data2[[#This Row],[ProgramNum]],program[ProgramNum],0))</f>
        <v>GENERAL TRANSPORTATION OPERATIONS</v>
      </c>
      <c r="W497" s="20" t="str">
        <f>RIGHT(Data2[[#This Row],[ProgramNum]],1)&amp;Data2[[#This Row],[Statute]]</f>
        <v>4aq</v>
      </c>
      <c r="X497" s="27" t="e">
        <f>INDEX(#REF!,MATCH(Data2[[#This Row],[Appr]],#REF!,0))</f>
        <v>#REF!</v>
      </c>
      <c r="Y497" s="40" t="str">
        <f>INDEX(version[Version],MATCH(Data2[[#This Row],[ChangeAuth]],version[Chg code],0))</f>
        <v>Agency</v>
      </c>
      <c r="Z497" s="30">
        <f>INDEX(fund[#Data],MATCH(G497,fund[Fund code],0),2)</f>
        <v>211</v>
      </c>
      <c r="AA497" s="29" t="str">
        <f>IF(Data2[[#This Row],[B2year]]=1,RIGHT(LEFT($A$1,4)+1,2),IF(Data2[[#This Row],[B2year]]=2,RIGHT($A$1,2),""))</f>
        <v>23</v>
      </c>
      <c r="AB497" s="29">
        <f>INDEX(version8[#Data],MATCH(Data2[[#This Row],[Version]],version8[Version],0),2)</f>
        <v>1</v>
      </c>
      <c r="AC497" s="29" t="str">
        <f>IF(Data2[[#This Row],[FederalService]]="",Data2[[#This Row],[FundSource]],IF(Data2[[#This Row],[FederalService]]="L",Data2[[#This Row],[FundSource]]&amp;"-L",IF(Data2[[#This Row],[FederalService]]="F",Data2[[#This Row],[FundSource]]&amp;"-F",IF(Data2[[#This Row],[FederalService]]="S",Data2[[#This Row],[FundSource]]&amp;"-S"))))</f>
        <v>SEG</v>
      </c>
    </row>
    <row r="498" spans="1:29" ht="15" x14ac:dyDescent="0.25">
      <c r="A498" t="s">
        <v>123</v>
      </c>
      <c r="B498" t="s">
        <v>107</v>
      </c>
      <c r="C498" t="s">
        <v>165</v>
      </c>
      <c r="D498" s="15">
        <v>481</v>
      </c>
      <c r="E498" t="s">
        <v>380</v>
      </c>
      <c r="F498" t="s">
        <v>109</v>
      </c>
      <c r="G498" t="s">
        <v>110</v>
      </c>
      <c r="H498" t="s">
        <v>165</v>
      </c>
      <c r="I498" t="s">
        <v>118</v>
      </c>
      <c r="J498" t="s">
        <v>112</v>
      </c>
      <c r="K498" t="s">
        <v>178</v>
      </c>
      <c r="L498" s="15">
        <v>2000</v>
      </c>
      <c r="M498" t="s">
        <v>115</v>
      </c>
      <c r="N498" t="s">
        <v>116</v>
      </c>
      <c r="O498" t="s">
        <v>245</v>
      </c>
      <c r="P498" t="s">
        <v>367</v>
      </c>
      <c r="Q498" t="s">
        <v>384</v>
      </c>
      <c r="R498" t="s">
        <v>170</v>
      </c>
      <c r="S498">
        <v>155400</v>
      </c>
      <c r="T498">
        <v>0</v>
      </c>
      <c r="U498" s="15">
        <v>2</v>
      </c>
      <c r="V498" s="27" t="str">
        <f>INDEX(program[ProgramName],MATCH(Data2[[#This Row],[ProgramNum]],program[ProgramNum],0))</f>
        <v>GENERAL TRANSPORTATION OPERATIONS</v>
      </c>
      <c r="W498" s="20" t="str">
        <f>RIGHT(Data2[[#This Row],[ProgramNum]],1)&amp;Data2[[#This Row],[Statute]]</f>
        <v>4ax</v>
      </c>
      <c r="X498" s="27" t="e">
        <f>INDEX(#REF!,MATCH(Data2[[#This Row],[Appr]],#REF!,0))</f>
        <v>#REF!</v>
      </c>
      <c r="Y498" s="40" t="str">
        <f>INDEX(version[Version],MATCH(Data2[[#This Row],[ChangeAuth]],version[Chg code],0))</f>
        <v>Agency</v>
      </c>
      <c r="Z498" s="30">
        <f>INDEX(fund[#Data],MATCH(G498,fund[Fund code],0),2)</f>
        <v>211</v>
      </c>
      <c r="AA498" s="29" t="str">
        <f>IF(Data2[[#This Row],[B2year]]=1,RIGHT(LEFT($A$1,4)+1,2),IF(Data2[[#This Row],[B2year]]=2,RIGHT($A$1,2),""))</f>
        <v>23</v>
      </c>
      <c r="AB498" s="29">
        <f>INDEX(version8[#Data],MATCH(Data2[[#This Row],[Version]],version8[Version],0),2)</f>
        <v>1</v>
      </c>
      <c r="AC498" s="29" t="str">
        <f>IF(Data2[[#This Row],[FederalService]]="",Data2[[#This Row],[FundSource]],IF(Data2[[#This Row],[FederalService]]="L",Data2[[#This Row],[FundSource]]&amp;"-L",IF(Data2[[#This Row],[FederalService]]="F",Data2[[#This Row],[FundSource]]&amp;"-F",IF(Data2[[#This Row],[FederalService]]="S",Data2[[#This Row],[FundSource]]&amp;"-S"))))</f>
        <v>SEG-F</v>
      </c>
    </row>
    <row r="499" spans="1:29" ht="15" x14ac:dyDescent="0.25">
      <c r="A499" t="s">
        <v>123</v>
      </c>
      <c r="B499" t="s">
        <v>107</v>
      </c>
      <c r="C499" t="s">
        <v>165</v>
      </c>
      <c r="D499" s="15">
        <v>481</v>
      </c>
      <c r="E499" t="s">
        <v>380</v>
      </c>
      <c r="F499" t="s">
        <v>109</v>
      </c>
      <c r="G499" t="s">
        <v>110</v>
      </c>
      <c r="H499" t="s">
        <v>165</v>
      </c>
      <c r="I499" t="s">
        <v>118</v>
      </c>
      <c r="J499" t="s">
        <v>112</v>
      </c>
      <c r="K499" t="s">
        <v>178</v>
      </c>
      <c r="L499" s="15">
        <v>2000</v>
      </c>
      <c r="M499" t="s">
        <v>115</v>
      </c>
      <c r="N499" t="s">
        <v>116</v>
      </c>
      <c r="O499" t="s">
        <v>245</v>
      </c>
      <c r="P499" t="s">
        <v>367</v>
      </c>
      <c r="Q499" t="s">
        <v>384</v>
      </c>
      <c r="R499" t="s">
        <v>170</v>
      </c>
      <c r="S499">
        <v>155400</v>
      </c>
      <c r="T499">
        <v>0</v>
      </c>
      <c r="U499" s="15">
        <v>1</v>
      </c>
      <c r="V499" s="27" t="str">
        <f>INDEX(program[ProgramName],MATCH(Data2[[#This Row],[ProgramNum]],program[ProgramNum],0))</f>
        <v>GENERAL TRANSPORTATION OPERATIONS</v>
      </c>
      <c r="W499" s="20" t="str">
        <f>RIGHT(Data2[[#This Row],[ProgramNum]],1)&amp;Data2[[#This Row],[Statute]]</f>
        <v>4ax</v>
      </c>
      <c r="X499" s="27" t="e">
        <f>INDEX(#REF!,MATCH(Data2[[#This Row],[Appr]],#REF!,0))</f>
        <v>#REF!</v>
      </c>
      <c r="Y499" s="40" t="str">
        <f>INDEX(version[Version],MATCH(Data2[[#This Row],[ChangeAuth]],version[Chg code],0))</f>
        <v>Agency</v>
      </c>
      <c r="Z499" s="30">
        <f>INDEX(fund[#Data],MATCH(G499,fund[Fund code],0),2)</f>
        <v>211</v>
      </c>
      <c r="AA499" s="29" t="str">
        <f>IF(Data2[[#This Row],[B2year]]=1,RIGHT(LEFT($A$1,4)+1,2),IF(Data2[[#This Row],[B2year]]=2,RIGHT($A$1,2),""))</f>
        <v>22</v>
      </c>
      <c r="AB499" s="29">
        <f>INDEX(version8[#Data],MATCH(Data2[[#This Row],[Version]],version8[Version],0),2)</f>
        <v>1</v>
      </c>
      <c r="AC499" s="29" t="str">
        <f>IF(Data2[[#This Row],[FederalService]]="",Data2[[#This Row],[FundSource]],IF(Data2[[#This Row],[FederalService]]="L",Data2[[#This Row],[FundSource]]&amp;"-L",IF(Data2[[#This Row],[FederalService]]="F",Data2[[#This Row],[FundSource]]&amp;"-F",IF(Data2[[#This Row],[FederalService]]="S",Data2[[#This Row],[FundSource]]&amp;"-S"))))</f>
        <v>SEG-F</v>
      </c>
    </row>
    <row r="500" spans="1:29" ht="15" x14ac:dyDescent="0.25">
      <c r="A500" t="s">
        <v>123</v>
      </c>
      <c r="B500" t="s">
        <v>107</v>
      </c>
      <c r="C500" t="s">
        <v>165</v>
      </c>
      <c r="D500" s="15">
        <v>461</v>
      </c>
      <c r="E500" t="s">
        <v>344</v>
      </c>
      <c r="F500" t="s">
        <v>109</v>
      </c>
      <c r="G500" t="s">
        <v>110</v>
      </c>
      <c r="H500" t="s">
        <v>165</v>
      </c>
      <c r="I500" t="s">
        <v>111</v>
      </c>
      <c r="J500" t="s">
        <v>112</v>
      </c>
      <c r="K500" t="s">
        <v>165</v>
      </c>
      <c r="L500" s="15">
        <v>2000</v>
      </c>
      <c r="M500" t="s">
        <v>115</v>
      </c>
      <c r="N500" t="s">
        <v>116</v>
      </c>
      <c r="O500" t="s">
        <v>235</v>
      </c>
      <c r="P500" t="s">
        <v>264</v>
      </c>
      <c r="Q500" t="s">
        <v>385</v>
      </c>
      <c r="R500" t="s">
        <v>170</v>
      </c>
      <c r="S500">
        <v>184500</v>
      </c>
      <c r="T500">
        <v>0</v>
      </c>
      <c r="U500" s="15">
        <v>1</v>
      </c>
      <c r="V500" s="27" t="str">
        <f>INDEX(program[ProgramName],MATCH(Data2[[#This Row],[ProgramNum]],program[ProgramNum],0))</f>
        <v>GENERAL TRANSPORTATION OPERATIONS</v>
      </c>
      <c r="W500" s="20" t="str">
        <f>RIGHT(Data2[[#This Row],[ProgramNum]],1)&amp;Data2[[#This Row],[Statute]]</f>
        <v>4aq</v>
      </c>
      <c r="X500" s="27" t="e">
        <f>INDEX(#REF!,MATCH(Data2[[#This Row],[Appr]],#REF!,0))</f>
        <v>#REF!</v>
      </c>
      <c r="Y500" s="40" t="str">
        <f>INDEX(version[Version],MATCH(Data2[[#This Row],[ChangeAuth]],version[Chg code],0))</f>
        <v>Agency</v>
      </c>
      <c r="Z500" s="30">
        <f>INDEX(fund[#Data],MATCH(G500,fund[Fund code],0),2)</f>
        <v>211</v>
      </c>
      <c r="AA500" s="29" t="str">
        <f>IF(Data2[[#This Row],[B2year]]=1,RIGHT(LEFT($A$1,4)+1,2),IF(Data2[[#This Row],[B2year]]=2,RIGHT($A$1,2),""))</f>
        <v>22</v>
      </c>
      <c r="AB500" s="29">
        <f>INDEX(version8[#Data],MATCH(Data2[[#This Row],[Version]],version8[Version],0),2)</f>
        <v>1</v>
      </c>
      <c r="AC500" s="29" t="str">
        <f>IF(Data2[[#This Row],[FederalService]]="",Data2[[#This Row],[FundSource]],IF(Data2[[#This Row],[FederalService]]="L",Data2[[#This Row],[FundSource]]&amp;"-L",IF(Data2[[#This Row],[FederalService]]="F",Data2[[#This Row],[FundSource]]&amp;"-F",IF(Data2[[#This Row],[FederalService]]="S",Data2[[#This Row],[FundSource]]&amp;"-S"))))</f>
        <v>SEG</v>
      </c>
    </row>
    <row r="501" spans="1:29" ht="15" x14ac:dyDescent="0.25">
      <c r="A501" t="s">
        <v>123</v>
      </c>
      <c r="B501" t="s">
        <v>107</v>
      </c>
      <c r="C501" t="s">
        <v>165</v>
      </c>
      <c r="D501" s="15">
        <v>461</v>
      </c>
      <c r="E501" t="s">
        <v>344</v>
      </c>
      <c r="F501" t="s">
        <v>109</v>
      </c>
      <c r="G501" t="s">
        <v>110</v>
      </c>
      <c r="H501" t="s">
        <v>165</v>
      </c>
      <c r="I501" t="s">
        <v>111</v>
      </c>
      <c r="J501" t="s">
        <v>112</v>
      </c>
      <c r="K501" t="s">
        <v>165</v>
      </c>
      <c r="L501" s="15">
        <v>2000</v>
      </c>
      <c r="M501" t="s">
        <v>115</v>
      </c>
      <c r="N501" t="s">
        <v>116</v>
      </c>
      <c r="O501" t="s">
        <v>235</v>
      </c>
      <c r="P501" t="s">
        <v>264</v>
      </c>
      <c r="Q501" t="s">
        <v>385</v>
      </c>
      <c r="R501" t="s">
        <v>170</v>
      </c>
      <c r="S501">
        <v>184500</v>
      </c>
      <c r="T501">
        <v>0</v>
      </c>
      <c r="U501" s="15">
        <v>2</v>
      </c>
      <c r="V501" s="27" t="str">
        <f>INDEX(program[ProgramName],MATCH(Data2[[#This Row],[ProgramNum]],program[ProgramNum],0))</f>
        <v>GENERAL TRANSPORTATION OPERATIONS</v>
      </c>
      <c r="W501" s="20" t="str">
        <f>RIGHT(Data2[[#This Row],[ProgramNum]],1)&amp;Data2[[#This Row],[Statute]]</f>
        <v>4aq</v>
      </c>
      <c r="X501" s="27" t="e">
        <f>INDEX(#REF!,MATCH(Data2[[#This Row],[Appr]],#REF!,0))</f>
        <v>#REF!</v>
      </c>
      <c r="Y501" s="40" t="str">
        <f>INDEX(version[Version],MATCH(Data2[[#This Row],[ChangeAuth]],version[Chg code],0))</f>
        <v>Agency</v>
      </c>
      <c r="Z501" s="30">
        <f>INDEX(fund[#Data],MATCH(G501,fund[Fund code],0),2)</f>
        <v>211</v>
      </c>
      <c r="AA501" s="29" t="str">
        <f>IF(Data2[[#This Row],[B2year]]=1,RIGHT(LEFT($A$1,4)+1,2),IF(Data2[[#This Row],[B2year]]=2,RIGHT($A$1,2),""))</f>
        <v>23</v>
      </c>
      <c r="AB501" s="29">
        <f>INDEX(version8[#Data],MATCH(Data2[[#This Row],[Version]],version8[Version],0),2)</f>
        <v>1</v>
      </c>
      <c r="AC501" s="29" t="str">
        <f>IF(Data2[[#This Row],[FederalService]]="",Data2[[#This Row],[FundSource]],IF(Data2[[#This Row],[FederalService]]="L",Data2[[#This Row],[FundSource]]&amp;"-L",IF(Data2[[#This Row],[FederalService]]="F",Data2[[#This Row],[FundSource]]&amp;"-F",IF(Data2[[#This Row],[FederalService]]="S",Data2[[#This Row],[FundSource]]&amp;"-S"))))</f>
        <v>SEG</v>
      </c>
    </row>
    <row r="502" spans="1:29" ht="15" x14ac:dyDescent="0.25">
      <c r="A502" t="s">
        <v>123</v>
      </c>
      <c r="B502" t="s">
        <v>107</v>
      </c>
      <c r="C502" t="s">
        <v>165</v>
      </c>
      <c r="D502" s="15">
        <v>481</v>
      </c>
      <c r="E502" t="s">
        <v>380</v>
      </c>
      <c r="F502" t="s">
        <v>109</v>
      </c>
      <c r="G502" t="s">
        <v>110</v>
      </c>
      <c r="H502" t="s">
        <v>165</v>
      </c>
      <c r="I502" t="s">
        <v>118</v>
      </c>
      <c r="J502" t="s">
        <v>112</v>
      </c>
      <c r="K502" t="s">
        <v>178</v>
      </c>
      <c r="L502" s="15">
        <v>2000</v>
      </c>
      <c r="M502" t="s">
        <v>115</v>
      </c>
      <c r="N502" t="s">
        <v>116</v>
      </c>
      <c r="O502" t="s">
        <v>245</v>
      </c>
      <c r="P502" t="s">
        <v>367</v>
      </c>
      <c r="Q502" t="s">
        <v>385</v>
      </c>
      <c r="R502" t="s">
        <v>170</v>
      </c>
      <c r="S502">
        <v>20000</v>
      </c>
      <c r="T502">
        <v>0</v>
      </c>
      <c r="U502" s="15">
        <v>1</v>
      </c>
      <c r="V502" s="27" t="str">
        <f>INDEX(program[ProgramName],MATCH(Data2[[#This Row],[ProgramNum]],program[ProgramNum],0))</f>
        <v>GENERAL TRANSPORTATION OPERATIONS</v>
      </c>
      <c r="W502" s="20" t="str">
        <f>RIGHT(Data2[[#This Row],[ProgramNum]],1)&amp;Data2[[#This Row],[Statute]]</f>
        <v>4ax</v>
      </c>
      <c r="X502" s="27" t="e">
        <f>INDEX(#REF!,MATCH(Data2[[#This Row],[Appr]],#REF!,0))</f>
        <v>#REF!</v>
      </c>
      <c r="Y502" s="40" t="str">
        <f>INDEX(version[Version],MATCH(Data2[[#This Row],[ChangeAuth]],version[Chg code],0))</f>
        <v>Agency</v>
      </c>
      <c r="Z502" s="30">
        <f>INDEX(fund[#Data],MATCH(G502,fund[Fund code],0),2)</f>
        <v>211</v>
      </c>
      <c r="AA502" s="29" t="str">
        <f>IF(Data2[[#This Row],[B2year]]=1,RIGHT(LEFT($A$1,4)+1,2),IF(Data2[[#This Row],[B2year]]=2,RIGHT($A$1,2),""))</f>
        <v>22</v>
      </c>
      <c r="AB502" s="29">
        <f>INDEX(version8[#Data],MATCH(Data2[[#This Row],[Version]],version8[Version],0),2)</f>
        <v>1</v>
      </c>
      <c r="AC502" s="29" t="str">
        <f>IF(Data2[[#This Row],[FederalService]]="",Data2[[#This Row],[FundSource]],IF(Data2[[#This Row],[FederalService]]="L",Data2[[#This Row],[FundSource]]&amp;"-L",IF(Data2[[#This Row],[FederalService]]="F",Data2[[#This Row],[FundSource]]&amp;"-F",IF(Data2[[#This Row],[FederalService]]="S",Data2[[#This Row],[FundSource]]&amp;"-S"))))</f>
        <v>SEG-F</v>
      </c>
    </row>
    <row r="503" spans="1:29" ht="15" x14ac:dyDescent="0.25">
      <c r="A503" t="s">
        <v>123</v>
      </c>
      <c r="B503" t="s">
        <v>107</v>
      </c>
      <c r="C503" t="s">
        <v>165</v>
      </c>
      <c r="D503" s="15">
        <v>481</v>
      </c>
      <c r="E503" t="s">
        <v>380</v>
      </c>
      <c r="F503" t="s">
        <v>109</v>
      </c>
      <c r="G503" t="s">
        <v>110</v>
      </c>
      <c r="H503" t="s">
        <v>165</v>
      </c>
      <c r="I503" t="s">
        <v>118</v>
      </c>
      <c r="J503" t="s">
        <v>112</v>
      </c>
      <c r="K503" t="s">
        <v>178</v>
      </c>
      <c r="L503" s="15">
        <v>2000</v>
      </c>
      <c r="M503" t="s">
        <v>115</v>
      </c>
      <c r="N503" t="s">
        <v>116</v>
      </c>
      <c r="O503" t="s">
        <v>245</v>
      </c>
      <c r="P503" t="s">
        <v>367</v>
      </c>
      <c r="Q503" t="s">
        <v>385</v>
      </c>
      <c r="R503" t="s">
        <v>170</v>
      </c>
      <c r="S503">
        <v>20000</v>
      </c>
      <c r="T503">
        <v>0</v>
      </c>
      <c r="U503" s="15">
        <v>2</v>
      </c>
      <c r="V503" s="27" t="str">
        <f>INDEX(program[ProgramName],MATCH(Data2[[#This Row],[ProgramNum]],program[ProgramNum],0))</f>
        <v>GENERAL TRANSPORTATION OPERATIONS</v>
      </c>
      <c r="W503" s="20" t="str">
        <f>RIGHT(Data2[[#This Row],[ProgramNum]],1)&amp;Data2[[#This Row],[Statute]]</f>
        <v>4ax</v>
      </c>
      <c r="X503" s="27" t="e">
        <f>INDEX(#REF!,MATCH(Data2[[#This Row],[Appr]],#REF!,0))</f>
        <v>#REF!</v>
      </c>
      <c r="Y503" s="40" t="str">
        <f>INDEX(version[Version],MATCH(Data2[[#This Row],[ChangeAuth]],version[Chg code],0))</f>
        <v>Agency</v>
      </c>
      <c r="Z503" s="30">
        <f>INDEX(fund[#Data],MATCH(G503,fund[Fund code],0),2)</f>
        <v>211</v>
      </c>
      <c r="AA503" s="29" t="str">
        <f>IF(Data2[[#This Row],[B2year]]=1,RIGHT(LEFT($A$1,4)+1,2),IF(Data2[[#This Row],[B2year]]=2,RIGHT($A$1,2),""))</f>
        <v>23</v>
      </c>
      <c r="AB503" s="29">
        <f>INDEX(version8[#Data],MATCH(Data2[[#This Row],[Version]],version8[Version],0),2)</f>
        <v>1</v>
      </c>
      <c r="AC503" s="29" t="str">
        <f>IF(Data2[[#This Row],[FederalService]]="",Data2[[#This Row],[FundSource]],IF(Data2[[#This Row],[FederalService]]="L",Data2[[#This Row],[FundSource]]&amp;"-L",IF(Data2[[#This Row],[FederalService]]="F",Data2[[#This Row],[FundSource]]&amp;"-F",IF(Data2[[#This Row],[FederalService]]="S",Data2[[#This Row],[FundSource]]&amp;"-S"))))</f>
        <v>SEG-F</v>
      </c>
    </row>
    <row r="504" spans="1:29" ht="15" x14ac:dyDescent="0.25">
      <c r="A504" t="s">
        <v>123</v>
      </c>
      <c r="B504" t="s">
        <v>127</v>
      </c>
      <c r="C504" t="s">
        <v>165</v>
      </c>
      <c r="D504" s="15">
        <v>465</v>
      </c>
      <c r="E504" t="s">
        <v>382</v>
      </c>
      <c r="F504" t="s">
        <v>109</v>
      </c>
      <c r="G504" t="s">
        <v>110</v>
      </c>
      <c r="H504" t="s">
        <v>165</v>
      </c>
      <c r="I504" t="s">
        <v>118</v>
      </c>
      <c r="J504" t="s">
        <v>112</v>
      </c>
      <c r="K504" t="s">
        <v>112</v>
      </c>
      <c r="L504" s="15">
        <v>2000</v>
      </c>
      <c r="M504" t="s">
        <v>115</v>
      </c>
      <c r="N504" t="s">
        <v>116</v>
      </c>
      <c r="O504" t="s">
        <v>280</v>
      </c>
      <c r="P504" t="s">
        <v>281</v>
      </c>
      <c r="Q504" t="s">
        <v>385</v>
      </c>
      <c r="R504" t="s">
        <v>170</v>
      </c>
      <c r="S504">
        <v>150700</v>
      </c>
      <c r="T504">
        <v>0</v>
      </c>
      <c r="U504" s="15">
        <v>1</v>
      </c>
      <c r="V504" s="27" t="str">
        <f>INDEX(program[ProgramName],MATCH(Data2[[#This Row],[ProgramNum]],program[ProgramNum],0))</f>
        <v>GENERAL TRANSPORTATION OPERATIONS</v>
      </c>
      <c r="W504" s="20" t="str">
        <f>RIGHT(Data2[[#This Row],[ProgramNum]],1)&amp;Data2[[#This Row],[Statute]]</f>
        <v>4eq</v>
      </c>
      <c r="X504" s="27" t="e">
        <f>INDEX(#REF!,MATCH(Data2[[#This Row],[Appr]],#REF!,0))</f>
        <v>#REF!</v>
      </c>
      <c r="Y504" s="40" t="str">
        <f>INDEX(version[Version],MATCH(Data2[[#This Row],[ChangeAuth]],version[Chg code],0))</f>
        <v>Agency</v>
      </c>
      <c r="Z504" s="30">
        <f>INDEX(fund[#Data],MATCH(G504,fund[Fund code],0),2)</f>
        <v>211</v>
      </c>
      <c r="AA504" s="29" t="str">
        <f>IF(Data2[[#This Row],[B2year]]=1,RIGHT(LEFT($A$1,4)+1,2),IF(Data2[[#This Row],[B2year]]=2,RIGHT($A$1,2),""))</f>
        <v>22</v>
      </c>
      <c r="AB504" s="29">
        <f>INDEX(version8[#Data],MATCH(Data2[[#This Row],[Version]],version8[Version],0),2)</f>
        <v>1</v>
      </c>
      <c r="AC504" s="29" t="str">
        <f>IF(Data2[[#This Row],[FederalService]]="",Data2[[#This Row],[FundSource]],IF(Data2[[#This Row],[FederalService]]="L",Data2[[#This Row],[FundSource]]&amp;"-L",IF(Data2[[#This Row],[FederalService]]="F",Data2[[#This Row],[FundSource]]&amp;"-F",IF(Data2[[#This Row],[FederalService]]="S",Data2[[#This Row],[FundSource]]&amp;"-S"))))</f>
        <v>SEG-S</v>
      </c>
    </row>
    <row r="505" spans="1:29" ht="15" x14ac:dyDescent="0.25">
      <c r="A505" t="s">
        <v>123</v>
      </c>
      <c r="B505" t="s">
        <v>127</v>
      </c>
      <c r="C505" t="s">
        <v>165</v>
      </c>
      <c r="D505" s="15">
        <v>465</v>
      </c>
      <c r="E505" t="s">
        <v>382</v>
      </c>
      <c r="F505" t="s">
        <v>109</v>
      </c>
      <c r="G505" t="s">
        <v>110</v>
      </c>
      <c r="H505" t="s">
        <v>165</v>
      </c>
      <c r="I505" t="s">
        <v>118</v>
      </c>
      <c r="J505" t="s">
        <v>112</v>
      </c>
      <c r="K505" t="s">
        <v>112</v>
      </c>
      <c r="L505" s="15">
        <v>2000</v>
      </c>
      <c r="M505" t="s">
        <v>115</v>
      </c>
      <c r="N505" t="s">
        <v>116</v>
      </c>
      <c r="O505" t="s">
        <v>280</v>
      </c>
      <c r="P505" t="s">
        <v>281</v>
      </c>
      <c r="Q505" t="s">
        <v>385</v>
      </c>
      <c r="R505" t="s">
        <v>170</v>
      </c>
      <c r="S505">
        <v>150700</v>
      </c>
      <c r="T505">
        <v>0</v>
      </c>
      <c r="U505" s="15">
        <v>2</v>
      </c>
      <c r="V505" s="27" t="str">
        <f>INDEX(program[ProgramName],MATCH(Data2[[#This Row],[ProgramNum]],program[ProgramNum],0))</f>
        <v>GENERAL TRANSPORTATION OPERATIONS</v>
      </c>
      <c r="W505" s="20" t="str">
        <f>RIGHT(Data2[[#This Row],[ProgramNum]],1)&amp;Data2[[#This Row],[Statute]]</f>
        <v>4eq</v>
      </c>
      <c r="X505" s="27" t="e">
        <f>INDEX(#REF!,MATCH(Data2[[#This Row],[Appr]],#REF!,0))</f>
        <v>#REF!</v>
      </c>
      <c r="Y505" s="40" t="str">
        <f>INDEX(version[Version],MATCH(Data2[[#This Row],[ChangeAuth]],version[Chg code],0))</f>
        <v>Agency</v>
      </c>
      <c r="Z505" s="30">
        <f>INDEX(fund[#Data],MATCH(G505,fund[Fund code],0),2)</f>
        <v>211</v>
      </c>
      <c r="AA505" s="29" t="str">
        <f>IF(Data2[[#This Row],[B2year]]=1,RIGHT(LEFT($A$1,4)+1,2),IF(Data2[[#This Row],[B2year]]=2,RIGHT($A$1,2),""))</f>
        <v>23</v>
      </c>
      <c r="AB505" s="29">
        <f>INDEX(version8[#Data],MATCH(Data2[[#This Row],[Version]],version8[Version],0),2)</f>
        <v>1</v>
      </c>
      <c r="AC505" s="29" t="str">
        <f>IF(Data2[[#This Row],[FederalService]]="",Data2[[#This Row],[FundSource]],IF(Data2[[#This Row],[FederalService]]="L",Data2[[#This Row],[FundSource]]&amp;"-L",IF(Data2[[#This Row],[FederalService]]="F",Data2[[#This Row],[FundSource]]&amp;"-F",IF(Data2[[#This Row],[FederalService]]="S",Data2[[#This Row],[FundSource]]&amp;"-S"))))</f>
        <v>SEG-S</v>
      </c>
    </row>
    <row r="506" spans="1:29" ht="15" x14ac:dyDescent="0.25">
      <c r="A506" t="s">
        <v>123</v>
      </c>
      <c r="B506" t="s">
        <v>127</v>
      </c>
      <c r="C506" t="s">
        <v>165</v>
      </c>
      <c r="D506" s="15">
        <v>466</v>
      </c>
      <c r="E506" t="s">
        <v>383</v>
      </c>
      <c r="F506" t="s">
        <v>109</v>
      </c>
      <c r="G506" t="s">
        <v>110</v>
      </c>
      <c r="H506" t="s">
        <v>165</v>
      </c>
      <c r="I506" t="s">
        <v>118</v>
      </c>
      <c r="J506" t="s">
        <v>112</v>
      </c>
      <c r="K506" t="s">
        <v>112</v>
      </c>
      <c r="L506" s="15">
        <v>3003</v>
      </c>
      <c r="M506" t="s">
        <v>113</v>
      </c>
      <c r="N506" t="s">
        <v>114</v>
      </c>
      <c r="O506" t="s">
        <v>376</v>
      </c>
      <c r="P506" t="s">
        <v>302</v>
      </c>
      <c r="Q506" t="s">
        <v>385</v>
      </c>
      <c r="R506" t="s">
        <v>170</v>
      </c>
      <c r="S506">
        <v>7600</v>
      </c>
      <c r="T506">
        <v>0</v>
      </c>
      <c r="U506" s="15">
        <v>1</v>
      </c>
      <c r="V506" s="27" t="str">
        <f>INDEX(program[ProgramName],MATCH(Data2[[#This Row],[ProgramNum]],program[ProgramNum],0))</f>
        <v>GENERAL TRANSPORTATION OPERATIONS</v>
      </c>
      <c r="W506" s="20" t="str">
        <f>RIGHT(Data2[[#This Row],[ProgramNum]],1)&amp;Data2[[#This Row],[Statute]]</f>
        <v>4er</v>
      </c>
      <c r="X506" s="27" t="e">
        <f>INDEX(#REF!,MATCH(Data2[[#This Row],[Appr]],#REF!,0))</f>
        <v>#REF!</v>
      </c>
      <c r="Y506" s="40" t="str">
        <f>INDEX(version[Version],MATCH(Data2[[#This Row],[ChangeAuth]],version[Chg code],0))</f>
        <v>Agency</v>
      </c>
      <c r="Z506" s="30">
        <f>INDEX(fund[#Data],MATCH(G506,fund[Fund code],0),2)</f>
        <v>211</v>
      </c>
      <c r="AA506" s="29" t="str">
        <f>IF(Data2[[#This Row],[B2year]]=1,RIGHT(LEFT($A$1,4)+1,2),IF(Data2[[#This Row],[B2year]]=2,RIGHT($A$1,2),""))</f>
        <v>22</v>
      </c>
      <c r="AB506" s="29">
        <f>INDEX(version8[#Data],MATCH(Data2[[#This Row],[Version]],version8[Version],0),2)</f>
        <v>1</v>
      </c>
      <c r="AC506" s="29" t="str">
        <f>IF(Data2[[#This Row],[FederalService]]="",Data2[[#This Row],[FundSource]],IF(Data2[[#This Row],[FederalService]]="L",Data2[[#This Row],[FundSource]]&amp;"-L",IF(Data2[[#This Row],[FederalService]]="F",Data2[[#This Row],[FundSource]]&amp;"-F",IF(Data2[[#This Row],[FederalService]]="S",Data2[[#This Row],[FundSource]]&amp;"-S"))))</f>
        <v>SEG-S</v>
      </c>
    </row>
    <row r="507" spans="1:29" ht="15" x14ac:dyDescent="0.25">
      <c r="A507" t="s">
        <v>123</v>
      </c>
      <c r="B507" t="s">
        <v>127</v>
      </c>
      <c r="C507" t="s">
        <v>165</v>
      </c>
      <c r="D507" s="15">
        <v>466</v>
      </c>
      <c r="E507" t="s">
        <v>383</v>
      </c>
      <c r="F507" t="s">
        <v>109</v>
      </c>
      <c r="G507" t="s">
        <v>110</v>
      </c>
      <c r="H507" t="s">
        <v>165</v>
      </c>
      <c r="I507" t="s">
        <v>118</v>
      </c>
      <c r="J507" t="s">
        <v>112</v>
      </c>
      <c r="K507" t="s">
        <v>112</v>
      </c>
      <c r="L507" s="15">
        <v>2000</v>
      </c>
      <c r="M507" t="s">
        <v>115</v>
      </c>
      <c r="N507" t="s">
        <v>116</v>
      </c>
      <c r="O507" t="s">
        <v>376</v>
      </c>
      <c r="P507" t="s">
        <v>302</v>
      </c>
      <c r="Q507" t="s">
        <v>385</v>
      </c>
      <c r="R507" t="s">
        <v>170</v>
      </c>
      <c r="S507">
        <v>18000</v>
      </c>
      <c r="T507">
        <v>0</v>
      </c>
      <c r="U507" s="15">
        <v>1</v>
      </c>
      <c r="V507" s="27" t="str">
        <f>INDEX(program[ProgramName],MATCH(Data2[[#This Row],[ProgramNum]],program[ProgramNum],0))</f>
        <v>GENERAL TRANSPORTATION OPERATIONS</v>
      </c>
      <c r="W507" s="20" t="str">
        <f>RIGHT(Data2[[#This Row],[ProgramNum]],1)&amp;Data2[[#This Row],[Statute]]</f>
        <v>4er</v>
      </c>
      <c r="X507" s="27" t="e">
        <f>INDEX(#REF!,MATCH(Data2[[#This Row],[Appr]],#REF!,0))</f>
        <v>#REF!</v>
      </c>
      <c r="Y507" s="40" t="str">
        <f>INDEX(version[Version],MATCH(Data2[[#This Row],[ChangeAuth]],version[Chg code],0))</f>
        <v>Agency</v>
      </c>
      <c r="Z507" s="30">
        <f>INDEX(fund[#Data],MATCH(G507,fund[Fund code],0),2)</f>
        <v>211</v>
      </c>
      <c r="AA507" s="29" t="str">
        <f>IF(Data2[[#This Row],[B2year]]=1,RIGHT(LEFT($A$1,4)+1,2),IF(Data2[[#This Row],[B2year]]=2,RIGHT($A$1,2),""))</f>
        <v>22</v>
      </c>
      <c r="AB507" s="29">
        <f>INDEX(version8[#Data],MATCH(Data2[[#This Row],[Version]],version8[Version],0),2)</f>
        <v>1</v>
      </c>
      <c r="AC507" s="29" t="str">
        <f>IF(Data2[[#This Row],[FederalService]]="",Data2[[#This Row],[FundSource]],IF(Data2[[#This Row],[FederalService]]="L",Data2[[#This Row],[FundSource]]&amp;"-L",IF(Data2[[#This Row],[FederalService]]="F",Data2[[#This Row],[FundSource]]&amp;"-F",IF(Data2[[#This Row],[FederalService]]="S",Data2[[#This Row],[FundSource]]&amp;"-S"))))</f>
        <v>SEG-S</v>
      </c>
    </row>
    <row r="508" spans="1:29" ht="15" x14ac:dyDescent="0.25">
      <c r="A508" t="s">
        <v>123</v>
      </c>
      <c r="B508" t="s">
        <v>127</v>
      </c>
      <c r="C508" t="s">
        <v>165</v>
      </c>
      <c r="D508" s="15">
        <v>466</v>
      </c>
      <c r="E508" t="s">
        <v>383</v>
      </c>
      <c r="F508" t="s">
        <v>109</v>
      </c>
      <c r="G508" t="s">
        <v>110</v>
      </c>
      <c r="H508" t="s">
        <v>165</v>
      </c>
      <c r="I508" t="s">
        <v>118</v>
      </c>
      <c r="J508" t="s">
        <v>112</v>
      </c>
      <c r="K508" t="s">
        <v>112</v>
      </c>
      <c r="L508" s="15">
        <v>2000</v>
      </c>
      <c r="M508" t="s">
        <v>115</v>
      </c>
      <c r="N508" t="s">
        <v>116</v>
      </c>
      <c r="O508" t="s">
        <v>376</v>
      </c>
      <c r="P508" t="s">
        <v>302</v>
      </c>
      <c r="Q508" t="s">
        <v>385</v>
      </c>
      <c r="R508" t="s">
        <v>170</v>
      </c>
      <c r="S508">
        <v>18000</v>
      </c>
      <c r="T508">
        <v>0</v>
      </c>
      <c r="U508" s="15">
        <v>2</v>
      </c>
      <c r="V508" s="27" t="str">
        <f>INDEX(program[ProgramName],MATCH(Data2[[#This Row],[ProgramNum]],program[ProgramNum],0))</f>
        <v>GENERAL TRANSPORTATION OPERATIONS</v>
      </c>
      <c r="W508" s="20" t="str">
        <f>RIGHT(Data2[[#This Row],[ProgramNum]],1)&amp;Data2[[#This Row],[Statute]]</f>
        <v>4er</v>
      </c>
      <c r="X508" s="27" t="e">
        <f>INDEX(#REF!,MATCH(Data2[[#This Row],[Appr]],#REF!,0))</f>
        <v>#REF!</v>
      </c>
      <c r="Y508" s="40" t="str">
        <f>INDEX(version[Version],MATCH(Data2[[#This Row],[ChangeAuth]],version[Chg code],0))</f>
        <v>Agency</v>
      </c>
      <c r="Z508" s="30">
        <f>INDEX(fund[#Data],MATCH(G508,fund[Fund code],0),2)</f>
        <v>211</v>
      </c>
      <c r="AA508" s="29" t="str">
        <f>IF(Data2[[#This Row],[B2year]]=1,RIGHT(LEFT($A$1,4)+1,2),IF(Data2[[#This Row],[B2year]]=2,RIGHT($A$1,2),""))</f>
        <v>23</v>
      </c>
      <c r="AB508" s="29">
        <f>INDEX(version8[#Data],MATCH(Data2[[#This Row],[Version]],version8[Version],0),2)</f>
        <v>1</v>
      </c>
      <c r="AC508" s="29" t="str">
        <f>IF(Data2[[#This Row],[FederalService]]="",Data2[[#This Row],[FundSource]],IF(Data2[[#This Row],[FederalService]]="L",Data2[[#This Row],[FundSource]]&amp;"-L",IF(Data2[[#This Row],[FederalService]]="F",Data2[[#This Row],[FundSource]]&amp;"-F",IF(Data2[[#This Row],[FederalService]]="S",Data2[[#This Row],[FundSource]]&amp;"-S"))))</f>
        <v>SEG-S</v>
      </c>
    </row>
    <row r="509" spans="1:29" ht="15" x14ac:dyDescent="0.25">
      <c r="A509" t="s">
        <v>123</v>
      </c>
      <c r="B509" t="s">
        <v>127</v>
      </c>
      <c r="C509" t="s">
        <v>165</v>
      </c>
      <c r="D509" s="15">
        <v>466</v>
      </c>
      <c r="E509" t="s">
        <v>383</v>
      </c>
      <c r="F509" t="s">
        <v>109</v>
      </c>
      <c r="G509" t="s">
        <v>110</v>
      </c>
      <c r="H509" t="s">
        <v>165</v>
      </c>
      <c r="I509" t="s">
        <v>118</v>
      </c>
      <c r="J509" t="s">
        <v>112</v>
      </c>
      <c r="K509" t="s">
        <v>112</v>
      </c>
      <c r="L509" s="15">
        <v>3003</v>
      </c>
      <c r="M509" t="s">
        <v>113</v>
      </c>
      <c r="N509" t="s">
        <v>114</v>
      </c>
      <c r="O509" t="s">
        <v>376</v>
      </c>
      <c r="P509" t="s">
        <v>302</v>
      </c>
      <c r="Q509" t="s">
        <v>385</v>
      </c>
      <c r="R509" t="s">
        <v>170</v>
      </c>
      <c r="S509">
        <v>7600</v>
      </c>
      <c r="T509">
        <v>0</v>
      </c>
      <c r="U509" s="15">
        <v>2</v>
      </c>
      <c r="V509" s="27" t="str">
        <f>INDEX(program[ProgramName],MATCH(Data2[[#This Row],[ProgramNum]],program[ProgramNum],0))</f>
        <v>GENERAL TRANSPORTATION OPERATIONS</v>
      </c>
      <c r="W509" s="20" t="str">
        <f>RIGHT(Data2[[#This Row],[ProgramNum]],1)&amp;Data2[[#This Row],[Statute]]</f>
        <v>4er</v>
      </c>
      <c r="X509" s="27" t="e">
        <f>INDEX(#REF!,MATCH(Data2[[#This Row],[Appr]],#REF!,0))</f>
        <v>#REF!</v>
      </c>
      <c r="Y509" s="40" t="str">
        <f>INDEX(version[Version],MATCH(Data2[[#This Row],[ChangeAuth]],version[Chg code],0))</f>
        <v>Agency</v>
      </c>
      <c r="Z509" s="30">
        <f>INDEX(fund[#Data],MATCH(G509,fund[Fund code],0),2)</f>
        <v>211</v>
      </c>
      <c r="AA509" s="29" t="str">
        <f>IF(Data2[[#This Row],[B2year]]=1,RIGHT(LEFT($A$1,4)+1,2),IF(Data2[[#This Row],[B2year]]=2,RIGHT($A$1,2),""))</f>
        <v>23</v>
      </c>
      <c r="AB509" s="29">
        <f>INDEX(version8[#Data],MATCH(Data2[[#This Row],[Version]],version8[Version],0),2)</f>
        <v>1</v>
      </c>
      <c r="AC509" s="29" t="str">
        <f>IF(Data2[[#This Row],[FederalService]]="",Data2[[#This Row],[FundSource]],IF(Data2[[#This Row],[FederalService]]="L",Data2[[#This Row],[FundSource]]&amp;"-L",IF(Data2[[#This Row],[FederalService]]="F",Data2[[#This Row],[FundSource]]&amp;"-F",IF(Data2[[#This Row],[FederalService]]="S",Data2[[#This Row],[FundSource]]&amp;"-S"))))</f>
        <v>SEG-S</v>
      </c>
    </row>
    <row r="510" spans="1:29" ht="15" x14ac:dyDescent="0.25">
      <c r="A510" t="s">
        <v>123</v>
      </c>
      <c r="B510" t="s">
        <v>127</v>
      </c>
      <c r="C510" t="s">
        <v>165</v>
      </c>
      <c r="D510" s="15">
        <v>467</v>
      </c>
      <c r="E510" t="s">
        <v>386</v>
      </c>
      <c r="F510" t="s">
        <v>109</v>
      </c>
      <c r="G510" t="s">
        <v>110</v>
      </c>
      <c r="H510" t="s">
        <v>165</v>
      </c>
      <c r="I510" t="s">
        <v>118</v>
      </c>
      <c r="J510" t="s">
        <v>112</v>
      </c>
      <c r="K510" t="s">
        <v>112</v>
      </c>
      <c r="L510" s="15">
        <v>2000</v>
      </c>
      <c r="M510" t="s">
        <v>115</v>
      </c>
      <c r="N510" t="s">
        <v>116</v>
      </c>
      <c r="O510" t="s">
        <v>378</v>
      </c>
      <c r="P510" t="s">
        <v>210</v>
      </c>
      <c r="Q510" t="s">
        <v>385</v>
      </c>
      <c r="R510" t="s">
        <v>170</v>
      </c>
      <c r="S510">
        <v>4000</v>
      </c>
      <c r="T510">
        <v>0</v>
      </c>
      <c r="U510" s="15">
        <v>1</v>
      </c>
      <c r="V510" s="27" t="str">
        <f>INDEX(program[ProgramName],MATCH(Data2[[#This Row],[ProgramNum]],program[ProgramNum],0))</f>
        <v>GENERAL TRANSPORTATION OPERATIONS</v>
      </c>
      <c r="W510" s="20" t="str">
        <f>RIGHT(Data2[[#This Row],[ProgramNum]],1)&amp;Data2[[#This Row],[Statute]]</f>
        <v>4es</v>
      </c>
      <c r="X510" s="27" t="e">
        <f>INDEX(#REF!,MATCH(Data2[[#This Row],[Appr]],#REF!,0))</f>
        <v>#REF!</v>
      </c>
      <c r="Y510" s="40" t="str">
        <f>INDEX(version[Version],MATCH(Data2[[#This Row],[ChangeAuth]],version[Chg code],0))</f>
        <v>Agency</v>
      </c>
      <c r="Z510" s="30">
        <f>INDEX(fund[#Data],MATCH(G510,fund[Fund code],0),2)</f>
        <v>211</v>
      </c>
      <c r="AA510" s="29" t="str">
        <f>IF(Data2[[#This Row],[B2year]]=1,RIGHT(LEFT($A$1,4)+1,2),IF(Data2[[#This Row],[B2year]]=2,RIGHT($A$1,2),""))</f>
        <v>22</v>
      </c>
      <c r="AB510" s="29">
        <f>INDEX(version8[#Data],MATCH(Data2[[#This Row],[Version]],version8[Version],0),2)</f>
        <v>1</v>
      </c>
      <c r="AC510" s="29" t="str">
        <f>IF(Data2[[#This Row],[FederalService]]="",Data2[[#This Row],[FundSource]],IF(Data2[[#This Row],[FederalService]]="L",Data2[[#This Row],[FundSource]]&amp;"-L",IF(Data2[[#This Row],[FederalService]]="F",Data2[[#This Row],[FundSource]]&amp;"-F",IF(Data2[[#This Row],[FederalService]]="S",Data2[[#This Row],[FundSource]]&amp;"-S"))))</f>
        <v>SEG-S</v>
      </c>
    </row>
    <row r="511" spans="1:29" ht="15" x14ac:dyDescent="0.25">
      <c r="A511" t="s">
        <v>123</v>
      </c>
      <c r="B511" t="s">
        <v>127</v>
      </c>
      <c r="C511" t="s">
        <v>165</v>
      </c>
      <c r="D511" s="15">
        <v>467</v>
      </c>
      <c r="E511" t="s">
        <v>386</v>
      </c>
      <c r="F511" t="s">
        <v>109</v>
      </c>
      <c r="G511" t="s">
        <v>110</v>
      </c>
      <c r="H511" t="s">
        <v>165</v>
      </c>
      <c r="I511" t="s">
        <v>118</v>
      </c>
      <c r="J511" t="s">
        <v>112</v>
      </c>
      <c r="K511" t="s">
        <v>112</v>
      </c>
      <c r="L511" s="15">
        <v>2000</v>
      </c>
      <c r="M511" t="s">
        <v>115</v>
      </c>
      <c r="N511" t="s">
        <v>116</v>
      </c>
      <c r="O511" t="s">
        <v>378</v>
      </c>
      <c r="P511" t="s">
        <v>210</v>
      </c>
      <c r="Q511" t="s">
        <v>385</v>
      </c>
      <c r="R511" t="s">
        <v>170</v>
      </c>
      <c r="S511">
        <v>4000</v>
      </c>
      <c r="T511">
        <v>0</v>
      </c>
      <c r="U511" s="15">
        <v>2</v>
      </c>
      <c r="V511" s="27" t="str">
        <f>INDEX(program[ProgramName],MATCH(Data2[[#This Row],[ProgramNum]],program[ProgramNum],0))</f>
        <v>GENERAL TRANSPORTATION OPERATIONS</v>
      </c>
      <c r="W511" s="20" t="str">
        <f>RIGHT(Data2[[#This Row],[ProgramNum]],1)&amp;Data2[[#This Row],[Statute]]</f>
        <v>4es</v>
      </c>
      <c r="X511" s="27" t="e">
        <f>INDEX(#REF!,MATCH(Data2[[#This Row],[Appr]],#REF!,0))</f>
        <v>#REF!</v>
      </c>
      <c r="Y511" s="40" t="str">
        <f>INDEX(version[Version],MATCH(Data2[[#This Row],[ChangeAuth]],version[Chg code],0))</f>
        <v>Agency</v>
      </c>
      <c r="Z511" s="30">
        <f>INDEX(fund[#Data],MATCH(G511,fund[Fund code],0),2)</f>
        <v>211</v>
      </c>
      <c r="AA511" s="29" t="str">
        <f>IF(Data2[[#This Row],[B2year]]=1,RIGHT(LEFT($A$1,4)+1,2),IF(Data2[[#This Row],[B2year]]=2,RIGHT($A$1,2),""))</f>
        <v>23</v>
      </c>
      <c r="AB511" s="29">
        <f>INDEX(version8[#Data],MATCH(Data2[[#This Row],[Version]],version8[Version],0),2)</f>
        <v>1</v>
      </c>
      <c r="AC511" s="29" t="str">
        <f>IF(Data2[[#This Row],[FederalService]]="",Data2[[#This Row],[FundSource]],IF(Data2[[#This Row],[FederalService]]="L",Data2[[#This Row],[FundSource]]&amp;"-L",IF(Data2[[#This Row],[FederalService]]="F",Data2[[#This Row],[FundSource]]&amp;"-F",IF(Data2[[#This Row],[FederalService]]="S",Data2[[#This Row],[FundSource]]&amp;"-S"))))</f>
        <v>SEG-S</v>
      </c>
    </row>
    <row r="512" spans="1:29" ht="15" x14ac:dyDescent="0.25">
      <c r="A512" t="s">
        <v>123</v>
      </c>
      <c r="B512" t="s">
        <v>107</v>
      </c>
      <c r="C512" t="s">
        <v>165</v>
      </c>
      <c r="D512" s="15">
        <v>461</v>
      </c>
      <c r="E512" t="s">
        <v>344</v>
      </c>
      <c r="F512" t="s">
        <v>109</v>
      </c>
      <c r="G512" t="s">
        <v>110</v>
      </c>
      <c r="H512" t="s">
        <v>165</v>
      </c>
      <c r="I512" t="s">
        <v>111</v>
      </c>
      <c r="J512" t="s">
        <v>112</v>
      </c>
      <c r="K512" t="s">
        <v>165</v>
      </c>
      <c r="L512" s="15">
        <v>2000</v>
      </c>
      <c r="M512" t="s">
        <v>115</v>
      </c>
      <c r="N512" t="s">
        <v>116</v>
      </c>
      <c r="O512" t="s">
        <v>235</v>
      </c>
      <c r="P512" t="s">
        <v>264</v>
      </c>
      <c r="Q512" t="s">
        <v>172</v>
      </c>
      <c r="R512" t="s">
        <v>170</v>
      </c>
      <c r="S512">
        <v>11992600</v>
      </c>
      <c r="T512">
        <v>0</v>
      </c>
      <c r="U512" s="15">
        <v>1</v>
      </c>
      <c r="V512" s="27" t="str">
        <f>INDEX(program[ProgramName],MATCH(Data2[[#This Row],[ProgramNum]],program[ProgramNum],0))</f>
        <v>GENERAL TRANSPORTATION OPERATIONS</v>
      </c>
      <c r="W512" s="20" t="str">
        <f>RIGHT(Data2[[#This Row],[ProgramNum]],1)&amp;Data2[[#This Row],[Statute]]</f>
        <v>4aq</v>
      </c>
      <c r="X512" s="27" t="e">
        <f>INDEX(#REF!,MATCH(Data2[[#This Row],[Appr]],#REF!,0))</f>
        <v>#REF!</v>
      </c>
      <c r="Y512" s="40" t="str">
        <f>INDEX(version[Version],MATCH(Data2[[#This Row],[ChangeAuth]],version[Chg code],0))</f>
        <v>Agency</v>
      </c>
      <c r="Z512" s="30">
        <f>INDEX(fund[#Data],MATCH(G512,fund[Fund code],0),2)</f>
        <v>211</v>
      </c>
      <c r="AA512" s="29" t="str">
        <f>IF(Data2[[#This Row],[B2year]]=1,RIGHT(LEFT($A$1,4)+1,2),IF(Data2[[#This Row],[B2year]]=2,RIGHT($A$1,2),""))</f>
        <v>22</v>
      </c>
      <c r="AB512" s="29">
        <f>INDEX(version8[#Data],MATCH(Data2[[#This Row],[Version]],version8[Version],0),2)</f>
        <v>1</v>
      </c>
      <c r="AC512" s="29" t="str">
        <f>IF(Data2[[#This Row],[FederalService]]="",Data2[[#This Row],[FundSource]],IF(Data2[[#This Row],[FederalService]]="L",Data2[[#This Row],[FundSource]]&amp;"-L",IF(Data2[[#This Row],[FederalService]]="F",Data2[[#This Row],[FundSource]]&amp;"-F",IF(Data2[[#This Row],[FederalService]]="S",Data2[[#This Row],[FundSource]]&amp;"-S"))))</f>
        <v>SEG</v>
      </c>
    </row>
    <row r="513" spans="1:29" ht="15" x14ac:dyDescent="0.25">
      <c r="A513" t="s">
        <v>123</v>
      </c>
      <c r="B513" t="s">
        <v>107</v>
      </c>
      <c r="C513" t="s">
        <v>165</v>
      </c>
      <c r="D513" s="15">
        <v>461</v>
      </c>
      <c r="E513" t="s">
        <v>344</v>
      </c>
      <c r="F513" t="s">
        <v>109</v>
      </c>
      <c r="G513" t="s">
        <v>110</v>
      </c>
      <c r="H513" t="s">
        <v>165</v>
      </c>
      <c r="I513" t="s">
        <v>111</v>
      </c>
      <c r="J513" t="s">
        <v>112</v>
      </c>
      <c r="K513" t="s">
        <v>165</v>
      </c>
      <c r="L513" s="15">
        <v>3003</v>
      </c>
      <c r="M513" t="s">
        <v>113</v>
      </c>
      <c r="N513" t="s">
        <v>114</v>
      </c>
      <c r="O513" t="s">
        <v>235</v>
      </c>
      <c r="P513" t="s">
        <v>264</v>
      </c>
      <c r="Q513" t="s">
        <v>172</v>
      </c>
      <c r="R513" t="s">
        <v>170</v>
      </c>
      <c r="S513">
        <v>786700</v>
      </c>
      <c r="T513">
        <v>0</v>
      </c>
      <c r="U513" s="15">
        <v>2</v>
      </c>
      <c r="V513" s="27" t="str">
        <f>INDEX(program[ProgramName],MATCH(Data2[[#This Row],[ProgramNum]],program[ProgramNum],0))</f>
        <v>GENERAL TRANSPORTATION OPERATIONS</v>
      </c>
      <c r="W513" s="20" t="str">
        <f>RIGHT(Data2[[#This Row],[ProgramNum]],1)&amp;Data2[[#This Row],[Statute]]</f>
        <v>4aq</v>
      </c>
      <c r="X513" s="27" t="e">
        <f>INDEX(#REF!,MATCH(Data2[[#This Row],[Appr]],#REF!,0))</f>
        <v>#REF!</v>
      </c>
      <c r="Y513" s="40" t="str">
        <f>INDEX(version[Version],MATCH(Data2[[#This Row],[ChangeAuth]],version[Chg code],0))</f>
        <v>Agency</v>
      </c>
      <c r="Z513" s="30">
        <f>INDEX(fund[#Data],MATCH(G513,fund[Fund code],0),2)</f>
        <v>211</v>
      </c>
      <c r="AA513" s="29" t="str">
        <f>IF(Data2[[#This Row],[B2year]]=1,RIGHT(LEFT($A$1,4)+1,2),IF(Data2[[#This Row],[B2year]]=2,RIGHT($A$1,2),""))</f>
        <v>23</v>
      </c>
      <c r="AB513" s="29">
        <f>INDEX(version8[#Data],MATCH(Data2[[#This Row],[Version]],version8[Version],0),2)</f>
        <v>1</v>
      </c>
      <c r="AC513" s="29" t="str">
        <f>IF(Data2[[#This Row],[FederalService]]="",Data2[[#This Row],[FundSource]],IF(Data2[[#This Row],[FederalService]]="L",Data2[[#This Row],[FundSource]]&amp;"-L",IF(Data2[[#This Row],[FederalService]]="F",Data2[[#This Row],[FundSource]]&amp;"-F",IF(Data2[[#This Row],[FederalService]]="S",Data2[[#This Row],[FundSource]]&amp;"-S"))))</f>
        <v>SEG</v>
      </c>
    </row>
    <row r="514" spans="1:29" ht="15" x14ac:dyDescent="0.25">
      <c r="A514" t="s">
        <v>123</v>
      </c>
      <c r="B514" t="s">
        <v>107</v>
      </c>
      <c r="C514" t="s">
        <v>165</v>
      </c>
      <c r="D514" s="15">
        <v>461</v>
      </c>
      <c r="E514" t="s">
        <v>344</v>
      </c>
      <c r="F514" t="s">
        <v>109</v>
      </c>
      <c r="G514" t="s">
        <v>110</v>
      </c>
      <c r="H514" t="s">
        <v>165</v>
      </c>
      <c r="I514" t="s">
        <v>111</v>
      </c>
      <c r="J514" t="s">
        <v>112</v>
      </c>
      <c r="K514" t="s">
        <v>165</v>
      </c>
      <c r="L514" s="15">
        <v>3003</v>
      </c>
      <c r="M514" t="s">
        <v>113</v>
      </c>
      <c r="N514" t="s">
        <v>114</v>
      </c>
      <c r="O514" t="s">
        <v>235</v>
      </c>
      <c r="P514" t="s">
        <v>264</v>
      </c>
      <c r="Q514" t="s">
        <v>172</v>
      </c>
      <c r="R514" t="s">
        <v>170</v>
      </c>
      <c r="S514">
        <v>786700</v>
      </c>
      <c r="T514">
        <v>0</v>
      </c>
      <c r="U514" s="15">
        <v>1</v>
      </c>
      <c r="V514" s="27" t="str">
        <f>INDEX(program[ProgramName],MATCH(Data2[[#This Row],[ProgramNum]],program[ProgramNum],0))</f>
        <v>GENERAL TRANSPORTATION OPERATIONS</v>
      </c>
      <c r="W514" s="20" t="str">
        <f>RIGHT(Data2[[#This Row],[ProgramNum]],1)&amp;Data2[[#This Row],[Statute]]</f>
        <v>4aq</v>
      </c>
      <c r="X514" s="27" t="e">
        <f>INDEX(#REF!,MATCH(Data2[[#This Row],[Appr]],#REF!,0))</f>
        <v>#REF!</v>
      </c>
      <c r="Y514" s="40" t="str">
        <f>INDEX(version[Version],MATCH(Data2[[#This Row],[ChangeAuth]],version[Chg code],0))</f>
        <v>Agency</v>
      </c>
      <c r="Z514" s="30">
        <f>INDEX(fund[#Data],MATCH(G514,fund[Fund code],0),2)</f>
        <v>211</v>
      </c>
      <c r="AA514" s="29" t="str">
        <f>IF(Data2[[#This Row],[B2year]]=1,RIGHT(LEFT($A$1,4)+1,2),IF(Data2[[#This Row],[B2year]]=2,RIGHT($A$1,2),""))</f>
        <v>22</v>
      </c>
      <c r="AB514" s="29">
        <f>INDEX(version8[#Data],MATCH(Data2[[#This Row],[Version]],version8[Version],0),2)</f>
        <v>1</v>
      </c>
      <c r="AC514" s="29" t="str">
        <f>IF(Data2[[#This Row],[FederalService]]="",Data2[[#This Row],[FundSource]],IF(Data2[[#This Row],[FederalService]]="L",Data2[[#This Row],[FundSource]]&amp;"-L",IF(Data2[[#This Row],[FederalService]]="F",Data2[[#This Row],[FundSource]]&amp;"-F",IF(Data2[[#This Row],[FederalService]]="S",Data2[[#This Row],[FundSource]]&amp;"-S"))))</f>
        <v>SEG</v>
      </c>
    </row>
    <row r="515" spans="1:29" ht="15" x14ac:dyDescent="0.25">
      <c r="A515" t="s">
        <v>123</v>
      </c>
      <c r="B515" t="s">
        <v>107</v>
      </c>
      <c r="C515" t="s">
        <v>165</v>
      </c>
      <c r="D515" s="15">
        <v>461</v>
      </c>
      <c r="E515" t="s">
        <v>344</v>
      </c>
      <c r="F515" t="s">
        <v>109</v>
      </c>
      <c r="G515" t="s">
        <v>110</v>
      </c>
      <c r="H515" t="s">
        <v>165</v>
      </c>
      <c r="I515" t="s">
        <v>111</v>
      </c>
      <c r="J515" t="s">
        <v>112</v>
      </c>
      <c r="K515" t="s">
        <v>165</v>
      </c>
      <c r="L515" s="15">
        <v>2000</v>
      </c>
      <c r="M515" t="s">
        <v>115</v>
      </c>
      <c r="N515" t="s">
        <v>116</v>
      </c>
      <c r="O515" t="s">
        <v>235</v>
      </c>
      <c r="P515" t="s">
        <v>264</v>
      </c>
      <c r="Q515" t="s">
        <v>172</v>
      </c>
      <c r="R515" t="s">
        <v>170</v>
      </c>
      <c r="S515">
        <v>11992600</v>
      </c>
      <c r="T515">
        <v>0</v>
      </c>
      <c r="U515" s="15">
        <v>2</v>
      </c>
      <c r="V515" s="27" t="str">
        <f>INDEX(program[ProgramName],MATCH(Data2[[#This Row],[ProgramNum]],program[ProgramNum],0))</f>
        <v>GENERAL TRANSPORTATION OPERATIONS</v>
      </c>
      <c r="W515" s="20" t="str">
        <f>RIGHT(Data2[[#This Row],[ProgramNum]],1)&amp;Data2[[#This Row],[Statute]]</f>
        <v>4aq</v>
      </c>
      <c r="X515" s="27" t="e">
        <f>INDEX(#REF!,MATCH(Data2[[#This Row],[Appr]],#REF!,0))</f>
        <v>#REF!</v>
      </c>
      <c r="Y515" s="40" t="str">
        <f>INDEX(version[Version],MATCH(Data2[[#This Row],[ChangeAuth]],version[Chg code],0))</f>
        <v>Agency</v>
      </c>
      <c r="Z515" s="30">
        <f>INDEX(fund[#Data],MATCH(G515,fund[Fund code],0),2)</f>
        <v>211</v>
      </c>
      <c r="AA515" s="29" t="str">
        <f>IF(Data2[[#This Row],[B2year]]=1,RIGHT(LEFT($A$1,4)+1,2),IF(Data2[[#This Row],[B2year]]=2,RIGHT($A$1,2),""))</f>
        <v>23</v>
      </c>
      <c r="AB515" s="29">
        <f>INDEX(version8[#Data],MATCH(Data2[[#This Row],[Version]],version8[Version],0),2)</f>
        <v>1</v>
      </c>
      <c r="AC515" s="29" t="str">
        <f>IF(Data2[[#This Row],[FederalService]]="",Data2[[#This Row],[FundSource]],IF(Data2[[#This Row],[FederalService]]="L",Data2[[#This Row],[FundSource]]&amp;"-L",IF(Data2[[#This Row],[FederalService]]="F",Data2[[#This Row],[FundSource]]&amp;"-F",IF(Data2[[#This Row],[FederalService]]="S",Data2[[#This Row],[FundSource]]&amp;"-S"))))</f>
        <v>SEG</v>
      </c>
    </row>
    <row r="516" spans="1:29" ht="15" x14ac:dyDescent="0.25">
      <c r="A516" t="s">
        <v>123</v>
      </c>
      <c r="B516" t="s">
        <v>107</v>
      </c>
      <c r="C516" t="s">
        <v>165</v>
      </c>
      <c r="D516" s="15">
        <v>461</v>
      </c>
      <c r="E516" t="s">
        <v>344</v>
      </c>
      <c r="F516" t="s">
        <v>109</v>
      </c>
      <c r="G516" t="s">
        <v>110</v>
      </c>
      <c r="H516" t="s">
        <v>165</v>
      </c>
      <c r="I516" t="s">
        <v>111</v>
      </c>
      <c r="J516" t="s">
        <v>112</v>
      </c>
      <c r="K516" t="s">
        <v>165</v>
      </c>
      <c r="L516" s="15">
        <v>5401</v>
      </c>
      <c r="M516" t="s">
        <v>379</v>
      </c>
      <c r="N516" t="s">
        <v>114</v>
      </c>
      <c r="O516" t="s">
        <v>235</v>
      </c>
      <c r="P516" t="s">
        <v>264</v>
      </c>
      <c r="Q516" t="s">
        <v>172</v>
      </c>
      <c r="R516" t="s">
        <v>170</v>
      </c>
      <c r="S516">
        <v>29600</v>
      </c>
      <c r="T516">
        <v>0</v>
      </c>
      <c r="U516" s="15">
        <v>2</v>
      </c>
      <c r="V516" s="27" t="str">
        <f>INDEX(program[ProgramName],MATCH(Data2[[#This Row],[ProgramNum]],program[ProgramNum],0))</f>
        <v>GENERAL TRANSPORTATION OPERATIONS</v>
      </c>
      <c r="W516" s="20" t="str">
        <f>RIGHT(Data2[[#This Row],[ProgramNum]],1)&amp;Data2[[#This Row],[Statute]]</f>
        <v>4aq</v>
      </c>
      <c r="X516" s="27" t="e">
        <f>INDEX(#REF!,MATCH(Data2[[#This Row],[Appr]],#REF!,0))</f>
        <v>#REF!</v>
      </c>
      <c r="Y516" s="40" t="str">
        <f>INDEX(version[Version],MATCH(Data2[[#This Row],[ChangeAuth]],version[Chg code],0))</f>
        <v>Agency</v>
      </c>
      <c r="Z516" s="30">
        <f>INDEX(fund[#Data],MATCH(G516,fund[Fund code],0),2)</f>
        <v>211</v>
      </c>
      <c r="AA516" s="29" t="str">
        <f>IF(Data2[[#This Row],[B2year]]=1,RIGHT(LEFT($A$1,4)+1,2),IF(Data2[[#This Row],[B2year]]=2,RIGHT($A$1,2),""))</f>
        <v>23</v>
      </c>
      <c r="AB516" s="29">
        <f>INDEX(version8[#Data],MATCH(Data2[[#This Row],[Version]],version8[Version],0),2)</f>
        <v>1</v>
      </c>
      <c r="AC516" s="29" t="str">
        <f>IF(Data2[[#This Row],[FederalService]]="",Data2[[#This Row],[FundSource]],IF(Data2[[#This Row],[FederalService]]="L",Data2[[#This Row],[FundSource]]&amp;"-L",IF(Data2[[#This Row],[FederalService]]="F",Data2[[#This Row],[FundSource]]&amp;"-F",IF(Data2[[#This Row],[FederalService]]="S",Data2[[#This Row],[FundSource]]&amp;"-S"))))</f>
        <v>SEG</v>
      </c>
    </row>
    <row r="517" spans="1:29" ht="15" x14ac:dyDescent="0.25">
      <c r="A517" t="s">
        <v>123</v>
      </c>
      <c r="B517" t="s">
        <v>107</v>
      </c>
      <c r="C517" t="s">
        <v>165</v>
      </c>
      <c r="D517" s="15">
        <v>461</v>
      </c>
      <c r="E517" t="s">
        <v>344</v>
      </c>
      <c r="F517" t="s">
        <v>109</v>
      </c>
      <c r="G517" t="s">
        <v>110</v>
      </c>
      <c r="H517" t="s">
        <v>165</v>
      </c>
      <c r="I517" t="s">
        <v>111</v>
      </c>
      <c r="J517" t="s">
        <v>112</v>
      </c>
      <c r="K517" t="s">
        <v>165</v>
      </c>
      <c r="L517" s="15">
        <v>5401</v>
      </c>
      <c r="M517" t="s">
        <v>379</v>
      </c>
      <c r="N517" t="s">
        <v>114</v>
      </c>
      <c r="O517" t="s">
        <v>235</v>
      </c>
      <c r="P517" t="s">
        <v>264</v>
      </c>
      <c r="Q517" t="s">
        <v>172</v>
      </c>
      <c r="R517" t="s">
        <v>170</v>
      </c>
      <c r="S517">
        <v>29600</v>
      </c>
      <c r="T517">
        <v>0</v>
      </c>
      <c r="U517" s="15">
        <v>1</v>
      </c>
      <c r="V517" s="27" t="str">
        <f>INDEX(program[ProgramName],MATCH(Data2[[#This Row],[ProgramNum]],program[ProgramNum],0))</f>
        <v>GENERAL TRANSPORTATION OPERATIONS</v>
      </c>
      <c r="W517" s="20" t="str">
        <f>RIGHT(Data2[[#This Row],[ProgramNum]],1)&amp;Data2[[#This Row],[Statute]]</f>
        <v>4aq</v>
      </c>
      <c r="X517" s="27" t="e">
        <f>INDEX(#REF!,MATCH(Data2[[#This Row],[Appr]],#REF!,0))</f>
        <v>#REF!</v>
      </c>
      <c r="Y517" s="40" t="str">
        <f>INDEX(version[Version],MATCH(Data2[[#This Row],[ChangeAuth]],version[Chg code],0))</f>
        <v>Agency</v>
      </c>
      <c r="Z517" s="30">
        <f>INDEX(fund[#Data],MATCH(G517,fund[Fund code],0),2)</f>
        <v>211</v>
      </c>
      <c r="AA517" s="29" t="str">
        <f>IF(Data2[[#This Row],[B2year]]=1,RIGHT(LEFT($A$1,4)+1,2),IF(Data2[[#This Row],[B2year]]=2,RIGHT($A$1,2),""))</f>
        <v>22</v>
      </c>
      <c r="AB517" s="29">
        <f>INDEX(version8[#Data],MATCH(Data2[[#This Row],[Version]],version8[Version],0),2)</f>
        <v>1</v>
      </c>
      <c r="AC517" s="29" t="str">
        <f>IF(Data2[[#This Row],[FederalService]]="",Data2[[#This Row],[FundSource]],IF(Data2[[#This Row],[FederalService]]="L",Data2[[#This Row],[FundSource]]&amp;"-L",IF(Data2[[#This Row],[FederalService]]="F",Data2[[#This Row],[FundSource]]&amp;"-F",IF(Data2[[#This Row],[FederalService]]="S",Data2[[#This Row],[FundSource]]&amp;"-S"))))</f>
        <v>SEG</v>
      </c>
    </row>
    <row r="518" spans="1:29" ht="15" x14ac:dyDescent="0.25">
      <c r="A518" t="s">
        <v>123</v>
      </c>
      <c r="B518" t="s">
        <v>107</v>
      </c>
      <c r="C518" t="s">
        <v>165</v>
      </c>
      <c r="D518" s="15">
        <v>461</v>
      </c>
      <c r="E518" t="s">
        <v>344</v>
      </c>
      <c r="F518" t="s">
        <v>109</v>
      </c>
      <c r="G518" t="s">
        <v>110</v>
      </c>
      <c r="H518" t="s">
        <v>165</v>
      </c>
      <c r="I518" t="s">
        <v>111</v>
      </c>
      <c r="J518" t="s">
        <v>112</v>
      </c>
      <c r="K518" t="s">
        <v>165</v>
      </c>
      <c r="L518" s="15">
        <v>3008</v>
      </c>
      <c r="M518" t="s">
        <v>136</v>
      </c>
      <c r="N518" t="s">
        <v>114</v>
      </c>
      <c r="O518" t="s">
        <v>235</v>
      </c>
      <c r="P518" t="s">
        <v>264</v>
      </c>
      <c r="Q518" t="s">
        <v>172</v>
      </c>
      <c r="R518" t="s">
        <v>170</v>
      </c>
      <c r="S518">
        <v>500</v>
      </c>
      <c r="T518">
        <v>0</v>
      </c>
      <c r="U518" s="15">
        <v>2</v>
      </c>
      <c r="V518" s="27" t="str">
        <f>INDEX(program[ProgramName],MATCH(Data2[[#This Row],[ProgramNum]],program[ProgramNum],0))</f>
        <v>GENERAL TRANSPORTATION OPERATIONS</v>
      </c>
      <c r="W518" s="20" t="str">
        <f>RIGHT(Data2[[#This Row],[ProgramNum]],1)&amp;Data2[[#This Row],[Statute]]</f>
        <v>4aq</v>
      </c>
      <c r="X518" s="27" t="e">
        <f>INDEX(#REF!,MATCH(Data2[[#This Row],[Appr]],#REF!,0))</f>
        <v>#REF!</v>
      </c>
      <c r="Y518" s="40" t="str">
        <f>INDEX(version[Version],MATCH(Data2[[#This Row],[ChangeAuth]],version[Chg code],0))</f>
        <v>Agency</v>
      </c>
      <c r="Z518" s="30">
        <f>INDEX(fund[#Data],MATCH(G518,fund[Fund code],0),2)</f>
        <v>211</v>
      </c>
      <c r="AA518" s="29" t="str">
        <f>IF(Data2[[#This Row],[B2year]]=1,RIGHT(LEFT($A$1,4)+1,2),IF(Data2[[#This Row],[B2year]]=2,RIGHT($A$1,2),""))</f>
        <v>23</v>
      </c>
      <c r="AB518" s="29">
        <f>INDEX(version8[#Data],MATCH(Data2[[#This Row],[Version]],version8[Version],0),2)</f>
        <v>1</v>
      </c>
      <c r="AC518" s="29" t="str">
        <f>IF(Data2[[#This Row],[FederalService]]="",Data2[[#This Row],[FundSource]],IF(Data2[[#This Row],[FederalService]]="L",Data2[[#This Row],[FundSource]]&amp;"-L",IF(Data2[[#This Row],[FederalService]]="F",Data2[[#This Row],[FundSource]]&amp;"-F",IF(Data2[[#This Row],[FederalService]]="S",Data2[[#This Row],[FundSource]]&amp;"-S"))))</f>
        <v>SEG</v>
      </c>
    </row>
    <row r="519" spans="1:29" ht="15" x14ac:dyDescent="0.25">
      <c r="A519" t="s">
        <v>123</v>
      </c>
      <c r="B519" t="s">
        <v>107</v>
      </c>
      <c r="C519" t="s">
        <v>165</v>
      </c>
      <c r="D519" s="15">
        <v>461</v>
      </c>
      <c r="E519" t="s">
        <v>344</v>
      </c>
      <c r="F519" t="s">
        <v>109</v>
      </c>
      <c r="G519" t="s">
        <v>110</v>
      </c>
      <c r="H519" t="s">
        <v>165</v>
      </c>
      <c r="I519" t="s">
        <v>111</v>
      </c>
      <c r="J519" t="s">
        <v>112</v>
      </c>
      <c r="K519" t="s">
        <v>165</v>
      </c>
      <c r="L519" s="15">
        <v>3008</v>
      </c>
      <c r="M519" t="s">
        <v>136</v>
      </c>
      <c r="N519" t="s">
        <v>114</v>
      </c>
      <c r="O519" t="s">
        <v>235</v>
      </c>
      <c r="P519" t="s">
        <v>264</v>
      </c>
      <c r="Q519" t="s">
        <v>172</v>
      </c>
      <c r="R519" t="s">
        <v>170</v>
      </c>
      <c r="S519">
        <v>500</v>
      </c>
      <c r="T519">
        <v>0</v>
      </c>
      <c r="U519" s="15">
        <v>1</v>
      </c>
      <c r="V519" s="27" t="str">
        <f>INDEX(program[ProgramName],MATCH(Data2[[#This Row],[ProgramNum]],program[ProgramNum],0))</f>
        <v>GENERAL TRANSPORTATION OPERATIONS</v>
      </c>
      <c r="W519" s="20" t="str">
        <f>RIGHT(Data2[[#This Row],[ProgramNum]],1)&amp;Data2[[#This Row],[Statute]]</f>
        <v>4aq</v>
      </c>
      <c r="X519" s="27" t="e">
        <f>INDEX(#REF!,MATCH(Data2[[#This Row],[Appr]],#REF!,0))</f>
        <v>#REF!</v>
      </c>
      <c r="Y519" s="40" t="str">
        <f>INDEX(version[Version],MATCH(Data2[[#This Row],[ChangeAuth]],version[Chg code],0))</f>
        <v>Agency</v>
      </c>
      <c r="Z519" s="30">
        <f>INDEX(fund[#Data],MATCH(G519,fund[Fund code],0),2)</f>
        <v>211</v>
      </c>
      <c r="AA519" s="29" t="str">
        <f>IF(Data2[[#This Row],[B2year]]=1,RIGHT(LEFT($A$1,4)+1,2),IF(Data2[[#This Row],[B2year]]=2,RIGHT($A$1,2),""))</f>
        <v>22</v>
      </c>
      <c r="AB519" s="29">
        <f>INDEX(version8[#Data],MATCH(Data2[[#This Row],[Version]],version8[Version],0),2)</f>
        <v>1</v>
      </c>
      <c r="AC519" s="29" t="str">
        <f>IF(Data2[[#This Row],[FederalService]]="",Data2[[#This Row],[FundSource]],IF(Data2[[#This Row],[FederalService]]="L",Data2[[#This Row],[FundSource]]&amp;"-L",IF(Data2[[#This Row],[FederalService]]="F",Data2[[#This Row],[FundSource]]&amp;"-F",IF(Data2[[#This Row],[FederalService]]="S",Data2[[#This Row],[FundSource]]&amp;"-S"))))</f>
        <v>SEG</v>
      </c>
    </row>
    <row r="520" spans="1:29" ht="15" x14ac:dyDescent="0.25">
      <c r="A520" t="s">
        <v>123</v>
      </c>
      <c r="B520" t="s">
        <v>107</v>
      </c>
      <c r="C520" t="s">
        <v>165</v>
      </c>
      <c r="D520" s="15">
        <v>461</v>
      </c>
      <c r="E520" t="s">
        <v>344</v>
      </c>
      <c r="F520" t="s">
        <v>109</v>
      </c>
      <c r="G520" t="s">
        <v>110</v>
      </c>
      <c r="H520" t="s">
        <v>165</v>
      </c>
      <c r="I520" t="s">
        <v>111</v>
      </c>
      <c r="J520" t="s">
        <v>112</v>
      </c>
      <c r="K520" t="s">
        <v>165</v>
      </c>
      <c r="L520" s="15">
        <v>3007</v>
      </c>
      <c r="M520" t="s">
        <v>135</v>
      </c>
      <c r="N520" t="s">
        <v>114</v>
      </c>
      <c r="O520" t="s">
        <v>235</v>
      </c>
      <c r="P520" t="s">
        <v>264</v>
      </c>
      <c r="Q520" t="s">
        <v>172</v>
      </c>
      <c r="R520" t="s">
        <v>170</v>
      </c>
      <c r="S520">
        <v>78900</v>
      </c>
      <c r="T520">
        <v>0</v>
      </c>
      <c r="U520" s="15">
        <v>2</v>
      </c>
      <c r="V520" s="27" t="str">
        <f>INDEX(program[ProgramName],MATCH(Data2[[#This Row],[ProgramNum]],program[ProgramNum],0))</f>
        <v>GENERAL TRANSPORTATION OPERATIONS</v>
      </c>
      <c r="W520" s="20" t="str">
        <f>RIGHT(Data2[[#This Row],[ProgramNum]],1)&amp;Data2[[#This Row],[Statute]]</f>
        <v>4aq</v>
      </c>
      <c r="X520" s="27" t="e">
        <f>INDEX(#REF!,MATCH(Data2[[#This Row],[Appr]],#REF!,0))</f>
        <v>#REF!</v>
      </c>
      <c r="Y520" s="40" t="str">
        <f>INDEX(version[Version],MATCH(Data2[[#This Row],[ChangeAuth]],version[Chg code],0))</f>
        <v>Agency</v>
      </c>
      <c r="Z520" s="30">
        <f>INDEX(fund[#Data],MATCH(G520,fund[Fund code],0),2)</f>
        <v>211</v>
      </c>
      <c r="AA520" s="29" t="str">
        <f>IF(Data2[[#This Row],[B2year]]=1,RIGHT(LEFT($A$1,4)+1,2),IF(Data2[[#This Row],[B2year]]=2,RIGHT($A$1,2),""))</f>
        <v>23</v>
      </c>
      <c r="AB520" s="29">
        <f>INDEX(version8[#Data],MATCH(Data2[[#This Row],[Version]],version8[Version],0),2)</f>
        <v>1</v>
      </c>
      <c r="AC520" s="29" t="str">
        <f>IF(Data2[[#This Row],[FederalService]]="",Data2[[#This Row],[FundSource]],IF(Data2[[#This Row],[FederalService]]="L",Data2[[#This Row],[FundSource]]&amp;"-L",IF(Data2[[#This Row],[FederalService]]="F",Data2[[#This Row],[FundSource]]&amp;"-F",IF(Data2[[#This Row],[FederalService]]="S",Data2[[#This Row],[FundSource]]&amp;"-S"))))</f>
        <v>SEG</v>
      </c>
    </row>
    <row r="521" spans="1:29" ht="15" x14ac:dyDescent="0.25">
      <c r="A521" t="s">
        <v>123</v>
      </c>
      <c r="B521" t="s">
        <v>107</v>
      </c>
      <c r="C521" t="s">
        <v>165</v>
      </c>
      <c r="D521" s="15">
        <v>461</v>
      </c>
      <c r="E521" t="s">
        <v>344</v>
      </c>
      <c r="F521" t="s">
        <v>109</v>
      </c>
      <c r="G521" t="s">
        <v>110</v>
      </c>
      <c r="H521" t="s">
        <v>165</v>
      </c>
      <c r="I521" t="s">
        <v>111</v>
      </c>
      <c r="J521" t="s">
        <v>112</v>
      </c>
      <c r="K521" t="s">
        <v>165</v>
      </c>
      <c r="L521" s="15">
        <v>3007</v>
      </c>
      <c r="M521" t="s">
        <v>135</v>
      </c>
      <c r="N521" t="s">
        <v>114</v>
      </c>
      <c r="O521" t="s">
        <v>235</v>
      </c>
      <c r="P521" t="s">
        <v>264</v>
      </c>
      <c r="Q521" t="s">
        <v>172</v>
      </c>
      <c r="R521" t="s">
        <v>170</v>
      </c>
      <c r="S521">
        <v>78900</v>
      </c>
      <c r="T521">
        <v>0</v>
      </c>
      <c r="U521" s="15">
        <v>1</v>
      </c>
      <c r="V521" s="27" t="str">
        <f>INDEX(program[ProgramName],MATCH(Data2[[#This Row],[ProgramNum]],program[ProgramNum],0))</f>
        <v>GENERAL TRANSPORTATION OPERATIONS</v>
      </c>
      <c r="W521" s="20" t="str">
        <f>RIGHT(Data2[[#This Row],[ProgramNum]],1)&amp;Data2[[#This Row],[Statute]]</f>
        <v>4aq</v>
      </c>
      <c r="X521" s="27" t="e">
        <f>INDEX(#REF!,MATCH(Data2[[#This Row],[Appr]],#REF!,0))</f>
        <v>#REF!</v>
      </c>
      <c r="Y521" s="40" t="str">
        <f>INDEX(version[Version],MATCH(Data2[[#This Row],[ChangeAuth]],version[Chg code],0))</f>
        <v>Agency</v>
      </c>
      <c r="Z521" s="30">
        <f>INDEX(fund[#Data],MATCH(G521,fund[Fund code],0),2)</f>
        <v>211</v>
      </c>
      <c r="AA521" s="29" t="str">
        <f>IF(Data2[[#This Row],[B2year]]=1,RIGHT(LEFT($A$1,4)+1,2),IF(Data2[[#This Row],[B2year]]=2,RIGHT($A$1,2),""))</f>
        <v>22</v>
      </c>
      <c r="AB521" s="29">
        <f>INDEX(version8[#Data],MATCH(Data2[[#This Row],[Version]],version8[Version],0),2)</f>
        <v>1</v>
      </c>
      <c r="AC521" s="29" t="str">
        <f>IF(Data2[[#This Row],[FederalService]]="",Data2[[#This Row],[FundSource]],IF(Data2[[#This Row],[FederalService]]="L",Data2[[#This Row],[FundSource]]&amp;"-L",IF(Data2[[#This Row],[FederalService]]="F",Data2[[#This Row],[FundSource]]&amp;"-F",IF(Data2[[#This Row],[FederalService]]="S",Data2[[#This Row],[FundSource]]&amp;"-S"))))</f>
        <v>SEG</v>
      </c>
    </row>
    <row r="522" spans="1:29" ht="15" x14ac:dyDescent="0.25">
      <c r="A522" t="s">
        <v>123</v>
      </c>
      <c r="B522" t="s">
        <v>107</v>
      </c>
      <c r="C522" t="s">
        <v>165</v>
      </c>
      <c r="D522" s="15">
        <v>481</v>
      </c>
      <c r="E522" t="s">
        <v>380</v>
      </c>
      <c r="F522" t="s">
        <v>109</v>
      </c>
      <c r="G522" t="s">
        <v>110</v>
      </c>
      <c r="H522" t="s">
        <v>165</v>
      </c>
      <c r="I522" t="s">
        <v>118</v>
      </c>
      <c r="J522" t="s">
        <v>112</v>
      </c>
      <c r="K522" t="s">
        <v>178</v>
      </c>
      <c r="L522" s="15">
        <v>2000</v>
      </c>
      <c r="M522" t="s">
        <v>115</v>
      </c>
      <c r="N522" t="s">
        <v>116</v>
      </c>
      <c r="O522" t="s">
        <v>245</v>
      </c>
      <c r="P522" t="s">
        <v>367</v>
      </c>
      <c r="Q522" t="s">
        <v>172</v>
      </c>
      <c r="R522" t="s">
        <v>170</v>
      </c>
      <c r="S522">
        <v>1176100</v>
      </c>
      <c r="T522">
        <v>0</v>
      </c>
      <c r="U522" s="15">
        <v>2</v>
      </c>
      <c r="V522" s="27" t="str">
        <f>INDEX(program[ProgramName],MATCH(Data2[[#This Row],[ProgramNum]],program[ProgramNum],0))</f>
        <v>GENERAL TRANSPORTATION OPERATIONS</v>
      </c>
      <c r="W522" s="20" t="str">
        <f>RIGHT(Data2[[#This Row],[ProgramNum]],1)&amp;Data2[[#This Row],[Statute]]</f>
        <v>4ax</v>
      </c>
      <c r="X522" s="27" t="e">
        <f>INDEX(#REF!,MATCH(Data2[[#This Row],[Appr]],#REF!,0))</f>
        <v>#REF!</v>
      </c>
      <c r="Y522" s="40" t="str">
        <f>INDEX(version[Version],MATCH(Data2[[#This Row],[ChangeAuth]],version[Chg code],0))</f>
        <v>Agency</v>
      </c>
      <c r="Z522" s="30">
        <f>INDEX(fund[#Data],MATCH(G522,fund[Fund code],0),2)</f>
        <v>211</v>
      </c>
      <c r="AA522" s="29" t="str">
        <f>IF(Data2[[#This Row],[B2year]]=1,RIGHT(LEFT($A$1,4)+1,2),IF(Data2[[#This Row],[B2year]]=2,RIGHT($A$1,2),""))</f>
        <v>23</v>
      </c>
      <c r="AB522" s="29">
        <f>INDEX(version8[#Data],MATCH(Data2[[#This Row],[Version]],version8[Version],0),2)</f>
        <v>1</v>
      </c>
      <c r="AC522" s="29" t="str">
        <f>IF(Data2[[#This Row],[FederalService]]="",Data2[[#This Row],[FundSource]],IF(Data2[[#This Row],[FederalService]]="L",Data2[[#This Row],[FundSource]]&amp;"-L",IF(Data2[[#This Row],[FederalService]]="F",Data2[[#This Row],[FundSource]]&amp;"-F",IF(Data2[[#This Row],[FederalService]]="S",Data2[[#This Row],[FundSource]]&amp;"-S"))))</f>
        <v>SEG-F</v>
      </c>
    </row>
    <row r="523" spans="1:29" ht="15" x14ac:dyDescent="0.25">
      <c r="A523" t="s">
        <v>123</v>
      </c>
      <c r="B523" t="s">
        <v>107</v>
      </c>
      <c r="C523" t="s">
        <v>165</v>
      </c>
      <c r="D523" s="15">
        <v>481</v>
      </c>
      <c r="E523" t="s">
        <v>380</v>
      </c>
      <c r="F523" t="s">
        <v>109</v>
      </c>
      <c r="G523" t="s">
        <v>110</v>
      </c>
      <c r="H523" t="s">
        <v>165</v>
      </c>
      <c r="I523" t="s">
        <v>118</v>
      </c>
      <c r="J523" t="s">
        <v>112</v>
      </c>
      <c r="K523" t="s">
        <v>178</v>
      </c>
      <c r="L523" s="15">
        <v>2000</v>
      </c>
      <c r="M523" t="s">
        <v>115</v>
      </c>
      <c r="N523" t="s">
        <v>116</v>
      </c>
      <c r="O523" t="s">
        <v>245</v>
      </c>
      <c r="P523" t="s">
        <v>367</v>
      </c>
      <c r="Q523" t="s">
        <v>172</v>
      </c>
      <c r="R523" t="s">
        <v>170</v>
      </c>
      <c r="S523">
        <v>1176100</v>
      </c>
      <c r="T523">
        <v>0</v>
      </c>
      <c r="U523" s="15">
        <v>1</v>
      </c>
      <c r="V523" s="27" t="str">
        <f>INDEX(program[ProgramName],MATCH(Data2[[#This Row],[ProgramNum]],program[ProgramNum],0))</f>
        <v>GENERAL TRANSPORTATION OPERATIONS</v>
      </c>
      <c r="W523" s="20" t="str">
        <f>RIGHT(Data2[[#This Row],[ProgramNum]],1)&amp;Data2[[#This Row],[Statute]]</f>
        <v>4ax</v>
      </c>
      <c r="X523" s="27" t="e">
        <f>INDEX(#REF!,MATCH(Data2[[#This Row],[Appr]],#REF!,0))</f>
        <v>#REF!</v>
      </c>
      <c r="Y523" s="40" t="str">
        <f>INDEX(version[Version],MATCH(Data2[[#This Row],[ChangeAuth]],version[Chg code],0))</f>
        <v>Agency</v>
      </c>
      <c r="Z523" s="30">
        <f>INDEX(fund[#Data],MATCH(G523,fund[Fund code],0),2)</f>
        <v>211</v>
      </c>
      <c r="AA523" s="29" t="str">
        <f>IF(Data2[[#This Row],[B2year]]=1,RIGHT(LEFT($A$1,4)+1,2),IF(Data2[[#This Row],[B2year]]=2,RIGHT($A$1,2),""))</f>
        <v>22</v>
      </c>
      <c r="AB523" s="29">
        <f>INDEX(version8[#Data],MATCH(Data2[[#This Row],[Version]],version8[Version],0),2)</f>
        <v>1</v>
      </c>
      <c r="AC523" s="29" t="str">
        <f>IF(Data2[[#This Row],[FederalService]]="",Data2[[#This Row],[FundSource]],IF(Data2[[#This Row],[FederalService]]="L",Data2[[#This Row],[FundSource]]&amp;"-L",IF(Data2[[#This Row],[FederalService]]="F",Data2[[#This Row],[FundSource]]&amp;"-F",IF(Data2[[#This Row],[FederalService]]="S",Data2[[#This Row],[FundSource]]&amp;"-S"))))</f>
        <v>SEG-F</v>
      </c>
    </row>
    <row r="524" spans="1:29" ht="15" x14ac:dyDescent="0.25">
      <c r="A524" t="s">
        <v>123</v>
      </c>
      <c r="B524" t="s">
        <v>107</v>
      </c>
      <c r="C524" t="s">
        <v>165</v>
      </c>
      <c r="D524" s="15">
        <v>481</v>
      </c>
      <c r="E524" t="s">
        <v>380</v>
      </c>
      <c r="F524" t="s">
        <v>109</v>
      </c>
      <c r="G524" t="s">
        <v>110</v>
      </c>
      <c r="H524" t="s">
        <v>165</v>
      </c>
      <c r="I524" t="s">
        <v>118</v>
      </c>
      <c r="J524" t="s">
        <v>112</v>
      </c>
      <c r="K524" t="s">
        <v>178</v>
      </c>
      <c r="L524" s="15">
        <v>5401</v>
      </c>
      <c r="M524" t="s">
        <v>379</v>
      </c>
      <c r="N524" t="s">
        <v>114</v>
      </c>
      <c r="O524" t="s">
        <v>245</v>
      </c>
      <c r="P524" t="s">
        <v>367</v>
      </c>
      <c r="Q524" t="s">
        <v>172</v>
      </c>
      <c r="R524" t="s">
        <v>170</v>
      </c>
      <c r="S524">
        <v>36100</v>
      </c>
      <c r="T524">
        <v>0</v>
      </c>
      <c r="U524" s="15">
        <v>1</v>
      </c>
      <c r="V524" s="27" t="str">
        <f>INDEX(program[ProgramName],MATCH(Data2[[#This Row],[ProgramNum]],program[ProgramNum],0))</f>
        <v>GENERAL TRANSPORTATION OPERATIONS</v>
      </c>
      <c r="W524" s="20" t="str">
        <f>RIGHT(Data2[[#This Row],[ProgramNum]],1)&amp;Data2[[#This Row],[Statute]]</f>
        <v>4ax</v>
      </c>
      <c r="X524" s="27" t="e">
        <f>INDEX(#REF!,MATCH(Data2[[#This Row],[Appr]],#REF!,0))</f>
        <v>#REF!</v>
      </c>
      <c r="Y524" s="40" t="str">
        <f>INDEX(version[Version],MATCH(Data2[[#This Row],[ChangeAuth]],version[Chg code],0))</f>
        <v>Agency</v>
      </c>
      <c r="Z524" s="30">
        <f>INDEX(fund[#Data],MATCH(G524,fund[Fund code],0),2)</f>
        <v>211</v>
      </c>
      <c r="AA524" s="29" t="str">
        <f>IF(Data2[[#This Row],[B2year]]=1,RIGHT(LEFT($A$1,4)+1,2),IF(Data2[[#This Row],[B2year]]=2,RIGHT($A$1,2),""))</f>
        <v>22</v>
      </c>
      <c r="AB524" s="29">
        <f>INDEX(version8[#Data],MATCH(Data2[[#This Row],[Version]],version8[Version],0),2)</f>
        <v>1</v>
      </c>
      <c r="AC524" s="29" t="str">
        <f>IF(Data2[[#This Row],[FederalService]]="",Data2[[#This Row],[FundSource]],IF(Data2[[#This Row],[FederalService]]="L",Data2[[#This Row],[FundSource]]&amp;"-L",IF(Data2[[#This Row],[FederalService]]="F",Data2[[#This Row],[FundSource]]&amp;"-F",IF(Data2[[#This Row],[FederalService]]="S",Data2[[#This Row],[FundSource]]&amp;"-S"))))</f>
        <v>SEG-F</v>
      </c>
    </row>
    <row r="525" spans="1:29" ht="15" x14ac:dyDescent="0.25">
      <c r="A525" t="s">
        <v>123</v>
      </c>
      <c r="B525" t="s">
        <v>107</v>
      </c>
      <c r="C525" t="s">
        <v>165</v>
      </c>
      <c r="D525" s="15">
        <v>481</v>
      </c>
      <c r="E525" t="s">
        <v>380</v>
      </c>
      <c r="F525" t="s">
        <v>109</v>
      </c>
      <c r="G525" t="s">
        <v>110</v>
      </c>
      <c r="H525" t="s">
        <v>165</v>
      </c>
      <c r="I525" t="s">
        <v>118</v>
      </c>
      <c r="J525" t="s">
        <v>112</v>
      </c>
      <c r="K525" t="s">
        <v>178</v>
      </c>
      <c r="L525" s="15">
        <v>3003</v>
      </c>
      <c r="M525" t="s">
        <v>113</v>
      </c>
      <c r="N525" t="s">
        <v>114</v>
      </c>
      <c r="O525" t="s">
        <v>245</v>
      </c>
      <c r="P525" t="s">
        <v>367</v>
      </c>
      <c r="Q525" t="s">
        <v>172</v>
      </c>
      <c r="R525" t="s">
        <v>170</v>
      </c>
      <c r="S525">
        <v>52800</v>
      </c>
      <c r="T525">
        <v>0</v>
      </c>
      <c r="U525" s="15">
        <v>1</v>
      </c>
      <c r="V525" s="27" t="str">
        <f>INDEX(program[ProgramName],MATCH(Data2[[#This Row],[ProgramNum]],program[ProgramNum],0))</f>
        <v>GENERAL TRANSPORTATION OPERATIONS</v>
      </c>
      <c r="W525" s="20" t="str">
        <f>RIGHT(Data2[[#This Row],[ProgramNum]],1)&amp;Data2[[#This Row],[Statute]]</f>
        <v>4ax</v>
      </c>
      <c r="X525" s="27" t="e">
        <f>INDEX(#REF!,MATCH(Data2[[#This Row],[Appr]],#REF!,0))</f>
        <v>#REF!</v>
      </c>
      <c r="Y525" s="40" t="str">
        <f>INDEX(version[Version],MATCH(Data2[[#This Row],[ChangeAuth]],version[Chg code],0))</f>
        <v>Agency</v>
      </c>
      <c r="Z525" s="30">
        <f>INDEX(fund[#Data],MATCH(G525,fund[Fund code],0),2)</f>
        <v>211</v>
      </c>
      <c r="AA525" s="29" t="str">
        <f>IF(Data2[[#This Row],[B2year]]=1,RIGHT(LEFT($A$1,4)+1,2),IF(Data2[[#This Row],[B2year]]=2,RIGHT($A$1,2),""))</f>
        <v>22</v>
      </c>
      <c r="AB525" s="29">
        <f>INDEX(version8[#Data],MATCH(Data2[[#This Row],[Version]],version8[Version],0),2)</f>
        <v>1</v>
      </c>
      <c r="AC525" s="29" t="str">
        <f>IF(Data2[[#This Row],[FederalService]]="",Data2[[#This Row],[FundSource]],IF(Data2[[#This Row],[FederalService]]="L",Data2[[#This Row],[FundSource]]&amp;"-L",IF(Data2[[#This Row],[FederalService]]="F",Data2[[#This Row],[FundSource]]&amp;"-F",IF(Data2[[#This Row],[FederalService]]="S",Data2[[#This Row],[FundSource]]&amp;"-S"))))</f>
        <v>SEG-F</v>
      </c>
    </row>
    <row r="526" spans="1:29" ht="15" x14ac:dyDescent="0.25">
      <c r="A526" t="s">
        <v>123</v>
      </c>
      <c r="B526" t="s">
        <v>107</v>
      </c>
      <c r="C526" t="s">
        <v>165</v>
      </c>
      <c r="D526" s="15">
        <v>481</v>
      </c>
      <c r="E526" t="s">
        <v>380</v>
      </c>
      <c r="F526" t="s">
        <v>109</v>
      </c>
      <c r="G526" t="s">
        <v>110</v>
      </c>
      <c r="H526" t="s">
        <v>165</v>
      </c>
      <c r="I526" t="s">
        <v>118</v>
      </c>
      <c r="J526" t="s">
        <v>112</v>
      </c>
      <c r="K526" t="s">
        <v>178</v>
      </c>
      <c r="L526" s="15">
        <v>3003</v>
      </c>
      <c r="M526" t="s">
        <v>113</v>
      </c>
      <c r="N526" t="s">
        <v>114</v>
      </c>
      <c r="O526" t="s">
        <v>245</v>
      </c>
      <c r="P526" t="s">
        <v>367</v>
      </c>
      <c r="Q526" t="s">
        <v>172</v>
      </c>
      <c r="R526" t="s">
        <v>170</v>
      </c>
      <c r="S526">
        <v>52800</v>
      </c>
      <c r="T526">
        <v>0</v>
      </c>
      <c r="U526" s="15">
        <v>2</v>
      </c>
      <c r="V526" s="27" t="str">
        <f>INDEX(program[ProgramName],MATCH(Data2[[#This Row],[ProgramNum]],program[ProgramNum],0))</f>
        <v>GENERAL TRANSPORTATION OPERATIONS</v>
      </c>
      <c r="W526" s="20" t="str">
        <f>RIGHT(Data2[[#This Row],[ProgramNum]],1)&amp;Data2[[#This Row],[Statute]]</f>
        <v>4ax</v>
      </c>
      <c r="X526" s="27" t="e">
        <f>INDEX(#REF!,MATCH(Data2[[#This Row],[Appr]],#REF!,0))</f>
        <v>#REF!</v>
      </c>
      <c r="Y526" s="40" t="str">
        <f>INDEX(version[Version],MATCH(Data2[[#This Row],[ChangeAuth]],version[Chg code],0))</f>
        <v>Agency</v>
      </c>
      <c r="Z526" s="30">
        <f>INDEX(fund[#Data],MATCH(G526,fund[Fund code],0),2)</f>
        <v>211</v>
      </c>
      <c r="AA526" s="29" t="str">
        <f>IF(Data2[[#This Row],[B2year]]=1,RIGHT(LEFT($A$1,4)+1,2),IF(Data2[[#This Row],[B2year]]=2,RIGHT($A$1,2),""))</f>
        <v>23</v>
      </c>
      <c r="AB526" s="29">
        <f>INDEX(version8[#Data],MATCH(Data2[[#This Row],[Version]],version8[Version],0),2)</f>
        <v>1</v>
      </c>
      <c r="AC526" s="29" t="str">
        <f>IF(Data2[[#This Row],[FederalService]]="",Data2[[#This Row],[FundSource]],IF(Data2[[#This Row],[FederalService]]="L",Data2[[#This Row],[FundSource]]&amp;"-L",IF(Data2[[#This Row],[FederalService]]="F",Data2[[#This Row],[FundSource]]&amp;"-F",IF(Data2[[#This Row],[FederalService]]="S",Data2[[#This Row],[FundSource]]&amp;"-S"))))</f>
        <v>SEG-F</v>
      </c>
    </row>
    <row r="527" spans="1:29" ht="15" x14ac:dyDescent="0.25">
      <c r="A527" t="s">
        <v>123</v>
      </c>
      <c r="B527" t="s">
        <v>107</v>
      </c>
      <c r="C527" t="s">
        <v>165</v>
      </c>
      <c r="D527" s="15">
        <v>481</v>
      </c>
      <c r="E527" t="s">
        <v>380</v>
      </c>
      <c r="F527" t="s">
        <v>109</v>
      </c>
      <c r="G527" t="s">
        <v>110</v>
      </c>
      <c r="H527" t="s">
        <v>165</v>
      </c>
      <c r="I527" t="s">
        <v>118</v>
      </c>
      <c r="J527" t="s">
        <v>112</v>
      </c>
      <c r="K527" t="s">
        <v>178</v>
      </c>
      <c r="L527" s="15">
        <v>5401</v>
      </c>
      <c r="M527" t="s">
        <v>379</v>
      </c>
      <c r="N527" t="s">
        <v>114</v>
      </c>
      <c r="O527" t="s">
        <v>245</v>
      </c>
      <c r="P527" t="s">
        <v>367</v>
      </c>
      <c r="Q527" t="s">
        <v>172</v>
      </c>
      <c r="R527" t="s">
        <v>170</v>
      </c>
      <c r="S527">
        <v>36100</v>
      </c>
      <c r="T527">
        <v>0</v>
      </c>
      <c r="U527" s="15">
        <v>2</v>
      </c>
      <c r="V527" s="27" t="str">
        <f>INDEX(program[ProgramName],MATCH(Data2[[#This Row],[ProgramNum]],program[ProgramNum],0))</f>
        <v>GENERAL TRANSPORTATION OPERATIONS</v>
      </c>
      <c r="W527" s="20" t="str">
        <f>RIGHT(Data2[[#This Row],[ProgramNum]],1)&amp;Data2[[#This Row],[Statute]]</f>
        <v>4ax</v>
      </c>
      <c r="X527" s="27" t="e">
        <f>INDEX(#REF!,MATCH(Data2[[#This Row],[Appr]],#REF!,0))</f>
        <v>#REF!</v>
      </c>
      <c r="Y527" s="40" t="str">
        <f>INDEX(version[Version],MATCH(Data2[[#This Row],[ChangeAuth]],version[Chg code],0))</f>
        <v>Agency</v>
      </c>
      <c r="Z527" s="30">
        <f>INDEX(fund[#Data],MATCH(G527,fund[Fund code],0),2)</f>
        <v>211</v>
      </c>
      <c r="AA527" s="29" t="str">
        <f>IF(Data2[[#This Row],[B2year]]=1,RIGHT(LEFT($A$1,4)+1,2),IF(Data2[[#This Row],[B2year]]=2,RIGHT($A$1,2),""))</f>
        <v>23</v>
      </c>
      <c r="AB527" s="29">
        <f>INDEX(version8[#Data],MATCH(Data2[[#This Row],[Version]],version8[Version],0),2)</f>
        <v>1</v>
      </c>
      <c r="AC527" s="29" t="str">
        <f>IF(Data2[[#This Row],[FederalService]]="",Data2[[#This Row],[FundSource]],IF(Data2[[#This Row],[FederalService]]="L",Data2[[#This Row],[FundSource]]&amp;"-L",IF(Data2[[#This Row],[FederalService]]="F",Data2[[#This Row],[FundSource]]&amp;"-F",IF(Data2[[#This Row],[FederalService]]="S",Data2[[#This Row],[FundSource]]&amp;"-S"))))</f>
        <v>SEG-F</v>
      </c>
    </row>
    <row r="528" spans="1:29" ht="15" x14ac:dyDescent="0.25">
      <c r="A528" t="s">
        <v>123</v>
      </c>
      <c r="B528" t="s">
        <v>107</v>
      </c>
      <c r="C528" t="s">
        <v>165</v>
      </c>
      <c r="D528" s="15">
        <v>481</v>
      </c>
      <c r="E528" t="s">
        <v>380</v>
      </c>
      <c r="F528" t="s">
        <v>109</v>
      </c>
      <c r="G528" t="s">
        <v>110</v>
      </c>
      <c r="H528" t="s">
        <v>165</v>
      </c>
      <c r="I528" t="s">
        <v>118</v>
      </c>
      <c r="J528" t="s">
        <v>112</v>
      </c>
      <c r="K528" t="s">
        <v>178</v>
      </c>
      <c r="L528" s="15">
        <v>3007</v>
      </c>
      <c r="M528" t="s">
        <v>135</v>
      </c>
      <c r="N528" t="s">
        <v>114</v>
      </c>
      <c r="O528" t="s">
        <v>245</v>
      </c>
      <c r="P528" t="s">
        <v>367</v>
      </c>
      <c r="Q528" t="s">
        <v>172</v>
      </c>
      <c r="R528" t="s">
        <v>170</v>
      </c>
      <c r="S528">
        <v>1800</v>
      </c>
      <c r="T528">
        <v>0</v>
      </c>
      <c r="U528" s="15">
        <v>2</v>
      </c>
      <c r="V528" s="27" t="str">
        <f>INDEX(program[ProgramName],MATCH(Data2[[#This Row],[ProgramNum]],program[ProgramNum],0))</f>
        <v>GENERAL TRANSPORTATION OPERATIONS</v>
      </c>
      <c r="W528" s="20" t="str">
        <f>RIGHT(Data2[[#This Row],[ProgramNum]],1)&amp;Data2[[#This Row],[Statute]]</f>
        <v>4ax</v>
      </c>
      <c r="X528" s="27" t="e">
        <f>INDEX(#REF!,MATCH(Data2[[#This Row],[Appr]],#REF!,0))</f>
        <v>#REF!</v>
      </c>
      <c r="Y528" s="40" t="str">
        <f>INDEX(version[Version],MATCH(Data2[[#This Row],[ChangeAuth]],version[Chg code],0))</f>
        <v>Agency</v>
      </c>
      <c r="Z528" s="30">
        <f>INDEX(fund[#Data],MATCH(G528,fund[Fund code],0),2)</f>
        <v>211</v>
      </c>
      <c r="AA528" s="29" t="str">
        <f>IF(Data2[[#This Row],[B2year]]=1,RIGHT(LEFT($A$1,4)+1,2),IF(Data2[[#This Row],[B2year]]=2,RIGHT($A$1,2),""))</f>
        <v>23</v>
      </c>
      <c r="AB528" s="29">
        <f>INDEX(version8[#Data],MATCH(Data2[[#This Row],[Version]],version8[Version],0),2)</f>
        <v>1</v>
      </c>
      <c r="AC528" s="29" t="str">
        <f>IF(Data2[[#This Row],[FederalService]]="",Data2[[#This Row],[FundSource]],IF(Data2[[#This Row],[FederalService]]="L",Data2[[#This Row],[FundSource]]&amp;"-L",IF(Data2[[#This Row],[FederalService]]="F",Data2[[#This Row],[FundSource]]&amp;"-F",IF(Data2[[#This Row],[FederalService]]="S",Data2[[#This Row],[FundSource]]&amp;"-S"))))</f>
        <v>SEG-F</v>
      </c>
    </row>
    <row r="529" spans="1:29" ht="15" x14ac:dyDescent="0.25">
      <c r="A529" t="s">
        <v>123</v>
      </c>
      <c r="B529" t="s">
        <v>107</v>
      </c>
      <c r="C529" t="s">
        <v>165</v>
      </c>
      <c r="D529" s="15">
        <v>481</v>
      </c>
      <c r="E529" t="s">
        <v>380</v>
      </c>
      <c r="F529" t="s">
        <v>109</v>
      </c>
      <c r="G529" t="s">
        <v>110</v>
      </c>
      <c r="H529" t="s">
        <v>165</v>
      </c>
      <c r="I529" t="s">
        <v>118</v>
      </c>
      <c r="J529" t="s">
        <v>112</v>
      </c>
      <c r="K529" t="s">
        <v>178</v>
      </c>
      <c r="L529" s="15">
        <v>3007</v>
      </c>
      <c r="M529" t="s">
        <v>135</v>
      </c>
      <c r="N529" t="s">
        <v>114</v>
      </c>
      <c r="O529" t="s">
        <v>245</v>
      </c>
      <c r="P529" t="s">
        <v>367</v>
      </c>
      <c r="Q529" t="s">
        <v>172</v>
      </c>
      <c r="R529" t="s">
        <v>170</v>
      </c>
      <c r="S529">
        <v>1800</v>
      </c>
      <c r="T529">
        <v>0</v>
      </c>
      <c r="U529" s="15">
        <v>1</v>
      </c>
      <c r="V529" s="27" t="str">
        <f>INDEX(program[ProgramName],MATCH(Data2[[#This Row],[ProgramNum]],program[ProgramNum],0))</f>
        <v>GENERAL TRANSPORTATION OPERATIONS</v>
      </c>
      <c r="W529" s="20" t="str">
        <f>RIGHT(Data2[[#This Row],[ProgramNum]],1)&amp;Data2[[#This Row],[Statute]]</f>
        <v>4ax</v>
      </c>
      <c r="X529" s="27" t="e">
        <f>INDEX(#REF!,MATCH(Data2[[#This Row],[Appr]],#REF!,0))</f>
        <v>#REF!</v>
      </c>
      <c r="Y529" s="40" t="str">
        <f>INDEX(version[Version],MATCH(Data2[[#This Row],[ChangeAuth]],version[Chg code],0))</f>
        <v>Agency</v>
      </c>
      <c r="Z529" s="30">
        <f>INDEX(fund[#Data],MATCH(G529,fund[Fund code],0),2)</f>
        <v>211</v>
      </c>
      <c r="AA529" s="29" t="str">
        <f>IF(Data2[[#This Row],[B2year]]=1,RIGHT(LEFT($A$1,4)+1,2),IF(Data2[[#This Row],[B2year]]=2,RIGHT($A$1,2),""))</f>
        <v>22</v>
      </c>
      <c r="AB529" s="29">
        <f>INDEX(version8[#Data],MATCH(Data2[[#This Row],[Version]],version8[Version],0),2)</f>
        <v>1</v>
      </c>
      <c r="AC529" s="29" t="str">
        <f>IF(Data2[[#This Row],[FederalService]]="",Data2[[#This Row],[FundSource]],IF(Data2[[#This Row],[FederalService]]="L",Data2[[#This Row],[FundSource]]&amp;"-L",IF(Data2[[#This Row],[FederalService]]="F",Data2[[#This Row],[FundSource]]&amp;"-F",IF(Data2[[#This Row],[FederalService]]="S",Data2[[#This Row],[FundSource]]&amp;"-S"))))</f>
        <v>SEG-F</v>
      </c>
    </row>
    <row r="530" spans="1:29" ht="15" x14ac:dyDescent="0.25">
      <c r="A530" t="s">
        <v>123</v>
      </c>
      <c r="B530" t="s">
        <v>123</v>
      </c>
      <c r="C530" t="s">
        <v>165</v>
      </c>
      <c r="D530" s="15">
        <v>464</v>
      </c>
      <c r="E530" t="s">
        <v>381</v>
      </c>
      <c r="F530" t="s">
        <v>109</v>
      </c>
      <c r="G530" t="s">
        <v>119</v>
      </c>
      <c r="H530" t="s">
        <v>165</v>
      </c>
      <c r="I530" t="s">
        <v>111</v>
      </c>
      <c r="J530" t="s">
        <v>112</v>
      </c>
      <c r="K530" t="s">
        <v>165</v>
      </c>
      <c r="L530" s="15">
        <v>3003</v>
      </c>
      <c r="M530" t="s">
        <v>113</v>
      </c>
      <c r="N530" t="s">
        <v>114</v>
      </c>
      <c r="O530" t="s">
        <v>195</v>
      </c>
      <c r="P530" t="s">
        <v>196</v>
      </c>
      <c r="Q530" t="s">
        <v>172</v>
      </c>
      <c r="R530" t="s">
        <v>170</v>
      </c>
      <c r="S530">
        <v>8300</v>
      </c>
      <c r="T530">
        <v>0</v>
      </c>
      <c r="U530" s="15">
        <v>2</v>
      </c>
      <c r="V530" s="27" t="str">
        <f>INDEX(program[ProgramName],MATCH(Data2[[#This Row],[ProgramNum]],program[ProgramNum],0))</f>
        <v>GENERAL TRANSPORTATION OPERATIONS</v>
      </c>
      <c r="W530" s="20" t="str">
        <f>RIGHT(Data2[[#This Row],[ProgramNum]],1)&amp;Data2[[#This Row],[Statute]]</f>
        <v>4dq</v>
      </c>
      <c r="X530" s="27" t="e">
        <f>INDEX(#REF!,MATCH(Data2[[#This Row],[Appr]],#REF!,0))</f>
        <v>#REF!</v>
      </c>
      <c r="Y530" s="40" t="str">
        <f>INDEX(version[Version],MATCH(Data2[[#This Row],[ChangeAuth]],version[Chg code],0))</f>
        <v>Agency</v>
      </c>
      <c r="Z530" s="30">
        <f>INDEX(fund[#Data],MATCH(G530,fund[Fund code],0),2)</f>
        <v>272</v>
      </c>
      <c r="AA530" s="29" t="str">
        <f>IF(Data2[[#This Row],[B2year]]=1,RIGHT(LEFT($A$1,4)+1,2),IF(Data2[[#This Row],[B2year]]=2,RIGHT($A$1,2),""))</f>
        <v>23</v>
      </c>
      <c r="AB530" s="29">
        <f>INDEX(version8[#Data],MATCH(Data2[[#This Row],[Version]],version8[Version],0),2)</f>
        <v>1</v>
      </c>
      <c r="AC530" s="29" t="str">
        <f>IF(Data2[[#This Row],[FederalService]]="",Data2[[#This Row],[FundSource]],IF(Data2[[#This Row],[FederalService]]="L",Data2[[#This Row],[FundSource]]&amp;"-L",IF(Data2[[#This Row],[FederalService]]="F",Data2[[#This Row],[FundSource]]&amp;"-F",IF(Data2[[#This Row],[FederalService]]="S",Data2[[#This Row],[FundSource]]&amp;"-S"))))</f>
        <v>SEG</v>
      </c>
    </row>
    <row r="531" spans="1:29" ht="15" x14ac:dyDescent="0.25">
      <c r="A531" t="s">
        <v>123</v>
      </c>
      <c r="B531" t="s">
        <v>123</v>
      </c>
      <c r="C531" t="s">
        <v>165</v>
      </c>
      <c r="D531" s="15">
        <v>464</v>
      </c>
      <c r="E531" t="s">
        <v>381</v>
      </c>
      <c r="F531" t="s">
        <v>109</v>
      </c>
      <c r="G531" t="s">
        <v>119</v>
      </c>
      <c r="H531" t="s">
        <v>165</v>
      </c>
      <c r="I531" t="s">
        <v>111</v>
      </c>
      <c r="J531" t="s">
        <v>112</v>
      </c>
      <c r="K531" t="s">
        <v>165</v>
      </c>
      <c r="L531" s="15">
        <v>3003</v>
      </c>
      <c r="M531" t="s">
        <v>113</v>
      </c>
      <c r="N531" t="s">
        <v>114</v>
      </c>
      <c r="O531" t="s">
        <v>195</v>
      </c>
      <c r="P531" t="s">
        <v>196</v>
      </c>
      <c r="Q531" t="s">
        <v>172</v>
      </c>
      <c r="R531" t="s">
        <v>170</v>
      </c>
      <c r="S531">
        <v>8300</v>
      </c>
      <c r="T531">
        <v>0</v>
      </c>
      <c r="U531" s="15">
        <v>1</v>
      </c>
      <c r="V531" s="27" t="str">
        <f>INDEX(program[ProgramName],MATCH(Data2[[#This Row],[ProgramNum]],program[ProgramNum],0))</f>
        <v>GENERAL TRANSPORTATION OPERATIONS</v>
      </c>
      <c r="W531" s="20" t="str">
        <f>RIGHT(Data2[[#This Row],[ProgramNum]],1)&amp;Data2[[#This Row],[Statute]]</f>
        <v>4dq</v>
      </c>
      <c r="X531" s="27" t="e">
        <f>INDEX(#REF!,MATCH(Data2[[#This Row],[Appr]],#REF!,0))</f>
        <v>#REF!</v>
      </c>
      <c r="Y531" s="40" t="str">
        <f>INDEX(version[Version],MATCH(Data2[[#This Row],[ChangeAuth]],version[Chg code],0))</f>
        <v>Agency</v>
      </c>
      <c r="Z531" s="30">
        <f>INDEX(fund[#Data],MATCH(G531,fund[Fund code],0),2)</f>
        <v>272</v>
      </c>
      <c r="AA531" s="29" t="str">
        <f>IF(Data2[[#This Row],[B2year]]=1,RIGHT(LEFT($A$1,4)+1,2),IF(Data2[[#This Row],[B2year]]=2,RIGHT($A$1,2),""))</f>
        <v>22</v>
      </c>
      <c r="AB531" s="29">
        <f>INDEX(version8[#Data],MATCH(Data2[[#This Row],[Version]],version8[Version],0),2)</f>
        <v>1</v>
      </c>
      <c r="AC531" s="29" t="str">
        <f>IF(Data2[[#This Row],[FederalService]]="",Data2[[#This Row],[FundSource]],IF(Data2[[#This Row],[FederalService]]="L",Data2[[#This Row],[FundSource]]&amp;"-L",IF(Data2[[#This Row],[FederalService]]="F",Data2[[#This Row],[FundSource]]&amp;"-F",IF(Data2[[#This Row],[FederalService]]="S",Data2[[#This Row],[FundSource]]&amp;"-S"))))</f>
        <v>SEG</v>
      </c>
    </row>
    <row r="532" spans="1:29" ht="15" x14ac:dyDescent="0.25">
      <c r="A532" t="s">
        <v>123</v>
      </c>
      <c r="B532" t="s">
        <v>123</v>
      </c>
      <c r="C532" t="s">
        <v>165</v>
      </c>
      <c r="D532" s="15">
        <v>464</v>
      </c>
      <c r="E532" t="s">
        <v>381</v>
      </c>
      <c r="F532" t="s">
        <v>109</v>
      </c>
      <c r="G532" t="s">
        <v>119</v>
      </c>
      <c r="H532" t="s">
        <v>165</v>
      </c>
      <c r="I532" t="s">
        <v>111</v>
      </c>
      <c r="J532" t="s">
        <v>112</v>
      </c>
      <c r="K532" t="s">
        <v>165</v>
      </c>
      <c r="L532" s="15">
        <v>2000</v>
      </c>
      <c r="M532" t="s">
        <v>115</v>
      </c>
      <c r="N532" t="s">
        <v>116</v>
      </c>
      <c r="O532" t="s">
        <v>195</v>
      </c>
      <c r="P532" t="s">
        <v>196</v>
      </c>
      <c r="Q532" t="s">
        <v>172</v>
      </c>
      <c r="R532" t="s">
        <v>170</v>
      </c>
      <c r="S532">
        <v>93400</v>
      </c>
      <c r="T532">
        <v>0</v>
      </c>
      <c r="U532" s="15">
        <v>2</v>
      </c>
      <c r="V532" s="27" t="str">
        <f>INDEX(program[ProgramName],MATCH(Data2[[#This Row],[ProgramNum]],program[ProgramNum],0))</f>
        <v>GENERAL TRANSPORTATION OPERATIONS</v>
      </c>
      <c r="W532" s="20" t="str">
        <f>RIGHT(Data2[[#This Row],[ProgramNum]],1)&amp;Data2[[#This Row],[Statute]]</f>
        <v>4dq</v>
      </c>
      <c r="X532" s="27" t="e">
        <f>INDEX(#REF!,MATCH(Data2[[#This Row],[Appr]],#REF!,0))</f>
        <v>#REF!</v>
      </c>
      <c r="Y532" s="40" t="str">
        <f>INDEX(version[Version],MATCH(Data2[[#This Row],[ChangeAuth]],version[Chg code],0))</f>
        <v>Agency</v>
      </c>
      <c r="Z532" s="30">
        <f>INDEX(fund[#Data],MATCH(G532,fund[Fund code],0),2)</f>
        <v>272</v>
      </c>
      <c r="AA532" s="29" t="str">
        <f>IF(Data2[[#This Row],[B2year]]=1,RIGHT(LEFT($A$1,4)+1,2),IF(Data2[[#This Row],[B2year]]=2,RIGHT($A$1,2),""))</f>
        <v>23</v>
      </c>
      <c r="AB532" s="29">
        <f>INDEX(version8[#Data],MATCH(Data2[[#This Row],[Version]],version8[Version],0),2)</f>
        <v>1</v>
      </c>
      <c r="AC532" s="29" t="str">
        <f>IF(Data2[[#This Row],[FederalService]]="",Data2[[#This Row],[FundSource]],IF(Data2[[#This Row],[FederalService]]="L",Data2[[#This Row],[FundSource]]&amp;"-L",IF(Data2[[#This Row],[FederalService]]="F",Data2[[#This Row],[FundSource]]&amp;"-F",IF(Data2[[#This Row],[FederalService]]="S",Data2[[#This Row],[FundSource]]&amp;"-S"))))</f>
        <v>SEG</v>
      </c>
    </row>
    <row r="533" spans="1:29" ht="15" x14ac:dyDescent="0.25">
      <c r="A533" t="s">
        <v>123</v>
      </c>
      <c r="B533" t="s">
        <v>123</v>
      </c>
      <c r="C533" t="s">
        <v>165</v>
      </c>
      <c r="D533" s="15">
        <v>464</v>
      </c>
      <c r="E533" t="s">
        <v>381</v>
      </c>
      <c r="F533" t="s">
        <v>109</v>
      </c>
      <c r="G533" t="s">
        <v>119</v>
      </c>
      <c r="H533" t="s">
        <v>165</v>
      </c>
      <c r="I533" t="s">
        <v>111</v>
      </c>
      <c r="J533" t="s">
        <v>112</v>
      </c>
      <c r="K533" t="s">
        <v>165</v>
      </c>
      <c r="L533" s="15">
        <v>2000</v>
      </c>
      <c r="M533" t="s">
        <v>115</v>
      </c>
      <c r="N533" t="s">
        <v>116</v>
      </c>
      <c r="O533" t="s">
        <v>195</v>
      </c>
      <c r="P533" t="s">
        <v>196</v>
      </c>
      <c r="Q533" t="s">
        <v>172</v>
      </c>
      <c r="R533" t="s">
        <v>170</v>
      </c>
      <c r="S533">
        <v>93400</v>
      </c>
      <c r="T533">
        <v>0</v>
      </c>
      <c r="U533" s="15">
        <v>1</v>
      </c>
      <c r="V533" s="27" t="str">
        <f>INDEX(program[ProgramName],MATCH(Data2[[#This Row],[ProgramNum]],program[ProgramNum],0))</f>
        <v>GENERAL TRANSPORTATION OPERATIONS</v>
      </c>
      <c r="W533" s="20" t="str">
        <f>RIGHT(Data2[[#This Row],[ProgramNum]],1)&amp;Data2[[#This Row],[Statute]]</f>
        <v>4dq</v>
      </c>
      <c r="X533" s="27" t="e">
        <f>INDEX(#REF!,MATCH(Data2[[#This Row],[Appr]],#REF!,0))</f>
        <v>#REF!</v>
      </c>
      <c r="Y533" s="40" t="str">
        <f>INDEX(version[Version],MATCH(Data2[[#This Row],[ChangeAuth]],version[Chg code],0))</f>
        <v>Agency</v>
      </c>
      <c r="Z533" s="30">
        <f>INDEX(fund[#Data],MATCH(G533,fund[Fund code],0),2)</f>
        <v>272</v>
      </c>
      <c r="AA533" s="29" t="str">
        <f>IF(Data2[[#This Row],[B2year]]=1,RIGHT(LEFT($A$1,4)+1,2),IF(Data2[[#This Row],[B2year]]=2,RIGHT($A$1,2),""))</f>
        <v>22</v>
      </c>
      <c r="AB533" s="29">
        <f>INDEX(version8[#Data],MATCH(Data2[[#This Row],[Version]],version8[Version],0),2)</f>
        <v>1</v>
      </c>
      <c r="AC533" s="29" t="str">
        <f>IF(Data2[[#This Row],[FederalService]]="",Data2[[#This Row],[FundSource]],IF(Data2[[#This Row],[FederalService]]="L",Data2[[#This Row],[FundSource]]&amp;"-L",IF(Data2[[#This Row],[FederalService]]="F",Data2[[#This Row],[FundSource]]&amp;"-F",IF(Data2[[#This Row],[FederalService]]="S",Data2[[#This Row],[FundSource]]&amp;"-S"))))</f>
        <v>SEG</v>
      </c>
    </row>
    <row r="534" spans="1:29" ht="15" x14ac:dyDescent="0.25">
      <c r="A534" t="s">
        <v>123</v>
      </c>
      <c r="B534" t="s">
        <v>127</v>
      </c>
      <c r="C534" t="s">
        <v>165</v>
      </c>
      <c r="D534" s="15">
        <v>465</v>
      </c>
      <c r="E534" t="s">
        <v>382</v>
      </c>
      <c r="F534" t="s">
        <v>109</v>
      </c>
      <c r="G534" t="s">
        <v>110</v>
      </c>
      <c r="H534" t="s">
        <v>165</v>
      </c>
      <c r="I534" t="s">
        <v>118</v>
      </c>
      <c r="J534" t="s">
        <v>112</v>
      </c>
      <c r="K534" t="s">
        <v>112</v>
      </c>
      <c r="L534" s="15">
        <v>2000</v>
      </c>
      <c r="M534" t="s">
        <v>115</v>
      </c>
      <c r="N534" t="s">
        <v>116</v>
      </c>
      <c r="O534" t="s">
        <v>280</v>
      </c>
      <c r="P534" t="s">
        <v>281</v>
      </c>
      <c r="Q534" t="s">
        <v>172</v>
      </c>
      <c r="R534" t="s">
        <v>170</v>
      </c>
      <c r="S534">
        <v>53600</v>
      </c>
      <c r="T534">
        <v>0</v>
      </c>
      <c r="U534" s="15">
        <v>2</v>
      </c>
      <c r="V534" s="27" t="str">
        <f>INDEX(program[ProgramName],MATCH(Data2[[#This Row],[ProgramNum]],program[ProgramNum],0))</f>
        <v>GENERAL TRANSPORTATION OPERATIONS</v>
      </c>
      <c r="W534" s="20" t="str">
        <f>RIGHT(Data2[[#This Row],[ProgramNum]],1)&amp;Data2[[#This Row],[Statute]]</f>
        <v>4eq</v>
      </c>
      <c r="X534" s="27" t="e">
        <f>INDEX(#REF!,MATCH(Data2[[#This Row],[Appr]],#REF!,0))</f>
        <v>#REF!</v>
      </c>
      <c r="Y534" s="40" t="str">
        <f>INDEX(version[Version],MATCH(Data2[[#This Row],[ChangeAuth]],version[Chg code],0))</f>
        <v>Agency</v>
      </c>
      <c r="Z534" s="30">
        <f>INDEX(fund[#Data],MATCH(G534,fund[Fund code],0),2)</f>
        <v>211</v>
      </c>
      <c r="AA534" s="29" t="str">
        <f>IF(Data2[[#This Row],[B2year]]=1,RIGHT(LEFT($A$1,4)+1,2),IF(Data2[[#This Row],[B2year]]=2,RIGHT($A$1,2),""))</f>
        <v>23</v>
      </c>
      <c r="AB534" s="29">
        <f>INDEX(version8[#Data],MATCH(Data2[[#This Row],[Version]],version8[Version],0),2)</f>
        <v>1</v>
      </c>
      <c r="AC534" s="29" t="str">
        <f>IF(Data2[[#This Row],[FederalService]]="",Data2[[#This Row],[FundSource]],IF(Data2[[#This Row],[FederalService]]="L",Data2[[#This Row],[FundSource]]&amp;"-L",IF(Data2[[#This Row],[FederalService]]="F",Data2[[#This Row],[FundSource]]&amp;"-F",IF(Data2[[#This Row],[FederalService]]="S",Data2[[#This Row],[FundSource]]&amp;"-S"))))</f>
        <v>SEG-S</v>
      </c>
    </row>
    <row r="535" spans="1:29" ht="15" x14ac:dyDescent="0.25">
      <c r="A535" t="s">
        <v>123</v>
      </c>
      <c r="B535" t="s">
        <v>127</v>
      </c>
      <c r="C535" t="s">
        <v>165</v>
      </c>
      <c r="D535" s="15">
        <v>465</v>
      </c>
      <c r="E535" t="s">
        <v>382</v>
      </c>
      <c r="F535" t="s">
        <v>109</v>
      </c>
      <c r="G535" t="s">
        <v>110</v>
      </c>
      <c r="H535" t="s">
        <v>165</v>
      </c>
      <c r="I535" t="s">
        <v>118</v>
      </c>
      <c r="J535" t="s">
        <v>112</v>
      </c>
      <c r="K535" t="s">
        <v>112</v>
      </c>
      <c r="L535" s="15">
        <v>2000</v>
      </c>
      <c r="M535" t="s">
        <v>115</v>
      </c>
      <c r="N535" t="s">
        <v>116</v>
      </c>
      <c r="O535" t="s">
        <v>280</v>
      </c>
      <c r="P535" t="s">
        <v>281</v>
      </c>
      <c r="Q535" t="s">
        <v>172</v>
      </c>
      <c r="R535" t="s">
        <v>170</v>
      </c>
      <c r="S535">
        <v>53600</v>
      </c>
      <c r="T535">
        <v>0</v>
      </c>
      <c r="U535" s="15">
        <v>1</v>
      </c>
      <c r="V535" s="27" t="str">
        <f>INDEX(program[ProgramName],MATCH(Data2[[#This Row],[ProgramNum]],program[ProgramNum],0))</f>
        <v>GENERAL TRANSPORTATION OPERATIONS</v>
      </c>
      <c r="W535" s="20" t="str">
        <f>RIGHT(Data2[[#This Row],[ProgramNum]],1)&amp;Data2[[#This Row],[Statute]]</f>
        <v>4eq</v>
      </c>
      <c r="X535" s="27" t="e">
        <f>INDEX(#REF!,MATCH(Data2[[#This Row],[Appr]],#REF!,0))</f>
        <v>#REF!</v>
      </c>
      <c r="Y535" s="40" t="str">
        <f>INDEX(version[Version],MATCH(Data2[[#This Row],[ChangeAuth]],version[Chg code],0))</f>
        <v>Agency</v>
      </c>
      <c r="Z535" s="30">
        <f>INDEX(fund[#Data],MATCH(G535,fund[Fund code],0),2)</f>
        <v>211</v>
      </c>
      <c r="AA535" s="29" t="str">
        <f>IF(Data2[[#This Row],[B2year]]=1,RIGHT(LEFT($A$1,4)+1,2),IF(Data2[[#This Row],[B2year]]=2,RIGHT($A$1,2),""))</f>
        <v>22</v>
      </c>
      <c r="AB535" s="29">
        <f>INDEX(version8[#Data],MATCH(Data2[[#This Row],[Version]],version8[Version],0),2)</f>
        <v>1</v>
      </c>
      <c r="AC535" s="29" t="str">
        <f>IF(Data2[[#This Row],[FederalService]]="",Data2[[#This Row],[FundSource]],IF(Data2[[#This Row],[FederalService]]="L",Data2[[#This Row],[FundSource]]&amp;"-L",IF(Data2[[#This Row],[FederalService]]="F",Data2[[#This Row],[FundSource]]&amp;"-F",IF(Data2[[#This Row],[FederalService]]="S",Data2[[#This Row],[FundSource]]&amp;"-S"))))</f>
        <v>SEG-S</v>
      </c>
    </row>
    <row r="536" spans="1:29" ht="15" x14ac:dyDescent="0.25">
      <c r="A536" t="s">
        <v>123</v>
      </c>
      <c r="B536" t="s">
        <v>127</v>
      </c>
      <c r="C536" t="s">
        <v>165</v>
      </c>
      <c r="D536" s="15">
        <v>465</v>
      </c>
      <c r="E536" t="s">
        <v>382</v>
      </c>
      <c r="F536" t="s">
        <v>109</v>
      </c>
      <c r="G536" t="s">
        <v>110</v>
      </c>
      <c r="H536" t="s">
        <v>165</v>
      </c>
      <c r="I536" t="s">
        <v>118</v>
      </c>
      <c r="J536" t="s">
        <v>112</v>
      </c>
      <c r="K536" t="s">
        <v>112</v>
      </c>
      <c r="L536" s="15">
        <v>3003</v>
      </c>
      <c r="M536" t="s">
        <v>113</v>
      </c>
      <c r="N536" t="s">
        <v>114</v>
      </c>
      <c r="O536" t="s">
        <v>280</v>
      </c>
      <c r="P536" t="s">
        <v>281</v>
      </c>
      <c r="Q536" t="s">
        <v>172</v>
      </c>
      <c r="R536" t="s">
        <v>170</v>
      </c>
      <c r="S536">
        <v>1300</v>
      </c>
      <c r="T536">
        <v>0</v>
      </c>
      <c r="U536" s="15">
        <v>1</v>
      </c>
      <c r="V536" s="27" t="str">
        <f>INDEX(program[ProgramName],MATCH(Data2[[#This Row],[ProgramNum]],program[ProgramNum],0))</f>
        <v>GENERAL TRANSPORTATION OPERATIONS</v>
      </c>
      <c r="W536" s="20" t="str">
        <f>RIGHT(Data2[[#This Row],[ProgramNum]],1)&amp;Data2[[#This Row],[Statute]]</f>
        <v>4eq</v>
      </c>
      <c r="X536" s="27" t="e">
        <f>INDEX(#REF!,MATCH(Data2[[#This Row],[Appr]],#REF!,0))</f>
        <v>#REF!</v>
      </c>
      <c r="Y536" s="40" t="str">
        <f>INDEX(version[Version],MATCH(Data2[[#This Row],[ChangeAuth]],version[Chg code],0))</f>
        <v>Agency</v>
      </c>
      <c r="Z536" s="30">
        <f>INDEX(fund[#Data],MATCH(G536,fund[Fund code],0),2)</f>
        <v>211</v>
      </c>
      <c r="AA536" s="29" t="str">
        <f>IF(Data2[[#This Row],[B2year]]=1,RIGHT(LEFT($A$1,4)+1,2),IF(Data2[[#This Row],[B2year]]=2,RIGHT($A$1,2),""))</f>
        <v>22</v>
      </c>
      <c r="AB536" s="29">
        <f>INDEX(version8[#Data],MATCH(Data2[[#This Row],[Version]],version8[Version],0),2)</f>
        <v>1</v>
      </c>
      <c r="AC536" s="29" t="str">
        <f>IF(Data2[[#This Row],[FederalService]]="",Data2[[#This Row],[FundSource]],IF(Data2[[#This Row],[FederalService]]="L",Data2[[#This Row],[FundSource]]&amp;"-L",IF(Data2[[#This Row],[FederalService]]="F",Data2[[#This Row],[FundSource]]&amp;"-F",IF(Data2[[#This Row],[FederalService]]="S",Data2[[#This Row],[FundSource]]&amp;"-S"))))</f>
        <v>SEG-S</v>
      </c>
    </row>
    <row r="537" spans="1:29" ht="15" x14ac:dyDescent="0.25">
      <c r="A537" t="s">
        <v>123</v>
      </c>
      <c r="B537" t="s">
        <v>127</v>
      </c>
      <c r="C537" t="s">
        <v>165</v>
      </c>
      <c r="D537" s="15">
        <v>465</v>
      </c>
      <c r="E537" t="s">
        <v>382</v>
      </c>
      <c r="F537" t="s">
        <v>109</v>
      </c>
      <c r="G537" t="s">
        <v>110</v>
      </c>
      <c r="H537" t="s">
        <v>165</v>
      </c>
      <c r="I537" t="s">
        <v>118</v>
      </c>
      <c r="J537" t="s">
        <v>112</v>
      </c>
      <c r="K537" t="s">
        <v>112</v>
      </c>
      <c r="L537" s="15">
        <v>3003</v>
      </c>
      <c r="M537" t="s">
        <v>113</v>
      </c>
      <c r="N537" t="s">
        <v>114</v>
      </c>
      <c r="O537" t="s">
        <v>280</v>
      </c>
      <c r="P537" t="s">
        <v>281</v>
      </c>
      <c r="Q537" t="s">
        <v>172</v>
      </c>
      <c r="R537" t="s">
        <v>170</v>
      </c>
      <c r="S537">
        <v>1300</v>
      </c>
      <c r="T537">
        <v>0</v>
      </c>
      <c r="U537" s="15">
        <v>2</v>
      </c>
      <c r="V537" s="27" t="str">
        <f>INDEX(program[ProgramName],MATCH(Data2[[#This Row],[ProgramNum]],program[ProgramNum],0))</f>
        <v>GENERAL TRANSPORTATION OPERATIONS</v>
      </c>
      <c r="W537" s="20" t="str">
        <f>RIGHT(Data2[[#This Row],[ProgramNum]],1)&amp;Data2[[#This Row],[Statute]]</f>
        <v>4eq</v>
      </c>
      <c r="X537" s="27" t="e">
        <f>INDEX(#REF!,MATCH(Data2[[#This Row],[Appr]],#REF!,0))</f>
        <v>#REF!</v>
      </c>
      <c r="Y537" s="40" t="str">
        <f>INDEX(version[Version],MATCH(Data2[[#This Row],[ChangeAuth]],version[Chg code],0))</f>
        <v>Agency</v>
      </c>
      <c r="Z537" s="30">
        <f>INDEX(fund[#Data],MATCH(G537,fund[Fund code],0),2)</f>
        <v>211</v>
      </c>
      <c r="AA537" s="29" t="str">
        <f>IF(Data2[[#This Row],[B2year]]=1,RIGHT(LEFT($A$1,4)+1,2),IF(Data2[[#This Row],[B2year]]=2,RIGHT($A$1,2),""))</f>
        <v>23</v>
      </c>
      <c r="AB537" s="29">
        <f>INDEX(version8[#Data],MATCH(Data2[[#This Row],[Version]],version8[Version],0),2)</f>
        <v>1</v>
      </c>
      <c r="AC537" s="29" t="str">
        <f>IF(Data2[[#This Row],[FederalService]]="",Data2[[#This Row],[FundSource]],IF(Data2[[#This Row],[FederalService]]="L",Data2[[#This Row],[FundSource]]&amp;"-L",IF(Data2[[#This Row],[FederalService]]="F",Data2[[#This Row],[FundSource]]&amp;"-F",IF(Data2[[#This Row],[FederalService]]="S",Data2[[#This Row],[FundSource]]&amp;"-S"))))</f>
        <v>SEG-S</v>
      </c>
    </row>
    <row r="538" spans="1:29" ht="15" x14ac:dyDescent="0.25">
      <c r="A538" t="s">
        <v>123</v>
      </c>
      <c r="B538" t="s">
        <v>127</v>
      </c>
      <c r="C538" t="s">
        <v>165</v>
      </c>
      <c r="D538" s="15">
        <v>466</v>
      </c>
      <c r="E538" t="s">
        <v>383</v>
      </c>
      <c r="F538" t="s">
        <v>109</v>
      </c>
      <c r="G538" t="s">
        <v>110</v>
      </c>
      <c r="H538" t="s">
        <v>165</v>
      </c>
      <c r="I538" t="s">
        <v>118</v>
      </c>
      <c r="J538" t="s">
        <v>112</v>
      </c>
      <c r="K538" t="s">
        <v>112</v>
      </c>
      <c r="L538" s="15">
        <v>2000</v>
      </c>
      <c r="M538" t="s">
        <v>115</v>
      </c>
      <c r="N538" t="s">
        <v>116</v>
      </c>
      <c r="O538" t="s">
        <v>376</v>
      </c>
      <c r="P538" t="s">
        <v>302</v>
      </c>
      <c r="Q538" t="s">
        <v>172</v>
      </c>
      <c r="R538" t="s">
        <v>170</v>
      </c>
      <c r="S538">
        <v>78600</v>
      </c>
      <c r="T538">
        <v>0</v>
      </c>
      <c r="U538" s="15">
        <v>2</v>
      </c>
      <c r="V538" s="27" t="str">
        <f>INDEX(program[ProgramName],MATCH(Data2[[#This Row],[ProgramNum]],program[ProgramNum],0))</f>
        <v>GENERAL TRANSPORTATION OPERATIONS</v>
      </c>
      <c r="W538" s="20" t="str">
        <f>RIGHT(Data2[[#This Row],[ProgramNum]],1)&amp;Data2[[#This Row],[Statute]]</f>
        <v>4er</v>
      </c>
      <c r="X538" s="27" t="e">
        <f>INDEX(#REF!,MATCH(Data2[[#This Row],[Appr]],#REF!,0))</f>
        <v>#REF!</v>
      </c>
      <c r="Y538" s="40" t="str">
        <f>INDEX(version[Version],MATCH(Data2[[#This Row],[ChangeAuth]],version[Chg code],0))</f>
        <v>Agency</v>
      </c>
      <c r="Z538" s="30">
        <f>INDEX(fund[#Data],MATCH(G538,fund[Fund code],0),2)</f>
        <v>211</v>
      </c>
      <c r="AA538" s="29" t="str">
        <f>IF(Data2[[#This Row],[B2year]]=1,RIGHT(LEFT($A$1,4)+1,2),IF(Data2[[#This Row],[B2year]]=2,RIGHT($A$1,2),""))</f>
        <v>23</v>
      </c>
      <c r="AB538" s="29">
        <f>INDEX(version8[#Data],MATCH(Data2[[#This Row],[Version]],version8[Version],0),2)</f>
        <v>1</v>
      </c>
      <c r="AC538" s="29" t="str">
        <f>IF(Data2[[#This Row],[FederalService]]="",Data2[[#This Row],[FundSource]],IF(Data2[[#This Row],[FederalService]]="L",Data2[[#This Row],[FundSource]]&amp;"-L",IF(Data2[[#This Row],[FederalService]]="F",Data2[[#This Row],[FundSource]]&amp;"-F",IF(Data2[[#This Row],[FederalService]]="S",Data2[[#This Row],[FundSource]]&amp;"-S"))))</f>
        <v>SEG-S</v>
      </c>
    </row>
    <row r="539" spans="1:29" ht="15" x14ac:dyDescent="0.25">
      <c r="A539" t="s">
        <v>123</v>
      </c>
      <c r="B539" t="s">
        <v>127</v>
      </c>
      <c r="C539" t="s">
        <v>165</v>
      </c>
      <c r="D539" s="15">
        <v>466</v>
      </c>
      <c r="E539" t="s">
        <v>383</v>
      </c>
      <c r="F539" t="s">
        <v>109</v>
      </c>
      <c r="G539" t="s">
        <v>110</v>
      </c>
      <c r="H539" t="s">
        <v>165</v>
      </c>
      <c r="I539" t="s">
        <v>118</v>
      </c>
      <c r="J539" t="s">
        <v>112</v>
      </c>
      <c r="K539" t="s">
        <v>112</v>
      </c>
      <c r="L539" s="15">
        <v>2000</v>
      </c>
      <c r="M539" t="s">
        <v>115</v>
      </c>
      <c r="N539" t="s">
        <v>116</v>
      </c>
      <c r="O539" t="s">
        <v>376</v>
      </c>
      <c r="P539" t="s">
        <v>302</v>
      </c>
      <c r="Q539" t="s">
        <v>172</v>
      </c>
      <c r="R539" t="s">
        <v>170</v>
      </c>
      <c r="S539">
        <v>78600</v>
      </c>
      <c r="T539">
        <v>0</v>
      </c>
      <c r="U539" s="15">
        <v>1</v>
      </c>
      <c r="V539" s="27" t="str">
        <f>INDEX(program[ProgramName],MATCH(Data2[[#This Row],[ProgramNum]],program[ProgramNum],0))</f>
        <v>GENERAL TRANSPORTATION OPERATIONS</v>
      </c>
      <c r="W539" s="20" t="str">
        <f>RIGHT(Data2[[#This Row],[ProgramNum]],1)&amp;Data2[[#This Row],[Statute]]</f>
        <v>4er</v>
      </c>
      <c r="X539" s="27" t="e">
        <f>INDEX(#REF!,MATCH(Data2[[#This Row],[Appr]],#REF!,0))</f>
        <v>#REF!</v>
      </c>
      <c r="Y539" s="40" t="str">
        <f>INDEX(version[Version],MATCH(Data2[[#This Row],[ChangeAuth]],version[Chg code],0))</f>
        <v>Agency</v>
      </c>
      <c r="Z539" s="30">
        <f>INDEX(fund[#Data],MATCH(G539,fund[Fund code],0),2)</f>
        <v>211</v>
      </c>
      <c r="AA539" s="29" t="str">
        <f>IF(Data2[[#This Row],[B2year]]=1,RIGHT(LEFT($A$1,4)+1,2),IF(Data2[[#This Row],[B2year]]=2,RIGHT($A$1,2),""))</f>
        <v>22</v>
      </c>
      <c r="AB539" s="29">
        <f>INDEX(version8[#Data],MATCH(Data2[[#This Row],[Version]],version8[Version],0),2)</f>
        <v>1</v>
      </c>
      <c r="AC539" s="29" t="str">
        <f>IF(Data2[[#This Row],[FederalService]]="",Data2[[#This Row],[FundSource]],IF(Data2[[#This Row],[FederalService]]="L",Data2[[#This Row],[FundSource]]&amp;"-L",IF(Data2[[#This Row],[FederalService]]="F",Data2[[#This Row],[FundSource]]&amp;"-F",IF(Data2[[#This Row],[FederalService]]="S",Data2[[#This Row],[FundSource]]&amp;"-S"))))</f>
        <v>SEG-S</v>
      </c>
    </row>
    <row r="540" spans="1:29" ht="15" x14ac:dyDescent="0.25">
      <c r="A540" t="s">
        <v>123</v>
      </c>
      <c r="B540" t="s">
        <v>127</v>
      </c>
      <c r="C540" t="s">
        <v>165</v>
      </c>
      <c r="D540" s="15">
        <v>467</v>
      </c>
      <c r="E540" t="s">
        <v>386</v>
      </c>
      <c r="F540" t="s">
        <v>109</v>
      </c>
      <c r="G540" t="s">
        <v>110</v>
      </c>
      <c r="H540" t="s">
        <v>165</v>
      </c>
      <c r="I540" t="s">
        <v>118</v>
      </c>
      <c r="J540" t="s">
        <v>112</v>
      </c>
      <c r="K540" t="s">
        <v>112</v>
      </c>
      <c r="L540" s="15">
        <v>2000</v>
      </c>
      <c r="M540" t="s">
        <v>115</v>
      </c>
      <c r="N540" t="s">
        <v>116</v>
      </c>
      <c r="O540" t="s">
        <v>378</v>
      </c>
      <c r="P540" t="s">
        <v>210</v>
      </c>
      <c r="Q540" t="s">
        <v>172</v>
      </c>
      <c r="R540" t="s">
        <v>170</v>
      </c>
      <c r="S540">
        <v>300</v>
      </c>
      <c r="T540">
        <v>0</v>
      </c>
      <c r="U540" s="15">
        <v>2</v>
      </c>
      <c r="V540" s="27" t="str">
        <f>INDEX(program[ProgramName],MATCH(Data2[[#This Row],[ProgramNum]],program[ProgramNum],0))</f>
        <v>GENERAL TRANSPORTATION OPERATIONS</v>
      </c>
      <c r="W540" s="20" t="str">
        <f>RIGHT(Data2[[#This Row],[ProgramNum]],1)&amp;Data2[[#This Row],[Statute]]</f>
        <v>4es</v>
      </c>
      <c r="X540" s="27" t="e">
        <f>INDEX(#REF!,MATCH(Data2[[#This Row],[Appr]],#REF!,0))</f>
        <v>#REF!</v>
      </c>
      <c r="Y540" s="40" t="str">
        <f>INDEX(version[Version],MATCH(Data2[[#This Row],[ChangeAuth]],version[Chg code],0))</f>
        <v>Agency</v>
      </c>
      <c r="Z540" s="30">
        <f>INDEX(fund[#Data],MATCH(G540,fund[Fund code],0),2)</f>
        <v>211</v>
      </c>
      <c r="AA540" s="29" t="str">
        <f>IF(Data2[[#This Row],[B2year]]=1,RIGHT(LEFT($A$1,4)+1,2),IF(Data2[[#This Row],[B2year]]=2,RIGHT($A$1,2),""))</f>
        <v>23</v>
      </c>
      <c r="AB540" s="29">
        <f>INDEX(version8[#Data],MATCH(Data2[[#This Row],[Version]],version8[Version],0),2)</f>
        <v>1</v>
      </c>
      <c r="AC540" s="29" t="str">
        <f>IF(Data2[[#This Row],[FederalService]]="",Data2[[#This Row],[FundSource]],IF(Data2[[#This Row],[FederalService]]="L",Data2[[#This Row],[FundSource]]&amp;"-L",IF(Data2[[#This Row],[FederalService]]="F",Data2[[#This Row],[FundSource]]&amp;"-F",IF(Data2[[#This Row],[FederalService]]="S",Data2[[#This Row],[FundSource]]&amp;"-S"))))</f>
        <v>SEG-S</v>
      </c>
    </row>
    <row r="541" spans="1:29" ht="15" x14ac:dyDescent="0.25">
      <c r="A541" t="s">
        <v>123</v>
      </c>
      <c r="B541" t="s">
        <v>127</v>
      </c>
      <c r="C541" t="s">
        <v>165</v>
      </c>
      <c r="D541" s="15">
        <v>467</v>
      </c>
      <c r="E541" t="s">
        <v>386</v>
      </c>
      <c r="F541" t="s">
        <v>109</v>
      </c>
      <c r="G541" t="s">
        <v>110</v>
      </c>
      <c r="H541" t="s">
        <v>165</v>
      </c>
      <c r="I541" t="s">
        <v>118</v>
      </c>
      <c r="J541" t="s">
        <v>112</v>
      </c>
      <c r="K541" t="s">
        <v>112</v>
      </c>
      <c r="L541" s="15">
        <v>2000</v>
      </c>
      <c r="M541" t="s">
        <v>115</v>
      </c>
      <c r="N541" t="s">
        <v>116</v>
      </c>
      <c r="O541" t="s">
        <v>378</v>
      </c>
      <c r="P541" t="s">
        <v>210</v>
      </c>
      <c r="Q541" t="s">
        <v>172</v>
      </c>
      <c r="R541" t="s">
        <v>170</v>
      </c>
      <c r="S541">
        <v>300</v>
      </c>
      <c r="T541">
        <v>0</v>
      </c>
      <c r="U541" s="15">
        <v>1</v>
      </c>
      <c r="V541" s="27" t="str">
        <f>INDEX(program[ProgramName],MATCH(Data2[[#This Row],[ProgramNum]],program[ProgramNum],0))</f>
        <v>GENERAL TRANSPORTATION OPERATIONS</v>
      </c>
      <c r="W541" s="20" t="str">
        <f>RIGHT(Data2[[#This Row],[ProgramNum]],1)&amp;Data2[[#This Row],[Statute]]</f>
        <v>4es</v>
      </c>
      <c r="X541" s="27" t="e">
        <f>INDEX(#REF!,MATCH(Data2[[#This Row],[Appr]],#REF!,0))</f>
        <v>#REF!</v>
      </c>
      <c r="Y541" s="40" t="str">
        <f>INDEX(version[Version],MATCH(Data2[[#This Row],[ChangeAuth]],version[Chg code],0))</f>
        <v>Agency</v>
      </c>
      <c r="Z541" s="30">
        <f>INDEX(fund[#Data],MATCH(G541,fund[Fund code],0),2)</f>
        <v>211</v>
      </c>
      <c r="AA541" s="29" t="str">
        <f>IF(Data2[[#This Row],[B2year]]=1,RIGHT(LEFT($A$1,4)+1,2),IF(Data2[[#This Row],[B2year]]=2,RIGHT($A$1,2),""))</f>
        <v>22</v>
      </c>
      <c r="AB541" s="29">
        <f>INDEX(version8[#Data],MATCH(Data2[[#This Row],[Version]],version8[Version],0),2)</f>
        <v>1</v>
      </c>
      <c r="AC541" s="29" t="str">
        <f>IF(Data2[[#This Row],[FederalService]]="",Data2[[#This Row],[FundSource]],IF(Data2[[#This Row],[FederalService]]="L",Data2[[#This Row],[FundSource]]&amp;"-L",IF(Data2[[#This Row],[FederalService]]="F",Data2[[#This Row],[FundSource]]&amp;"-F",IF(Data2[[#This Row],[FederalService]]="S",Data2[[#This Row],[FundSource]]&amp;"-S"))))</f>
        <v>SEG-S</v>
      </c>
    </row>
    <row r="542" spans="1:29" ht="15" x14ac:dyDescent="0.25">
      <c r="A542" t="s">
        <v>123</v>
      </c>
      <c r="B542" t="s">
        <v>165</v>
      </c>
      <c r="C542" t="s">
        <v>165</v>
      </c>
      <c r="D542" s="15">
        <v>461</v>
      </c>
      <c r="E542" t="s">
        <v>344</v>
      </c>
      <c r="F542" t="s">
        <v>109</v>
      </c>
      <c r="G542" t="s">
        <v>110</v>
      </c>
      <c r="H542" t="s">
        <v>165</v>
      </c>
      <c r="I542" t="s">
        <v>111</v>
      </c>
      <c r="J542" t="s">
        <v>112</v>
      </c>
      <c r="K542" t="s">
        <v>165</v>
      </c>
      <c r="L542" s="15">
        <v>3010</v>
      </c>
      <c r="M542" t="s">
        <v>137</v>
      </c>
      <c r="N542" t="s">
        <v>114</v>
      </c>
      <c r="O542" t="s">
        <v>235</v>
      </c>
      <c r="P542" t="s">
        <v>264</v>
      </c>
      <c r="Q542" t="s">
        <v>176</v>
      </c>
      <c r="R542" t="s">
        <v>170</v>
      </c>
      <c r="S542">
        <v>266200</v>
      </c>
      <c r="T542">
        <v>0</v>
      </c>
      <c r="U542" s="15">
        <v>1</v>
      </c>
      <c r="V542" s="27" t="str">
        <f>INDEX(program[ProgramName],MATCH(Data2[[#This Row],[ProgramNum]],program[ProgramNum],0))</f>
        <v>GENERAL TRANSPORTATION OPERATIONS</v>
      </c>
      <c r="W542" s="20" t="str">
        <f>RIGHT(Data2[[#This Row],[ProgramNum]],1)&amp;Data2[[#This Row],[Statute]]</f>
        <v>4aq</v>
      </c>
      <c r="X542" s="27" t="e">
        <f>INDEX(#REF!,MATCH(Data2[[#This Row],[Appr]],#REF!,0))</f>
        <v>#REF!</v>
      </c>
      <c r="Y542" s="40" t="str">
        <f>INDEX(version[Version],MATCH(Data2[[#This Row],[ChangeAuth]],version[Chg code],0))</f>
        <v>Agency</v>
      </c>
      <c r="Z542" s="30">
        <f>INDEX(fund[#Data],MATCH(G542,fund[Fund code],0),2)</f>
        <v>211</v>
      </c>
      <c r="AA542" s="29" t="str">
        <f>IF(Data2[[#This Row],[B2year]]=1,RIGHT(LEFT($A$1,4)+1,2),IF(Data2[[#This Row],[B2year]]=2,RIGHT($A$1,2),""))</f>
        <v>22</v>
      </c>
      <c r="AB542" s="29">
        <f>INDEX(version8[#Data],MATCH(Data2[[#This Row],[Version]],version8[Version],0),2)</f>
        <v>1</v>
      </c>
      <c r="AC542" s="29" t="str">
        <f>IF(Data2[[#This Row],[FederalService]]="",Data2[[#This Row],[FundSource]],IF(Data2[[#This Row],[FederalService]]="L",Data2[[#This Row],[FundSource]]&amp;"-L",IF(Data2[[#This Row],[FederalService]]="F",Data2[[#This Row],[FundSource]]&amp;"-F",IF(Data2[[#This Row],[FederalService]]="S",Data2[[#This Row],[FundSource]]&amp;"-S"))))</f>
        <v>SEG</v>
      </c>
    </row>
    <row r="543" spans="1:29" ht="15" x14ac:dyDescent="0.25">
      <c r="A543" t="s">
        <v>123</v>
      </c>
      <c r="B543" t="s">
        <v>165</v>
      </c>
      <c r="C543" t="s">
        <v>165</v>
      </c>
      <c r="D543" s="15">
        <v>461</v>
      </c>
      <c r="E543" t="s">
        <v>344</v>
      </c>
      <c r="F543" t="s">
        <v>109</v>
      </c>
      <c r="G543" t="s">
        <v>110</v>
      </c>
      <c r="H543" t="s">
        <v>165</v>
      </c>
      <c r="I543" t="s">
        <v>111</v>
      </c>
      <c r="J543" t="s">
        <v>112</v>
      </c>
      <c r="K543" t="s">
        <v>165</v>
      </c>
      <c r="L543" s="15">
        <v>3010</v>
      </c>
      <c r="M543" t="s">
        <v>137</v>
      </c>
      <c r="N543" t="s">
        <v>114</v>
      </c>
      <c r="O543" t="s">
        <v>235</v>
      </c>
      <c r="P543" t="s">
        <v>264</v>
      </c>
      <c r="Q543" t="s">
        <v>176</v>
      </c>
      <c r="R543" t="s">
        <v>170</v>
      </c>
      <c r="S543">
        <v>266200</v>
      </c>
      <c r="T543">
        <v>0</v>
      </c>
      <c r="U543" s="15">
        <v>2</v>
      </c>
      <c r="V543" s="27" t="str">
        <f>INDEX(program[ProgramName],MATCH(Data2[[#This Row],[ProgramNum]],program[ProgramNum],0))</f>
        <v>GENERAL TRANSPORTATION OPERATIONS</v>
      </c>
      <c r="W543" s="20" t="str">
        <f>RIGHT(Data2[[#This Row],[ProgramNum]],1)&amp;Data2[[#This Row],[Statute]]</f>
        <v>4aq</v>
      </c>
      <c r="X543" s="27" t="e">
        <f>INDEX(#REF!,MATCH(Data2[[#This Row],[Appr]],#REF!,0))</f>
        <v>#REF!</v>
      </c>
      <c r="Y543" s="40" t="str">
        <f>INDEX(version[Version],MATCH(Data2[[#This Row],[ChangeAuth]],version[Chg code],0))</f>
        <v>Agency</v>
      </c>
      <c r="Z543" s="30">
        <f>INDEX(fund[#Data],MATCH(G543,fund[Fund code],0),2)</f>
        <v>211</v>
      </c>
      <c r="AA543" s="29" t="str">
        <f>IF(Data2[[#This Row],[B2year]]=1,RIGHT(LEFT($A$1,4)+1,2),IF(Data2[[#This Row],[B2year]]=2,RIGHT($A$1,2),""))</f>
        <v>23</v>
      </c>
      <c r="AB543" s="29">
        <f>INDEX(version8[#Data],MATCH(Data2[[#This Row],[Version]],version8[Version],0),2)</f>
        <v>1</v>
      </c>
      <c r="AC543" s="29" t="str">
        <f>IF(Data2[[#This Row],[FederalService]]="",Data2[[#This Row],[FundSource]],IF(Data2[[#This Row],[FederalService]]="L",Data2[[#This Row],[FundSource]]&amp;"-L",IF(Data2[[#This Row],[FederalService]]="F",Data2[[#This Row],[FundSource]]&amp;"-F",IF(Data2[[#This Row],[FederalService]]="S",Data2[[#This Row],[FundSource]]&amp;"-S"))))</f>
        <v>SEG</v>
      </c>
    </row>
    <row r="544" spans="1:29" ht="15" x14ac:dyDescent="0.25">
      <c r="A544" t="s">
        <v>123</v>
      </c>
      <c r="B544" t="s">
        <v>107</v>
      </c>
      <c r="C544" t="s">
        <v>165</v>
      </c>
      <c r="D544" s="15">
        <v>461</v>
      </c>
      <c r="E544" t="s">
        <v>344</v>
      </c>
      <c r="F544" t="s">
        <v>109</v>
      </c>
      <c r="G544" t="s">
        <v>110</v>
      </c>
      <c r="H544" t="s">
        <v>165</v>
      </c>
      <c r="I544" t="s">
        <v>111</v>
      </c>
      <c r="J544" t="s">
        <v>112</v>
      </c>
      <c r="K544" t="s">
        <v>165</v>
      </c>
      <c r="L544" s="15">
        <v>2000</v>
      </c>
      <c r="M544" t="s">
        <v>115</v>
      </c>
      <c r="N544" t="s">
        <v>116</v>
      </c>
      <c r="O544" t="s">
        <v>235</v>
      </c>
      <c r="P544" t="s">
        <v>264</v>
      </c>
      <c r="Q544" t="s">
        <v>176</v>
      </c>
      <c r="R544" t="s">
        <v>170</v>
      </c>
      <c r="S544">
        <v>34834800</v>
      </c>
      <c r="T544">
        <v>0</v>
      </c>
      <c r="U544" s="15">
        <v>1</v>
      </c>
      <c r="V544" s="27" t="str">
        <f>INDEX(program[ProgramName],MATCH(Data2[[#This Row],[ProgramNum]],program[ProgramNum],0))</f>
        <v>GENERAL TRANSPORTATION OPERATIONS</v>
      </c>
      <c r="W544" s="20" t="str">
        <f>RIGHT(Data2[[#This Row],[ProgramNum]],1)&amp;Data2[[#This Row],[Statute]]</f>
        <v>4aq</v>
      </c>
      <c r="X544" s="27" t="e">
        <f>INDEX(#REF!,MATCH(Data2[[#This Row],[Appr]],#REF!,0))</f>
        <v>#REF!</v>
      </c>
      <c r="Y544" s="40" t="str">
        <f>INDEX(version[Version],MATCH(Data2[[#This Row],[ChangeAuth]],version[Chg code],0))</f>
        <v>Agency</v>
      </c>
      <c r="Z544" s="30">
        <f>INDEX(fund[#Data],MATCH(G544,fund[Fund code],0),2)</f>
        <v>211</v>
      </c>
      <c r="AA544" s="29" t="str">
        <f>IF(Data2[[#This Row],[B2year]]=1,RIGHT(LEFT($A$1,4)+1,2),IF(Data2[[#This Row],[B2year]]=2,RIGHT($A$1,2),""))</f>
        <v>22</v>
      </c>
      <c r="AB544" s="29">
        <f>INDEX(version8[#Data],MATCH(Data2[[#This Row],[Version]],version8[Version],0),2)</f>
        <v>1</v>
      </c>
      <c r="AC544" s="29" t="str">
        <f>IF(Data2[[#This Row],[FederalService]]="",Data2[[#This Row],[FundSource]],IF(Data2[[#This Row],[FederalService]]="L",Data2[[#This Row],[FundSource]]&amp;"-L",IF(Data2[[#This Row],[FederalService]]="F",Data2[[#This Row],[FundSource]]&amp;"-F",IF(Data2[[#This Row],[FederalService]]="S",Data2[[#This Row],[FundSource]]&amp;"-S"))))</f>
        <v>SEG</v>
      </c>
    </row>
    <row r="545" spans="1:29" ht="15" x14ac:dyDescent="0.25">
      <c r="A545" t="s">
        <v>123</v>
      </c>
      <c r="B545" t="s">
        <v>107</v>
      </c>
      <c r="C545" t="s">
        <v>165</v>
      </c>
      <c r="D545" s="15">
        <v>461</v>
      </c>
      <c r="E545" t="s">
        <v>344</v>
      </c>
      <c r="F545" t="s">
        <v>109</v>
      </c>
      <c r="G545" t="s">
        <v>110</v>
      </c>
      <c r="H545" t="s">
        <v>165</v>
      </c>
      <c r="I545" t="s">
        <v>111</v>
      </c>
      <c r="J545" t="s">
        <v>112</v>
      </c>
      <c r="K545" t="s">
        <v>165</v>
      </c>
      <c r="L545" s="15">
        <v>2000</v>
      </c>
      <c r="M545" t="s">
        <v>115</v>
      </c>
      <c r="N545" t="s">
        <v>116</v>
      </c>
      <c r="O545" t="s">
        <v>235</v>
      </c>
      <c r="P545" t="s">
        <v>264</v>
      </c>
      <c r="Q545" t="s">
        <v>176</v>
      </c>
      <c r="R545" t="s">
        <v>170</v>
      </c>
      <c r="S545">
        <v>34834800</v>
      </c>
      <c r="T545">
        <v>0</v>
      </c>
      <c r="U545" s="15">
        <v>2</v>
      </c>
      <c r="V545" s="27" t="str">
        <f>INDEX(program[ProgramName],MATCH(Data2[[#This Row],[ProgramNum]],program[ProgramNum],0))</f>
        <v>GENERAL TRANSPORTATION OPERATIONS</v>
      </c>
      <c r="W545" s="20" t="str">
        <f>RIGHT(Data2[[#This Row],[ProgramNum]],1)&amp;Data2[[#This Row],[Statute]]</f>
        <v>4aq</v>
      </c>
      <c r="X545" s="27" t="e">
        <f>INDEX(#REF!,MATCH(Data2[[#This Row],[Appr]],#REF!,0))</f>
        <v>#REF!</v>
      </c>
      <c r="Y545" s="40" t="str">
        <f>INDEX(version[Version],MATCH(Data2[[#This Row],[ChangeAuth]],version[Chg code],0))</f>
        <v>Agency</v>
      </c>
      <c r="Z545" s="30">
        <f>INDEX(fund[#Data],MATCH(G545,fund[Fund code],0),2)</f>
        <v>211</v>
      </c>
      <c r="AA545" s="29" t="str">
        <f>IF(Data2[[#This Row],[B2year]]=1,RIGHT(LEFT($A$1,4)+1,2),IF(Data2[[#This Row],[B2year]]=2,RIGHT($A$1,2),""))</f>
        <v>23</v>
      </c>
      <c r="AB545" s="29">
        <f>INDEX(version8[#Data],MATCH(Data2[[#This Row],[Version]],version8[Version],0),2)</f>
        <v>1</v>
      </c>
      <c r="AC545" s="29" t="str">
        <f>IF(Data2[[#This Row],[FederalService]]="",Data2[[#This Row],[FundSource]],IF(Data2[[#This Row],[FederalService]]="L",Data2[[#This Row],[FundSource]]&amp;"-L",IF(Data2[[#This Row],[FederalService]]="F",Data2[[#This Row],[FundSource]]&amp;"-F",IF(Data2[[#This Row],[FederalService]]="S",Data2[[#This Row],[FundSource]]&amp;"-S"))))</f>
        <v>SEG</v>
      </c>
    </row>
    <row r="546" spans="1:29" ht="15" x14ac:dyDescent="0.25">
      <c r="A546" t="s">
        <v>123</v>
      </c>
      <c r="B546" t="s">
        <v>107</v>
      </c>
      <c r="C546" t="s">
        <v>165</v>
      </c>
      <c r="D546" s="15">
        <v>460</v>
      </c>
      <c r="E546" t="s">
        <v>387</v>
      </c>
      <c r="F546" t="s">
        <v>109</v>
      </c>
      <c r="G546" t="s">
        <v>110</v>
      </c>
      <c r="H546" t="s">
        <v>165</v>
      </c>
      <c r="I546" t="s">
        <v>118</v>
      </c>
      <c r="J546" t="s">
        <v>112</v>
      </c>
      <c r="K546" t="s">
        <v>165</v>
      </c>
      <c r="L546" s="15">
        <v>2000</v>
      </c>
      <c r="M546" t="s">
        <v>115</v>
      </c>
      <c r="N546" t="s">
        <v>116</v>
      </c>
      <c r="O546" t="s">
        <v>188</v>
      </c>
      <c r="P546" t="s">
        <v>323</v>
      </c>
      <c r="Q546" t="s">
        <v>176</v>
      </c>
      <c r="R546" t="s">
        <v>170</v>
      </c>
      <c r="S546">
        <v>72700</v>
      </c>
      <c r="T546">
        <v>0</v>
      </c>
      <c r="U546" s="15">
        <v>1</v>
      </c>
      <c r="V546" s="27" t="str">
        <f>INDEX(program[ProgramName],MATCH(Data2[[#This Row],[ProgramNum]],program[ProgramNum],0))</f>
        <v>GENERAL TRANSPORTATION OPERATIONS</v>
      </c>
      <c r="W546" s="20" t="str">
        <f>RIGHT(Data2[[#This Row],[ProgramNum]],1)&amp;Data2[[#This Row],[Statute]]</f>
        <v>4as</v>
      </c>
      <c r="X546" s="27" t="e">
        <f>INDEX(#REF!,MATCH(Data2[[#This Row],[Appr]],#REF!,0))</f>
        <v>#REF!</v>
      </c>
      <c r="Y546" s="40" t="str">
        <f>INDEX(version[Version],MATCH(Data2[[#This Row],[ChangeAuth]],version[Chg code],0))</f>
        <v>Agency</v>
      </c>
      <c r="Z546" s="30">
        <f>INDEX(fund[#Data],MATCH(G546,fund[Fund code],0),2)</f>
        <v>211</v>
      </c>
      <c r="AA546" s="29" t="str">
        <f>IF(Data2[[#This Row],[B2year]]=1,RIGHT(LEFT($A$1,4)+1,2),IF(Data2[[#This Row],[B2year]]=2,RIGHT($A$1,2),""))</f>
        <v>22</v>
      </c>
      <c r="AB546" s="29">
        <f>INDEX(version8[#Data],MATCH(Data2[[#This Row],[Version]],version8[Version],0),2)</f>
        <v>1</v>
      </c>
      <c r="AC546" s="29" t="str">
        <f>IF(Data2[[#This Row],[FederalService]]="",Data2[[#This Row],[FundSource]],IF(Data2[[#This Row],[FederalService]]="L",Data2[[#This Row],[FundSource]]&amp;"-L",IF(Data2[[#This Row],[FederalService]]="F",Data2[[#This Row],[FundSource]]&amp;"-F",IF(Data2[[#This Row],[FederalService]]="S",Data2[[#This Row],[FundSource]]&amp;"-S"))))</f>
        <v>SEG</v>
      </c>
    </row>
    <row r="547" spans="1:29" ht="15" x14ac:dyDescent="0.25">
      <c r="A547" t="s">
        <v>123</v>
      </c>
      <c r="B547" t="s">
        <v>107</v>
      </c>
      <c r="C547" t="s">
        <v>165</v>
      </c>
      <c r="D547" s="15">
        <v>460</v>
      </c>
      <c r="E547" t="s">
        <v>387</v>
      </c>
      <c r="F547" t="s">
        <v>109</v>
      </c>
      <c r="G547" t="s">
        <v>110</v>
      </c>
      <c r="H547" t="s">
        <v>165</v>
      </c>
      <c r="I547" t="s">
        <v>118</v>
      </c>
      <c r="J547" t="s">
        <v>112</v>
      </c>
      <c r="K547" t="s">
        <v>165</v>
      </c>
      <c r="L547" s="15">
        <v>2000</v>
      </c>
      <c r="M547" t="s">
        <v>115</v>
      </c>
      <c r="N547" t="s">
        <v>116</v>
      </c>
      <c r="O547" t="s">
        <v>188</v>
      </c>
      <c r="P547" t="s">
        <v>323</v>
      </c>
      <c r="Q547" t="s">
        <v>176</v>
      </c>
      <c r="R547" t="s">
        <v>170</v>
      </c>
      <c r="S547">
        <v>72700</v>
      </c>
      <c r="T547">
        <v>0</v>
      </c>
      <c r="U547" s="15">
        <v>2</v>
      </c>
      <c r="V547" s="27" t="str">
        <f>INDEX(program[ProgramName],MATCH(Data2[[#This Row],[ProgramNum]],program[ProgramNum],0))</f>
        <v>GENERAL TRANSPORTATION OPERATIONS</v>
      </c>
      <c r="W547" s="20" t="str">
        <f>RIGHT(Data2[[#This Row],[ProgramNum]],1)&amp;Data2[[#This Row],[Statute]]</f>
        <v>4as</v>
      </c>
      <c r="X547" s="27" t="e">
        <f>INDEX(#REF!,MATCH(Data2[[#This Row],[Appr]],#REF!,0))</f>
        <v>#REF!</v>
      </c>
      <c r="Y547" s="40" t="str">
        <f>INDEX(version[Version],MATCH(Data2[[#This Row],[ChangeAuth]],version[Chg code],0))</f>
        <v>Agency</v>
      </c>
      <c r="Z547" s="30">
        <f>INDEX(fund[#Data],MATCH(G547,fund[Fund code],0),2)</f>
        <v>211</v>
      </c>
      <c r="AA547" s="29" t="str">
        <f>IF(Data2[[#This Row],[B2year]]=1,RIGHT(LEFT($A$1,4)+1,2),IF(Data2[[#This Row],[B2year]]=2,RIGHT($A$1,2),""))</f>
        <v>23</v>
      </c>
      <c r="AB547" s="29">
        <f>INDEX(version8[#Data],MATCH(Data2[[#This Row],[Version]],version8[Version],0),2)</f>
        <v>1</v>
      </c>
      <c r="AC547" s="29" t="str">
        <f>IF(Data2[[#This Row],[FederalService]]="",Data2[[#This Row],[FundSource]],IF(Data2[[#This Row],[FederalService]]="L",Data2[[#This Row],[FundSource]]&amp;"-L",IF(Data2[[#This Row],[FederalService]]="F",Data2[[#This Row],[FundSource]]&amp;"-F",IF(Data2[[#This Row],[FederalService]]="S",Data2[[#This Row],[FundSource]]&amp;"-S"))))</f>
        <v>SEG</v>
      </c>
    </row>
    <row r="548" spans="1:29" ht="15" x14ac:dyDescent="0.25">
      <c r="A548" t="s">
        <v>123</v>
      </c>
      <c r="B548" t="s">
        <v>107</v>
      </c>
      <c r="C548" t="s">
        <v>165</v>
      </c>
      <c r="D548" s="15">
        <v>481</v>
      </c>
      <c r="E548" t="s">
        <v>380</v>
      </c>
      <c r="F548" t="s">
        <v>109</v>
      </c>
      <c r="G548" t="s">
        <v>110</v>
      </c>
      <c r="H548" t="s">
        <v>165</v>
      </c>
      <c r="I548" t="s">
        <v>118</v>
      </c>
      <c r="J548" t="s">
        <v>112</v>
      </c>
      <c r="K548" t="s">
        <v>178</v>
      </c>
      <c r="L548" s="15">
        <v>2000</v>
      </c>
      <c r="M548" t="s">
        <v>115</v>
      </c>
      <c r="N548" t="s">
        <v>116</v>
      </c>
      <c r="O548" t="s">
        <v>245</v>
      </c>
      <c r="P548" t="s">
        <v>367</v>
      </c>
      <c r="Q548" t="s">
        <v>176</v>
      </c>
      <c r="R548" t="s">
        <v>170</v>
      </c>
      <c r="S548">
        <v>4993500</v>
      </c>
      <c r="T548">
        <v>0</v>
      </c>
      <c r="U548" s="15">
        <v>1</v>
      </c>
      <c r="V548" s="27" t="str">
        <f>INDEX(program[ProgramName],MATCH(Data2[[#This Row],[ProgramNum]],program[ProgramNum],0))</f>
        <v>GENERAL TRANSPORTATION OPERATIONS</v>
      </c>
      <c r="W548" s="20" t="str">
        <f>RIGHT(Data2[[#This Row],[ProgramNum]],1)&amp;Data2[[#This Row],[Statute]]</f>
        <v>4ax</v>
      </c>
      <c r="X548" s="27" t="e">
        <f>INDEX(#REF!,MATCH(Data2[[#This Row],[Appr]],#REF!,0))</f>
        <v>#REF!</v>
      </c>
      <c r="Y548" s="40" t="str">
        <f>INDEX(version[Version],MATCH(Data2[[#This Row],[ChangeAuth]],version[Chg code],0))</f>
        <v>Agency</v>
      </c>
      <c r="Z548" s="30">
        <f>INDEX(fund[#Data],MATCH(G548,fund[Fund code],0),2)</f>
        <v>211</v>
      </c>
      <c r="AA548" s="29" t="str">
        <f>IF(Data2[[#This Row],[B2year]]=1,RIGHT(LEFT($A$1,4)+1,2),IF(Data2[[#This Row],[B2year]]=2,RIGHT($A$1,2),""))</f>
        <v>22</v>
      </c>
      <c r="AB548" s="29">
        <f>INDEX(version8[#Data],MATCH(Data2[[#This Row],[Version]],version8[Version],0),2)</f>
        <v>1</v>
      </c>
      <c r="AC548" s="29" t="str">
        <f>IF(Data2[[#This Row],[FederalService]]="",Data2[[#This Row],[FundSource]],IF(Data2[[#This Row],[FederalService]]="L",Data2[[#This Row],[FundSource]]&amp;"-L",IF(Data2[[#This Row],[FederalService]]="F",Data2[[#This Row],[FundSource]]&amp;"-F",IF(Data2[[#This Row],[FederalService]]="S",Data2[[#This Row],[FundSource]]&amp;"-S"))))</f>
        <v>SEG-F</v>
      </c>
    </row>
    <row r="549" spans="1:29" ht="15" x14ac:dyDescent="0.25">
      <c r="A549" t="s">
        <v>123</v>
      </c>
      <c r="B549" t="s">
        <v>107</v>
      </c>
      <c r="C549" t="s">
        <v>165</v>
      </c>
      <c r="D549" s="15">
        <v>481</v>
      </c>
      <c r="E549" t="s">
        <v>380</v>
      </c>
      <c r="F549" t="s">
        <v>109</v>
      </c>
      <c r="G549" t="s">
        <v>110</v>
      </c>
      <c r="H549" t="s">
        <v>165</v>
      </c>
      <c r="I549" t="s">
        <v>118</v>
      </c>
      <c r="J549" t="s">
        <v>112</v>
      </c>
      <c r="K549" t="s">
        <v>178</v>
      </c>
      <c r="L549" s="15">
        <v>2000</v>
      </c>
      <c r="M549" t="s">
        <v>115</v>
      </c>
      <c r="N549" t="s">
        <v>116</v>
      </c>
      <c r="O549" t="s">
        <v>245</v>
      </c>
      <c r="P549" t="s">
        <v>367</v>
      </c>
      <c r="Q549" t="s">
        <v>176</v>
      </c>
      <c r="R549" t="s">
        <v>170</v>
      </c>
      <c r="S549">
        <v>4993500</v>
      </c>
      <c r="T549">
        <v>0</v>
      </c>
      <c r="U549" s="15">
        <v>2</v>
      </c>
      <c r="V549" s="27" t="str">
        <f>INDEX(program[ProgramName],MATCH(Data2[[#This Row],[ProgramNum]],program[ProgramNum],0))</f>
        <v>GENERAL TRANSPORTATION OPERATIONS</v>
      </c>
      <c r="W549" s="20" t="str">
        <f>RIGHT(Data2[[#This Row],[ProgramNum]],1)&amp;Data2[[#This Row],[Statute]]</f>
        <v>4ax</v>
      </c>
      <c r="X549" s="27" t="e">
        <f>INDEX(#REF!,MATCH(Data2[[#This Row],[Appr]],#REF!,0))</f>
        <v>#REF!</v>
      </c>
      <c r="Y549" s="40" t="str">
        <f>INDEX(version[Version],MATCH(Data2[[#This Row],[ChangeAuth]],version[Chg code],0))</f>
        <v>Agency</v>
      </c>
      <c r="Z549" s="30">
        <f>INDEX(fund[#Data],MATCH(G549,fund[Fund code],0),2)</f>
        <v>211</v>
      </c>
      <c r="AA549" s="29" t="str">
        <f>IF(Data2[[#This Row],[B2year]]=1,RIGHT(LEFT($A$1,4)+1,2),IF(Data2[[#This Row],[B2year]]=2,RIGHT($A$1,2),""))</f>
        <v>23</v>
      </c>
      <c r="AB549" s="29">
        <f>INDEX(version8[#Data],MATCH(Data2[[#This Row],[Version]],version8[Version],0),2)</f>
        <v>1</v>
      </c>
      <c r="AC549" s="29" t="str">
        <f>IF(Data2[[#This Row],[FederalService]]="",Data2[[#This Row],[FundSource]],IF(Data2[[#This Row],[FederalService]]="L",Data2[[#This Row],[FundSource]]&amp;"-L",IF(Data2[[#This Row],[FederalService]]="F",Data2[[#This Row],[FundSource]]&amp;"-F",IF(Data2[[#This Row],[FederalService]]="S",Data2[[#This Row],[FundSource]]&amp;"-S"))))</f>
        <v>SEG-F</v>
      </c>
    </row>
    <row r="550" spans="1:29" ht="15" x14ac:dyDescent="0.25">
      <c r="A550" t="s">
        <v>123</v>
      </c>
      <c r="B550" t="s">
        <v>107</v>
      </c>
      <c r="C550" t="s">
        <v>165</v>
      </c>
      <c r="D550" s="15">
        <v>482</v>
      </c>
      <c r="E550" t="s">
        <v>388</v>
      </c>
      <c r="F550" t="s">
        <v>109</v>
      </c>
      <c r="G550" t="s">
        <v>110</v>
      </c>
      <c r="H550" t="s">
        <v>165</v>
      </c>
      <c r="I550" t="s">
        <v>118</v>
      </c>
      <c r="J550" t="s">
        <v>112</v>
      </c>
      <c r="K550" t="s">
        <v>178</v>
      </c>
      <c r="L550" s="15">
        <v>2000</v>
      </c>
      <c r="M550" t="s">
        <v>115</v>
      </c>
      <c r="N550" t="s">
        <v>116</v>
      </c>
      <c r="O550" t="s">
        <v>389</v>
      </c>
      <c r="P550" t="s">
        <v>180</v>
      </c>
      <c r="Q550" t="s">
        <v>176</v>
      </c>
      <c r="R550" t="s">
        <v>170</v>
      </c>
      <c r="S550">
        <v>305000</v>
      </c>
      <c r="T550">
        <v>0</v>
      </c>
      <c r="U550" s="15">
        <v>1</v>
      </c>
      <c r="V550" s="27" t="str">
        <f>INDEX(program[ProgramName],MATCH(Data2[[#This Row],[ProgramNum]],program[ProgramNum],0))</f>
        <v>GENERAL TRANSPORTATION OPERATIONS</v>
      </c>
      <c r="W550" s="20" t="str">
        <f>RIGHT(Data2[[#This Row],[ProgramNum]],1)&amp;Data2[[#This Row],[Statute]]</f>
        <v>4ay</v>
      </c>
      <c r="X550" s="27" t="e">
        <f>INDEX(#REF!,MATCH(Data2[[#This Row],[Appr]],#REF!,0))</f>
        <v>#REF!</v>
      </c>
      <c r="Y550" s="40" t="str">
        <f>INDEX(version[Version],MATCH(Data2[[#This Row],[ChangeAuth]],version[Chg code],0))</f>
        <v>Agency</v>
      </c>
      <c r="Z550" s="30">
        <f>INDEX(fund[#Data],MATCH(G550,fund[Fund code],0),2)</f>
        <v>211</v>
      </c>
      <c r="AA550" s="29" t="str">
        <f>IF(Data2[[#This Row],[B2year]]=1,RIGHT(LEFT($A$1,4)+1,2),IF(Data2[[#This Row],[B2year]]=2,RIGHT($A$1,2),""))</f>
        <v>22</v>
      </c>
      <c r="AB550" s="29">
        <f>INDEX(version8[#Data],MATCH(Data2[[#This Row],[Version]],version8[Version],0),2)</f>
        <v>1</v>
      </c>
      <c r="AC550" s="29" t="str">
        <f>IF(Data2[[#This Row],[FederalService]]="",Data2[[#This Row],[FundSource]],IF(Data2[[#This Row],[FederalService]]="L",Data2[[#This Row],[FundSource]]&amp;"-L",IF(Data2[[#This Row],[FederalService]]="F",Data2[[#This Row],[FundSource]]&amp;"-F",IF(Data2[[#This Row],[FederalService]]="S",Data2[[#This Row],[FundSource]]&amp;"-S"))))</f>
        <v>SEG-F</v>
      </c>
    </row>
    <row r="551" spans="1:29" ht="15" x14ac:dyDescent="0.25">
      <c r="A551" t="s">
        <v>123</v>
      </c>
      <c r="B551" t="s">
        <v>107</v>
      </c>
      <c r="C551" t="s">
        <v>165</v>
      </c>
      <c r="D551" s="15">
        <v>482</v>
      </c>
      <c r="E551" t="s">
        <v>388</v>
      </c>
      <c r="F551" t="s">
        <v>109</v>
      </c>
      <c r="G551" t="s">
        <v>110</v>
      </c>
      <c r="H551" t="s">
        <v>165</v>
      </c>
      <c r="I551" t="s">
        <v>118</v>
      </c>
      <c r="J551" t="s">
        <v>112</v>
      </c>
      <c r="K551" t="s">
        <v>178</v>
      </c>
      <c r="L551" s="15">
        <v>2000</v>
      </c>
      <c r="M551" t="s">
        <v>115</v>
      </c>
      <c r="N551" t="s">
        <v>116</v>
      </c>
      <c r="O551" t="s">
        <v>389</v>
      </c>
      <c r="P551" t="s">
        <v>180</v>
      </c>
      <c r="Q551" t="s">
        <v>176</v>
      </c>
      <c r="R551" t="s">
        <v>170</v>
      </c>
      <c r="S551">
        <v>305000</v>
      </c>
      <c r="T551">
        <v>0</v>
      </c>
      <c r="U551" s="15">
        <v>2</v>
      </c>
      <c r="V551" s="27" t="str">
        <f>INDEX(program[ProgramName],MATCH(Data2[[#This Row],[ProgramNum]],program[ProgramNum],0))</f>
        <v>GENERAL TRANSPORTATION OPERATIONS</v>
      </c>
      <c r="W551" s="20" t="str">
        <f>RIGHT(Data2[[#This Row],[ProgramNum]],1)&amp;Data2[[#This Row],[Statute]]</f>
        <v>4ay</v>
      </c>
      <c r="X551" s="27" t="e">
        <f>INDEX(#REF!,MATCH(Data2[[#This Row],[Appr]],#REF!,0))</f>
        <v>#REF!</v>
      </c>
      <c r="Y551" s="40" t="str">
        <f>INDEX(version[Version],MATCH(Data2[[#This Row],[ChangeAuth]],version[Chg code],0))</f>
        <v>Agency</v>
      </c>
      <c r="Z551" s="30">
        <f>INDEX(fund[#Data],MATCH(G551,fund[Fund code],0),2)</f>
        <v>211</v>
      </c>
      <c r="AA551" s="29" t="str">
        <f>IF(Data2[[#This Row],[B2year]]=1,RIGHT(LEFT($A$1,4)+1,2),IF(Data2[[#This Row],[B2year]]=2,RIGHT($A$1,2),""))</f>
        <v>23</v>
      </c>
      <c r="AB551" s="29">
        <f>INDEX(version8[#Data],MATCH(Data2[[#This Row],[Version]],version8[Version],0),2)</f>
        <v>1</v>
      </c>
      <c r="AC551" s="29" t="str">
        <f>IF(Data2[[#This Row],[FederalService]]="",Data2[[#This Row],[FundSource]],IF(Data2[[#This Row],[FederalService]]="L",Data2[[#This Row],[FundSource]]&amp;"-L",IF(Data2[[#This Row],[FederalService]]="F",Data2[[#This Row],[FundSource]]&amp;"-F",IF(Data2[[#This Row],[FederalService]]="S",Data2[[#This Row],[FundSource]]&amp;"-S"))))</f>
        <v>SEG-F</v>
      </c>
    </row>
    <row r="552" spans="1:29" ht="15" x14ac:dyDescent="0.25">
      <c r="A552" t="s">
        <v>123</v>
      </c>
      <c r="B552" t="s">
        <v>123</v>
      </c>
      <c r="C552" t="s">
        <v>165</v>
      </c>
      <c r="D552" s="15">
        <v>464</v>
      </c>
      <c r="E552" t="s">
        <v>381</v>
      </c>
      <c r="F552" t="s">
        <v>109</v>
      </c>
      <c r="G552" t="s">
        <v>119</v>
      </c>
      <c r="H552" t="s">
        <v>165</v>
      </c>
      <c r="I552" t="s">
        <v>111</v>
      </c>
      <c r="J552" t="s">
        <v>112</v>
      </c>
      <c r="K552" t="s">
        <v>165</v>
      </c>
      <c r="L552" s="15">
        <v>2000</v>
      </c>
      <c r="M552" t="s">
        <v>115</v>
      </c>
      <c r="N552" t="s">
        <v>116</v>
      </c>
      <c r="O552" t="s">
        <v>195</v>
      </c>
      <c r="P552" t="s">
        <v>196</v>
      </c>
      <c r="Q552" t="s">
        <v>176</v>
      </c>
      <c r="R552" t="s">
        <v>170</v>
      </c>
      <c r="S552">
        <v>89700</v>
      </c>
      <c r="T552">
        <v>0</v>
      </c>
      <c r="U552" s="15">
        <v>1</v>
      </c>
      <c r="V552" s="27" t="str">
        <f>INDEX(program[ProgramName],MATCH(Data2[[#This Row],[ProgramNum]],program[ProgramNum],0))</f>
        <v>GENERAL TRANSPORTATION OPERATIONS</v>
      </c>
      <c r="W552" s="20" t="str">
        <f>RIGHT(Data2[[#This Row],[ProgramNum]],1)&amp;Data2[[#This Row],[Statute]]</f>
        <v>4dq</v>
      </c>
      <c r="X552" s="27" t="e">
        <f>INDEX(#REF!,MATCH(Data2[[#This Row],[Appr]],#REF!,0))</f>
        <v>#REF!</v>
      </c>
      <c r="Y552" s="40" t="str">
        <f>INDEX(version[Version],MATCH(Data2[[#This Row],[ChangeAuth]],version[Chg code],0))</f>
        <v>Agency</v>
      </c>
      <c r="Z552" s="30">
        <f>INDEX(fund[#Data],MATCH(G552,fund[Fund code],0),2)</f>
        <v>272</v>
      </c>
      <c r="AA552" s="29" t="str">
        <f>IF(Data2[[#This Row],[B2year]]=1,RIGHT(LEFT($A$1,4)+1,2),IF(Data2[[#This Row],[B2year]]=2,RIGHT($A$1,2),""))</f>
        <v>22</v>
      </c>
      <c r="AB552" s="29">
        <f>INDEX(version8[#Data],MATCH(Data2[[#This Row],[Version]],version8[Version],0),2)</f>
        <v>1</v>
      </c>
      <c r="AC552" s="29" t="str">
        <f>IF(Data2[[#This Row],[FederalService]]="",Data2[[#This Row],[FundSource]],IF(Data2[[#This Row],[FederalService]]="L",Data2[[#This Row],[FundSource]]&amp;"-L",IF(Data2[[#This Row],[FederalService]]="F",Data2[[#This Row],[FundSource]]&amp;"-F",IF(Data2[[#This Row],[FederalService]]="S",Data2[[#This Row],[FundSource]]&amp;"-S"))))</f>
        <v>SEG</v>
      </c>
    </row>
    <row r="553" spans="1:29" ht="15" x14ac:dyDescent="0.25">
      <c r="A553" t="s">
        <v>123</v>
      </c>
      <c r="B553" t="s">
        <v>123</v>
      </c>
      <c r="C553" t="s">
        <v>165</v>
      </c>
      <c r="D553" s="15">
        <v>464</v>
      </c>
      <c r="E553" t="s">
        <v>381</v>
      </c>
      <c r="F553" t="s">
        <v>109</v>
      </c>
      <c r="G553" t="s">
        <v>119</v>
      </c>
      <c r="H553" t="s">
        <v>165</v>
      </c>
      <c r="I553" t="s">
        <v>111</v>
      </c>
      <c r="J553" t="s">
        <v>112</v>
      </c>
      <c r="K553" t="s">
        <v>165</v>
      </c>
      <c r="L553" s="15">
        <v>2000</v>
      </c>
      <c r="M553" t="s">
        <v>115</v>
      </c>
      <c r="N553" t="s">
        <v>116</v>
      </c>
      <c r="O553" t="s">
        <v>195</v>
      </c>
      <c r="P553" t="s">
        <v>196</v>
      </c>
      <c r="Q553" t="s">
        <v>176</v>
      </c>
      <c r="R553" t="s">
        <v>170</v>
      </c>
      <c r="S553">
        <v>89700</v>
      </c>
      <c r="T553">
        <v>0</v>
      </c>
      <c r="U553" s="15">
        <v>2</v>
      </c>
      <c r="V553" s="27" t="str">
        <f>INDEX(program[ProgramName],MATCH(Data2[[#This Row],[ProgramNum]],program[ProgramNum],0))</f>
        <v>GENERAL TRANSPORTATION OPERATIONS</v>
      </c>
      <c r="W553" s="20" t="str">
        <f>RIGHT(Data2[[#This Row],[ProgramNum]],1)&amp;Data2[[#This Row],[Statute]]</f>
        <v>4dq</v>
      </c>
      <c r="X553" s="27" t="e">
        <f>INDEX(#REF!,MATCH(Data2[[#This Row],[Appr]],#REF!,0))</f>
        <v>#REF!</v>
      </c>
      <c r="Y553" s="40" t="str">
        <f>INDEX(version[Version],MATCH(Data2[[#This Row],[ChangeAuth]],version[Chg code],0))</f>
        <v>Agency</v>
      </c>
      <c r="Z553" s="30">
        <f>INDEX(fund[#Data],MATCH(G553,fund[Fund code],0),2)</f>
        <v>272</v>
      </c>
      <c r="AA553" s="29" t="str">
        <f>IF(Data2[[#This Row],[B2year]]=1,RIGHT(LEFT($A$1,4)+1,2),IF(Data2[[#This Row],[B2year]]=2,RIGHT($A$1,2),""))</f>
        <v>23</v>
      </c>
      <c r="AB553" s="29">
        <f>INDEX(version8[#Data],MATCH(Data2[[#This Row],[Version]],version8[Version],0),2)</f>
        <v>1</v>
      </c>
      <c r="AC553" s="29" t="str">
        <f>IF(Data2[[#This Row],[FederalService]]="",Data2[[#This Row],[FundSource]],IF(Data2[[#This Row],[FederalService]]="L",Data2[[#This Row],[FundSource]]&amp;"-L",IF(Data2[[#This Row],[FederalService]]="F",Data2[[#This Row],[FundSource]]&amp;"-F",IF(Data2[[#This Row],[FederalService]]="S",Data2[[#This Row],[FundSource]]&amp;"-S"))))</f>
        <v>SEG</v>
      </c>
    </row>
    <row r="554" spans="1:29" ht="15" x14ac:dyDescent="0.25">
      <c r="A554" t="s">
        <v>123</v>
      </c>
      <c r="B554" t="s">
        <v>127</v>
      </c>
      <c r="C554" t="s">
        <v>165</v>
      </c>
      <c r="D554" s="15">
        <v>461</v>
      </c>
      <c r="E554" t="s">
        <v>344</v>
      </c>
      <c r="F554" t="s">
        <v>109</v>
      </c>
      <c r="G554" t="s">
        <v>110</v>
      </c>
      <c r="H554" t="s">
        <v>165</v>
      </c>
      <c r="I554" t="s">
        <v>111</v>
      </c>
      <c r="J554" t="s">
        <v>112</v>
      </c>
      <c r="K554" t="s">
        <v>165</v>
      </c>
      <c r="L554" s="15">
        <v>5513</v>
      </c>
      <c r="M554" t="s">
        <v>390</v>
      </c>
      <c r="N554" t="s">
        <v>114</v>
      </c>
      <c r="O554" t="s">
        <v>235</v>
      </c>
      <c r="P554" t="s">
        <v>264</v>
      </c>
      <c r="Q554" t="s">
        <v>176</v>
      </c>
      <c r="R554" t="s">
        <v>170</v>
      </c>
      <c r="S554">
        <v>160600</v>
      </c>
      <c r="T554">
        <v>0</v>
      </c>
      <c r="U554" s="15">
        <v>1</v>
      </c>
      <c r="V554" s="27" t="str">
        <f>INDEX(program[ProgramName],MATCH(Data2[[#This Row],[ProgramNum]],program[ProgramNum],0))</f>
        <v>GENERAL TRANSPORTATION OPERATIONS</v>
      </c>
      <c r="W554" s="20" t="str">
        <f>RIGHT(Data2[[#This Row],[ProgramNum]],1)&amp;Data2[[#This Row],[Statute]]</f>
        <v>4aq</v>
      </c>
      <c r="X554" s="27" t="e">
        <f>INDEX(#REF!,MATCH(Data2[[#This Row],[Appr]],#REF!,0))</f>
        <v>#REF!</v>
      </c>
      <c r="Y554" s="40" t="str">
        <f>INDEX(version[Version],MATCH(Data2[[#This Row],[ChangeAuth]],version[Chg code],0))</f>
        <v>Agency</v>
      </c>
      <c r="Z554" s="30">
        <f>INDEX(fund[#Data],MATCH(G554,fund[Fund code],0),2)</f>
        <v>211</v>
      </c>
      <c r="AA554" s="29" t="str">
        <f>IF(Data2[[#This Row],[B2year]]=1,RIGHT(LEFT($A$1,4)+1,2),IF(Data2[[#This Row],[B2year]]=2,RIGHT($A$1,2),""))</f>
        <v>22</v>
      </c>
      <c r="AB554" s="29">
        <f>INDEX(version8[#Data],MATCH(Data2[[#This Row],[Version]],version8[Version],0),2)</f>
        <v>1</v>
      </c>
      <c r="AC554" s="29" t="str">
        <f>IF(Data2[[#This Row],[FederalService]]="",Data2[[#This Row],[FundSource]],IF(Data2[[#This Row],[FederalService]]="L",Data2[[#This Row],[FundSource]]&amp;"-L",IF(Data2[[#This Row],[FederalService]]="F",Data2[[#This Row],[FundSource]]&amp;"-F",IF(Data2[[#This Row],[FederalService]]="S",Data2[[#This Row],[FundSource]]&amp;"-S"))))</f>
        <v>SEG</v>
      </c>
    </row>
    <row r="555" spans="1:29" ht="15" x14ac:dyDescent="0.25">
      <c r="A555" t="s">
        <v>123</v>
      </c>
      <c r="B555" t="s">
        <v>127</v>
      </c>
      <c r="C555" t="s">
        <v>165</v>
      </c>
      <c r="D555" s="15">
        <v>461</v>
      </c>
      <c r="E555" t="s">
        <v>344</v>
      </c>
      <c r="F555" t="s">
        <v>109</v>
      </c>
      <c r="G555" t="s">
        <v>110</v>
      </c>
      <c r="H555" t="s">
        <v>165</v>
      </c>
      <c r="I555" t="s">
        <v>111</v>
      </c>
      <c r="J555" t="s">
        <v>112</v>
      </c>
      <c r="K555" t="s">
        <v>165</v>
      </c>
      <c r="L555" s="15">
        <v>5513</v>
      </c>
      <c r="M555" t="s">
        <v>390</v>
      </c>
      <c r="N555" t="s">
        <v>114</v>
      </c>
      <c r="O555" t="s">
        <v>235</v>
      </c>
      <c r="P555" t="s">
        <v>264</v>
      </c>
      <c r="Q555" t="s">
        <v>176</v>
      </c>
      <c r="R555" t="s">
        <v>170</v>
      </c>
      <c r="S555">
        <v>321200</v>
      </c>
      <c r="T555">
        <v>0</v>
      </c>
      <c r="U555" s="15">
        <v>2</v>
      </c>
      <c r="V555" s="27" t="str">
        <f>INDEX(program[ProgramName],MATCH(Data2[[#This Row],[ProgramNum]],program[ProgramNum],0))</f>
        <v>GENERAL TRANSPORTATION OPERATIONS</v>
      </c>
      <c r="W555" s="20" t="str">
        <f>RIGHT(Data2[[#This Row],[ProgramNum]],1)&amp;Data2[[#This Row],[Statute]]</f>
        <v>4aq</v>
      </c>
      <c r="X555" s="27" t="e">
        <f>INDEX(#REF!,MATCH(Data2[[#This Row],[Appr]],#REF!,0))</f>
        <v>#REF!</v>
      </c>
      <c r="Y555" s="40" t="str">
        <f>INDEX(version[Version],MATCH(Data2[[#This Row],[ChangeAuth]],version[Chg code],0))</f>
        <v>Agency</v>
      </c>
      <c r="Z555" s="30">
        <f>INDEX(fund[#Data],MATCH(G555,fund[Fund code],0),2)</f>
        <v>211</v>
      </c>
      <c r="AA555" s="29" t="str">
        <f>IF(Data2[[#This Row],[B2year]]=1,RIGHT(LEFT($A$1,4)+1,2),IF(Data2[[#This Row],[B2year]]=2,RIGHT($A$1,2),""))</f>
        <v>23</v>
      </c>
      <c r="AB555" s="29">
        <f>INDEX(version8[#Data],MATCH(Data2[[#This Row],[Version]],version8[Version],0),2)</f>
        <v>1</v>
      </c>
      <c r="AC555" s="29" t="str">
        <f>IF(Data2[[#This Row],[FederalService]]="",Data2[[#This Row],[FundSource]],IF(Data2[[#This Row],[FederalService]]="L",Data2[[#This Row],[FundSource]]&amp;"-L",IF(Data2[[#This Row],[FederalService]]="F",Data2[[#This Row],[FundSource]]&amp;"-F",IF(Data2[[#This Row],[FederalService]]="S",Data2[[#This Row],[FundSource]]&amp;"-S"))))</f>
        <v>SEG</v>
      </c>
    </row>
    <row r="556" spans="1:29" ht="15" x14ac:dyDescent="0.25">
      <c r="A556" t="s">
        <v>120</v>
      </c>
      <c r="B556" t="s">
        <v>107</v>
      </c>
      <c r="C556" t="s">
        <v>165</v>
      </c>
      <c r="D556" s="15">
        <v>961</v>
      </c>
      <c r="E556" t="s">
        <v>361</v>
      </c>
      <c r="F556" t="s">
        <v>109</v>
      </c>
      <c r="G556" t="s">
        <v>110</v>
      </c>
      <c r="H556" t="s">
        <v>165</v>
      </c>
      <c r="I556" t="s">
        <v>118</v>
      </c>
      <c r="J556" t="s">
        <v>112</v>
      </c>
      <c r="K556" t="s">
        <v>165</v>
      </c>
      <c r="L556" s="15">
        <v>5303</v>
      </c>
      <c r="M556" t="s">
        <v>368</v>
      </c>
      <c r="N556" t="s">
        <v>125</v>
      </c>
      <c r="O556" t="s">
        <v>362</v>
      </c>
      <c r="P556" t="s">
        <v>264</v>
      </c>
      <c r="Q556" t="s">
        <v>360</v>
      </c>
      <c r="R556" t="s">
        <v>170</v>
      </c>
      <c r="S556">
        <v>41400</v>
      </c>
      <c r="T556">
        <v>0</v>
      </c>
      <c r="U556" s="15">
        <v>2</v>
      </c>
      <c r="V556" s="27" t="str">
        <f>INDEX(program[ProgramName],MATCH(Data2[[#This Row],[ProgramNum]],program[ProgramNum],0))</f>
        <v>GENERAL PROVISIONS</v>
      </c>
      <c r="W556" s="20" t="str">
        <f>RIGHT(Data2[[#This Row],[ProgramNum]],1)&amp;Data2[[#This Row],[Statute]]</f>
        <v>9qh</v>
      </c>
      <c r="X556" s="27" t="e">
        <f>INDEX(#REF!,MATCH(Data2[[#This Row],[Appr]],#REF!,0))</f>
        <v>#REF!</v>
      </c>
      <c r="Y556" s="40" t="str">
        <f>INDEX(version[Version],MATCH(Data2[[#This Row],[ChangeAuth]],version[Chg code],0))</f>
        <v>Final</v>
      </c>
      <c r="Z556" s="30">
        <f>INDEX(fund[#Data],MATCH(G556,fund[Fund code],0),2)</f>
        <v>211</v>
      </c>
      <c r="AA556" s="29" t="str">
        <f>IF(Data2[[#This Row],[B2year]]=1,RIGHT(LEFT($A$1,4)+1,2),IF(Data2[[#This Row],[B2year]]=2,RIGHT($A$1,2),""))</f>
        <v>23</v>
      </c>
      <c r="AB556" s="29">
        <f>INDEX(version8[#Data],MATCH(Data2[[#This Row],[Version]],version8[Version],0),2)</f>
        <v>6</v>
      </c>
      <c r="AC556" s="29" t="str">
        <f>IF(Data2[[#This Row],[FederalService]]="",Data2[[#This Row],[FundSource]],IF(Data2[[#This Row],[FederalService]]="L",Data2[[#This Row],[FundSource]]&amp;"-L",IF(Data2[[#This Row],[FederalService]]="F",Data2[[#This Row],[FundSource]]&amp;"-F",IF(Data2[[#This Row],[FederalService]]="S",Data2[[#This Row],[FundSource]]&amp;"-S"))))</f>
        <v>SEG</v>
      </c>
    </row>
    <row r="557" spans="1:29" ht="15" x14ac:dyDescent="0.25">
      <c r="A557" t="s">
        <v>120</v>
      </c>
      <c r="B557" t="s">
        <v>107</v>
      </c>
      <c r="C557" t="s">
        <v>165</v>
      </c>
      <c r="D557" s="15">
        <v>981</v>
      </c>
      <c r="E557" t="s">
        <v>365</v>
      </c>
      <c r="F557" t="s">
        <v>109</v>
      </c>
      <c r="G557" t="s">
        <v>110</v>
      </c>
      <c r="H557" t="s">
        <v>165</v>
      </c>
      <c r="I557" t="s">
        <v>118</v>
      </c>
      <c r="J557" t="s">
        <v>112</v>
      </c>
      <c r="K557" t="s">
        <v>178</v>
      </c>
      <c r="L557" s="15">
        <v>5303</v>
      </c>
      <c r="M557" t="s">
        <v>368</v>
      </c>
      <c r="N557" t="s">
        <v>125</v>
      </c>
      <c r="O557" t="s">
        <v>366</v>
      </c>
      <c r="P557" t="s">
        <v>367</v>
      </c>
      <c r="Q557" t="s">
        <v>360</v>
      </c>
      <c r="R557" t="s">
        <v>170</v>
      </c>
      <c r="S557">
        <v>78200</v>
      </c>
      <c r="T557">
        <v>0</v>
      </c>
      <c r="U557" s="15">
        <v>1</v>
      </c>
      <c r="V557" s="27" t="str">
        <f>INDEX(program[ProgramName],MATCH(Data2[[#This Row],[ProgramNum]],program[ProgramNum],0))</f>
        <v>GENERAL PROVISIONS</v>
      </c>
      <c r="W557" s="20" t="str">
        <f>RIGHT(Data2[[#This Row],[ProgramNum]],1)&amp;Data2[[#This Row],[Statute]]</f>
        <v>9qj</v>
      </c>
      <c r="X557" s="27" t="e">
        <f>INDEX(#REF!,MATCH(Data2[[#This Row],[Appr]],#REF!,0))</f>
        <v>#REF!</v>
      </c>
      <c r="Y557" s="40" t="str">
        <f>INDEX(version[Version],MATCH(Data2[[#This Row],[ChangeAuth]],version[Chg code],0))</f>
        <v>Final</v>
      </c>
      <c r="Z557" s="30">
        <f>INDEX(fund[#Data],MATCH(G557,fund[Fund code],0),2)</f>
        <v>211</v>
      </c>
      <c r="AA557" s="29" t="str">
        <f>IF(Data2[[#This Row],[B2year]]=1,RIGHT(LEFT($A$1,4)+1,2),IF(Data2[[#This Row],[B2year]]=2,RIGHT($A$1,2),""))</f>
        <v>22</v>
      </c>
      <c r="AB557" s="29">
        <f>INDEX(version8[#Data],MATCH(Data2[[#This Row],[Version]],version8[Version],0),2)</f>
        <v>6</v>
      </c>
      <c r="AC557" s="29" t="str">
        <f>IF(Data2[[#This Row],[FederalService]]="",Data2[[#This Row],[FundSource]],IF(Data2[[#This Row],[FederalService]]="L",Data2[[#This Row],[FundSource]]&amp;"-L",IF(Data2[[#This Row],[FederalService]]="F",Data2[[#This Row],[FundSource]]&amp;"-F",IF(Data2[[#This Row],[FederalService]]="S",Data2[[#This Row],[FundSource]]&amp;"-S"))))</f>
        <v>SEG-F</v>
      </c>
    </row>
    <row r="558" spans="1:29" ht="15" x14ac:dyDescent="0.25">
      <c r="A558" t="s">
        <v>123</v>
      </c>
      <c r="B558" t="s">
        <v>127</v>
      </c>
      <c r="C558" t="s">
        <v>165</v>
      </c>
      <c r="D558" s="15">
        <v>465</v>
      </c>
      <c r="E558" t="s">
        <v>382</v>
      </c>
      <c r="F558" t="s">
        <v>109</v>
      </c>
      <c r="G558" t="s">
        <v>110</v>
      </c>
      <c r="H558" t="s">
        <v>165</v>
      </c>
      <c r="I558" t="s">
        <v>118</v>
      </c>
      <c r="J558" t="s">
        <v>112</v>
      </c>
      <c r="K558" t="s">
        <v>112</v>
      </c>
      <c r="L558" s="15">
        <v>2000</v>
      </c>
      <c r="M558" t="s">
        <v>115</v>
      </c>
      <c r="N558" t="s">
        <v>116</v>
      </c>
      <c r="O558" t="s">
        <v>280</v>
      </c>
      <c r="P558" t="s">
        <v>281</v>
      </c>
      <c r="Q558" t="s">
        <v>176</v>
      </c>
      <c r="R558" t="s">
        <v>170</v>
      </c>
      <c r="S558">
        <v>13941200</v>
      </c>
      <c r="T558">
        <v>0</v>
      </c>
      <c r="U558" s="15">
        <v>2</v>
      </c>
      <c r="V558" s="27" t="str">
        <f>INDEX(program[ProgramName],MATCH(Data2[[#This Row],[ProgramNum]],program[ProgramNum],0))</f>
        <v>GENERAL TRANSPORTATION OPERATIONS</v>
      </c>
      <c r="W558" s="20" t="str">
        <f>RIGHT(Data2[[#This Row],[ProgramNum]],1)&amp;Data2[[#This Row],[Statute]]</f>
        <v>4eq</v>
      </c>
      <c r="X558" s="27" t="e">
        <f>INDEX(#REF!,MATCH(Data2[[#This Row],[Appr]],#REF!,0))</f>
        <v>#REF!</v>
      </c>
      <c r="Y558" s="40" t="str">
        <f>INDEX(version[Version],MATCH(Data2[[#This Row],[ChangeAuth]],version[Chg code],0))</f>
        <v>Agency</v>
      </c>
      <c r="Z558" s="30">
        <f>INDEX(fund[#Data],MATCH(G558,fund[Fund code],0),2)</f>
        <v>211</v>
      </c>
      <c r="AA558" s="29" t="str">
        <f>IF(Data2[[#This Row],[B2year]]=1,RIGHT(LEFT($A$1,4)+1,2),IF(Data2[[#This Row],[B2year]]=2,RIGHT($A$1,2),""))</f>
        <v>23</v>
      </c>
      <c r="AB558" s="29">
        <f>INDEX(version8[#Data],MATCH(Data2[[#This Row],[Version]],version8[Version],0),2)</f>
        <v>1</v>
      </c>
      <c r="AC558" s="29" t="str">
        <f>IF(Data2[[#This Row],[FederalService]]="",Data2[[#This Row],[FundSource]],IF(Data2[[#This Row],[FederalService]]="L",Data2[[#This Row],[FundSource]]&amp;"-L",IF(Data2[[#This Row],[FederalService]]="F",Data2[[#This Row],[FundSource]]&amp;"-F",IF(Data2[[#This Row],[FederalService]]="S",Data2[[#This Row],[FundSource]]&amp;"-S"))))</f>
        <v>SEG-S</v>
      </c>
    </row>
    <row r="559" spans="1:29" ht="15" x14ac:dyDescent="0.25">
      <c r="A559" t="s">
        <v>123</v>
      </c>
      <c r="B559" t="s">
        <v>127</v>
      </c>
      <c r="C559" t="s">
        <v>165</v>
      </c>
      <c r="D559" s="15">
        <v>465</v>
      </c>
      <c r="E559" t="s">
        <v>382</v>
      </c>
      <c r="F559" t="s">
        <v>109</v>
      </c>
      <c r="G559" t="s">
        <v>110</v>
      </c>
      <c r="H559" t="s">
        <v>165</v>
      </c>
      <c r="I559" t="s">
        <v>118</v>
      </c>
      <c r="J559" t="s">
        <v>112</v>
      </c>
      <c r="K559" t="s">
        <v>112</v>
      </c>
      <c r="L559" s="15">
        <v>2000</v>
      </c>
      <c r="M559" t="s">
        <v>115</v>
      </c>
      <c r="N559" t="s">
        <v>116</v>
      </c>
      <c r="O559" t="s">
        <v>280</v>
      </c>
      <c r="P559" t="s">
        <v>281</v>
      </c>
      <c r="Q559" t="s">
        <v>176</v>
      </c>
      <c r="R559" t="s">
        <v>170</v>
      </c>
      <c r="S559">
        <v>13941200</v>
      </c>
      <c r="T559">
        <v>0</v>
      </c>
      <c r="U559" s="15">
        <v>1</v>
      </c>
      <c r="V559" s="27" t="str">
        <f>INDEX(program[ProgramName],MATCH(Data2[[#This Row],[ProgramNum]],program[ProgramNum],0))</f>
        <v>GENERAL TRANSPORTATION OPERATIONS</v>
      </c>
      <c r="W559" s="20" t="str">
        <f>RIGHT(Data2[[#This Row],[ProgramNum]],1)&amp;Data2[[#This Row],[Statute]]</f>
        <v>4eq</v>
      </c>
      <c r="X559" s="27" t="e">
        <f>INDEX(#REF!,MATCH(Data2[[#This Row],[Appr]],#REF!,0))</f>
        <v>#REF!</v>
      </c>
      <c r="Y559" s="40" t="str">
        <f>INDEX(version[Version],MATCH(Data2[[#This Row],[ChangeAuth]],version[Chg code],0))</f>
        <v>Agency</v>
      </c>
      <c r="Z559" s="30">
        <f>INDEX(fund[#Data],MATCH(G559,fund[Fund code],0),2)</f>
        <v>211</v>
      </c>
      <c r="AA559" s="29" t="str">
        <f>IF(Data2[[#This Row],[B2year]]=1,RIGHT(LEFT($A$1,4)+1,2),IF(Data2[[#This Row],[B2year]]=2,RIGHT($A$1,2),""))</f>
        <v>22</v>
      </c>
      <c r="AB559" s="29">
        <f>INDEX(version8[#Data],MATCH(Data2[[#This Row],[Version]],version8[Version],0),2)</f>
        <v>1</v>
      </c>
      <c r="AC559" s="29" t="str">
        <f>IF(Data2[[#This Row],[FederalService]]="",Data2[[#This Row],[FundSource]],IF(Data2[[#This Row],[FederalService]]="L",Data2[[#This Row],[FundSource]]&amp;"-L",IF(Data2[[#This Row],[FederalService]]="F",Data2[[#This Row],[FundSource]]&amp;"-F",IF(Data2[[#This Row],[FederalService]]="S",Data2[[#This Row],[FundSource]]&amp;"-S"))))</f>
        <v>SEG-S</v>
      </c>
    </row>
    <row r="560" spans="1:29" ht="15" x14ac:dyDescent="0.25">
      <c r="A560" t="s">
        <v>123</v>
      </c>
      <c r="B560" t="s">
        <v>127</v>
      </c>
      <c r="C560" t="s">
        <v>165</v>
      </c>
      <c r="D560" s="15">
        <v>466</v>
      </c>
      <c r="E560" t="s">
        <v>383</v>
      </c>
      <c r="F560" t="s">
        <v>109</v>
      </c>
      <c r="G560" t="s">
        <v>110</v>
      </c>
      <c r="H560" t="s">
        <v>165</v>
      </c>
      <c r="I560" t="s">
        <v>118</v>
      </c>
      <c r="J560" t="s">
        <v>112</v>
      </c>
      <c r="K560" t="s">
        <v>112</v>
      </c>
      <c r="L560" s="15">
        <v>2000</v>
      </c>
      <c r="M560" t="s">
        <v>115</v>
      </c>
      <c r="N560" t="s">
        <v>116</v>
      </c>
      <c r="O560" t="s">
        <v>376</v>
      </c>
      <c r="P560" t="s">
        <v>302</v>
      </c>
      <c r="Q560" t="s">
        <v>176</v>
      </c>
      <c r="R560" t="s">
        <v>170</v>
      </c>
      <c r="S560">
        <v>5104400</v>
      </c>
      <c r="T560">
        <v>0</v>
      </c>
      <c r="U560" s="15">
        <v>1</v>
      </c>
      <c r="V560" s="27" t="str">
        <f>INDEX(program[ProgramName],MATCH(Data2[[#This Row],[ProgramNum]],program[ProgramNum],0))</f>
        <v>GENERAL TRANSPORTATION OPERATIONS</v>
      </c>
      <c r="W560" s="20" t="str">
        <f>RIGHT(Data2[[#This Row],[ProgramNum]],1)&amp;Data2[[#This Row],[Statute]]</f>
        <v>4er</v>
      </c>
      <c r="X560" s="27" t="e">
        <f>INDEX(#REF!,MATCH(Data2[[#This Row],[Appr]],#REF!,0))</f>
        <v>#REF!</v>
      </c>
      <c r="Y560" s="40" t="str">
        <f>INDEX(version[Version],MATCH(Data2[[#This Row],[ChangeAuth]],version[Chg code],0))</f>
        <v>Agency</v>
      </c>
      <c r="Z560" s="30">
        <f>INDEX(fund[#Data],MATCH(G560,fund[Fund code],0),2)</f>
        <v>211</v>
      </c>
      <c r="AA560" s="29" t="str">
        <f>IF(Data2[[#This Row],[B2year]]=1,RIGHT(LEFT($A$1,4)+1,2),IF(Data2[[#This Row],[B2year]]=2,RIGHT($A$1,2),""))</f>
        <v>22</v>
      </c>
      <c r="AB560" s="29">
        <f>INDEX(version8[#Data],MATCH(Data2[[#This Row],[Version]],version8[Version],0),2)</f>
        <v>1</v>
      </c>
      <c r="AC560" s="29" t="str">
        <f>IF(Data2[[#This Row],[FederalService]]="",Data2[[#This Row],[FundSource]],IF(Data2[[#This Row],[FederalService]]="L",Data2[[#This Row],[FundSource]]&amp;"-L",IF(Data2[[#This Row],[FederalService]]="F",Data2[[#This Row],[FundSource]]&amp;"-F",IF(Data2[[#This Row],[FederalService]]="S",Data2[[#This Row],[FundSource]]&amp;"-S"))))</f>
        <v>SEG-S</v>
      </c>
    </row>
    <row r="561" spans="1:29" ht="15" x14ac:dyDescent="0.25">
      <c r="A561" t="s">
        <v>123</v>
      </c>
      <c r="B561" t="s">
        <v>127</v>
      </c>
      <c r="C561" t="s">
        <v>165</v>
      </c>
      <c r="D561" s="15">
        <v>466</v>
      </c>
      <c r="E561" t="s">
        <v>383</v>
      </c>
      <c r="F561" t="s">
        <v>109</v>
      </c>
      <c r="G561" t="s">
        <v>110</v>
      </c>
      <c r="H561" t="s">
        <v>165</v>
      </c>
      <c r="I561" t="s">
        <v>118</v>
      </c>
      <c r="J561" t="s">
        <v>112</v>
      </c>
      <c r="K561" t="s">
        <v>112</v>
      </c>
      <c r="L561" s="15">
        <v>2000</v>
      </c>
      <c r="M561" t="s">
        <v>115</v>
      </c>
      <c r="N561" t="s">
        <v>116</v>
      </c>
      <c r="O561" t="s">
        <v>376</v>
      </c>
      <c r="P561" t="s">
        <v>302</v>
      </c>
      <c r="Q561" t="s">
        <v>176</v>
      </c>
      <c r="R561" t="s">
        <v>170</v>
      </c>
      <c r="S561">
        <v>5104400</v>
      </c>
      <c r="T561">
        <v>0</v>
      </c>
      <c r="U561" s="15">
        <v>2</v>
      </c>
      <c r="V561" s="27" t="str">
        <f>INDEX(program[ProgramName],MATCH(Data2[[#This Row],[ProgramNum]],program[ProgramNum],0))</f>
        <v>GENERAL TRANSPORTATION OPERATIONS</v>
      </c>
      <c r="W561" s="20" t="str">
        <f>RIGHT(Data2[[#This Row],[ProgramNum]],1)&amp;Data2[[#This Row],[Statute]]</f>
        <v>4er</v>
      </c>
      <c r="X561" s="27" t="e">
        <f>INDEX(#REF!,MATCH(Data2[[#This Row],[Appr]],#REF!,0))</f>
        <v>#REF!</v>
      </c>
      <c r="Y561" s="40" t="str">
        <f>INDEX(version[Version],MATCH(Data2[[#This Row],[ChangeAuth]],version[Chg code],0))</f>
        <v>Agency</v>
      </c>
      <c r="Z561" s="30">
        <f>INDEX(fund[#Data],MATCH(G561,fund[Fund code],0),2)</f>
        <v>211</v>
      </c>
      <c r="AA561" s="29" t="str">
        <f>IF(Data2[[#This Row],[B2year]]=1,RIGHT(LEFT($A$1,4)+1,2),IF(Data2[[#This Row],[B2year]]=2,RIGHT($A$1,2),""))</f>
        <v>23</v>
      </c>
      <c r="AB561" s="29">
        <f>INDEX(version8[#Data],MATCH(Data2[[#This Row],[Version]],version8[Version],0),2)</f>
        <v>1</v>
      </c>
      <c r="AC561" s="29" t="str">
        <f>IF(Data2[[#This Row],[FederalService]]="",Data2[[#This Row],[FundSource]],IF(Data2[[#This Row],[FederalService]]="L",Data2[[#This Row],[FundSource]]&amp;"-L",IF(Data2[[#This Row],[FederalService]]="F",Data2[[#This Row],[FundSource]]&amp;"-F",IF(Data2[[#This Row],[FederalService]]="S",Data2[[#This Row],[FundSource]]&amp;"-S"))))</f>
        <v>SEG-S</v>
      </c>
    </row>
    <row r="562" spans="1:29" ht="15" x14ac:dyDescent="0.25">
      <c r="A562" t="s">
        <v>123</v>
      </c>
      <c r="B562" t="s">
        <v>127</v>
      </c>
      <c r="C562" t="s">
        <v>165</v>
      </c>
      <c r="D562" s="15">
        <v>467</v>
      </c>
      <c r="E562" t="s">
        <v>386</v>
      </c>
      <c r="F562" t="s">
        <v>109</v>
      </c>
      <c r="G562" t="s">
        <v>110</v>
      </c>
      <c r="H562" t="s">
        <v>165</v>
      </c>
      <c r="I562" t="s">
        <v>118</v>
      </c>
      <c r="J562" t="s">
        <v>112</v>
      </c>
      <c r="K562" t="s">
        <v>112</v>
      </c>
      <c r="L562" s="15">
        <v>2000</v>
      </c>
      <c r="M562" t="s">
        <v>115</v>
      </c>
      <c r="N562" t="s">
        <v>116</v>
      </c>
      <c r="O562" t="s">
        <v>378</v>
      </c>
      <c r="P562" t="s">
        <v>210</v>
      </c>
      <c r="Q562" t="s">
        <v>176</v>
      </c>
      <c r="R562" t="s">
        <v>170</v>
      </c>
      <c r="S562">
        <v>5001700</v>
      </c>
      <c r="T562">
        <v>0</v>
      </c>
      <c r="U562" s="15">
        <v>1</v>
      </c>
      <c r="V562" s="27" t="str">
        <f>INDEX(program[ProgramName],MATCH(Data2[[#This Row],[ProgramNum]],program[ProgramNum],0))</f>
        <v>GENERAL TRANSPORTATION OPERATIONS</v>
      </c>
      <c r="W562" s="20" t="str">
        <f>RIGHT(Data2[[#This Row],[ProgramNum]],1)&amp;Data2[[#This Row],[Statute]]</f>
        <v>4es</v>
      </c>
      <c r="X562" s="27" t="e">
        <f>INDEX(#REF!,MATCH(Data2[[#This Row],[Appr]],#REF!,0))</f>
        <v>#REF!</v>
      </c>
      <c r="Y562" s="40" t="str">
        <f>INDEX(version[Version],MATCH(Data2[[#This Row],[ChangeAuth]],version[Chg code],0))</f>
        <v>Agency</v>
      </c>
      <c r="Z562" s="30">
        <f>INDEX(fund[#Data],MATCH(G562,fund[Fund code],0),2)</f>
        <v>211</v>
      </c>
      <c r="AA562" s="29" t="str">
        <f>IF(Data2[[#This Row],[B2year]]=1,RIGHT(LEFT($A$1,4)+1,2),IF(Data2[[#This Row],[B2year]]=2,RIGHT($A$1,2),""))</f>
        <v>22</v>
      </c>
      <c r="AB562" s="29">
        <f>INDEX(version8[#Data],MATCH(Data2[[#This Row],[Version]],version8[Version],0),2)</f>
        <v>1</v>
      </c>
      <c r="AC562" s="29" t="str">
        <f>IF(Data2[[#This Row],[FederalService]]="",Data2[[#This Row],[FundSource]],IF(Data2[[#This Row],[FederalService]]="L",Data2[[#This Row],[FundSource]]&amp;"-L",IF(Data2[[#This Row],[FederalService]]="F",Data2[[#This Row],[FundSource]]&amp;"-F",IF(Data2[[#This Row],[FederalService]]="S",Data2[[#This Row],[FundSource]]&amp;"-S"))))</f>
        <v>SEG-S</v>
      </c>
    </row>
    <row r="563" spans="1:29" ht="15" x14ac:dyDescent="0.25">
      <c r="A563" t="s">
        <v>123</v>
      </c>
      <c r="B563" t="s">
        <v>127</v>
      </c>
      <c r="C563" t="s">
        <v>165</v>
      </c>
      <c r="D563" s="15">
        <v>467</v>
      </c>
      <c r="E563" t="s">
        <v>386</v>
      </c>
      <c r="F563" t="s">
        <v>109</v>
      </c>
      <c r="G563" t="s">
        <v>110</v>
      </c>
      <c r="H563" t="s">
        <v>165</v>
      </c>
      <c r="I563" t="s">
        <v>118</v>
      </c>
      <c r="J563" t="s">
        <v>112</v>
      </c>
      <c r="K563" t="s">
        <v>112</v>
      </c>
      <c r="L563" s="15">
        <v>2000</v>
      </c>
      <c r="M563" t="s">
        <v>115</v>
      </c>
      <c r="N563" t="s">
        <v>116</v>
      </c>
      <c r="O563" t="s">
        <v>378</v>
      </c>
      <c r="P563" t="s">
        <v>210</v>
      </c>
      <c r="Q563" t="s">
        <v>176</v>
      </c>
      <c r="R563" t="s">
        <v>170</v>
      </c>
      <c r="S563">
        <v>5001700</v>
      </c>
      <c r="T563">
        <v>0</v>
      </c>
      <c r="U563" s="15">
        <v>2</v>
      </c>
      <c r="V563" s="27" t="str">
        <f>INDEX(program[ProgramName],MATCH(Data2[[#This Row],[ProgramNum]],program[ProgramNum],0))</f>
        <v>GENERAL TRANSPORTATION OPERATIONS</v>
      </c>
      <c r="W563" s="20" t="str">
        <f>RIGHT(Data2[[#This Row],[ProgramNum]],1)&amp;Data2[[#This Row],[Statute]]</f>
        <v>4es</v>
      </c>
      <c r="X563" s="27" t="e">
        <f>INDEX(#REF!,MATCH(Data2[[#This Row],[Appr]],#REF!,0))</f>
        <v>#REF!</v>
      </c>
      <c r="Y563" s="40" t="str">
        <f>INDEX(version[Version],MATCH(Data2[[#This Row],[ChangeAuth]],version[Chg code],0))</f>
        <v>Agency</v>
      </c>
      <c r="Z563" s="30">
        <f>INDEX(fund[#Data],MATCH(G563,fund[Fund code],0),2)</f>
        <v>211</v>
      </c>
      <c r="AA563" s="29" t="str">
        <f>IF(Data2[[#This Row],[B2year]]=1,RIGHT(LEFT($A$1,4)+1,2),IF(Data2[[#This Row],[B2year]]=2,RIGHT($A$1,2),""))</f>
        <v>23</v>
      </c>
      <c r="AB563" s="29">
        <f>INDEX(version8[#Data],MATCH(Data2[[#This Row],[Version]],version8[Version],0),2)</f>
        <v>1</v>
      </c>
      <c r="AC563" s="29" t="str">
        <f>IF(Data2[[#This Row],[FederalService]]="",Data2[[#This Row],[FundSource]],IF(Data2[[#This Row],[FederalService]]="L",Data2[[#This Row],[FundSource]]&amp;"-L",IF(Data2[[#This Row],[FederalService]]="F",Data2[[#This Row],[FundSource]]&amp;"-F",IF(Data2[[#This Row],[FederalService]]="S",Data2[[#This Row],[FundSource]]&amp;"-S"))))</f>
        <v>SEG-S</v>
      </c>
    </row>
    <row r="564" spans="1:29" ht="15" x14ac:dyDescent="0.25">
      <c r="A564" t="s">
        <v>123</v>
      </c>
      <c r="B564" t="s">
        <v>107</v>
      </c>
      <c r="C564" t="s">
        <v>165</v>
      </c>
      <c r="D564" s="15">
        <v>461</v>
      </c>
      <c r="E564" t="s">
        <v>344</v>
      </c>
      <c r="F564" t="s">
        <v>109</v>
      </c>
      <c r="G564" t="s">
        <v>110</v>
      </c>
      <c r="H564" t="s">
        <v>165</v>
      </c>
      <c r="I564" t="s">
        <v>111</v>
      </c>
      <c r="J564" t="s">
        <v>112</v>
      </c>
      <c r="K564" t="s">
        <v>165</v>
      </c>
      <c r="L564" s="15">
        <v>2000</v>
      </c>
      <c r="M564" t="s">
        <v>115</v>
      </c>
      <c r="N564" t="s">
        <v>116</v>
      </c>
      <c r="O564" t="s">
        <v>235</v>
      </c>
      <c r="P564" t="s">
        <v>264</v>
      </c>
      <c r="Q564" t="s">
        <v>391</v>
      </c>
      <c r="R564" t="s">
        <v>170</v>
      </c>
      <c r="S564">
        <v>270800</v>
      </c>
      <c r="T564">
        <v>0</v>
      </c>
      <c r="U564" s="15">
        <v>1</v>
      </c>
      <c r="V564" s="27" t="str">
        <f>INDEX(program[ProgramName],MATCH(Data2[[#This Row],[ProgramNum]],program[ProgramNum],0))</f>
        <v>GENERAL TRANSPORTATION OPERATIONS</v>
      </c>
      <c r="W564" s="20" t="str">
        <f>RIGHT(Data2[[#This Row],[ProgramNum]],1)&amp;Data2[[#This Row],[Statute]]</f>
        <v>4aq</v>
      </c>
      <c r="X564" s="27" t="e">
        <f>INDEX(#REF!,MATCH(Data2[[#This Row],[Appr]],#REF!,0))</f>
        <v>#REF!</v>
      </c>
      <c r="Y564" s="40" t="str">
        <f>INDEX(version[Version],MATCH(Data2[[#This Row],[ChangeAuth]],version[Chg code],0))</f>
        <v>Agency</v>
      </c>
      <c r="Z564" s="30">
        <f>INDEX(fund[#Data],MATCH(G564,fund[Fund code],0),2)</f>
        <v>211</v>
      </c>
      <c r="AA564" s="29" t="str">
        <f>IF(Data2[[#This Row],[B2year]]=1,RIGHT(LEFT($A$1,4)+1,2),IF(Data2[[#This Row],[B2year]]=2,RIGHT($A$1,2),""))</f>
        <v>22</v>
      </c>
      <c r="AB564" s="29">
        <f>INDEX(version8[#Data],MATCH(Data2[[#This Row],[Version]],version8[Version],0),2)</f>
        <v>1</v>
      </c>
      <c r="AC564" s="29" t="str">
        <f>IF(Data2[[#This Row],[FederalService]]="",Data2[[#This Row],[FundSource]],IF(Data2[[#This Row],[FederalService]]="L",Data2[[#This Row],[FundSource]]&amp;"-L",IF(Data2[[#This Row],[FederalService]]="F",Data2[[#This Row],[FundSource]]&amp;"-F",IF(Data2[[#This Row],[FederalService]]="S",Data2[[#This Row],[FundSource]]&amp;"-S"))))</f>
        <v>SEG</v>
      </c>
    </row>
    <row r="565" spans="1:29" ht="15" x14ac:dyDescent="0.25">
      <c r="A565" t="s">
        <v>123</v>
      </c>
      <c r="B565" t="s">
        <v>107</v>
      </c>
      <c r="C565" t="s">
        <v>165</v>
      </c>
      <c r="D565" s="15">
        <v>461</v>
      </c>
      <c r="E565" t="s">
        <v>344</v>
      </c>
      <c r="F565" t="s">
        <v>109</v>
      </c>
      <c r="G565" t="s">
        <v>110</v>
      </c>
      <c r="H565" t="s">
        <v>165</v>
      </c>
      <c r="I565" t="s">
        <v>111</v>
      </c>
      <c r="J565" t="s">
        <v>112</v>
      </c>
      <c r="K565" t="s">
        <v>165</v>
      </c>
      <c r="L565" s="15">
        <v>2000</v>
      </c>
      <c r="M565" t="s">
        <v>115</v>
      </c>
      <c r="N565" t="s">
        <v>116</v>
      </c>
      <c r="O565" t="s">
        <v>235</v>
      </c>
      <c r="P565" t="s">
        <v>264</v>
      </c>
      <c r="Q565" t="s">
        <v>391</v>
      </c>
      <c r="R565" t="s">
        <v>170</v>
      </c>
      <c r="S565">
        <v>270800</v>
      </c>
      <c r="T565">
        <v>0</v>
      </c>
      <c r="U565" s="15">
        <v>2</v>
      </c>
      <c r="V565" s="27" t="str">
        <f>INDEX(program[ProgramName],MATCH(Data2[[#This Row],[ProgramNum]],program[ProgramNum],0))</f>
        <v>GENERAL TRANSPORTATION OPERATIONS</v>
      </c>
      <c r="W565" s="20" t="str">
        <f>RIGHT(Data2[[#This Row],[ProgramNum]],1)&amp;Data2[[#This Row],[Statute]]</f>
        <v>4aq</v>
      </c>
      <c r="X565" s="27" t="e">
        <f>INDEX(#REF!,MATCH(Data2[[#This Row],[Appr]],#REF!,0))</f>
        <v>#REF!</v>
      </c>
      <c r="Y565" s="40" t="str">
        <f>INDEX(version[Version],MATCH(Data2[[#This Row],[ChangeAuth]],version[Chg code],0))</f>
        <v>Agency</v>
      </c>
      <c r="Z565" s="30">
        <f>INDEX(fund[#Data],MATCH(G565,fund[Fund code],0),2)</f>
        <v>211</v>
      </c>
      <c r="AA565" s="29" t="str">
        <f>IF(Data2[[#This Row],[B2year]]=1,RIGHT(LEFT($A$1,4)+1,2),IF(Data2[[#This Row],[B2year]]=2,RIGHT($A$1,2),""))</f>
        <v>23</v>
      </c>
      <c r="AB565" s="29">
        <f>INDEX(version8[#Data],MATCH(Data2[[#This Row],[Version]],version8[Version],0),2)</f>
        <v>1</v>
      </c>
      <c r="AC565" s="29" t="str">
        <f>IF(Data2[[#This Row],[FederalService]]="",Data2[[#This Row],[FundSource]],IF(Data2[[#This Row],[FederalService]]="L",Data2[[#This Row],[FundSource]]&amp;"-L",IF(Data2[[#This Row],[FederalService]]="F",Data2[[#This Row],[FundSource]]&amp;"-F",IF(Data2[[#This Row],[FederalService]]="S",Data2[[#This Row],[FundSource]]&amp;"-S"))))</f>
        <v>SEG</v>
      </c>
    </row>
    <row r="566" spans="1:29" ht="15" x14ac:dyDescent="0.25">
      <c r="A566" t="s">
        <v>123</v>
      </c>
      <c r="B566" t="s">
        <v>107</v>
      </c>
      <c r="C566" t="s">
        <v>165</v>
      </c>
      <c r="D566" s="15">
        <v>461</v>
      </c>
      <c r="E566" t="s">
        <v>344</v>
      </c>
      <c r="F566" t="s">
        <v>109</v>
      </c>
      <c r="G566" t="s">
        <v>110</v>
      </c>
      <c r="H566" t="s">
        <v>165</v>
      </c>
      <c r="I566" t="s">
        <v>111</v>
      </c>
      <c r="J566" t="s">
        <v>112</v>
      </c>
      <c r="K566" t="s">
        <v>165</v>
      </c>
      <c r="L566" s="15">
        <v>6031</v>
      </c>
      <c r="M566" t="s">
        <v>392</v>
      </c>
      <c r="N566" t="s">
        <v>122</v>
      </c>
      <c r="O566" t="s">
        <v>235</v>
      </c>
      <c r="P566" t="s">
        <v>264</v>
      </c>
      <c r="Q566" t="s">
        <v>391</v>
      </c>
      <c r="R566" t="s">
        <v>170</v>
      </c>
      <c r="S566">
        <v>100000</v>
      </c>
      <c r="T566">
        <v>0</v>
      </c>
      <c r="U566" s="15">
        <v>1</v>
      </c>
      <c r="V566" s="27" t="str">
        <f>INDEX(program[ProgramName],MATCH(Data2[[#This Row],[ProgramNum]],program[ProgramNum],0))</f>
        <v>GENERAL TRANSPORTATION OPERATIONS</v>
      </c>
      <c r="W566" s="20" t="str">
        <f>RIGHT(Data2[[#This Row],[ProgramNum]],1)&amp;Data2[[#This Row],[Statute]]</f>
        <v>4aq</v>
      </c>
      <c r="X566" s="27" t="e">
        <f>INDEX(#REF!,MATCH(Data2[[#This Row],[Appr]],#REF!,0))</f>
        <v>#REF!</v>
      </c>
      <c r="Y566" s="40" t="str">
        <f>INDEX(version[Version],MATCH(Data2[[#This Row],[ChangeAuth]],version[Chg code],0))</f>
        <v>Governor's</v>
      </c>
      <c r="Z566" s="30">
        <f>INDEX(fund[#Data],MATCH(G566,fund[Fund code],0),2)</f>
        <v>211</v>
      </c>
      <c r="AA566" s="29" t="str">
        <f>IF(Data2[[#This Row],[B2year]]=1,RIGHT(LEFT($A$1,4)+1,2),IF(Data2[[#This Row],[B2year]]=2,RIGHT($A$1,2),""))</f>
        <v>22</v>
      </c>
      <c r="AB566" s="29">
        <f>INDEX(version8[#Data],MATCH(Data2[[#This Row],[Version]],version8[Version],0),2)</f>
        <v>2</v>
      </c>
      <c r="AC566" s="29" t="str">
        <f>IF(Data2[[#This Row],[FederalService]]="",Data2[[#This Row],[FundSource]],IF(Data2[[#This Row],[FederalService]]="L",Data2[[#This Row],[FundSource]]&amp;"-L",IF(Data2[[#This Row],[FederalService]]="F",Data2[[#This Row],[FundSource]]&amp;"-F",IF(Data2[[#This Row],[FederalService]]="S",Data2[[#This Row],[FundSource]]&amp;"-S"))))</f>
        <v>SEG</v>
      </c>
    </row>
    <row r="567" spans="1:29" ht="15" x14ac:dyDescent="0.25">
      <c r="A567" t="s">
        <v>123</v>
      </c>
      <c r="B567" t="s">
        <v>107</v>
      </c>
      <c r="C567" t="s">
        <v>165</v>
      </c>
      <c r="D567" s="15">
        <v>461</v>
      </c>
      <c r="E567" t="s">
        <v>344</v>
      </c>
      <c r="F567" t="s">
        <v>109</v>
      </c>
      <c r="G567" t="s">
        <v>110</v>
      </c>
      <c r="H567" t="s">
        <v>165</v>
      </c>
      <c r="I567" t="s">
        <v>111</v>
      </c>
      <c r="J567" t="s">
        <v>112</v>
      </c>
      <c r="K567" t="s">
        <v>165</v>
      </c>
      <c r="L567" s="15">
        <v>6031</v>
      </c>
      <c r="M567" t="s">
        <v>392</v>
      </c>
      <c r="N567" t="s">
        <v>122</v>
      </c>
      <c r="O567" t="s">
        <v>235</v>
      </c>
      <c r="P567" t="s">
        <v>264</v>
      </c>
      <c r="Q567" t="s">
        <v>391</v>
      </c>
      <c r="R567" t="s">
        <v>170</v>
      </c>
      <c r="S567">
        <v>100000</v>
      </c>
      <c r="T567">
        <v>0</v>
      </c>
      <c r="U567" s="15">
        <v>2</v>
      </c>
      <c r="V567" s="27" t="str">
        <f>INDEX(program[ProgramName],MATCH(Data2[[#This Row],[ProgramNum]],program[ProgramNum],0))</f>
        <v>GENERAL TRANSPORTATION OPERATIONS</v>
      </c>
      <c r="W567" s="20" t="str">
        <f>RIGHT(Data2[[#This Row],[ProgramNum]],1)&amp;Data2[[#This Row],[Statute]]</f>
        <v>4aq</v>
      </c>
      <c r="X567" s="27" t="e">
        <f>INDEX(#REF!,MATCH(Data2[[#This Row],[Appr]],#REF!,0))</f>
        <v>#REF!</v>
      </c>
      <c r="Y567" s="40" t="str">
        <f>INDEX(version[Version],MATCH(Data2[[#This Row],[ChangeAuth]],version[Chg code],0))</f>
        <v>Governor's</v>
      </c>
      <c r="Z567" s="30">
        <f>INDEX(fund[#Data],MATCH(G567,fund[Fund code],0),2)</f>
        <v>211</v>
      </c>
      <c r="AA567" s="29" t="str">
        <f>IF(Data2[[#This Row],[B2year]]=1,RIGHT(LEFT($A$1,4)+1,2),IF(Data2[[#This Row],[B2year]]=2,RIGHT($A$1,2),""))</f>
        <v>23</v>
      </c>
      <c r="AB567" s="29">
        <f>INDEX(version8[#Data],MATCH(Data2[[#This Row],[Version]],version8[Version],0),2)</f>
        <v>2</v>
      </c>
      <c r="AC567" s="29" t="str">
        <f>IF(Data2[[#This Row],[FederalService]]="",Data2[[#This Row],[FundSource]],IF(Data2[[#This Row],[FederalService]]="L",Data2[[#This Row],[FundSource]]&amp;"-L",IF(Data2[[#This Row],[FederalService]]="F",Data2[[#This Row],[FundSource]]&amp;"-F",IF(Data2[[#This Row],[FederalService]]="S",Data2[[#This Row],[FundSource]]&amp;"-S"))))</f>
        <v>SEG</v>
      </c>
    </row>
    <row r="568" spans="1:29" ht="15" x14ac:dyDescent="0.25">
      <c r="A568" t="s">
        <v>120</v>
      </c>
      <c r="B568" t="s">
        <v>107</v>
      </c>
      <c r="C568" t="s">
        <v>165</v>
      </c>
      <c r="D568" s="15">
        <v>981</v>
      </c>
      <c r="E568" t="s">
        <v>365</v>
      </c>
      <c r="F568" t="s">
        <v>109</v>
      </c>
      <c r="G568" t="s">
        <v>110</v>
      </c>
      <c r="H568" t="s">
        <v>165</v>
      </c>
      <c r="I568" t="s">
        <v>118</v>
      </c>
      <c r="J568" t="s">
        <v>112</v>
      </c>
      <c r="K568" t="s">
        <v>178</v>
      </c>
      <c r="L568" s="15">
        <v>5303</v>
      </c>
      <c r="M568" t="s">
        <v>368</v>
      </c>
      <c r="N568" t="s">
        <v>125</v>
      </c>
      <c r="O568" t="s">
        <v>366</v>
      </c>
      <c r="P568" t="s">
        <v>367</v>
      </c>
      <c r="Q568" t="s">
        <v>360</v>
      </c>
      <c r="R568" t="s">
        <v>170</v>
      </c>
      <c r="S568">
        <v>78200</v>
      </c>
      <c r="T568">
        <v>0</v>
      </c>
      <c r="U568" s="15">
        <v>2</v>
      </c>
      <c r="V568" s="27" t="str">
        <f>INDEX(program[ProgramName],MATCH(Data2[[#This Row],[ProgramNum]],program[ProgramNum],0))</f>
        <v>GENERAL PROVISIONS</v>
      </c>
      <c r="W568" s="20" t="str">
        <f>RIGHT(Data2[[#This Row],[ProgramNum]],1)&amp;Data2[[#This Row],[Statute]]</f>
        <v>9qj</v>
      </c>
      <c r="X568" s="27" t="e">
        <f>INDEX(#REF!,MATCH(Data2[[#This Row],[Appr]],#REF!,0))</f>
        <v>#REF!</v>
      </c>
      <c r="Y568" s="40" t="str">
        <f>INDEX(version[Version],MATCH(Data2[[#This Row],[ChangeAuth]],version[Chg code],0))</f>
        <v>Final</v>
      </c>
      <c r="Z568" s="30">
        <f>INDEX(fund[#Data],MATCH(G568,fund[Fund code],0),2)</f>
        <v>211</v>
      </c>
      <c r="AA568" s="29" t="str">
        <f>IF(Data2[[#This Row],[B2year]]=1,RIGHT(LEFT($A$1,4)+1,2),IF(Data2[[#This Row],[B2year]]=2,RIGHT($A$1,2),""))</f>
        <v>23</v>
      </c>
      <c r="AB568" s="29">
        <f>INDEX(version8[#Data],MATCH(Data2[[#This Row],[Version]],version8[Version],0),2)</f>
        <v>6</v>
      </c>
      <c r="AC568" s="29" t="str">
        <f>IF(Data2[[#This Row],[FederalService]]="",Data2[[#This Row],[FundSource]],IF(Data2[[#This Row],[FederalService]]="L",Data2[[#This Row],[FundSource]]&amp;"-L",IF(Data2[[#This Row],[FederalService]]="F",Data2[[#This Row],[FundSource]]&amp;"-F",IF(Data2[[#This Row],[FederalService]]="S",Data2[[#This Row],[FundSource]]&amp;"-S"))))</f>
        <v>SEG-F</v>
      </c>
    </row>
    <row r="569" spans="1:29" ht="15" x14ac:dyDescent="0.25">
      <c r="A569" t="s">
        <v>120</v>
      </c>
      <c r="B569" t="s">
        <v>107</v>
      </c>
      <c r="C569" t="s">
        <v>165</v>
      </c>
      <c r="D569" s="15">
        <v>961</v>
      </c>
      <c r="E569" t="s">
        <v>361</v>
      </c>
      <c r="F569" t="s">
        <v>109</v>
      </c>
      <c r="G569" t="s">
        <v>110</v>
      </c>
      <c r="H569" t="s">
        <v>165</v>
      </c>
      <c r="I569" t="s">
        <v>118</v>
      </c>
      <c r="J569" t="s">
        <v>112</v>
      </c>
      <c r="K569" t="s">
        <v>165</v>
      </c>
      <c r="L569" s="15">
        <v>5303</v>
      </c>
      <c r="M569" t="s">
        <v>368</v>
      </c>
      <c r="N569" t="s">
        <v>125</v>
      </c>
      <c r="O569" t="s">
        <v>362</v>
      </c>
      <c r="P569" t="s">
        <v>264</v>
      </c>
      <c r="Q569" t="s">
        <v>274</v>
      </c>
      <c r="R569" t="s">
        <v>170</v>
      </c>
      <c r="S569">
        <v>-41400</v>
      </c>
      <c r="T569">
        <v>0</v>
      </c>
      <c r="U569" s="15">
        <v>1</v>
      </c>
      <c r="V569" s="27" t="str">
        <f>INDEX(program[ProgramName],MATCH(Data2[[#This Row],[ProgramNum]],program[ProgramNum],0))</f>
        <v>GENERAL PROVISIONS</v>
      </c>
      <c r="W569" s="20" t="str">
        <f>RIGHT(Data2[[#This Row],[ProgramNum]],1)&amp;Data2[[#This Row],[Statute]]</f>
        <v>9qh</v>
      </c>
      <c r="X569" s="27" t="e">
        <f>INDEX(#REF!,MATCH(Data2[[#This Row],[Appr]],#REF!,0))</f>
        <v>#REF!</v>
      </c>
      <c r="Y569" s="40" t="str">
        <f>INDEX(version[Version],MATCH(Data2[[#This Row],[ChangeAuth]],version[Chg code],0))</f>
        <v>Final</v>
      </c>
      <c r="Z569" s="30">
        <f>INDEX(fund[#Data],MATCH(G569,fund[Fund code],0),2)</f>
        <v>211</v>
      </c>
      <c r="AA569" s="29" t="str">
        <f>IF(Data2[[#This Row],[B2year]]=1,RIGHT(LEFT($A$1,4)+1,2),IF(Data2[[#This Row],[B2year]]=2,RIGHT($A$1,2),""))</f>
        <v>22</v>
      </c>
      <c r="AB569" s="29">
        <f>INDEX(version8[#Data],MATCH(Data2[[#This Row],[Version]],version8[Version],0),2)</f>
        <v>6</v>
      </c>
      <c r="AC569" s="29" t="str">
        <f>IF(Data2[[#This Row],[FederalService]]="",Data2[[#This Row],[FundSource]],IF(Data2[[#This Row],[FederalService]]="L",Data2[[#This Row],[FundSource]]&amp;"-L",IF(Data2[[#This Row],[FederalService]]="F",Data2[[#This Row],[FundSource]]&amp;"-F",IF(Data2[[#This Row],[FederalService]]="S",Data2[[#This Row],[FundSource]]&amp;"-S"))))</f>
        <v>SEG</v>
      </c>
    </row>
    <row r="570" spans="1:29" ht="15" x14ac:dyDescent="0.25">
      <c r="A570" t="s">
        <v>123</v>
      </c>
      <c r="B570" t="s">
        <v>127</v>
      </c>
      <c r="C570" t="s">
        <v>165</v>
      </c>
      <c r="D570" s="15">
        <v>465</v>
      </c>
      <c r="E570" t="s">
        <v>382</v>
      </c>
      <c r="F570" t="s">
        <v>109</v>
      </c>
      <c r="G570" t="s">
        <v>110</v>
      </c>
      <c r="H570" t="s">
        <v>165</v>
      </c>
      <c r="I570" t="s">
        <v>118</v>
      </c>
      <c r="J570" t="s">
        <v>112</v>
      </c>
      <c r="K570" t="s">
        <v>112</v>
      </c>
      <c r="L570" s="15">
        <v>2000</v>
      </c>
      <c r="M570" t="s">
        <v>115</v>
      </c>
      <c r="N570" t="s">
        <v>116</v>
      </c>
      <c r="O570" t="s">
        <v>280</v>
      </c>
      <c r="P570" t="s">
        <v>281</v>
      </c>
      <c r="Q570" t="s">
        <v>391</v>
      </c>
      <c r="R570" t="s">
        <v>170</v>
      </c>
      <c r="S570">
        <v>800000</v>
      </c>
      <c r="T570">
        <v>0</v>
      </c>
      <c r="U570" s="15">
        <v>1</v>
      </c>
      <c r="V570" s="27" t="str">
        <f>INDEX(program[ProgramName],MATCH(Data2[[#This Row],[ProgramNum]],program[ProgramNum],0))</f>
        <v>GENERAL TRANSPORTATION OPERATIONS</v>
      </c>
      <c r="W570" s="20" t="str">
        <f>RIGHT(Data2[[#This Row],[ProgramNum]],1)&amp;Data2[[#This Row],[Statute]]</f>
        <v>4eq</v>
      </c>
      <c r="X570" s="27" t="e">
        <f>INDEX(#REF!,MATCH(Data2[[#This Row],[Appr]],#REF!,0))</f>
        <v>#REF!</v>
      </c>
      <c r="Y570" s="40" t="str">
        <f>INDEX(version[Version],MATCH(Data2[[#This Row],[ChangeAuth]],version[Chg code],0))</f>
        <v>Agency</v>
      </c>
      <c r="Z570" s="30">
        <f>INDEX(fund[#Data],MATCH(G570,fund[Fund code],0),2)</f>
        <v>211</v>
      </c>
      <c r="AA570" s="29" t="str">
        <f>IF(Data2[[#This Row],[B2year]]=1,RIGHT(LEFT($A$1,4)+1,2),IF(Data2[[#This Row],[B2year]]=2,RIGHT($A$1,2),""))</f>
        <v>22</v>
      </c>
      <c r="AB570" s="29">
        <f>INDEX(version8[#Data],MATCH(Data2[[#This Row],[Version]],version8[Version],0),2)</f>
        <v>1</v>
      </c>
      <c r="AC570" s="29" t="str">
        <f>IF(Data2[[#This Row],[FederalService]]="",Data2[[#This Row],[FundSource]],IF(Data2[[#This Row],[FederalService]]="L",Data2[[#This Row],[FundSource]]&amp;"-L",IF(Data2[[#This Row],[FederalService]]="F",Data2[[#This Row],[FundSource]]&amp;"-F",IF(Data2[[#This Row],[FederalService]]="S",Data2[[#This Row],[FundSource]]&amp;"-S"))))</f>
        <v>SEG-S</v>
      </c>
    </row>
    <row r="571" spans="1:29" ht="15" x14ac:dyDescent="0.25">
      <c r="A571" t="s">
        <v>123</v>
      </c>
      <c r="B571" t="s">
        <v>127</v>
      </c>
      <c r="C571" t="s">
        <v>165</v>
      </c>
      <c r="D571" s="15">
        <v>465</v>
      </c>
      <c r="E571" t="s">
        <v>382</v>
      </c>
      <c r="F571" t="s">
        <v>109</v>
      </c>
      <c r="G571" t="s">
        <v>110</v>
      </c>
      <c r="H571" t="s">
        <v>165</v>
      </c>
      <c r="I571" t="s">
        <v>118</v>
      </c>
      <c r="J571" t="s">
        <v>112</v>
      </c>
      <c r="K571" t="s">
        <v>112</v>
      </c>
      <c r="L571" s="15">
        <v>2000</v>
      </c>
      <c r="M571" t="s">
        <v>115</v>
      </c>
      <c r="N571" t="s">
        <v>116</v>
      </c>
      <c r="O571" t="s">
        <v>280</v>
      </c>
      <c r="P571" t="s">
        <v>281</v>
      </c>
      <c r="Q571" t="s">
        <v>391</v>
      </c>
      <c r="R571" t="s">
        <v>170</v>
      </c>
      <c r="S571">
        <v>800000</v>
      </c>
      <c r="T571">
        <v>0</v>
      </c>
      <c r="U571" s="15">
        <v>2</v>
      </c>
      <c r="V571" s="27" t="str">
        <f>INDEX(program[ProgramName],MATCH(Data2[[#This Row],[ProgramNum]],program[ProgramNum],0))</f>
        <v>GENERAL TRANSPORTATION OPERATIONS</v>
      </c>
      <c r="W571" s="20" t="str">
        <f>RIGHT(Data2[[#This Row],[ProgramNum]],1)&amp;Data2[[#This Row],[Statute]]</f>
        <v>4eq</v>
      </c>
      <c r="X571" s="27" t="e">
        <f>INDEX(#REF!,MATCH(Data2[[#This Row],[Appr]],#REF!,0))</f>
        <v>#REF!</v>
      </c>
      <c r="Y571" s="40" t="str">
        <f>INDEX(version[Version],MATCH(Data2[[#This Row],[ChangeAuth]],version[Chg code],0))</f>
        <v>Agency</v>
      </c>
      <c r="Z571" s="30">
        <f>INDEX(fund[#Data],MATCH(G571,fund[Fund code],0),2)</f>
        <v>211</v>
      </c>
      <c r="AA571" s="29" t="str">
        <f>IF(Data2[[#This Row],[B2year]]=1,RIGHT(LEFT($A$1,4)+1,2),IF(Data2[[#This Row],[B2year]]=2,RIGHT($A$1,2),""))</f>
        <v>23</v>
      </c>
      <c r="AB571" s="29">
        <f>INDEX(version8[#Data],MATCH(Data2[[#This Row],[Version]],version8[Version],0),2)</f>
        <v>1</v>
      </c>
      <c r="AC571" s="29" t="str">
        <f>IF(Data2[[#This Row],[FederalService]]="",Data2[[#This Row],[FundSource]],IF(Data2[[#This Row],[FederalService]]="L",Data2[[#This Row],[FundSource]]&amp;"-L",IF(Data2[[#This Row],[FederalService]]="F",Data2[[#This Row],[FundSource]]&amp;"-F",IF(Data2[[#This Row],[FederalService]]="S",Data2[[#This Row],[FundSource]]&amp;"-S"))))</f>
        <v>SEG-S</v>
      </c>
    </row>
    <row r="572" spans="1:29" ht="15" x14ac:dyDescent="0.25">
      <c r="A572" t="s">
        <v>123</v>
      </c>
      <c r="B572" t="s">
        <v>127</v>
      </c>
      <c r="C572" t="s">
        <v>165</v>
      </c>
      <c r="D572" s="15">
        <v>466</v>
      </c>
      <c r="E572" t="s">
        <v>383</v>
      </c>
      <c r="F572" t="s">
        <v>109</v>
      </c>
      <c r="G572" t="s">
        <v>110</v>
      </c>
      <c r="H572" t="s">
        <v>165</v>
      </c>
      <c r="I572" t="s">
        <v>118</v>
      </c>
      <c r="J572" t="s">
        <v>112</v>
      </c>
      <c r="K572" t="s">
        <v>112</v>
      </c>
      <c r="L572" s="15">
        <v>2000</v>
      </c>
      <c r="M572" t="s">
        <v>115</v>
      </c>
      <c r="N572" t="s">
        <v>116</v>
      </c>
      <c r="O572" t="s">
        <v>376</v>
      </c>
      <c r="P572" t="s">
        <v>302</v>
      </c>
      <c r="Q572" t="s">
        <v>391</v>
      </c>
      <c r="R572" t="s">
        <v>170</v>
      </c>
      <c r="S572">
        <v>6968100</v>
      </c>
      <c r="T572">
        <v>0</v>
      </c>
      <c r="U572" s="15">
        <v>2</v>
      </c>
      <c r="V572" s="27" t="str">
        <f>INDEX(program[ProgramName],MATCH(Data2[[#This Row],[ProgramNum]],program[ProgramNum],0))</f>
        <v>GENERAL TRANSPORTATION OPERATIONS</v>
      </c>
      <c r="W572" s="20" t="str">
        <f>RIGHT(Data2[[#This Row],[ProgramNum]],1)&amp;Data2[[#This Row],[Statute]]</f>
        <v>4er</v>
      </c>
      <c r="X572" s="27" t="e">
        <f>INDEX(#REF!,MATCH(Data2[[#This Row],[Appr]],#REF!,0))</f>
        <v>#REF!</v>
      </c>
      <c r="Y572" s="40" t="str">
        <f>INDEX(version[Version],MATCH(Data2[[#This Row],[ChangeAuth]],version[Chg code],0))</f>
        <v>Agency</v>
      </c>
      <c r="Z572" s="30">
        <f>INDEX(fund[#Data],MATCH(G572,fund[Fund code],0),2)</f>
        <v>211</v>
      </c>
      <c r="AA572" s="29" t="str">
        <f>IF(Data2[[#This Row],[B2year]]=1,RIGHT(LEFT($A$1,4)+1,2),IF(Data2[[#This Row],[B2year]]=2,RIGHT($A$1,2),""))</f>
        <v>23</v>
      </c>
      <c r="AB572" s="29">
        <f>INDEX(version8[#Data],MATCH(Data2[[#This Row],[Version]],version8[Version],0),2)</f>
        <v>1</v>
      </c>
      <c r="AC572" s="29" t="str">
        <f>IF(Data2[[#This Row],[FederalService]]="",Data2[[#This Row],[FundSource]],IF(Data2[[#This Row],[FederalService]]="L",Data2[[#This Row],[FundSource]]&amp;"-L",IF(Data2[[#This Row],[FederalService]]="F",Data2[[#This Row],[FundSource]]&amp;"-F",IF(Data2[[#This Row],[FederalService]]="S",Data2[[#This Row],[FundSource]]&amp;"-S"))))</f>
        <v>SEG-S</v>
      </c>
    </row>
    <row r="573" spans="1:29" ht="15" x14ac:dyDescent="0.25">
      <c r="A573" t="s">
        <v>123</v>
      </c>
      <c r="B573" t="s">
        <v>127</v>
      </c>
      <c r="C573" t="s">
        <v>165</v>
      </c>
      <c r="D573" s="15">
        <v>466</v>
      </c>
      <c r="E573" t="s">
        <v>383</v>
      </c>
      <c r="F573" t="s">
        <v>109</v>
      </c>
      <c r="G573" t="s">
        <v>110</v>
      </c>
      <c r="H573" t="s">
        <v>165</v>
      </c>
      <c r="I573" t="s">
        <v>118</v>
      </c>
      <c r="J573" t="s">
        <v>112</v>
      </c>
      <c r="K573" t="s">
        <v>112</v>
      </c>
      <c r="L573" s="15">
        <v>2000</v>
      </c>
      <c r="M573" t="s">
        <v>115</v>
      </c>
      <c r="N573" t="s">
        <v>116</v>
      </c>
      <c r="O573" t="s">
        <v>376</v>
      </c>
      <c r="P573" t="s">
        <v>302</v>
      </c>
      <c r="Q573" t="s">
        <v>391</v>
      </c>
      <c r="R573" t="s">
        <v>170</v>
      </c>
      <c r="S573">
        <v>6968100</v>
      </c>
      <c r="T573">
        <v>0</v>
      </c>
      <c r="U573" s="15">
        <v>1</v>
      </c>
      <c r="V573" s="27" t="str">
        <f>INDEX(program[ProgramName],MATCH(Data2[[#This Row],[ProgramNum]],program[ProgramNum],0))</f>
        <v>GENERAL TRANSPORTATION OPERATIONS</v>
      </c>
      <c r="W573" s="20" t="str">
        <f>RIGHT(Data2[[#This Row],[ProgramNum]],1)&amp;Data2[[#This Row],[Statute]]</f>
        <v>4er</v>
      </c>
      <c r="X573" s="27" t="e">
        <f>INDEX(#REF!,MATCH(Data2[[#This Row],[Appr]],#REF!,0))</f>
        <v>#REF!</v>
      </c>
      <c r="Y573" s="40" t="str">
        <f>INDEX(version[Version],MATCH(Data2[[#This Row],[ChangeAuth]],version[Chg code],0))</f>
        <v>Agency</v>
      </c>
      <c r="Z573" s="30">
        <f>INDEX(fund[#Data],MATCH(G573,fund[Fund code],0),2)</f>
        <v>211</v>
      </c>
      <c r="AA573" s="29" t="str">
        <f>IF(Data2[[#This Row],[B2year]]=1,RIGHT(LEFT($A$1,4)+1,2),IF(Data2[[#This Row],[B2year]]=2,RIGHT($A$1,2),""))</f>
        <v>22</v>
      </c>
      <c r="AB573" s="29">
        <f>INDEX(version8[#Data],MATCH(Data2[[#This Row],[Version]],version8[Version],0),2)</f>
        <v>1</v>
      </c>
      <c r="AC573" s="29" t="str">
        <f>IF(Data2[[#This Row],[FederalService]]="",Data2[[#This Row],[FundSource]],IF(Data2[[#This Row],[FederalService]]="L",Data2[[#This Row],[FundSource]]&amp;"-L",IF(Data2[[#This Row],[FederalService]]="F",Data2[[#This Row],[FundSource]]&amp;"-F",IF(Data2[[#This Row],[FederalService]]="S",Data2[[#This Row],[FundSource]]&amp;"-S"))))</f>
        <v>SEG-S</v>
      </c>
    </row>
    <row r="574" spans="1:29" ht="15" x14ac:dyDescent="0.25">
      <c r="A574" t="s">
        <v>123</v>
      </c>
      <c r="B574" t="s">
        <v>127</v>
      </c>
      <c r="C574" t="s">
        <v>165</v>
      </c>
      <c r="D574" s="15">
        <v>467</v>
      </c>
      <c r="E574" t="s">
        <v>386</v>
      </c>
      <c r="F574" t="s">
        <v>109</v>
      </c>
      <c r="G574" t="s">
        <v>110</v>
      </c>
      <c r="H574" t="s">
        <v>165</v>
      </c>
      <c r="I574" t="s">
        <v>118</v>
      </c>
      <c r="J574" t="s">
        <v>112</v>
      </c>
      <c r="K574" t="s">
        <v>112</v>
      </c>
      <c r="L574" s="15">
        <v>2000</v>
      </c>
      <c r="M574" t="s">
        <v>115</v>
      </c>
      <c r="N574" t="s">
        <v>116</v>
      </c>
      <c r="O574" t="s">
        <v>378</v>
      </c>
      <c r="P574" t="s">
        <v>210</v>
      </c>
      <c r="Q574" t="s">
        <v>391</v>
      </c>
      <c r="R574" t="s">
        <v>170</v>
      </c>
      <c r="S574">
        <v>133000</v>
      </c>
      <c r="T574">
        <v>0</v>
      </c>
      <c r="U574" s="15">
        <v>2</v>
      </c>
      <c r="V574" s="27" t="str">
        <f>INDEX(program[ProgramName],MATCH(Data2[[#This Row],[ProgramNum]],program[ProgramNum],0))</f>
        <v>GENERAL TRANSPORTATION OPERATIONS</v>
      </c>
      <c r="W574" s="20" t="str">
        <f>RIGHT(Data2[[#This Row],[ProgramNum]],1)&amp;Data2[[#This Row],[Statute]]</f>
        <v>4es</v>
      </c>
      <c r="X574" s="27" t="e">
        <f>INDEX(#REF!,MATCH(Data2[[#This Row],[Appr]],#REF!,0))</f>
        <v>#REF!</v>
      </c>
      <c r="Y574" s="40" t="str">
        <f>INDEX(version[Version],MATCH(Data2[[#This Row],[ChangeAuth]],version[Chg code],0))</f>
        <v>Agency</v>
      </c>
      <c r="Z574" s="30">
        <f>INDEX(fund[#Data],MATCH(G574,fund[Fund code],0),2)</f>
        <v>211</v>
      </c>
      <c r="AA574" s="29" t="str">
        <f>IF(Data2[[#This Row],[B2year]]=1,RIGHT(LEFT($A$1,4)+1,2),IF(Data2[[#This Row],[B2year]]=2,RIGHT($A$1,2),""))</f>
        <v>23</v>
      </c>
      <c r="AB574" s="29">
        <f>INDEX(version8[#Data],MATCH(Data2[[#This Row],[Version]],version8[Version],0),2)</f>
        <v>1</v>
      </c>
      <c r="AC574" s="29" t="str">
        <f>IF(Data2[[#This Row],[FederalService]]="",Data2[[#This Row],[FundSource]],IF(Data2[[#This Row],[FederalService]]="L",Data2[[#This Row],[FundSource]]&amp;"-L",IF(Data2[[#This Row],[FederalService]]="F",Data2[[#This Row],[FundSource]]&amp;"-F",IF(Data2[[#This Row],[FederalService]]="S",Data2[[#This Row],[FundSource]]&amp;"-S"))))</f>
        <v>SEG-S</v>
      </c>
    </row>
    <row r="575" spans="1:29" ht="15" x14ac:dyDescent="0.25">
      <c r="A575" t="s">
        <v>123</v>
      </c>
      <c r="B575" t="s">
        <v>127</v>
      </c>
      <c r="C575" t="s">
        <v>165</v>
      </c>
      <c r="D575" s="15">
        <v>467</v>
      </c>
      <c r="E575" t="s">
        <v>386</v>
      </c>
      <c r="F575" t="s">
        <v>109</v>
      </c>
      <c r="G575" t="s">
        <v>110</v>
      </c>
      <c r="H575" t="s">
        <v>165</v>
      </c>
      <c r="I575" t="s">
        <v>118</v>
      </c>
      <c r="J575" t="s">
        <v>112</v>
      </c>
      <c r="K575" t="s">
        <v>112</v>
      </c>
      <c r="L575" s="15">
        <v>2000</v>
      </c>
      <c r="M575" t="s">
        <v>115</v>
      </c>
      <c r="N575" t="s">
        <v>116</v>
      </c>
      <c r="O575" t="s">
        <v>378</v>
      </c>
      <c r="P575" t="s">
        <v>210</v>
      </c>
      <c r="Q575" t="s">
        <v>391</v>
      </c>
      <c r="R575" t="s">
        <v>170</v>
      </c>
      <c r="S575">
        <v>133000</v>
      </c>
      <c r="T575">
        <v>0</v>
      </c>
      <c r="U575" s="15">
        <v>1</v>
      </c>
      <c r="V575" s="27" t="str">
        <f>INDEX(program[ProgramName],MATCH(Data2[[#This Row],[ProgramNum]],program[ProgramNum],0))</f>
        <v>GENERAL TRANSPORTATION OPERATIONS</v>
      </c>
      <c r="W575" s="20" t="str">
        <f>RIGHT(Data2[[#This Row],[ProgramNum]],1)&amp;Data2[[#This Row],[Statute]]</f>
        <v>4es</v>
      </c>
      <c r="X575" s="27" t="e">
        <f>INDEX(#REF!,MATCH(Data2[[#This Row],[Appr]],#REF!,0))</f>
        <v>#REF!</v>
      </c>
      <c r="Y575" s="40" t="str">
        <f>INDEX(version[Version],MATCH(Data2[[#This Row],[ChangeAuth]],version[Chg code],0))</f>
        <v>Agency</v>
      </c>
      <c r="Z575" s="30">
        <f>INDEX(fund[#Data],MATCH(G575,fund[Fund code],0),2)</f>
        <v>211</v>
      </c>
      <c r="AA575" s="29" t="str">
        <f>IF(Data2[[#This Row],[B2year]]=1,RIGHT(LEFT($A$1,4)+1,2),IF(Data2[[#This Row],[B2year]]=2,RIGHT($A$1,2),""))</f>
        <v>22</v>
      </c>
      <c r="AB575" s="29">
        <f>INDEX(version8[#Data],MATCH(Data2[[#This Row],[Version]],version8[Version],0),2)</f>
        <v>1</v>
      </c>
      <c r="AC575" s="29" t="str">
        <f>IF(Data2[[#This Row],[FederalService]]="",Data2[[#This Row],[FundSource]],IF(Data2[[#This Row],[FederalService]]="L",Data2[[#This Row],[FundSource]]&amp;"-L",IF(Data2[[#This Row],[FederalService]]="F",Data2[[#This Row],[FundSource]]&amp;"-F",IF(Data2[[#This Row],[FederalService]]="S",Data2[[#This Row],[FundSource]]&amp;"-S"))))</f>
        <v>SEG-S</v>
      </c>
    </row>
    <row r="576" spans="1:29" ht="15" x14ac:dyDescent="0.25">
      <c r="A576" t="s">
        <v>123</v>
      </c>
      <c r="B576" t="s">
        <v>128</v>
      </c>
      <c r="C576" t="s">
        <v>165</v>
      </c>
      <c r="D576" s="15">
        <v>410</v>
      </c>
      <c r="E576" t="s">
        <v>393</v>
      </c>
      <c r="F576" t="s">
        <v>38</v>
      </c>
      <c r="G576" t="s">
        <v>117</v>
      </c>
      <c r="H576" t="s">
        <v>165</v>
      </c>
      <c r="I576" t="s">
        <v>118</v>
      </c>
      <c r="J576" t="s">
        <v>111</v>
      </c>
      <c r="K576" t="s">
        <v>165</v>
      </c>
      <c r="L576" s="15">
        <v>7012</v>
      </c>
      <c r="M576" t="s">
        <v>394</v>
      </c>
      <c r="N576" t="s">
        <v>122</v>
      </c>
      <c r="O576" t="s">
        <v>395</v>
      </c>
      <c r="P576" t="s">
        <v>132</v>
      </c>
      <c r="Q576" t="s">
        <v>190</v>
      </c>
      <c r="R576" t="s">
        <v>170</v>
      </c>
      <c r="S576">
        <v>250000</v>
      </c>
      <c r="T576">
        <v>0</v>
      </c>
      <c r="U576" s="15">
        <v>1</v>
      </c>
      <c r="V576" s="27" t="str">
        <f>INDEX(program[ProgramName],MATCH(Data2[[#This Row],[ProgramNum]],program[ProgramNum],0))</f>
        <v>GENERAL TRANSPORTATION OPERATIONS</v>
      </c>
      <c r="W576" s="20" t="str">
        <f>RIGHT(Data2[[#This Row],[ProgramNum]],1)&amp;Data2[[#This Row],[Statute]]</f>
        <v>4fa</v>
      </c>
      <c r="X576" s="27" t="e">
        <f>INDEX(#REF!,MATCH(Data2[[#This Row],[Appr]],#REF!,0))</f>
        <v>#REF!</v>
      </c>
      <c r="Y576" s="40" t="str">
        <f>INDEX(version[Version],MATCH(Data2[[#This Row],[ChangeAuth]],version[Chg code],0))</f>
        <v>Governor's</v>
      </c>
      <c r="Z576" s="30">
        <f>INDEX(fund[#Data],MATCH(G576,fund[Fund code],0),2)</f>
        <v>100</v>
      </c>
      <c r="AA576" s="29" t="str">
        <f>IF(Data2[[#This Row],[B2year]]=1,RIGHT(LEFT($A$1,4)+1,2),IF(Data2[[#This Row],[B2year]]=2,RIGHT($A$1,2),""))</f>
        <v>22</v>
      </c>
      <c r="AB576" s="29">
        <f>INDEX(version8[#Data],MATCH(Data2[[#This Row],[Version]],version8[Version],0),2)</f>
        <v>2</v>
      </c>
      <c r="AC576" s="29" t="str">
        <f>IF(Data2[[#This Row],[FederalService]]="",Data2[[#This Row],[FundSource]],IF(Data2[[#This Row],[FederalService]]="L",Data2[[#This Row],[FundSource]]&amp;"-L",IF(Data2[[#This Row],[FederalService]]="F",Data2[[#This Row],[FundSource]]&amp;"-F",IF(Data2[[#This Row],[FederalService]]="S",Data2[[#This Row],[FundSource]]&amp;"-S"))))</f>
        <v>GPR</v>
      </c>
    </row>
    <row r="577" spans="1:29" ht="15" x14ac:dyDescent="0.25">
      <c r="A577" t="s">
        <v>123</v>
      </c>
      <c r="B577" t="s">
        <v>128</v>
      </c>
      <c r="C577" t="s">
        <v>165</v>
      </c>
      <c r="D577" s="15">
        <v>410</v>
      </c>
      <c r="E577" t="s">
        <v>393</v>
      </c>
      <c r="F577" t="s">
        <v>38</v>
      </c>
      <c r="G577" t="s">
        <v>117</v>
      </c>
      <c r="H577" t="s">
        <v>165</v>
      </c>
      <c r="I577" t="s">
        <v>118</v>
      </c>
      <c r="J577" t="s">
        <v>111</v>
      </c>
      <c r="K577" t="s">
        <v>165</v>
      </c>
      <c r="L577" s="15">
        <v>7012</v>
      </c>
      <c r="M577" t="s">
        <v>394</v>
      </c>
      <c r="N577" t="s">
        <v>122</v>
      </c>
      <c r="O577" t="s">
        <v>395</v>
      </c>
      <c r="P577" t="s">
        <v>132</v>
      </c>
      <c r="Q577" t="s">
        <v>190</v>
      </c>
      <c r="R577" t="s">
        <v>170</v>
      </c>
      <c r="S577">
        <v>250000</v>
      </c>
      <c r="T577">
        <v>0</v>
      </c>
      <c r="U577" s="15">
        <v>2</v>
      </c>
      <c r="V577" s="27" t="str">
        <f>INDEX(program[ProgramName],MATCH(Data2[[#This Row],[ProgramNum]],program[ProgramNum],0))</f>
        <v>GENERAL TRANSPORTATION OPERATIONS</v>
      </c>
      <c r="W577" s="20" t="str">
        <f>RIGHT(Data2[[#This Row],[ProgramNum]],1)&amp;Data2[[#This Row],[Statute]]</f>
        <v>4fa</v>
      </c>
      <c r="X577" s="27" t="e">
        <f>INDEX(#REF!,MATCH(Data2[[#This Row],[Appr]],#REF!,0))</f>
        <v>#REF!</v>
      </c>
      <c r="Y577" s="40" t="str">
        <f>INDEX(version[Version],MATCH(Data2[[#This Row],[ChangeAuth]],version[Chg code],0))</f>
        <v>Governor's</v>
      </c>
      <c r="Z577" s="30">
        <f>INDEX(fund[#Data],MATCH(G577,fund[Fund code],0),2)</f>
        <v>100</v>
      </c>
      <c r="AA577" s="29" t="str">
        <f>IF(Data2[[#This Row],[B2year]]=1,RIGHT(LEFT($A$1,4)+1,2),IF(Data2[[#This Row],[B2year]]=2,RIGHT($A$1,2),""))</f>
        <v>23</v>
      </c>
      <c r="AB577" s="29">
        <f>INDEX(version8[#Data],MATCH(Data2[[#This Row],[Version]],version8[Version],0),2)</f>
        <v>2</v>
      </c>
      <c r="AC577" s="29" t="str">
        <f>IF(Data2[[#This Row],[FederalService]]="",Data2[[#This Row],[FundSource]],IF(Data2[[#This Row],[FederalService]]="L",Data2[[#This Row],[FundSource]]&amp;"-L",IF(Data2[[#This Row],[FederalService]]="F",Data2[[#This Row],[FundSource]]&amp;"-F",IF(Data2[[#This Row],[FederalService]]="S",Data2[[#This Row],[FundSource]]&amp;"-S"))))</f>
        <v>GPR</v>
      </c>
    </row>
    <row r="578" spans="1:29" ht="15" x14ac:dyDescent="0.25">
      <c r="A578" t="s">
        <v>120</v>
      </c>
      <c r="B578" t="s">
        <v>107</v>
      </c>
      <c r="C578" t="s">
        <v>165</v>
      </c>
      <c r="D578" s="15">
        <v>961</v>
      </c>
      <c r="E578" t="s">
        <v>361</v>
      </c>
      <c r="F578" t="s">
        <v>109</v>
      </c>
      <c r="G578" t="s">
        <v>110</v>
      </c>
      <c r="H578" t="s">
        <v>165</v>
      </c>
      <c r="I578" t="s">
        <v>118</v>
      </c>
      <c r="J578" t="s">
        <v>112</v>
      </c>
      <c r="K578" t="s">
        <v>165</v>
      </c>
      <c r="L578" s="15">
        <v>5303</v>
      </c>
      <c r="M578" t="s">
        <v>368</v>
      </c>
      <c r="N578" t="s">
        <v>125</v>
      </c>
      <c r="O578" t="s">
        <v>362</v>
      </c>
      <c r="P578" t="s">
        <v>264</v>
      </c>
      <c r="Q578" t="s">
        <v>274</v>
      </c>
      <c r="R578" t="s">
        <v>170</v>
      </c>
      <c r="S578">
        <v>-41400</v>
      </c>
      <c r="T578">
        <v>0</v>
      </c>
      <c r="U578" s="15">
        <v>2</v>
      </c>
      <c r="V578" s="27" t="str">
        <f>INDEX(program[ProgramName],MATCH(Data2[[#This Row],[ProgramNum]],program[ProgramNum],0))</f>
        <v>GENERAL PROVISIONS</v>
      </c>
      <c r="W578" s="20" t="str">
        <f>RIGHT(Data2[[#This Row],[ProgramNum]],1)&amp;Data2[[#This Row],[Statute]]</f>
        <v>9qh</v>
      </c>
      <c r="X578" s="27" t="e">
        <f>INDEX(#REF!,MATCH(Data2[[#This Row],[Appr]],#REF!,0))</f>
        <v>#REF!</v>
      </c>
      <c r="Y578" s="40" t="str">
        <f>INDEX(version[Version],MATCH(Data2[[#This Row],[ChangeAuth]],version[Chg code],0))</f>
        <v>Final</v>
      </c>
      <c r="Z578" s="30">
        <f>INDEX(fund[#Data],MATCH(G578,fund[Fund code],0),2)</f>
        <v>211</v>
      </c>
      <c r="AA578" s="29" t="str">
        <f>IF(Data2[[#This Row],[B2year]]=1,RIGHT(LEFT($A$1,4)+1,2),IF(Data2[[#This Row],[B2year]]=2,RIGHT($A$1,2),""))</f>
        <v>23</v>
      </c>
      <c r="AB578" s="29">
        <f>INDEX(version8[#Data],MATCH(Data2[[#This Row],[Version]],version8[Version],0),2)</f>
        <v>6</v>
      </c>
      <c r="AC578" s="29" t="str">
        <f>IF(Data2[[#This Row],[FederalService]]="",Data2[[#This Row],[FundSource]],IF(Data2[[#This Row],[FederalService]]="L",Data2[[#This Row],[FundSource]]&amp;"-L",IF(Data2[[#This Row],[FederalService]]="F",Data2[[#This Row],[FundSource]]&amp;"-F",IF(Data2[[#This Row],[FederalService]]="S",Data2[[#This Row],[FundSource]]&amp;"-S"))))</f>
        <v>SEG</v>
      </c>
    </row>
    <row r="579" spans="1:29" ht="15" x14ac:dyDescent="0.25">
      <c r="A579" t="s">
        <v>120</v>
      </c>
      <c r="B579" t="s">
        <v>107</v>
      </c>
      <c r="C579" t="s">
        <v>165</v>
      </c>
      <c r="D579" s="15">
        <v>981</v>
      </c>
      <c r="E579" t="s">
        <v>365</v>
      </c>
      <c r="F579" t="s">
        <v>109</v>
      </c>
      <c r="G579" t="s">
        <v>110</v>
      </c>
      <c r="H579" t="s">
        <v>165</v>
      </c>
      <c r="I579" t="s">
        <v>118</v>
      </c>
      <c r="J579" t="s">
        <v>112</v>
      </c>
      <c r="K579" t="s">
        <v>178</v>
      </c>
      <c r="L579" s="15">
        <v>5303</v>
      </c>
      <c r="M579" t="s">
        <v>368</v>
      </c>
      <c r="N579" t="s">
        <v>125</v>
      </c>
      <c r="O579" t="s">
        <v>366</v>
      </c>
      <c r="P579" t="s">
        <v>367</v>
      </c>
      <c r="Q579" t="s">
        <v>274</v>
      </c>
      <c r="R579" t="s">
        <v>170</v>
      </c>
      <c r="S579">
        <v>-78200</v>
      </c>
      <c r="T579">
        <v>0</v>
      </c>
      <c r="U579" s="15">
        <v>1</v>
      </c>
      <c r="V579" s="27" t="str">
        <f>INDEX(program[ProgramName],MATCH(Data2[[#This Row],[ProgramNum]],program[ProgramNum],0))</f>
        <v>GENERAL PROVISIONS</v>
      </c>
      <c r="W579" s="20" t="str">
        <f>RIGHT(Data2[[#This Row],[ProgramNum]],1)&amp;Data2[[#This Row],[Statute]]</f>
        <v>9qj</v>
      </c>
      <c r="X579" s="27" t="e">
        <f>INDEX(#REF!,MATCH(Data2[[#This Row],[Appr]],#REF!,0))</f>
        <v>#REF!</v>
      </c>
      <c r="Y579" s="40" t="str">
        <f>INDEX(version[Version],MATCH(Data2[[#This Row],[ChangeAuth]],version[Chg code],0))</f>
        <v>Final</v>
      </c>
      <c r="Z579" s="30">
        <f>INDEX(fund[#Data],MATCH(G579,fund[Fund code],0),2)</f>
        <v>211</v>
      </c>
      <c r="AA579" s="29" t="str">
        <f>IF(Data2[[#This Row],[B2year]]=1,RIGHT(LEFT($A$1,4)+1,2),IF(Data2[[#This Row],[B2year]]=2,RIGHT($A$1,2),""))</f>
        <v>22</v>
      </c>
      <c r="AB579" s="29">
        <f>INDEX(version8[#Data],MATCH(Data2[[#This Row],[Version]],version8[Version],0),2)</f>
        <v>6</v>
      </c>
      <c r="AC579" s="29" t="str">
        <f>IF(Data2[[#This Row],[FederalService]]="",Data2[[#This Row],[FundSource]],IF(Data2[[#This Row],[FederalService]]="L",Data2[[#This Row],[FundSource]]&amp;"-L",IF(Data2[[#This Row],[FederalService]]="F",Data2[[#This Row],[FundSource]]&amp;"-F",IF(Data2[[#This Row],[FederalService]]="S",Data2[[#This Row],[FundSource]]&amp;"-S"))))</f>
        <v>SEG-F</v>
      </c>
    </row>
    <row r="580" spans="1:29" ht="15" x14ac:dyDescent="0.25">
      <c r="A580" t="s">
        <v>123</v>
      </c>
      <c r="B580" t="s">
        <v>107</v>
      </c>
      <c r="C580" t="s">
        <v>165</v>
      </c>
      <c r="D580" s="15">
        <v>461</v>
      </c>
      <c r="E580" t="s">
        <v>344</v>
      </c>
      <c r="F580" t="s">
        <v>109</v>
      </c>
      <c r="G580" t="s">
        <v>110</v>
      </c>
      <c r="H580" t="s">
        <v>165</v>
      </c>
      <c r="I580" t="s">
        <v>111</v>
      </c>
      <c r="J580" t="s">
        <v>112</v>
      </c>
      <c r="K580" t="s">
        <v>165</v>
      </c>
      <c r="L580" s="15">
        <v>2000</v>
      </c>
      <c r="M580" t="s">
        <v>115</v>
      </c>
      <c r="N580" t="s">
        <v>116</v>
      </c>
      <c r="O580" t="s">
        <v>235</v>
      </c>
      <c r="P580" t="s">
        <v>264</v>
      </c>
      <c r="Q580" t="s">
        <v>360</v>
      </c>
      <c r="R580" t="s">
        <v>170</v>
      </c>
      <c r="S580">
        <v>33000</v>
      </c>
      <c r="T580">
        <v>0</v>
      </c>
      <c r="U580" s="15">
        <v>1</v>
      </c>
      <c r="V580" s="27" t="str">
        <f>INDEX(program[ProgramName],MATCH(Data2[[#This Row],[ProgramNum]],program[ProgramNum],0))</f>
        <v>GENERAL TRANSPORTATION OPERATIONS</v>
      </c>
      <c r="W580" s="20" t="str">
        <f>RIGHT(Data2[[#This Row],[ProgramNum]],1)&amp;Data2[[#This Row],[Statute]]</f>
        <v>4aq</v>
      </c>
      <c r="X580" s="27" t="e">
        <f>INDEX(#REF!,MATCH(Data2[[#This Row],[Appr]],#REF!,0))</f>
        <v>#REF!</v>
      </c>
      <c r="Y580" s="40" t="str">
        <f>INDEX(version[Version],MATCH(Data2[[#This Row],[ChangeAuth]],version[Chg code],0))</f>
        <v>Agency</v>
      </c>
      <c r="Z580" s="30">
        <f>INDEX(fund[#Data],MATCH(G580,fund[Fund code],0),2)</f>
        <v>211</v>
      </c>
      <c r="AA580" s="29" t="str">
        <f>IF(Data2[[#This Row],[B2year]]=1,RIGHT(LEFT($A$1,4)+1,2),IF(Data2[[#This Row],[B2year]]=2,RIGHT($A$1,2),""))</f>
        <v>22</v>
      </c>
      <c r="AB580" s="29">
        <f>INDEX(version8[#Data],MATCH(Data2[[#This Row],[Version]],version8[Version],0),2)</f>
        <v>1</v>
      </c>
      <c r="AC580" s="29" t="str">
        <f>IF(Data2[[#This Row],[FederalService]]="",Data2[[#This Row],[FundSource]],IF(Data2[[#This Row],[FederalService]]="L",Data2[[#This Row],[FundSource]]&amp;"-L",IF(Data2[[#This Row],[FederalService]]="F",Data2[[#This Row],[FundSource]]&amp;"-F",IF(Data2[[#This Row],[FederalService]]="S",Data2[[#This Row],[FundSource]]&amp;"-S"))))</f>
        <v>SEG</v>
      </c>
    </row>
    <row r="581" spans="1:29" ht="15" x14ac:dyDescent="0.25">
      <c r="A581" t="s">
        <v>123</v>
      </c>
      <c r="B581" t="s">
        <v>107</v>
      </c>
      <c r="C581" t="s">
        <v>165</v>
      </c>
      <c r="D581" s="15">
        <v>461</v>
      </c>
      <c r="E581" t="s">
        <v>344</v>
      </c>
      <c r="F581" t="s">
        <v>109</v>
      </c>
      <c r="G581" t="s">
        <v>110</v>
      </c>
      <c r="H581" t="s">
        <v>165</v>
      </c>
      <c r="I581" t="s">
        <v>111</v>
      </c>
      <c r="J581" t="s">
        <v>112</v>
      </c>
      <c r="K581" t="s">
        <v>165</v>
      </c>
      <c r="L581" s="15">
        <v>2000</v>
      </c>
      <c r="M581" t="s">
        <v>115</v>
      </c>
      <c r="N581" t="s">
        <v>116</v>
      </c>
      <c r="O581" t="s">
        <v>235</v>
      </c>
      <c r="P581" t="s">
        <v>264</v>
      </c>
      <c r="Q581" t="s">
        <v>360</v>
      </c>
      <c r="R581" t="s">
        <v>170</v>
      </c>
      <c r="S581">
        <v>33000</v>
      </c>
      <c r="T581">
        <v>0</v>
      </c>
      <c r="U581" s="15">
        <v>2</v>
      </c>
      <c r="V581" s="27" t="str">
        <f>INDEX(program[ProgramName],MATCH(Data2[[#This Row],[ProgramNum]],program[ProgramNum],0))</f>
        <v>GENERAL TRANSPORTATION OPERATIONS</v>
      </c>
      <c r="W581" s="20" t="str">
        <f>RIGHT(Data2[[#This Row],[ProgramNum]],1)&amp;Data2[[#This Row],[Statute]]</f>
        <v>4aq</v>
      </c>
      <c r="X581" s="27" t="e">
        <f>INDEX(#REF!,MATCH(Data2[[#This Row],[Appr]],#REF!,0))</f>
        <v>#REF!</v>
      </c>
      <c r="Y581" s="40" t="str">
        <f>INDEX(version[Version],MATCH(Data2[[#This Row],[ChangeAuth]],version[Chg code],0))</f>
        <v>Agency</v>
      </c>
      <c r="Z581" s="30">
        <f>INDEX(fund[#Data],MATCH(G581,fund[Fund code],0),2)</f>
        <v>211</v>
      </c>
      <c r="AA581" s="29" t="str">
        <f>IF(Data2[[#This Row],[B2year]]=1,RIGHT(LEFT($A$1,4)+1,2),IF(Data2[[#This Row],[B2year]]=2,RIGHT($A$1,2),""))</f>
        <v>23</v>
      </c>
      <c r="AB581" s="29">
        <f>INDEX(version8[#Data],MATCH(Data2[[#This Row],[Version]],version8[Version],0),2)</f>
        <v>1</v>
      </c>
      <c r="AC581" s="29" t="str">
        <f>IF(Data2[[#This Row],[FederalService]]="",Data2[[#This Row],[FundSource]],IF(Data2[[#This Row],[FederalService]]="L",Data2[[#This Row],[FundSource]]&amp;"-L",IF(Data2[[#This Row],[FederalService]]="F",Data2[[#This Row],[FundSource]]&amp;"-F",IF(Data2[[#This Row],[FederalService]]="S",Data2[[#This Row],[FundSource]]&amp;"-S"))))</f>
        <v>SEG</v>
      </c>
    </row>
    <row r="582" spans="1:29" ht="15" x14ac:dyDescent="0.25">
      <c r="A582" t="s">
        <v>123</v>
      </c>
      <c r="B582" t="s">
        <v>107</v>
      </c>
      <c r="C582" t="s">
        <v>165</v>
      </c>
      <c r="D582" s="15">
        <v>461</v>
      </c>
      <c r="E582" t="s">
        <v>344</v>
      </c>
      <c r="F582" t="s">
        <v>109</v>
      </c>
      <c r="G582" t="s">
        <v>110</v>
      </c>
      <c r="H582" t="s">
        <v>165</v>
      </c>
      <c r="I582" t="s">
        <v>111</v>
      </c>
      <c r="J582" t="s">
        <v>112</v>
      </c>
      <c r="K582" t="s">
        <v>165</v>
      </c>
      <c r="L582" s="15">
        <v>2000</v>
      </c>
      <c r="M582" t="s">
        <v>115</v>
      </c>
      <c r="N582" t="s">
        <v>116</v>
      </c>
      <c r="O582" t="s">
        <v>235</v>
      </c>
      <c r="P582" t="s">
        <v>264</v>
      </c>
      <c r="Q582" t="s">
        <v>295</v>
      </c>
      <c r="R582" t="s">
        <v>170</v>
      </c>
      <c r="S582">
        <v>216700</v>
      </c>
      <c r="T582">
        <v>0</v>
      </c>
      <c r="U582" s="15">
        <v>2</v>
      </c>
      <c r="V582" s="27" t="str">
        <f>INDEX(program[ProgramName],MATCH(Data2[[#This Row],[ProgramNum]],program[ProgramNum],0))</f>
        <v>GENERAL TRANSPORTATION OPERATIONS</v>
      </c>
      <c r="W582" s="20" t="str">
        <f>RIGHT(Data2[[#This Row],[ProgramNum]],1)&amp;Data2[[#This Row],[Statute]]</f>
        <v>4aq</v>
      </c>
      <c r="X582" s="27" t="e">
        <f>INDEX(#REF!,MATCH(Data2[[#This Row],[Appr]],#REF!,0))</f>
        <v>#REF!</v>
      </c>
      <c r="Y582" s="40" t="str">
        <f>INDEX(version[Version],MATCH(Data2[[#This Row],[ChangeAuth]],version[Chg code],0))</f>
        <v>Agency</v>
      </c>
      <c r="Z582" s="30">
        <f>INDEX(fund[#Data],MATCH(G582,fund[Fund code],0),2)</f>
        <v>211</v>
      </c>
      <c r="AA582" s="29" t="str">
        <f>IF(Data2[[#This Row],[B2year]]=1,RIGHT(LEFT($A$1,4)+1,2),IF(Data2[[#This Row],[B2year]]=2,RIGHT($A$1,2),""))</f>
        <v>23</v>
      </c>
      <c r="AB582" s="29">
        <f>INDEX(version8[#Data],MATCH(Data2[[#This Row],[Version]],version8[Version],0),2)</f>
        <v>1</v>
      </c>
      <c r="AC582" s="29" t="str">
        <f>IF(Data2[[#This Row],[FederalService]]="",Data2[[#This Row],[FundSource]],IF(Data2[[#This Row],[FederalService]]="L",Data2[[#This Row],[FundSource]]&amp;"-L",IF(Data2[[#This Row],[FederalService]]="F",Data2[[#This Row],[FundSource]]&amp;"-F",IF(Data2[[#This Row],[FederalService]]="S",Data2[[#This Row],[FundSource]]&amp;"-S"))))</f>
        <v>SEG</v>
      </c>
    </row>
    <row r="583" spans="1:29" ht="15" x14ac:dyDescent="0.25">
      <c r="A583" t="s">
        <v>123</v>
      </c>
      <c r="B583" t="s">
        <v>107</v>
      </c>
      <c r="C583" t="s">
        <v>165</v>
      </c>
      <c r="D583" s="15">
        <v>461</v>
      </c>
      <c r="E583" t="s">
        <v>344</v>
      </c>
      <c r="F583" t="s">
        <v>109</v>
      </c>
      <c r="G583" t="s">
        <v>110</v>
      </c>
      <c r="H583" t="s">
        <v>165</v>
      </c>
      <c r="I583" t="s">
        <v>111</v>
      </c>
      <c r="J583" t="s">
        <v>112</v>
      </c>
      <c r="K583" t="s">
        <v>165</v>
      </c>
      <c r="L583" s="15">
        <v>2000</v>
      </c>
      <c r="M583" t="s">
        <v>115</v>
      </c>
      <c r="N583" t="s">
        <v>116</v>
      </c>
      <c r="O583" t="s">
        <v>235</v>
      </c>
      <c r="P583" t="s">
        <v>264</v>
      </c>
      <c r="Q583" t="s">
        <v>295</v>
      </c>
      <c r="R583" t="s">
        <v>170</v>
      </c>
      <c r="S583">
        <v>216700</v>
      </c>
      <c r="T583">
        <v>0</v>
      </c>
      <c r="U583" s="15">
        <v>1</v>
      </c>
      <c r="V583" s="27" t="str">
        <f>INDEX(program[ProgramName],MATCH(Data2[[#This Row],[ProgramNum]],program[ProgramNum],0))</f>
        <v>GENERAL TRANSPORTATION OPERATIONS</v>
      </c>
      <c r="W583" s="20" t="str">
        <f>RIGHT(Data2[[#This Row],[ProgramNum]],1)&amp;Data2[[#This Row],[Statute]]</f>
        <v>4aq</v>
      </c>
      <c r="X583" s="27" t="e">
        <f>INDEX(#REF!,MATCH(Data2[[#This Row],[Appr]],#REF!,0))</f>
        <v>#REF!</v>
      </c>
      <c r="Y583" s="40" t="str">
        <f>INDEX(version[Version],MATCH(Data2[[#This Row],[ChangeAuth]],version[Chg code],0))</f>
        <v>Agency</v>
      </c>
      <c r="Z583" s="30">
        <f>INDEX(fund[#Data],MATCH(G583,fund[Fund code],0),2)</f>
        <v>211</v>
      </c>
      <c r="AA583" s="29" t="str">
        <f>IF(Data2[[#This Row],[B2year]]=1,RIGHT(LEFT($A$1,4)+1,2),IF(Data2[[#This Row],[B2year]]=2,RIGHT($A$1,2),""))</f>
        <v>22</v>
      </c>
      <c r="AB583" s="29">
        <f>INDEX(version8[#Data],MATCH(Data2[[#This Row],[Version]],version8[Version],0),2)</f>
        <v>1</v>
      </c>
      <c r="AC583" s="29" t="str">
        <f>IF(Data2[[#This Row],[FederalService]]="",Data2[[#This Row],[FundSource]],IF(Data2[[#This Row],[FederalService]]="L",Data2[[#This Row],[FundSource]]&amp;"-L",IF(Data2[[#This Row],[FederalService]]="F",Data2[[#This Row],[FundSource]]&amp;"-F",IF(Data2[[#This Row],[FederalService]]="S",Data2[[#This Row],[FundSource]]&amp;"-S"))))</f>
        <v>SEG</v>
      </c>
    </row>
    <row r="584" spans="1:29" ht="15" x14ac:dyDescent="0.25">
      <c r="A584" t="s">
        <v>123</v>
      </c>
      <c r="B584" t="s">
        <v>107</v>
      </c>
      <c r="C584" t="s">
        <v>165</v>
      </c>
      <c r="D584" s="15">
        <v>463</v>
      </c>
      <c r="E584" t="s">
        <v>396</v>
      </c>
      <c r="F584" t="s">
        <v>109</v>
      </c>
      <c r="G584" t="s">
        <v>110</v>
      </c>
      <c r="H584" t="s">
        <v>165</v>
      </c>
      <c r="I584" t="s">
        <v>118</v>
      </c>
      <c r="J584" t="s">
        <v>112</v>
      </c>
      <c r="K584" t="s">
        <v>112</v>
      </c>
      <c r="L584" s="15">
        <v>2000</v>
      </c>
      <c r="M584" t="s">
        <v>115</v>
      </c>
      <c r="N584" t="s">
        <v>116</v>
      </c>
      <c r="O584" t="s">
        <v>192</v>
      </c>
      <c r="P584" t="s">
        <v>270</v>
      </c>
      <c r="Q584" t="s">
        <v>295</v>
      </c>
      <c r="R584" t="s">
        <v>170</v>
      </c>
      <c r="S584">
        <v>4540000</v>
      </c>
      <c r="T584">
        <v>0</v>
      </c>
      <c r="U584" s="15">
        <v>1</v>
      </c>
      <c r="V584" s="27" t="str">
        <f>INDEX(program[ProgramName],MATCH(Data2[[#This Row],[ProgramNum]],program[ProgramNum],0))</f>
        <v>GENERAL TRANSPORTATION OPERATIONS</v>
      </c>
      <c r="W584" s="20" t="str">
        <f>RIGHT(Data2[[#This Row],[ProgramNum]],1)&amp;Data2[[#This Row],[Statute]]</f>
        <v>4at</v>
      </c>
      <c r="X584" s="27" t="e">
        <f>INDEX(#REF!,MATCH(Data2[[#This Row],[Appr]],#REF!,0))</f>
        <v>#REF!</v>
      </c>
      <c r="Y584" s="40" t="str">
        <f>INDEX(version[Version],MATCH(Data2[[#This Row],[ChangeAuth]],version[Chg code],0))</f>
        <v>Agency</v>
      </c>
      <c r="Z584" s="30">
        <f>INDEX(fund[#Data],MATCH(G584,fund[Fund code],0),2)</f>
        <v>211</v>
      </c>
      <c r="AA584" s="29" t="str">
        <f>IF(Data2[[#This Row],[B2year]]=1,RIGHT(LEFT($A$1,4)+1,2),IF(Data2[[#This Row],[B2year]]=2,RIGHT($A$1,2),""))</f>
        <v>22</v>
      </c>
      <c r="AB584" s="29">
        <f>INDEX(version8[#Data],MATCH(Data2[[#This Row],[Version]],version8[Version],0),2)</f>
        <v>1</v>
      </c>
      <c r="AC584" s="29" t="str">
        <f>IF(Data2[[#This Row],[FederalService]]="",Data2[[#This Row],[FundSource]],IF(Data2[[#This Row],[FederalService]]="L",Data2[[#This Row],[FundSource]]&amp;"-L",IF(Data2[[#This Row],[FederalService]]="F",Data2[[#This Row],[FundSource]]&amp;"-F",IF(Data2[[#This Row],[FederalService]]="S",Data2[[#This Row],[FundSource]]&amp;"-S"))))</f>
        <v>SEG-S</v>
      </c>
    </row>
    <row r="585" spans="1:29" ht="15" x14ac:dyDescent="0.25">
      <c r="A585" t="s">
        <v>123</v>
      </c>
      <c r="B585" t="s">
        <v>107</v>
      </c>
      <c r="C585" t="s">
        <v>165</v>
      </c>
      <c r="D585" s="15">
        <v>463</v>
      </c>
      <c r="E585" t="s">
        <v>396</v>
      </c>
      <c r="F585" t="s">
        <v>109</v>
      </c>
      <c r="G585" t="s">
        <v>110</v>
      </c>
      <c r="H585" t="s">
        <v>165</v>
      </c>
      <c r="I585" t="s">
        <v>118</v>
      </c>
      <c r="J585" t="s">
        <v>112</v>
      </c>
      <c r="K585" t="s">
        <v>112</v>
      </c>
      <c r="L585" s="15">
        <v>2000</v>
      </c>
      <c r="M585" t="s">
        <v>115</v>
      </c>
      <c r="N585" t="s">
        <v>116</v>
      </c>
      <c r="O585" t="s">
        <v>192</v>
      </c>
      <c r="P585" t="s">
        <v>270</v>
      </c>
      <c r="Q585" t="s">
        <v>295</v>
      </c>
      <c r="R585" t="s">
        <v>170</v>
      </c>
      <c r="S585">
        <v>4540000</v>
      </c>
      <c r="T585">
        <v>0</v>
      </c>
      <c r="U585" s="15">
        <v>2</v>
      </c>
      <c r="V585" s="27" t="str">
        <f>INDEX(program[ProgramName],MATCH(Data2[[#This Row],[ProgramNum]],program[ProgramNum],0))</f>
        <v>GENERAL TRANSPORTATION OPERATIONS</v>
      </c>
      <c r="W585" s="20" t="str">
        <f>RIGHT(Data2[[#This Row],[ProgramNum]],1)&amp;Data2[[#This Row],[Statute]]</f>
        <v>4at</v>
      </c>
      <c r="X585" s="27" t="e">
        <f>INDEX(#REF!,MATCH(Data2[[#This Row],[Appr]],#REF!,0))</f>
        <v>#REF!</v>
      </c>
      <c r="Y585" s="40" t="str">
        <f>INDEX(version[Version],MATCH(Data2[[#This Row],[ChangeAuth]],version[Chg code],0))</f>
        <v>Agency</v>
      </c>
      <c r="Z585" s="30">
        <f>INDEX(fund[#Data],MATCH(G585,fund[Fund code],0),2)</f>
        <v>211</v>
      </c>
      <c r="AA585" s="29" t="str">
        <f>IF(Data2[[#This Row],[B2year]]=1,RIGHT(LEFT($A$1,4)+1,2),IF(Data2[[#This Row],[B2year]]=2,RIGHT($A$1,2),""))</f>
        <v>23</v>
      </c>
      <c r="AB585" s="29">
        <f>INDEX(version8[#Data],MATCH(Data2[[#This Row],[Version]],version8[Version],0),2)</f>
        <v>1</v>
      </c>
      <c r="AC585" s="29" t="str">
        <f>IF(Data2[[#This Row],[FederalService]]="",Data2[[#This Row],[FundSource]],IF(Data2[[#This Row],[FederalService]]="L",Data2[[#This Row],[FundSource]]&amp;"-L",IF(Data2[[#This Row],[FederalService]]="F",Data2[[#This Row],[FundSource]]&amp;"-F",IF(Data2[[#This Row],[FederalService]]="S",Data2[[#This Row],[FundSource]]&amp;"-S"))))</f>
        <v>SEG-S</v>
      </c>
    </row>
    <row r="586" spans="1:29" ht="15" x14ac:dyDescent="0.25">
      <c r="A586" t="s">
        <v>123</v>
      </c>
      <c r="B586" t="s">
        <v>107</v>
      </c>
      <c r="C586" t="s">
        <v>165</v>
      </c>
      <c r="D586" s="15">
        <v>481</v>
      </c>
      <c r="E586" t="s">
        <v>380</v>
      </c>
      <c r="F586" t="s">
        <v>109</v>
      </c>
      <c r="G586" t="s">
        <v>110</v>
      </c>
      <c r="H586" t="s">
        <v>165</v>
      </c>
      <c r="I586" t="s">
        <v>118</v>
      </c>
      <c r="J586" t="s">
        <v>112</v>
      </c>
      <c r="K586" t="s">
        <v>178</v>
      </c>
      <c r="L586" s="15">
        <v>2000</v>
      </c>
      <c r="M586" t="s">
        <v>115</v>
      </c>
      <c r="N586" t="s">
        <v>116</v>
      </c>
      <c r="O586" t="s">
        <v>245</v>
      </c>
      <c r="P586" t="s">
        <v>367</v>
      </c>
      <c r="Q586" t="s">
        <v>295</v>
      </c>
      <c r="R586" t="s">
        <v>170</v>
      </c>
      <c r="S586">
        <v>6200</v>
      </c>
      <c r="T586">
        <v>0</v>
      </c>
      <c r="U586" s="15">
        <v>2</v>
      </c>
      <c r="V586" s="27" t="str">
        <f>INDEX(program[ProgramName],MATCH(Data2[[#This Row],[ProgramNum]],program[ProgramNum],0))</f>
        <v>GENERAL TRANSPORTATION OPERATIONS</v>
      </c>
      <c r="W586" s="20" t="str">
        <f>RIGHT(Data2[[#This Row],[ProgramNum]],1)&amp;Data2[[#This Row],[Statute]]</f>
        <v>4ax</v>
      </c>
      <c r="X586" s="27" t="e">
        <f>INDEX(#REF!,MATCH(Data2[[#This Row],[Appr]],#REF!,0))</f>
        <v>#REF!</v>
      </c>
      <c r="Y586" s="40" t="str">
        <f>INDEX(version[Version],MATCH(Data2[[#This Row],[ChangeAuth]],version[Chg code],0))</f>
        <v>Agency</v>
      </c>
      <c r="Z586" s="30">
        <f>INDEX(fund[#Data],MATCH(G586,fund[Fund code],0),2)</f>
        <v>211</v>
      </c>
      <c r="AA586" s="29" t="str">
        <f>IF(Data2[[#This Row],[B2year]]=1,RIGHT(LEFT($A$1,4)+1,2),IF(Data2[[#This Row],[B2year]]=2,RIGHT($A$1,2),""))</f>
        <v>23</v>
      </c>
      <c r="AB586" s="29">
        <f>INDEX(version8[#Data],MATCH(Data2[[#This Row],[Version]],version8[Version],0),2)</f>
        <v>1</v>
      </c>
      <c r="AC586" s="29" t="str">
        <f>IF(Data2[[#This Row],[FederalService]]="",Data2[[#This Row],[FundSource]],IF(Data2[[#This Row],[FederalService]]="L",Data2[[#This Row],[FundSource]]&amp;"-L",IF(Data2[[#This Row],[FederalService]]="F",Data2[[#This Row],[FundSource]]&amp;"-F",IF(Data2[[#This Row],[FederalService]]="S",Data2[[#This Row],[FundSource]]&amp;"-S"))))</f>
        <v>SEG-F</v>
      </c>
    </row>
    <row r="587" spans="1:29" ht="15" x14ac:dyDescent="0.25">
      <c r="A587" t="s">
        <v>123</v>
      </c>
      <c r="B587" t="s">
        <v>107</v>
      </c>
      <c r="C587" t="s">
        <v>165</v>
      </c>
      <c r="D587" s="15">
        <v>481</v>
      </c>
      <c r="E587" t="s">
        <v>380</v>
      </c>
      <c r="F587" t="s">
        <v>109</v>
      </c>
      <c r="G587" t="s">
        <v>110</v>
      </c>
      <c r="H587" t="s">
        <v>165</v>
      </c>
      <c r="I587" t="s">
        <v>118</v>
      </c>
      <c r="J587" t="s">
        <v>112</v>
      </c>
      <c r="K587" t="s">
        <v>178</v>
      </c>
      <c r="L587" s="15">
        <v>2000</v>
      </c>
      <c r="M587" t="s">
        <v>115</v>
      </c>
      <c r="N587" t="s">
        <v>116</v>
      </c>
      <c r="O587" t="s">
        <v>245</v>
      </c>
      <c r="P587" t="s">
        <v>367</v>
      </c>
      <c r="Q587" t="s">
        <v>295</v>
      </c>
      <c r="R587" t="s">
        <v>170</v>
      </c>
      <c r="S587">
        <v>6200</v>
      </c>
      <c r="T587">
        <v>0</v>
      </c>
      <c r="U587" s="15">
        <v>1</v>
      </c>
      <c r="V587" s="27" t="str">
        <f>INDEX(program[ProgramName],MATCH(Data2[[#This Row],[ProgramNum]],program[ProgramNum],0))</f>
        <v>GENERAL TRANSPORTATION OPERATIONS</v>
      </c>
      <c r="W587" s="20" t="str">
        <f>RIGHT(Data2[[#This Row],[ProgramNum]],1)&amp;Data2[[#This Row],[Statute]]</f>
        <v>4ax</v>
      </c>
      <c r="X587" s="27" t="e">
        <f>INDEX(#REF!,MATCH(Data2[[#This Row],[Appr]],#REF!,0))</f>
        <v>#REF!</v>
      </c>
      <c r="Y587" s="40" t="str">
        <f>INDEX(version[Version],MATCH(Data2[[#This Row],[ChangeAuth]],version[Chg code],0))</f>
        <v>Agency</v>
      </c>
      <c r="Z587" s="30">
        <f>INDEX(fund[#Data],MATCH(G587,fund[Fund code],0),2)</f>
        <v>211</v>
      </c>
      <c r="AA587" s="29" t="str">
        <f>IF(Data2[[#This Row],[B2year]]=1,RIGHT(LEFT($A$1,4)+1,2),IF(Data2[[#This Row],[B2year]]=2,RIGHT($A$1,2),""))</f>
        <v>22</v>
      </c>
      <c r="AB587" s="29">
        <f>INDEX(version8[#Data],MATCH(Data2[[#This Row],[Version]],version8[Version],0),2)</f>
        <v>1</v>
      </c>
      <c r="AC587" s="29" t="str">
        <f>IF(Data2[[#This Row],[FederalService]]="",Data2[[#This Row],[FundSource]],IF(Data2[[#This Row],[FederalService]]="L",Data2[[#This Row],[FundSource]]&amp;"-L",IF(Data2[[#This Row],[FederalService]]="F",Data2[[#This Row],[FundSource]]&amp;"-F",IF(Data2[[#This Row],[FederalService]]="S",Data2[[#This Row],[FundSource]]&amp;"-S"))))</f>
        <v>SEG-F</v>
      </c>
    </row>
    <row r="588" spans="1:29" ht="15" x14ac:dyDescent="0.25">
      <c r="A588" t="s">
        <v>123</v>
      </c>
      <c r="B588" t="s">
        <v>127</v>
      </c>
      <c r="C588" t="s">
        <v>165</v>
      </c>
      <c r="D588" s="15">
        <v>466</v>
      </c>
      <c r="E588" t="s">
        <v>383</v>
      </c>
      <c r="F588" t="s">
        <v>109</v>
      </c>
      <c r="G588" t="s">
        <v>110</v>
      </c>
      <c r="H588" t="s">
        <v>165</v>
      </c>
      <c r="I588" t="s">
        <v>118</v>
      </c>
      <c r="J588" t="s">
        <v>112</v>
      </c>
      <c r="K588" t="s">
        <v>112</v>
      </c>
      <c r="L588" s="15">
        <v>2000</v>
      </c>
      <c r="M588" t="s">
        <v>115</v>
      </c>
      <c r="N588" t="s">
        <v>116</v>
      </c>
      <c r="O588" t="s">
        <v>376</v>
      </c>
      <c r="P588" t="s">
        <v>302</v>
      </c>
      <c r="Q588" t="s">
        <v>295</v>
      </c>
      <c r="R588" t="s">
        <v>170</v>
      </c>
      <c r="S588">
        <v>200000</v>
      </c>
      <c r="T588">
        <v>0</v>
      </c>
      <c r="U588" s="15">
        <v>1</v>
      </c>
      <c r="V588" s="27" t="str">
        <f>INDEX(program[ProgramName],MATCH(Data2[[#This Row],[ProgramNum]],program[ProgramNum],0))</f>
        <v>GENERAL TRANSPORTATION OPERATIONS</v>
      </c>
      <c r="W588" s="20" t="str">
        <f>RIGHT(Data2[[#This Row],[ProgramNum]],1)&amp;Data2[[#This Row],[Statute]]</f>
        <v>4er</v>
      </c>
      <c r="X588" s="27" t="e">
        <f>INDEX(#REF!,MATCH(Data2[[#This Row],[Appr]],#REF!,0))</f>
        <v>#REF!</v>
      </c>
      <c r="Y588" s="40" t="str">
        <f>INDEX(version[Version],MATCH(Data2[[#This Row],[ChangeAuth]],version[Chg code],0))</f>
        <v>Agency</v>
      </c>
      <c r="Z588" s="30">
        <f>INDEX(fund[#Data],MATCH(G588,fund[Fund code],0),2)</f>
        <v>211</v>
      </c>
      <c r="AA588" s="29" t="str">
        <f>IF(Data2[[#This Row],[B2year]]=1,RIGHT(LEFT($A$1,4)+1,2),IF(Data2[[#This Row],[B2year]]=2,RIGHT($A$1,2),""))</f>
        <v>22</v>
      </c>
      <c r="AB588" s="29">
        <f>INDEX(version8[#Data],MATCH(Data2[[#This Row],[Version]],version8[Version],0),2)</f>
        <v>1</v>
      </c>
      <c r="AC588" s="29" t="str">
        <f>IF(Data2[[#This Row],[FederalService]]="",Data2[[#This Row],[FundSource]],IF(Data2[[#This Row],[FederalService]]="L",Data2[[#This Row],[FundSource]]&amp;"-L",IF(Data2[[#This Row],[FederalService]]="F",Data2[[#This Row],[FundSource]]&amp;"-F",IF(Data2[[#This Row],[FederalService]]="S",Data2[[#This Row],[FundSource]]&amp;"-S"))))</f>
        <v>SEG-S</v>
      </c>
    </row>
    <row r="589" spans="1:29" ht="15" x14ac:dyDescent="0.25">
      <c r="A589" t="s">
        <v>123</v>
      </c>
      <c r="B589" t="s">
        <v>127</v>
      </c>
      <c r="C589" t="s">
        <v>165</v>
      </c>
      <c r="D589" s="15">
        <v>466</v>
      </c>
      <c r="E589" t="s">
        <v>383</v>
      </c>
      <c r="F589" t="s">
        <v>109</v>
      </c>
      <c r="G589" t="s">
        <v>110</v>
      </c>
      <c r="H589" t="s">
        <v>165</v>
      </c>
      <c r="I589" t="s">
        <v>118</v>
      </c>
      <c r="J589" t="s">
        <v>112</v>
      </c>
      <c r="K589" t="s">
        <v>112</v>
      </c>
      <c r="L589" s="15">
        <v>2000</v>
      </c>
      <c r="M589" t="s">
        <v>115</v>
      </c>
      <c r="N589" t="s">
        <v>116</v>
      </c>
      <c r="O589" t="s">
        <v>376</v>
      </c>
      <c r="P589" t="s">
        <v>302</v>
      </c>
      <c r="Q589" t="s">
        <v>295</v>
      </c>
      <c r="R589" t="s">
        <v>170</v>
      </c>
      <c r="S589">
        <v>200000</v>
      </c>
      <c r="T589">
        <v>0</v>
      </c>
      <c r="U589" s="15">
        <v>2</v>
      </c>
      <c r="V589" s="27" t="str">
        <f>INDEX(program[ProgramName],MATCH(Data2[[#This Row],[ProgramNum]],program[ProgramNum],0))</f>
        <v>GENERAL TRANSPORTATION OPERATIONS</v>
      </c>
      <c r="W589" s="20" t="str">
        <f>RIGHT(Data2[[#This Row],[ProgramNum]],1)&amp;Data2[[#This Row],[Statute]]</f>
        <v>4er</v>
      </c>
      <c r="X589" s="27" t="e">
        <f>INDEX(#REF!,MATCH(Data2[[#This Row],[Appr]],#REF!,0))</f>
        <v>#REF!</v>
      </c>
      <c r="Y589" s="40" t="str">
        <f>INDEX(version[Version],MATCH(Data2[[#This Row],[ChangeAuth]],version[Chg code],0))</f>
        <v>Agency</v>
      </c>
      <c r="Z589" s="30">
        <f>INDEX(fund[#Data],MATCH(G589,fund[Fund code],0),2)</f>
        <v>211</v>
      </c>
      <c r="AA589" s="29" t="str">
        <f>IF(Data2[[#This Row],[B2year]]=1,RIGHT(LEFT($A$1,4)+1,2),IF(Data2[[#This Row],[B2year]]=2,RIGHT($A$1,2),""))</f>
        <v>23</v>
      </c>
      <c r="AB589" s="29">
        <f>INDEX(version8[#Data],MATCH(Data2[[#This Row],[Version]],version8[Version],0),2)</f>
        <v>1</v>
      </c>
      <c r="AC589" s="29" t="str">
        <f>IF(Data2[[#This Row],[FederalService]]="",Data2[[#This Row],[FundSource]],IF(Data2[[#This Row],[FederalService]]="L",Data2[[#This Row],[FundSource]]&amp;"-L",IF(Data2[[#This Row],[FederalService]]="F",Data2[[#This Row],[FundSource]]&amp;"-F",IF(Data2[[#This Row],[FederalService]]="S",Data2[[#This Row],[FundSource]]&amp;"-S"))))</f>
        <v>SEG-S</v>
      </c>
    </row>
    <row r="590" spans="1:29" ht="15" x14ac:dyDescent="0.25">
      <c r="A590" t="s">
        <v>123</v>
      </c>
      <c r="B590" t="s">
        <v>107</v>
      </c>
      <c r="C590" t="s">
        <v>165</v>
      </c>
      <c r="D590" s="15">
        <v>461</v>
      </c>
      <c r="E590" t="s">
        <v>344</v>
      </c>
      <c r="F590" t="s">
        <v>109</v>
      </c>
      <c r="G590" t="s">
        <v>110</v>
      </c>
      <c r="H590" t="s">
        <v>165</v>
      </c>
      <c r="I590" t="s">
        <v>111</v>
      </c>
      <c r="J590" t="s">
        <v>112</v>
      </c>
      <c r="K590" t="s">
        <v>165</v>
      </c>
      <c r="L590" s="15">
        <v>2000</v>
      </c>
      <c r="M590" t="s">
        <v>115</v>
      </c>
      <c r="N590" t="s">
        <v>116</v>
      </c>
      <c r="O590" t="s">
        <v>235</v>
      </c>
      <c r="P590" t="s">
        <v>264</v>
      </c>
      <c r="Q590" t="s">
        <v>274</v>
      </c>
      <c r="R590" t="s">
        <v>170</v>
      </c>
      <c r="S590">
        <v>-33000</v>
      </c>
      <c r="T590">
        <v>0</v>
      </c>
      <c r="U590" s="15">
        <v>1</v>
      </c>
      <c r="V590" s="27" t="str">
        <f>INDEX(program[ProgramName],MATCH(Data2[[#This Row],[ProgramNum]],program[ProgramNum],0))</f>
        <v>GENERAL TRANSPORTATION OPERATIONS</v>
      </c>
      <c r="W590" s="20" t="str">
        <f>RIGHT(Data2[[#This Row],[ProgramNum]],1)&amp;Data2[[#This Row],[Statute]]</f>
        <v>4aq</v>
      </c>
      <c r="X590" s="27" t="e">
        <f>INDEX(#REF!,MATCH(Data2[[#This Row],[Appr]],#REF!,0))</f>
        <v>#REF!</v>
      </c>
      <c r="Y590" s="40" t="str">
        <f>INDEX(version[Version],MATCH(Data2[[#This Row],[ChangeAuth]],version[Chg code],0))</f>
        <v>Agency</v>
      </c>
      <c r="Z590" s="30">
        <f>INDEX(fund[#Data],MATCH(G590,fund[Fund code],0),2)</f>
        <v>211</v>
      </c>
      <c r="AA590" s="29" t="str">
        <f>IF(Data2[[#This Row],[B2year]]=1,RIGHT(LEFT($A$1,4)+1,2),IF(Data2[[#This Row],[B2year]]=2,RIGHT($A$1,2),""))</f>
        <v>22</v>
      </c>
      <c r="AB590" s="29">
        <f>INDEX(version8[#Data],MATCH(Data2[[#This Row],[Version]],version8[Version],0),2)</f>
        <v>1</v>
      </c>
      <c r="AC590" s="29" t="str">
        <f>IF(Data2[[#This Row],[FederalService]]="",Data2[[#This Row],[FundSource]],IF(Data2[[#This Row],[FederalService]]="L",Data2[[#This Row],[FundSource]]&amp;"-L",IF(Data2[[#This Row],[FederalService]]="F",Data2[[#This Row],[FundSource]]&amp;"-F",IF(Data2[[#This Row],[FederalService]]="S",Data2[[#This Row],[FundSource]]&amp;"-S"))))</f>
        <v>SEG</v>
      </c>
    </row>
    <row r="591" spans="1:29" ht="15" x14ac:dyDescent="0.25">
      <c r="A591" t="s">
        <v>123</v>
      </c>
      <c r="B591" t="s">
        <v>107</v>
      </c>
      <c r="C591" t="s">
        <v>165</v>
      </c>
      <c r="D591" s="15">
        <v>461</v>
      </c>
      <c r="E591" t="s">
        <v>344</v>
      </c>
      <c r="F591" t="s">
        <v>109</v>
      </c>
      <c r="G591" t="s">
        <v>110</v>
      </c>
      <c r="H591" t="s">
        <v>165</v>
      </c>
      <c r="I591" t="s">
        <v>111</v>
      </c>
      <c r="J591" t="s">
        <v>112</v>
      </c>
      <c r="K591" t="s">
        <v>165</v>
      </c>
      <c r="L591" s="15">
        <v>2000</v>
      </c>
      <c r="M591" t="s">
        <v>115</v>
      </c>
      <c r="N591" t="s">
        <v>116</v>
      </c>
      <c r="O591" t="s">
        <v>235</v>
      </c>
      <c r="P591" t="s">
        <v>264</v>
      </c>
      <c r="Q591" t="s">
        <v>274</v>
      </c>
      <c r="R591" t="s">
        <v>170</v>
      </c>
      <c r="S591">
        <v>-33000</v>
      </c>
      <c r="T591">
        <v>0</v>
      </c>
      <c r="U591" s="15">
        <v>2</v>
      </c>
      <c r="V591" s="27" t="str">
        <f>INDEX(program[ProgramName],MATCH(Data2[[#This Row],[ProgramNum]],program[ProgramNum],0))</f>
        <v>GENERAL TRANSPORTATION OPERATIONS</v>
      </c>
      <c r="W591" s="20" t="str">
        <f>RIGHT(Data2[[#This Row],[ProgramNum]],1)&amp;Data2[[#This Row],[Statute]]</f>
        <v>4aq</v>
      </c>
      <c r="X591" s="27" t="e">
        <f>INDEX(#REF!,MATCH(Data2[[#This Row],[Appr]],#REF!,0))</f>
        <v>#REF!</v>
      </c>
      <c r="Y591" s="40" t="str">
        <f>INDEX(version[Version],MATCH(Data2[[#This Row],[ChangeAuth]],version[Chg code],0))</f>
        <v>Agency</v>
      </c>
      <c r="Z591" s="30">
        <f>INDEX(fund[#Data],MATCH(G591,fund[Fund code],0),2)</f>
        <v>211</v>
      </c>
      <c r="AA591" s="29" t="str">
        <f>IF(Data2[[#This Row],[B2year]]=1,RIGHT(LEFT($A$1,4)+1,2),IF(Data2[[#This Row],[B2year]]=2,RIGHT($A$1,2),""))</f>
        <v>23</v>
      </c>
      <c r="AB591" s="29">
        <f>INDEX(version8[#Data],MATCH(Data2[[#This Row],[Version]],version8[Version],0),2)</f>
        <v>1</v>
      </c>
      <c r="AC591" s="29" t="str">
        <f>IF(Data2[[#This Row],[FederalService]]="",Data2[[#This Row],[FundSource]],IF(Data2[[#This Row],[FederalService]]="L",Data2[[#This Row],[FundSource]]&amp;"-L",IF(Data2[[#This Row],[FederalService]]="F",Data2[[#This Row],[FundSource]]&amp;"-F",IF(Data2[[#This Row],[FederalService]]="S",Data2[[#This Row],[FundSource]]&amp;"-S"))))</f>
        <v>SEG</v>
      </c>
    </row>
    <row r="592" spans="1:29" ht="15" x14ac:dyDescent="0.25">
      <c r="A592" t="s">
        <v>123</v>
      </c>
      <c r="B592" t="s">
        <v>107</v>
      </c>
      <c r="C592" t="s">
        <v>165</v>
      </c>
      <c r="D592" s="15">
        <v>463</v>
      </c>
      <c r="E592" t="s">
        <v>396</v>
      </c>
      <c r="F592" t="s">
        <v>109</v>
      </c>
      <c r="G592" t="s">
        <v>110</v>
      </c>
      <c r="H592" t="s">
        <v>165</v>
      </c>
      <c r="I592" t="s">
        <v>118</v>
      </c>
      <c r="J592" t="s">
        <v>112</v>
      </c>
      <c r="K592" t="s">
        <v>112</v>
      </c>
      <c r="L592" s="15">
        <v>5402</v>
      </c>
      <c r="M592" t="s">
        <v>397</v>
      </c>
      <c r="N592" t="s">
        <v>114</v>
      </c>
      <c r="O592" t="s">
        <v>192</v>
      </c>
      <c r="P592" t="s">
        <v>270</v>
      </c>
      <c r="Q592" t="s">
        <v>274</v>
      </c>
      <c r="R592" t="s">
        <v>170</v>
      </c>
      <c r="S592">
        <v>1960000</v>
      </c>
      <c r="T592">
        <v>0</v>
      </c>
      <c r="U592" s="15">
        <v>1</v>
      </c>
      <c r="V592" s="27" t="str">
        <f>INDEX(program[ProgramName],MATCH(Data2[[#This Row],[ProgramNum]],program[ProgramNum],0))</f>
        <v>GENERAL TRANSPORTATION OPERATIONS</v>
      </c>
      <c r="W592" s="20" t="str">
        <f>RIGHT(Data2[[#This Row],[ProgramNum]],1)&amp;Data2[[#This Row],[Statute]]</f>
        <v>4at</v>
      </c>
      <c r="X592" s="27" t="e">
        <f>INDEX(#REF!,MATCH(Data2[[#This Row],[Appr]],#REF!,0))</f>
        <v>#REF!</v>
      </c>
      <c r="Y592" s="40" t="str">
        <f>INDEX(version[Version],MATCH(Data2[[#This Row],[ChangeAuth]],version[Chg code],0))</f>
        <v>Agency</v>
      </c>
      <c r="Z592" s="30">
        <f>INDEX(fund[#Data],MATCH(G592,fund[Fund code],0),2)</f>
        <v>211</v>
      </c>
      <c r="AA592" s="29" t="str">
        <f>IF(Data2[[#This Row],[B2year]]=1,RIGHT(LEFT($A$1,4)+1,2),IF(Data2[[#This Row],[B2year]]=2,RIGHT($A$1,2),""))</f>
        <v>22</v>
      </c>
      <c r="AB592" s="29">
        <f>INDEX(version8[#Data],MATCH(Data2[[#This Row],[Version]],version8[Version],0),2)</f>
        <v>1</v>
      </c>
      <c r="AC592" s="29" t="str">
        <f>IF(Data2[[#This Row],[FederalService]]="",Data2[[#This Row],[FundSource]],IF(Data2[[#This Row],[FederalService]]="L",Data2[[#This Row],[FundSource]]&amp;"-L",IF(Data2[[#This Row],[FederalService]]="F",Data2[[#This Row],[FundSource]]&amp;"-F",IF(Data2[[#This Row],[FederalService]]="S",Data2[[#This Row],[FundSource]]&amp;"-S"))))</f>
        <v>SEG-S</v>
      </c>
    </row>
    <row r="593" spans="1:29" ht="15" x14ac:dyDescent="0.25">
      <c r="A593" t="s">
        <v>123</v>
      </c>
      <c r="B593" t="s">
        <v>107</v>
      </c>
      <c r="C593" t="s">
        <v>165</v>
      </c>
      <c r="D593" s="15">
        <v>463</v>
      </c>
      <c r="E593" t="s">
        <v>396</v>
      </c>
      <c r="F593" t="s">
        <v>109</v>
      </c>
      <c r="G593" t="s">
        <v>110</v>
      </c>
      <c r="H593" t="s">
        <v>165</v>
      </c>
      <c r="I593" t="s">
        <v>118</v>
      </c>
      <c r="J593" t="s">
        <v>112</v>
      </c>
      <c r="K593" t="s">
        <v>112</v>
      </c>
      <c r="L593" s="15">
        <v>5402</v>
      </c>
      <c r="M593" t="s">
        <v>397</v>
      </c>
      <c r="N593" t="s">
        <v>114</v>
      </c>
      <c r="O593" t="s">
        <v>192</v>
      </c>
      <c r="P593" t="s">
        <v>270</v>
      </c>
      <c r="Q593" t="s">
        <v>274</v>
      </c>
      <c r="R593" t="s">
        <v>170</v>
      </c>
      <c r="S593">
        <v>1960000</v>
      </c>
      <c r="T593">
        <v>0</v>
      </c>
      <c r="U593" s="15">
        <v>2</v>
      </c>
      <c r="V593" s="27" t="str">
        <f>INDEX(program[ProgramName],MATCH(Data2[[#This Row],[ProgramNum]],program[ProgramNum],0))</f>
        <v>GENERAL TRANSPORTATION OPERATIONS</v>
      </c>
      <c r="W593" s="20" t="str">
        <f>RIGHT(Data2[[#This Row],[ProgramNum]],1)&amp;Data2[[#This Row],[Statute]]</f>
        <v>4at</v>
      </c>
      <c r="X593" s="27" t="e">
        <f>INDEX(#REF!,MATCH(Data2[[#This Row],[Appr]],#REF!,0))</f>
        <v>#REF!</v>
      </c>
      <c r="Y593" s="40" t="str">
        <f>INDEX(version[Version],MATCH(Data2[[#This Row],[ChangeAuth]],version[Chg code],0))</f>
        <v>Agency</v>
      </c>
      <c r="Z593" s="30">
        <f>INDEX(fund[#Data],MATCH(G593,fund[Fund code],0),2)</f>
        <v>211</v>
      </c>
      <c r="AA593" s="29" t="str">
        <f>IF(Data2[[#This Row],[B2year]]=1,RIGHT(LEFT($A$1,4)+1,2),IF(Data2[[#This Row],[B2year]]=2,RIGHT($A$1,2),""))</f>
        <v>23</v>
      </c>
      <c r="AB593" s="29">
        <f>INDEX(version8[#Data],MATCH(Data2[[#This Row],[Version]],version8[Version],0),2)</f>
        <v>1</v>
      </c>
      <c r="AC593" s="29" t="str">
        <f>IF(Data2[[#This Row],[FederalService]]="",Data2[[#This Row],[FundSource]],IF(Data2[[#This Row],[FederalService]]="L",Data2[[#This Row],[FundSource]]&amp;"-L",IF(Data2[[#This Row],[FederalService]]="F",Data2[[#This Row],[FundSource]]&amp;"-F",IF(Data2[[#This Row],[FederalService]]="S",Data2[[#This Row],[FundSource]]&amp;"-S"))))</f>
        <v>SEG-S</v>
      </c>
    </row>
    <row r="594" spans="1:29" ht="15" x14ac:dyDescent="0.25">
      <c r="A594" t="s">
        <v>123</v>
      </c>
      <c r="B594" t="s">
        <v>107</v>
      </c>
      <c r="C594" t="s">
        <v>165</v>
      </c>
      <c r="D594" s="15">
        <v>481</v>
      </c>
      <c r="E594" t="s">
        <v>380</v>
      </c>
      <c r="F594" t="s">
        <v>109</v>
      </c>
      <c r="G594" t="s">
        <v>110</v>
      </c>
      <c r="H594" t="s">
        <v>165</v>
      </c>
      <c r="I594" t="s">
        <v>118</v>
      </c>
      <c r="J594" t="s">
        <v>112</v>
      </c>
      <c r="K594" t="s">
        <v>178</v>
      </c>
      <c r="L594" s="15">
        <v>2000</v>
      </c>
      <c r="M594" t="s">
        <v>115</v>
      </c>
      <c r="N594" t="s">
        <v>116</v>
      </c>
      <c r="O594" t="s">
        <v>245</v>
      </c>
      <c r="P594" t="s">
        <v>367</v>
      </c>
      <c r="Q594" t="s">
        <v>274</v>
      </c>
      <c r="R594" t="s">
        <v>170</v>
      </c>
      <c r="S594">
        <v>33000</v>
      </c>
      <c r="T594">
        <v>0</v>
      </c>
      <c r="U594" s="15">
        <v>1</v>
      </c>
      <c r="V594" s="27" t="str">
        <f>INDEX(program[ProgramName],MATCH(Data2[[#This Row],[ProgramNum]],program[ProgramNum],0))</f>
        <v>GENERAL TRANSPORTATION OPERATIONS</v>
      </c>
      <c r="W594" s="20" t="str">
        <f>RIGHT(Data2[[#This Row],[ProgramNum]],1)&amp;Data2[[#This Row],[Statute]]</f>
        <v>4ax</v>
      </c>
      <c r="X594" s="27" t="e">
        <f>INDEX(#REF!,MATCH(Data2[[#This Row],[Appr]],#REF!,0))</f>
        <v>#REF!</v>
      </c>
      <c r="Y594" s="40" t="str">
        <f>INDEX(version[Version],MATCH(Data2[[#This Row],[ChangeAuth]],version[Chg code],0))</f>
        <v>Agency</v>
      </c>
      <c r="Z594" s="30">
        <f>INDEX(fund[#Data],MATCH(G594,fund[Fund code],0),2)</f>
        <v>211</v>
      </c>
      <c r="AA594" s="29" t="str">
        <f>IF(Data2[[#This Row],[B2year]]=1,RIGHT(LEFT($A$1,4)+1,2),IF(Data2[[#This Row],[B2year]]=2,RIGHT($A$1,2),""))</f>
        <v>22</v>
      </c>
      <c r="AB594" s="29">
        <f>INDEX(version8[#Data],MATCH(Data2[[#This Row],[Version]],version8[Version],0),2)</f>
        <v>1</v>
      </c>
      <c r="AC594" s="29" t="str">
        <f>IF(Data2[[#This Row],[FederalService]]="",Data2[[#This Row],[FundSource]],IF(Data2[[#This Row],[FederalService]]="L",Data2[[#This Row],[FundSource]]&amp;"-L",IF(Data2[[#This Row],[FederalService]]="F",Data2[[#This Row],[FundSource]]&amp;"-F",IF(Data2[[#This Row],[FederalService]]="S",Data2[[#This Row],[FundSource]]&amp;"-S"))))</f>
        <v>SEG-F</v>
      </c>
    </row>
    <row r="595" spans="1:29" ht="15" x14ac:dyDescent="0.25">
      <c r="A595" t="s">
        <v>123</v>
      </c>
      <c r="B595" t="s">
        <v>107</v>
      </c>
      <c r="C595" t="s">
        <v>165</v>
      </c>
      <c r="D595" s="15">
        <v>481</v>
      </c>
      <c r="E595" t="s">
        <v>380</v>
      </c>
      <c r="F595" t="s">
        <v>109</v>
      </c>
      <c r="G595" t="s">
        <v>110</v>
      </c>
      <c r="H595" t="s">
        <v>165</v>
      </c>
      <c r="I595" t="s">
        <v>118</v>
      </c>
      <c r="J595" t="s">
        <v>112</v>
      </c>
      <c r="K595" t="s">
        <v>178</v>
      </c>
      <c r="L595" s="15">
        <v>2000</v>
      </c>
      <c r="M595" t="s">
        <v>115</v>
      </c>
      <c r="N595" t="s">
        <v>116</v>
      </c>
      <c r="O595" t="s">
        <v>245</v>
      </c>
      <c r="P595" t="s">
        <v>367</v>
      </c>
      <c r="Q595" t="s">
        <v>274</v>
      </c>
      <c r="R595" t="s">
        <v>170</v>
      </c>
      <c r="S595">
        <v>33000</v>
      </c>
      <c r="T595">
        <v>0</v>
      </c>
      <c r="U595" s="15">
        <v>2</v>
      </c>
      <c r="V595" s="27" t="str">
        <f>INDEX(program[ProgramName],MATCH(Data2[[#This Row],[ProgramNum]],program[ProgramNum],0))</f>
        <v>GENERAL TRANSPORTATION OPERATIONS</v>
      </c>
      <c r="W595" s="20" t="str">
        <f>RIGHT(Data2[[#This Row],[ProgramNum]],1)&amp;Data2[[#This Row],[Statute]]</f>
        <v>4ax</v>
      </c>
      <c r="X595" s="27" t="e">
        <f>INDEX(#REF!,MATCH(Data2[[#This Row],[Appr]],#REF!,0))</f>
        <v>#REF!</v>
      </c>
      <c r="Y595" s="40" t="str">
        <f>INDEX(version[Version],MATCH(Data2[[#This Row],[ChangeAuth]],version[Chg code],0))</f>
        <v>Agency</v>
      </c>
      <c r="Z595" s="30">
        <f>INDEX(fund[#Data],MATCH(G595,fund[Fund code],0),2)</f>
        <v>211</v>
      </c>
      <c r="AA595" s="29" t="str">
        <f>IF(Data2[[#This Row],[B2year]]=1,RIGHT(LEFT($A$1,4)+1,2),IF(Data2[[#This Row],[B2year]]=2,RIGHT($A$1,2),""))</f>
        <v>23</v>
      </c>
      <c r="AB595" s="29">
        <f>INDEX(version8[#Data],MATCH(Data2[[#This Row],[Version]],version8[Version],0),2)</f>
        <v>1</v>
      </c>
      <c r="AC595" s="29" t="str">
        <f>IF(Data2[[#This Row],[FederalService]]="",Data2[[#This Row],[FundSource]],IF(Data2[[#This Row],[FederalService]]="L",Data2[[#This Row],[FundSource]]&amp;"-L",IF(Data2[[#This Row],[FederalService]]="F",Data2[[#This Row],[FundSource]]&amp;"-F",IF(Data2[[#This Row],[FederalService]]="S",Data2[[#This Row],[FundSource]]&amp;"-S"))))</f>
        <v>SEG-F</v>
      </c>
    </row>
    <row r="596" spans="1:29" ht="15" x14ac:dyDescent="0.25">
      <c r="A596" t="s">
        <v>120</v>
      </c>
      <c r="B596" t="s">
        <v>107</v>
      </c>
      <c r="C596" t="s">
        <v>165</v>
      </c>
      <c r="D596" s="15">
        <v>981</v>
      </c>
      <c r="E596" t="s">
        <v>365</v>
      </c>
      <c r="F596" t="s">
        <v>109</v>
      </c>
      <c r="G596" t="s">
        <v>110</v>
      </c>
      <c r="H596" t="s">
        <v>165</v>
      </c>
      <c r="I596" t="s">
        <v>118</v>
      </c>
      <c r="J596" t="s">
        <v>112</v>
      </c>
      <c r="K596" t="s">
        <v>178</v>
      </c>
      <c r="L596" s="15">
        <v>5303</v>
      </c>
      <c r="M596" t="s">
        <v>368</v>
      </c>
      <c r="N596" t="s">
        <v>125</v>
      </c>
      <c r="O596" t="s">
        <v>366</v>
      </c>
      <c r="P596" t="s">
        <v>367</v>
      </c>
      <c r="Q596" t="s">
        <v>274</v>
      </c>
      <c r="R596" t="s">
        <v>170</v>
      </c>
      <c r="S596">
        <v>-78200</v>
      </c>
      <c r="T596">
        <v>0</v>
      </c>
      <c r="U596" s="15">
        <v>2</v>
      </c>
      <c r="V596" s="27" t="str">
        <f>INDEX(program[ProgramName],MATCH(Data2[[#This Row],[ProgramNum]],program[ProgramNum],0))</f>
        <v>GENERAL PROVISIONS</v>
      </c>
      <c r="W596" s="20" t="str">
        <f>RIGHT(Data2[[#This Row],[ProgramNum]],1)&amp;Data2[[#This Row],[Statute]]</f>
        <v>9qj</v>
      </c>
      <c r="X596" s="27" t="e">
        <f>INDEX(#REF!,MATCH(Data2[[#This Row],[Appr]],#REF!,0))</f>
        <v>#REF!</v>
      </c>
      <c r="Y596" s="40" t="str">
        <f>INDEX(version[Version],MATCH(Data2[[#This Row],[ChangeAuth]],version[Chg code],0))</f>
        <v>Final</v>
      </c>
      <c r="Z596" s="30">
        <f>INDEX(fund[#Data],MATCH(G596,fund[Fund code],0),2)</f>
        <v>211</v>
      </c>
      <c r="AA596" s="29" t="str">
        <f>IF(Data2[[#This Row],[B2year]]=1,RIGHT(LEFT($A$1,4)+1,2),IF(Data2[[#This Row],[B2year]]=2,RIGHT($A$1,2),""))</f>
        <v>23</v>
      </c>
      <c r="AB596" s="29">
        <f>INDEX(version8[#Data],MATCH(Data2[[#This Row],[Version]],version8[Version],0),2)</f>
        <v>6</v>
      </c>
      <c r="AC596" s="29" t="str">
        <f>IF(Data2[[#This Row],[FederalService]]="",Data2[[#This Row],[FundSource]],IF(Data2[[#This Row],[FederalService]]="L",Data2[[#This Row],[FundSource]]&amp;"-L",IF(Data2[[#This Row],[FederalService]]="F",Data2[[#This Row],[FundSource]]&amp;"-F",IF(Data2[[#This Row],[FederalService]]="S",Data2[[#This Row],[FundSource]]&amp;"-S"))))</f>
        <v>SEG-F</v>
      </c>
    </row>
    <row r="597" spans="1:29" ht="15" x14ac:dyDescent="0.25">
      <c r="A597" t="s">
        <v>127</v>
      </c>
      <c r="B597" t="s">
        <v>126</v>
      </c>
      <c r="C597" t="s">
        <v>165</v>
      </c>
      <c r="D597" s="15">
        <v>563</v>
      </c>
      <c r="E597" t="s">
        <v>345</v>
      </c>
      <c r="F597" t="s">
        <v>109</v>
      </c>
      <c r="G597" t="s">
        <v>110</v>
      </c>
      <c r="H597" t="s">
        <v>165</v>
      </c>
      <c r="I597" t="s">
        <v>111</v>
      </c>
      <c r="J597" t="s">
        <v>112</v>
      </c>
      <c r="K597" t="s">
        <v>165</v>
      </c>
      <c r="L597" s="15">
        <v>5506</v>
      </c>
      <c r="M597" t="s">
        <v>398</v>
      </c>
      <c r="N597" t="s">
        <v>125</v>
      </c>
      <c r="O597" t="s">
        <v>209</v>
      </c>
      <c r="P597" t="s">
        <v>270</v>
      </c>
      <c r="Q597" t="s">
        <v>169</v>
      </c>
      <c r="R597" t="s">
        <v>170</v>
      </c>
      <c r="S597">
        <v>151300</v>
      </c>
      <c r="T597">
        <v>0</v>
      </c>
      <c r="U597" s="15">
        <v>1</v>
      </c>
      <c r="V597" s="27" t="str">
        <f>INDEX(program[ProgramName],MATCH(Data2[[#This Row],[ProgramNum]],program[ProgramNum],0))</f>
        <v>MOTOR VEHICLE SERVICES AND ENFORCEMENT</v>
      </c>
      <c r="W597" s="20" t="str">
        <f>RIGHT(Data2[[#This Row],[ProgramNum]],1)&amp;Data2[[#This Row],[Statute]]</f>
        <v>5cq</v>
      </c>
      <c r="X597" s="27" t="e">
        <f>INDEX(#REF!,MATCH(Data2[[#This Row],[Appr]],#REF!,0))</f>
        <v>#REF!</v>
      </c>
      <c r="Y597" s="40" t="str">
        <f>INDEX(version[Version],MATCH(Data2[[#This Row],[ChangeAuth]],version[Chg code],0))</f>
        <v>Final</v>
      </c>
      <c r="Z597" s="30">
        <f>INDEX(fund[#Data],MATCH(G597,fund[Fund code],0),2)</f>
        <v>211</v>
      </c>
      <c r="AA597" s="29" t="str">
        <f>IF(Data2[[#This Row],[B2year]]=1,RIGHT(LEFT($A$1,4)+1,2),IF(Data2[[#This Row],[B2year]]=2,RIGHT($A$1,2),""))</f>
        <v>22</v>
      </c>
      <c r="AB597" s="29">
        <f>INDEX(version8[#Data],MATCH(Data2[[#This Row],[Version]],version8[Version],0),2)</f>
        <v>6</v>
      </c>
      <c r="AC597" s="29" t="str">
        <f>IF(Data2[[#This Row],[FederalService]]="",Data2[[#This Row],[FundSource]],IF(Data2[[#This Row],[FederalService]]="L",Data2[[#This Row],[FundSource]]&amp;"-L",IF(Data2[[#This Row],[FederalService]]="F",Data2[[#This Row],[FundSource]]&amp;"-F",IF(Data2[[#This Row],[FederalService]]="S",Data2[[#This Row],[FundSource]]&amp;"-S"))))</f>
        <v>SEG</v>
      </c>
    </row>
    <row r="598" spans="1:29" ht="15" x14ac:dyDescent="0.25">
      <c r="A598" t="s">
        <v>123</v>
      </c>
      <c r="B598" t="s">
        <v>107</v>
      </c>
      <c r="C598" t="s">
        <v>165</v>
      </c>
      <c r="D598" s="15">
        <v>461</v>
      </c>
      <c r="E598" t="s">
        <v>344</v>
      </c>
      <c r="F598" t="s">
        <v>109</v>
      </c>
      <c r="G598" t="s">
        <v>110</v>
      </c>
      <c r="H598" t="s">
        <v>165</v>
      </c>
      <c r="I598" t="s">
        <v>111</v>
      </c>
      <c r="J598" t="s">
        <v>112</v>
      </c>
      <c r="K598" t="s">
        <v>165</v>
      </c>
      <c r="L598" s="15">
        <v>2000</v>
      </c>
      <c r="M598" t="s">
        <v>115</v>
      </c>
      <c r="N598" t="s">
        <v>116</v>
      </c>
      <c r="O598" t="s">
        <v>235</v>
      </c>
      <c r="P598" t="s">
        <v>264</v>
      </c>
      <c r="Q598" t="s">
        <v>197</v>
      </c>
      <c r="R598" t="s">
        <v>170</v>
      </c>
      <c r="S598">
        <v>-6706100</v>
      </c>
      <c r="T598">
        <v>0</v>
      </c>
      <c r="U598" s="15">
        <v>2</v>
      </c>
      <c r="V598" s="27" t="str">
        <f>INDEX(program[ProgramName],MATCH(Data2[[#This Row],[ProgramNum]],program[ProgramNum],0))</f>
        <v>GENERAL TRANSPORTATION OPERATIONS</v>
      </c>
      <c r="W598" s="20" t="str">
        <f>RIGHT(Data2[[#This Row],[ProgramNum]],1)&amp;Data2[[#This Row],[Statute]]</f>
        <v>4aq</v>
      </c>
      <c r="X598" s="27" t="e">
        <f>INDEX(#REF!,MATCH(Data2[[#This Row],[Appr]],#REF!,0))</f>
        <v>#REF!</v>
      </c>
      <c r="Y598" s="40" t="str">
        <f>INDEX(version[Version],MATCH(Data2[[#This Row],[ChangeAuth]],version[Chg code],0))</f>
        <v>Agency</v>
      </c>
      <c r="Z598" s="30">
        <f>INDEX(fund[#Data],MATCH(G598,fund[Fund code],0),2)</f>
        <v>211</v>
      </c>
      <c r="AA598" s="29" t="str">
        <f>IF(Data2[[#This Row],[B2year]]=1,RIGHT(LEFT($A$1,4)+1,2),IF(Data2[[#This Row],[B2year]]=2,RIGHT($A$1,2),""))</f>
        <v>23</v>
      </c>
      <c r="AB598" s="29">
        <f>INDEX(version8[#Data],MATCH(Data2[[#This Row],[Version]],version8[Version],0),2)</f>
        <v>1</v>
      </c>
      <c r="AC598" s="29" t="str">
        <f>IF(Data2[[#This Row],[FederalService]]="",Data2[[#This Row],[FundSource]],IF(Data2[[#This Row],[FederalService]]="L",Data2[[#This Row],[FundSource]]&amp;"-L",IF(Data2[[#This Row],[FederalService]]="F",Data2[[#This Row],[FundSource]]&amp;"-F",IF(Data2[[#This Row],[FederalService]]="S",Data2[[#This Row],[FundSource]]&amp;"-S"))))</f>
        <v>SEG</v>
      </c>
    </row>
    <row r="599" spans="1:29" ht="15" x14ac:dyDescent="0.25">
      <c r="A599" t="s">
        <v>123</v>
      </c>
      <c r="B599" t="s">
        <v>107</v>
      </c>
      <c r="C599" t="s">
        <v>165</v>
      </c>
      <c r="D599" s="15">
        <v>461</v>
      </c>
      <c r="E599" t="s">
        <v>344</v>
      </c>
      <c r="F599" t="s">
        <v>109</v>
      </c>
      <c r="G599" t="s">
        <v>110</v>
      </c>
      <c r="H599" t="s">
        <v>165</v>
      </c>
      <c r="I599" t="s">
        <v>111</v>
      </c>
      <c r="J599" t="s">
        <v>112</v>
      </c>
      <c r="K599" t="s">
        <v>165</v>
      </c>
      <c r="L599" s="15">
        <v>2000</v>
      </c>
      <c r="M599" t="s">
        <v>115</v>
      </c>
      <c r="N599" t="s">
        <v>116</v>
      </c>
      <c r="O599" t="s">
        <v>235</v>
      </c>
      <c r="P599" t="s">
        <v>264</v>
      </c>
      <c r="Q599" t="s">
        <v>197</v>
      </c>
      <c r="R599" t="s">
        <v>170</v>
      </c>
      <c r="S599">
        <v>-6706100</v>
      </c>
      <c r="T599">
        <v>0</v>
      </c>
      <c r="U599" s="15">
        <v>1</v>
      </c>
      <c r="V599" s="27" t="str">
        <f>INDEX(program[ProgramName],MATCH(Data2[[#This Row],[ProgramNum]],program[ProgramNum],0))</f>
        <v>GENERAL TRANSPORTATION OPERATIONS</v>
      </c>
      <c r="W599" s="20" t="str">
        <f>RIGHT(Data2[[#This Row],[ProgramNum]],1)&amp;Data2[[#This Row],[Statute]]</f>
        <v>4aq</v>
      </c>
      <c r="X599" s="27" t="e">
        <f>INDEX(#REF!,MATCH(Data2[[#This Row],[Appr]],#REF!,0))</f>
        <v>#REF!</v>
      </c>
      <c r="Y599" s="40" t="str">
        <f>INDEX(version[Version],MATCH(Data2[[#This Row],[ChangeAuth]],version[Chg code],0))</f>
        <v>Agency</v>
      </c>
      <c r="Z599" s="30">
        <f>INDEX(fund[#Data],MATCH(G599,fund[Fund code],0),2)</f>
        <v>211</v>
      </c>
      <c r="AA599" s="29" t="str">
        <f>IF(Data2[[#This Row],[B2year]]=1,RIGHT(LEFT($A$1,4)+1,2),IF(Data2[[#This Row],[B2year]]=2,RIGHT($A$1,2),""))</f>
        <v>22</v>
      </c>
      <c r="AB599" s="29">
        <f>INDEX(version8[#Data],MATCH(Data2[[#This Row],[Version]],version8[Version],0),2)</f>
        <v>1</v>
      </c>
      <c r="AC599" s="29" t="str">
        <f>IF(Data2[[#This Row],[FederalService]]="",Data2[[#This Row],[FundSource]],IF(Data2[[#This Row],[FederalService]]="L",Data2[[#This Row],[FundSource]]&amp;"-L",IF(Data2[[#This Row],[FederalService]]="F",Data2[[#This Row],[FundSource]]&amp;"-F",IF(Data2[[#This Row],[FederalService]]="S",Data2[[#This Row],[FundSource]]&amp;"-S"))))</f>
        <v>SEG</v>
      </c>
    </row>
    <row r="600" spans="1:29" ht="15" x14ac:dyDescent="0.25">
      <c r="A600" t="s">
        <v>123</v>
      </c>
      <c r="B600" t="s">
        <v>107</v>
      </c>
      <c r="C600" t="s">
        <v>165</v>
      </c>
      <c r="D600" s="15">
        <v>471</v>
      </c>
      <c r="E600" t="s">
        <v>399</v>
      </c>
      <c r="F600" t="s">
        <v>109</v>
      </c>
      <c r="G600" t="s">
        <v>110</v>
      </c>
      <c r="H600" t="s">
        <v>165</v>
      </c>
      <c r="I600" t="s">
        <v>118</v>
      </c>
      <c r="J600" t="s">
        <v>112</v>
      </c>
      <c r="K600" t="s">
        <v>174</v>
      </c>
      <c r="L600" s="15">
        <v>2000</v>
      </c>
      <c r="M600" t="s">
        <v>115</v>
      </c>
      <c r="N600" t="s">
        <v>116</v>
      </c>
      <c r="O600" t="s">
        <v>167</v>
      </c>
      <c r="P600" t="s">
        <v>204</v>
      </c>
      <c r="Q600" t="s">
        <v>197</v>
      </c>
      <c r="R600" t="s">
        <v>170</v>
      </c>
      <c r="S600">
        <v>369000</v>
      </c>
      <c r="T600">
        <v>0</v>
      </c>
      <c r="U600" s="15">
        <v>1</v>
      </c>
      <c r="V600" s="27" t="str">
        <f>INDEX(program[ProgramName],MATCH(Data2[[#This Row],[ProgramNum]],program[ProgramNum],0))</f>
        <v>GENERAL TRANSPORTATION OPERATIONS</v>
      </c>
      <c r="W600" s="20" t="str">
        <f>RIGHT(Data2[[#This Row],[ProgramNum]],1)&amp;Data2[[#This Row],[Statute]]</f>
        <v>4av</v>
      </c>
      <c r="X600" s="27" t="e">
        <f>INDEX(#REF!,MATCH(Data2[[#This Row],[Appr]],#REF!,0))</f>
        <v>#REF!</v>
      </c>
      <c r="Y600" s="40" t="str">
        <f>INDEX(version[Version],MATCH(Data2[[#This Row],[ChangeAuth]],version[Chg code],0))</f>
        <v>Agency</v>
      </c>
      <c r="Z600" s="30">
        <f>INDEX(fund[#Data],MATCH(G600,fund[Fund code],0),2)</f>
        <v>211</v>
      </c>
      <c r="AA600" s="29" t="str">
        <f>IF(Data2[[#This Row],[B2year]]=1,RIGHT(LEFT($A$1,4)+1,2),IF(Data2[[#This Row],[B2year]]=2,RIGHT($A$1,2),""))</f>
        <v>22</v>
      </c>
      <c r="AB600" s="29">
        <f>INDEX(version8[#Data],MATCH(Data2[[#This Row],[Version]],version8[Version],0),2)</f>
        <v>1</v>
      </c>
      <c r="AC600" s="29" t="str">
        <f>IF(Data2[[#This Row],[FederalService]]="",Data2[[#This Row],[FundSource]],IF(Data2[[#This Row],[FederalService]]="L",Data2[[#This Row],[FundSource]]&amp;"-L",IF(Data2[[#This Row],[FederalService]]="F",Data2[[#This Row],[FundSource]]&amp;"-F",IF(Data2[[#This Row],[FederalService]]="S",Data2[[#This Row],[FundSource]]&amp;"-S"))))</f>
        <v>SEG-L</v>
      </c>
    </row>
    <row r="601" spans="1:29" ht="15" x14ac:dyDescent="0.25">
      <c r="A601" t="s">
        <v>123</v>
      </c>
      <c r="B601" t="s">
        <v>107</v>
      </c>
      <c r="C601" t="s">
        <v>165</v>
      </c>
      <c r="D601" s="15">
        <v>471</v>
      </c>
      <c r="E601" t="s">
        <v>399</v>
      </c>
      <c r="F601" t="s">
        <v>109</v>
      </c>
      <c r="G601" t="s">
        <v>110</v>
      </c>
      <c r="H601" t="s">
        <v>165</v>
      </c>
      <c r="I601" t="s">
        <v>118</v>
      </c>
      <c r="J601" t="s">
        <v>112</v>
      </c>
      <c r="K601" t="s">
        <v>174</v>
      </c>
      <c r="L601" s="15">
        <v>2000</v>
      </c>
      <c r="M601" t="s">
        <v>115</v>
      </c>
      <c r="N601" t="s">
        <v>116</v>
      </c>
      <c r="O601" t="s">
        <v>167</v>
      </c>
      <c r="P601" t="s">
        <v>204</v>
      </c>
      <c r="Q601" t="s">
        <v>197</v>
      </c>
      <c r="R601" t="s">
        <v>170</v>
      </c>
      <c r="S601">
        <v>369000</v>
      </c>
      <c r="T601">
        <v>0</v>
      </c>
      <c r="U601" s="15">
        <v>2</v>
      </c>
      <c r="V601" s="27" t="str">
        <f>INDEX(program[ProgramName],MATCH(Data2[[#This Row],[ProgramNum]],program[ProgramNum],0))</f>
        <v>GENERAL TRANSPORTATION OPERATIONS</v>
      </c>
      <c r="W601" s="20" t="str">
        <f>RIGHT(Data2[[#This Row],[ProgramNum]],1)&amp;Data2[[#This Row],[Statute]]</f>
        <v>4av</v>
      </c>
      <c r="X601" s="27" t="e">
        <f>INDEX(#REF!,MATCH(Data2[[#This Row],[Appr]],#REF!,0))</f>
        <v>#REF!</v>
      </c>
      <c r="Y601" s="40" t="str">
        <f>INDEX(version[Version],MATCH(Data2[[#This Row],[ChangeAuth]],version[Chg code],0))</f>
        <v>Agency</v>
      </c>
      <c r="Z601" s="30">
        <f>INDEX(fund[#Data],MATCH(G601,fund[Fund code],0),2)</f>
        <v>211</v>
      </c>
      <c r="AA601" s="29" t="str">
        <f>IF(Data2[[#This Row],[B2year]]=1,RIGHT(LEFT($A$1,4)+1,2),IF(Data2[[#This Row],[B2year]]=2,RIGHT($A$1,2),""))</f>
        <v>23</v>
      </c>
      <c r="AB601" s="29">
        <f>INDEX(version8[#Data],MATCH(Data2[[#This Row],[Version]],version8[Version],0),2)</f>
        <v>1</v>
      </c>
      <c r="AC601" s="29" t="str">
        <f>IF(Data2[[#This Row],[FederalService]]="",Data2[[#This Row],[FundSource]],IF(Data2[[#This Row],[FederalService]]="L",Data2[[#This Row],[FundSource]]&amp;"-L",IF(Data2[[#This Row],[FederalService]]="F",Data2[[#This Row],[FundSource]]&amp;"-F",IF(Data2[[#This Row],[FederalService]]="S",Data2[[#This Row],[FundSource]]&amp;"-S"))))</f>
        <v>SEG-L</v>
      </c>
    </row>
    <row r="602" spans="1:29" ht="15" x14ac:dyDescent="0.25">
      <c r="A602" t="s">
        <v>123</v>
      </c>
      <c r="B602" t="s">
        <v>107</v>
      </c>
      <c r="C602" t="s">
        <v>165</v>
      </c>
      <c r="D602" s="15">
        <v>481</v>
      </c>
      <c r="E602" t="s">
        <v>380</v>
      </c>
      <c r="F602" t="s">
        <v>109</v>
      </c>
      <c r="G602" t="s">
        <v>110</v>
      </c>
      <c r="H602" t="s">
        <v>165</v>
      </c>
      <c r="I602" t="s">
        <v>118</v>
      </c>
      <c r="J602" t="s">
        <v>112</v>
      </c>
      <c r="K602" t="s">
        <v>178</v>
      </c>
      <c r="L602" s="15">
        <v>2000</v>
      </c>
      <c r="M602" t="s">
        <v>115</v>
      </c>
      <c r="N602" t="s">
        <v>116</v>
      </c>
      <c r="O602" t="s">
        <v>245</v>
      </c>
      <c r="P602" t="s">
        <v>367</v>
      </c>
      <c r="Q602" t="s">
        <v>197</v>
      </c>
      <c r="R602" t="s">
        <v>170</v>
      </c>
      <c r="S602">
        <v>6337100</v>
      </c>
      <c r="T602">
        <v>0</v>
      </c>
      <c r="U602" s="15">
        <v>2</v>
      </c>
      <c r="V602" s="27" t="str">
        <f>INDEX(program[ProgramName],MATCH(Data2[[#This Row],[ProgramNum]],program[ProgramNum],0))</f>
        <v>GENERAL TRANSPORTATION OPERATIONS</v>
      </c>
      <c r="W602" s="20" t="str">
        <f>RIGHT(Data2[[#This Row],[ProgramNum]],1)&amp;Data2[[#This Row],[Statute]]</f>
        <v>4ax</v>
      </c>
      <c r="X602" s="27" t="e">
        <f>INDEX(#REF!,MATCH(Data2[[#This Row],[Appr]],#REF!,0))</f>
        <v>#REF!</v>
      </c>
      <c r="Y602" s="40" t="str">
        <f>INDEX(version[Version],MATCH(Data2[[#This Row],[ChangeAuth]],version[Chg code],0))</f>
        <v>Agency</v>
      </c>
      <c r="Z602" s="30">
        <f>INDEX(fund[#Data],MATCH(G602,fund[Fund code],0),2)</f>
        <v>211</v>
      </c>
      <c r="AA602" s="29" t="str">
        <f>IF(Data2[[#This Row],[B2year]]=1,RIGHT(LEFT($A$1,4)+1,2),IF(Data2[[#This Row],[B2year]]=2,RIGHT($A$1,2),""))</f>
        <v>23</v>
      </c>
      <c r="AB602" s="29">
        <f>INDEX(version8[#Data],MATCH(Data2[[#This Row],[Version]],version8[Version],0),2)</f>
        <v>1</v>
      </c>
      <c r="AC602" s="29" t="str">
        <f>IF(Data2[[#This Row],[FederalService]]="",Data2[[#This Row],[FundSource]],IF(Data2[[#This Row],[FederalService]]="L",Data2[[#This Row],[FundSource]]&amp;"-L",IF(Data2[[#This Row],[FederalService]]="F",Data2[[#This Row],[FundSource]]&amp;"-F",IF(Data2[[#This Row],[FederalService]]="S",Data2[[#This Row],[FundSource]]&amp;"-S"))))</f>
        <v>SEG-F</v>
      </c>
    </row>
    <row r="603" spans="1:29" ht="15" x14ac:dyDescent="0.25">
      <c r="A603" t="s">
        <v>123</v>
      </c>
      <c r="B603" t="s">
        <v>107</v>
      </c>
      <c r="C603" t="s">
        <v>165</v>
      </c>
      <c r="D603" s="15">
        <v>481</v>
      </c>
      <c r="E603" t="s">
        <v>380</v>
      </c>
      <c r="F603" t="s">
        <v>109</v>
      </c>
      <c r="G603" t="s">
        <v>110</v>
      </c>
      <c r="H603" t="s">
        <v>165</v>
      </c>
      <c r="I603" t="s">
        <v>118</v>
      </c>
      <c r="J603" t="s">
        <v>112</v>
      </c>
      <c r="K603" t="s">
        <v>178</v>
      </c>
      <c r="L603" s="15">
        <v>2000</v>
      </c>
      <c r="M603" t="s">
        <v>115</v>
      </c>
      <c r="N603" t="s">
        <v>116</v>
      </c>
      <c r="O603" t="s">
        <v>245</v>
      </c>
      <c r="P603" t="s">
        <v>367</v>
      </c>
      <c r="Q603" t="s">
        <v>197</v>
      </c>
      <c r="R603" t="s">
        <v>170</v>
      </c>
      <c r="S603">
        <v>6337100</v>
      </c>
      <c r="T603">
        <v>0</v>
      </c>
      <c r="U603" s="15">
        <v>1</v>
      </c>
      <c r="V603" s="27" t="str">
        <f>INDEX(program[ProgramName],MATCH(Data2[[#This Row],[ProgramNum]],program[ProgramNum],0))</f>
        <v>GENERAL TRANSPORTATION OPERATIONS</v>
      </c>
      <c r="W603" s="20" t="str">
        <f>RIGHT(Data2[[#This Row],[ProgramNum]],1)&amp;Data2[[#This Row],[Statute]]</f>
        <v>4ax</v>
      </c>
      <c r="X603" s="27" t="e">
        <f>INDEX(#REF!,MATCH(Data2[[#This Row],[Appr]],#REF!,0))</f>
        <v>#REF!</v>
      </c>
      <c r="Y603" s="40" t="str">
        <f>INDEX(version[Version],MATCH(Data2[[#This Row],[ChangeAuth]],version[Chg code],0))</f>
        <v>Agency</v>
      </c>
      <c r="Z603" s="30">
        <f>INDEX(fund[#Data],MATCH(G603,fund[Fund code],0),2)</f>
        <v>211</v>
      </c>
      <c r="AA603" s="29" t="str">
        <f>IF(Data2[[#This Row],[B2year]]=1,RIGHT(LEFT($A$1,4)+1,2),IF(Data2[[#This Row],[B2year]]=2,RIGHT($A$1,2),""))</f>
        <v>22</v>
      </c>
      <c r="AB603" s="29">
        <f>INDEX(version8[#Data],MATCH(Data2[[#This Row],[Version]],version8[Version],0),2)</f>
        <v>1</v>
      </c>
      <c r="AC603" s="29" t="str">
        <f>IF(Data2[[#This Row],[FederalService]]="",Data2[[#This Row],[FundSource]],IF(Data2[[#This Row],[FederalService]]="L",Data2[[#This Row],[FundSource]]&amp;"-L",IF(Data2[[#This Row],[FederalService]]="F",Data2[[#This Row],[FundSource]]&amp;"-F",IF(Data2[[#This Row],[FederalService]]="S",Data2[[#This Row],[FundSource]]&amp;"-S"))))</f>
        <v>SEG-F</v>
      </c>
    </row>
    <row r="604" spans="1:29" ht="15" x14ac:dyDescent="0.25">
      <c r="A604" t="s">
        <v>123</v>
      </c>
      <c r="B604" t="s">
        <v>107</v>
      </c>
      <c r="C604" t="s">
        <v>165</v>
      </c>
      <c r="D604" s="15">
        <v>461</v>
      </c>
      <c r="E604" t="s">
        <v>344</v>
      </c>
      <c r="F604" t="s">
        <v>109</v>
      </c>
      <c r="G604" t="s">
        <v>110</v>
      </c>
      <c r="H604" t="s">
        <v>165</v>
      </c>
      <c r="I604" t="s">
        <v>111</v>
      </c>
      <c r="J604" t="s">
        <v>112</v>
      </c>
      <c r="K604" t="s">
        <v>165</v>
      </c>
      <c r="L604" s="15">
        <v>5401</v>
      </c>
      <c r="M604" t="s">
        <v>379</v>
      </c>
      <c r="N604" t="s">
        <v>114</v>
      </c>
      <c r="O604" t="s">
        <v>235</v>
      </c>
      <c r="P604" t="s">
        <v>264</v>
      </c>
      <c r="Q604" t="s">
        <v>400</v>
      </c>
      <c r="R604" t="s">
        <v>160</v>
      </c>
      <c r="S604"/>
      <c r="T604">
        <v>1.35</v>
      </c>
      <c r="U604" s="15">
        <v>1</v>
      </c>
      <c r="V604" s="27" t="str">
        <f>INDEX(program[ProgramName],MATCH(Data2[[#This Row],[ProgramNum]],program[ProgramNum],0))</f>
        <v>GENERAL TRANSPORTATION OPERATIONS</v>
      </c>
      <c r="W604" s="20" t="str">
        <f>RIGHT(Data2[[#This Row],[ProgramNum]],1)&amp;Data2[[#This Row],[Statute]]</f>
        <v>4aq</v>
      </c>
      <c r="X604" s="27" t="e">
        <f>INDEX(#REF!,MATCH(Data2[[#This Row],[Appr]],#REF!,0))</f>
        <v>#REF!</v>
      </c>
      <c r="Y604" s="40" t="str">
        <f>INDEX(version[Version],MATCH(Data2[[#This Row],[ChangeAuth]],version[Chg code],0))</f>
        <v>Agency</v>
      </c>
      <c r="Z604" s="30">
        <f>INDEX(fund[#Data],MATCH(G604,fund[Fund code],0),2)</f>
        <v>211</v>
      </c>
      <c r="AA604" s="29" t="str">
        <f>IF(Data2[[#This Row],[B2year]]=1,RIGHT(LEFT($A$1,4)+1,2),IF(Data2[[#This Row],[B2year]]=2,RIGHT($A$1,2),""))</f>
        <v>22</v>
      </c>
      <c r="AB604" s="29">
        <f>INDEX(version8[#Data],MATCH(Data2[[#This Row],[Version]],version8[Version],0),2)</f>
        <v>1</v>
      </c>
      <c r="AC604" s="29" t="str">
        <f>IF(Data2[[#This Row],[FederalService]]="",Data2[[#This Row],[FundSource]],IF(Data2[[#This Row],[FederalService]]="L",Data2[[#This Row],[FundSource]]&amp;"-L",IF(Data2[[#This Row],[FederalService]]="F",Data2[[#This Row],[FundSource]]&amp;"-F",IF(Data2[[#This Row],[FederalService]]="S",Data2[[#This Row],[FundSource]]&amp;"-S"))))</f>
        <v>SEG</v>
      </c>
    </row>
    <row r="605" spans="1:29" ht="15" x14ac:dyDescent="0.25">
      <c r="A605" t="s">
        <v>123</v>
      </c>
      <c r="B605" t="s">
        <v>107</v>
      </c>
      <c r="C605" t="s">
        <v>165</v>
      </c>
      <c r="D605" s="15">
        <v>461</v>
      </c>
      <c r="E605" t="s">
        <v>344</v>
      </c>
      <c r="F605" t="s">
        <v>109</v>
      </c>
      <c r="G605" t="s">
        <v>110</v>
      </c>
      <c r="H605" t="s">
        <v>165</v>
      </c>
      <c r="I605" t="s">
        <v>111</v>
      </c>
      <c r="J605" t="s">
        <v>112</v>
      </c>
      <c r="K605" t="s">
        <v>165</v>
      </c>
      <c r="L605" s="15">
        <v>5401</v>
      </c>
      <c r="M605" t="s">
        <v>379</v>
      </c>
      <c r="N605" t="s">
        <v>114</v>
      </c>
      <c r="O605" t="s">
        <v>235</v>
      </c>
      <c r="P605" t="s">
        <v>264</v>
      </c>
      <c r="Q605" t="s">
        <v>400</v>
      </c>
      <c r="R605" t="s">
        <v>160</v>
      </c>
      <c r="S605"/>
      <c r="T605">
        <v>1.35</v>
      </c>
      <c r="U605" s="15">
        <v>2</v>
      </c>
      <c r="V605" s="27" t="str">
        <f>INDEX(program[ProgramName],MATCH(Data2[[#This Row],[ProgramNum]],program[ProgramNum],0))</f>
        <v>GENERAL TRANSPORTATION OPERATIONS</v>
      </c>
      <c r="W605" s="20" t="str">
        <f>RIGHT(Data2[[#This Row],[ProgramNum]],1)&amp;Data2[[#This Row],[Statute]]</f>
        <v>4aq</v>
      </c>
      <c r="X605" s="27" t="e">
        <f>INDEX(#REF!,MATCH(Data2[[#This Row],[Appr]],#REF!,0))</f>
        <v>#REF!</v>
      </c>
      <c r="Y605" s="40" t="str">
        <f>INDEX(version[Version],MATCH(Data2[[#This Row],[ChangeAuth]],version[Chg code],0))</f>
        <v>Agency</v>
      </c>
      <c r="Z605" s="30">
        <f>INDEX(fund[#Data],MATCH(G605,fund[Fund code],0),2)</f>
        <v>211</v>
      </c>
      <c r="AA605" s="29" t="str">
        <f>IF(Data2[[#This Row],[B2year]]=1,RIGHT(LEFT($A$1,4)+1,2),IF(Data2[[#This Row],[B2year]]=2,RIGHT($A$1,2),""))</f>
        <v>23</v>
      </c>
      <c r="AB605" s="29">
        <f>INDEX(version8[#Data],MATCH(Data2[[#This Row],[Version]],version8[Version],0),2)</f>
        <v>1</v>
      </c>
      <c r="AC605" s="29" t="str">
        <f>IF(Data2[[#This Row],[FederalService]]="",Data2[[#This Row],[FundSource]],IF(Data2[[#This Row],[FederalService]]="L",Data2[[#This Row],[FundSource]]&amp;"-L",IF(Data2[[#This Row],[FederalService]]="F",Data2[[#This Row],[FundSource]]&amp;"-F",IF(Data2[[#This Row],[FederalService]]="S",Data2[[#This Row],[FundSource]]&amp;"-S"))))</f>
        <v>SEG</v>
      </c>
    </row>
    <row r="606" spans="1:29" ht="15" x14ac:dyDescent="0.25">
      <c r="A606" t="s">
        <v>123</v>
      </c>
      <c r="B606" t="s">
        <v>107</v>
      </c>
      <c r="C606" t="s">
        <v>165</v>
      </c>
      <c r="D606" s="15">
        <v>461</v>
      </c>
      <c r="E606" t="s">
        <v>344</v>
      </c>
      <c r="F606" t="s">
        <v>109</v>
      </c>
      <c r="G606" t="s">
        <v>110</v>
      </c>
      <c r="H606" t="s">
        <v>165</v>
      </c>
      <c r="I606" t="s">
        <v>111</v>
      </c>
      <c r="J606" t="s">
        <v>112</v>
      </c>
      <c r="K606" t="s">
        <v>165</v>
      </c>
      <c r="L606" s="15">
        <v>2000</v>
      </c>
      <c r="M606" t="s">
        <v>115</v>
      </c>
      <c r="N606" t="s">
        <v>116</v>
      </c>
      <c r="O606" t="s">
        <v>235</v>
      </c>
      <c r="P606" t="s">
        <v>264</v>
      </c>
      <c r="Q606" t="s">
        <v>400</v>
      </c>
      <c r="R606" t="s">
        <v>160</v>
      </c>
      <c r="S606"/>
      <c r="T606">
        <v>368.27</v>
      </c>
      <c r="U606" s="15">
        <v>1</v>
      </c>
      <c r="V606" s="27" t="str">
        <f>INDEX(program[ProgramName],MATCH(Data2[[#This Row],[ProgramNum]],program[ProgramNum],0))</f>
        <v>GENERAL TRANSPORTATION OPERATIONS</v>
      </c>
      <c r="W606" s="20" t="str">
        <f>RIGHT(Data2[[#This Row],[ProgramNum]],1)&amp;Data2[[#This Row],[Statute]]</f>
        <v>4aq</v>
      </c>
      <c r="X606" s="27" t="e">
        <f>INDEX(#REF!,MATCH(Data2[[#This Row],[Appr]],#REF!,0))</f>
        <v>#REF!</v>
      </c>
      <c r="Y606" s="40" t="str">
        <f>INDEX(version[Version],MATCH(Data2[[#This Row],[ChangeAuth]],version[Chg code],0))</f>
        <v>Agency</v>
      </c>
      <c r="Z606" s="30">
        <f>INDEX(fund[#Data],MATCH(G606,fund[Fund code],0),2)</f>
        <v>211</v>
      </c>
      <c r="AA606" s="29" t="str">
        <f>IF(Data2[[#This Row],[B2year]]=1,RIGHT(LEFT($A$1,4)+1,2),IF(Data2[[#This Row],[B2year]]=2,RIGHT($A$1,2),""))</f>
        <v>22</v>
      </c>
      <c r="AB606" s="29">
        <f>INDEX(version8[#Data],MATCH(Data2[[#This Row],[Version]],version8[Version],0),2)</f>
        <v>1</v>
      </c>
      <c r="AC606" s="29" t="str">
        <f>IF(Data2[[#This Row],[FederalService]]="",Data2[[#This Row],[FundSource]],IF(Data2[[#This Row],[FederalService]]="L",Data2[[#This Row],[FundSource]]&amp;"-L",IF(Data2[[#This Row],[FederalService]]="F",Data2[[#This Row],[FundSource]]&amp;"-F",IF(Data2[[#This Row],[FederalService]]="S",Data2[[#This Row],[FundSource]]&amp;"-S"))))</f>
        <v>SEG</v>
      </c>
    </row>
    <row r="607" spans="1:29" ht="15" x14ac:dyDescent="0.25">
      <c r="A607" t="s">
        <v>123</v>
      </c>
      <c r="B607" t="s">
        <v>107</v>
      </c>
      <c r="C607" t="s">
        <v>165</v>
      </c>
      <c r="D607" s="15">
        <v>461</v>
      </c>
      <c r="E607" t="s">
        <v>344</v>
      </c>
      <c r="F607" t="s">
        <v>109</v>
      </c>
      <c r="G607" t="s">
        <v>110</v>
      </c>
      <c r="H607" t="s">
        <v>165</v>
      </c>
      <c r="I607" t="s">
        <v>111</v>
      </c>
      <c r="J607" t="s">
        <v>112</v>
      </c>
      <c r="K607" t="s">
        <v>165</v>
      </c>
      <c r="L607" s="15">
        <v>2000</v>
      </c>
      <c r="M607" t="s">
        <v>115</v>
      </c>
      <c r="N607" t="s">
        <v>116</v>
      </c>
      <c r="O607" t="s">
        <v>235</v>
      </c>
      <c r="P607" t="s">
        <v>264</v>
      </c>
      <c r="Q607" t="s">
        <v>400</v>
      </c>
      <c r="R607" t="s">
        <v>160</v>
      </c>
      <c r="S607"/>
      <c r="T607">
        <v>368.27</v>
      </c>
      <c r="U607" s="15">
        <v>2</v>
      </c>
      <c r="V607" s="27" t="str">
        <f>INDEX(program[ProgramName],MATCH(Data2[[#This Row],[ProgramNum]],program[ProgramNum],0))</f>
        <v>GENERAL TRANSPORTATION OPERATIONS</v>
      </c>
      <c r="W607" s="20" t="str">
        <f>RIGHT(Data2[[#This Row],[ProgramNum]],1)&amp;Data2[[#This Row],[Statute]]</f>
        <v>4aq</v>
      </c>
      <c r="X607" s="27" t="e">
        <f>INDEX(#REF!,MATCH(Data2[[#This Row],[Appr]],#REF!,0))</f>
        <v>#REF!</v>
      </c>
      <c r="Y607" s="40" t="str">
        <f>INDEX(version[Version],MATCH(Data2[[#This Row],[ChangeAuth]],version[Chg code],0))</f>
        <v>Agency</v>
      </c>
      <c r="Z607" s="30">
        <f>INDEX(fund[#Data],MATCH(G607,fund[Fund code],0),2)</f>
        <v>211</v>
      </c>
      <c r="AA607" s="29" t="str">
        <f>IF(Data2[[#This Row],[B2year]]=1,RIGHT(LEFT($A$1,4)+1,2),IF(Data2[[#This Row],[B2year]]=2,RIGHT($A$1,2),""))</f>
        <v>23</v>
      </c>
      <c r="AB607" s="29">
        <f>INDEX(version8[#Data],MATCH(Data2[[#This Row],[Version]],version8[Version],0),2)</f>
        <v>1</v>
      </c>
      <c r="AC607" s="29" t="str">
        <f>IF(Data2[[#This Row],[FederalService]]="",Data2[[#This Row],[FundSource]],IF(Data2[[#This Row],[FederalService]]="L",Data2[[#This Row],[FundSource]]&amp;"-L",IF(Data2[[#This Row],[FederalService]]="F",Data2[[#This Row],[FundSource]]&amp;"-F",IF(Data2[[#This Row],[FederalService]]="S",Data2[[#This Row],[FundSource]]&amp;"-S"))))</f>
        <v>SEG</v>
      </c>
    </row>
    <row r="608" spans="1:29" ht="15" x14ac:dyDescent="0.25">
      <c r="A608" t="s">
        <v>123</v>
      </c>
      <c r="B608" t="s">
        <v>107</v>
      </c>
      <c r="C608" t="s">
        <v>165</v>
      </c>
      <c r="D608" s="15">
        <v>481</v>
      </c>
      <c r="E608" t="s">
        <v>380</v>
      </c>
      <c r="F608" t="s">
        <v>109</v>
      </c>
      <c r="G608" t="s">
        <v>110</v>
      </c>
      <c r="H608" t="s">
        <v>165</v>
      </c>
      <c r="I608" t="s">
        <v>118</v>
      </c>
      <c r="J608" t="s">
        <v>112</v>
      </c>
      <c r="K608" t="s">
        <v>178</v>
      </c>
      <c r="L608" s="15">
        <v>5401</v>
      </c>
      <c r="M608" t="s">
        <v>379</v>
      </c>
      <c r="N608" t="s">
        <v>114</v>
      </c>
      <c r="O608" t="s">
        <v>245</v>
      </c>
      <c r="P608" t="s">
        <v>367</v>
      </c>
      <c r="Q608" t="s">
        <v>400</v>
      </c>
      <c r="R608" t="s">
        <v>160</v>
      </c>
      <c r="S608"/>
      <c r="T608">
        <v>1.65</v>
      </c>
      <c r="U608" s="15">
        <v>2</v>
      </c>
      <c r="V608" s="27" t="str">
        <f>INDEX(program[ProgramName],MATCH(Data2[[#This Row],[ProgramNum]],program[ProgramNum],0))</f>
        <v>GENERAL TRANSPORTATION OPERATIONS</v>
      </c>
      <c r="W608" s="20" t="str">
        <f>RIGHT(Data2[[#This Row],[ProgramNum]],1)&amp;Data2[[#This Row],[Statute]]</f>
        <v>4ax</v>
      </c>
      <c r="X608" s="27" t="e">
        <f>INDEX(#REF!,MATCH(Data2[[#This Row],[Appr]],#REF!,0))</f>
        <v>#REF!</v>
      </c>
      <c r="Y608" s="40" t="str">
        <f>INDEX(version[Version],MATCH(Data2[[#This Row],[ChangeAuth]],version[Chg code],0))</f>
        <v>Agency</v>
      </c>
      <c r="Z608" s="30">
        <f>INDEX(fund[#Data],MATCH(G608,fund[Fund code],0),2)</f>
        <v>211</v>
      </c>
      <c r="AA608" s="29" t="str">
        <f>IF(Data2[[#This Row],[B2year]]=1,RIGHT(LEFT($A$1,4)+1,2),IF(Data2[[#This Row],[B2year]]=2,RIGHT($A$1,2),""))</f>
        <v>23</v>
      </c>
      <c r="AB608" s="29">
        <f>INDEX(version8[#Data],MATCH(Data2[[#This Row],[Version]],version8[Version],0),2)</f>
        <v>1</v>
      </c>
      <c r="AC608" s="29" t="str">
        <f>IF(Data2[[#This Row],[FederalService]]="",Data2[[#This Row],[FundSource]],IF(Data2[[#This Row],[FederalService]]="L",Data2[[#This Row],[FundSource]]&amp;"-L",IF(Data2[[#This Row],[FederalService]]="F",Data2[[#This Row],[FundSource]]&amp;"-F",IF(Data2[[#This Row],[FederalService]]="S",Data2[[#This Row],[FundSource]]&amp;"-S"))))</f>
        <v>SEG-F</v>
      </c>
    </row>
    <row r="609" spans="1:29" ht="15" x14ac:dyDescent="0.25">
      <c r="A609" t="s">
        <v>123</v>
      </c>
      <c r="B609" t="s">
        <v>107</v>
      </c>
      <c r="C609" t="s">
        <v>165</v>
      </c>
      <c r="D609" s="15">
        <v>481</v>
      </c>
      <c r="E609" t="s">
        <v>380</v>
      </c>
      <c r="F609" t="s">
        <v>109</v>
      </c>
      <c r="G609" t="s">
        <v>110</v>
      </c>
      <c r="H609" t="s">
        <v>165</v>
      </c>
      <c r="I609" t="s">
        <v>118</v>
      </c>
      <c r="J609" t="s">
        <v>112</v>
      </c>
      <c r="K609" t="s">
        <v>178</v>
      </c>
      <c r="L609" s="15">
        <v>5401</v>
      </c>
      <c r="M609" t="s">
        <v>379</v>
      </c>
      <c r="N609" t="s">
        <v>114</v>
      </c>
      <c r="O609" t="s">
        <v>245</v>
      </c>
      <c r="P609" t="s">
        <v>367</v>
      </c>
      <c r="Q609" t="s">
        <v>400</v>
      </c>
      <c r="R609" t="s">
        <v>160</v>
      </c>
      <c r="S609"/>
      <c r="T609">
        <v>1.65</v>
      </c>
      <c r="U609" s="15">
        <v>1</v>
      </c>
      <c r="V609" s="27" t="str">
        <f>INDEX(program[ProgramName],MATCH(Data2[[#This Row],[ProgramNum]],program[ProgramNum],0))</f>
        <v>GENERAL TRANSPORTATION OPERATIONS</v>
      </c>
      <c r="W609" s="20" t="str">
        <f>RIGHT(Data2[[#This Row],[ProgramNum]],1)&amp;Data2[[#This Row],[Statute]]</f>
        <v>4ax</v>
      </c>
      <c r="X609" s="27" t="e">
        <f>INDEX(#REF!,MATCH(Data2[[#This Row],[Appr]],#REF!,0))</f>
        <v>#REF!</v>
      </c>
      <c r="Y609" s="40" t="str">
        <f>INDEX(version[Version],MATCH(Data2[[#This Row],[ChangeAuth]],version[Chg code],0))</f>
        <v>Agency</v>
      </c>
      <c r="Z609" s="30">
        <f>INDEX(fund[#Data],MATCH(G609,fund[Fund code],0),2)</f>
        <v>211</v>
      </c>
      <c r="AA609" s="29" t="str">
        <f>IF(Data2[[#This Row],[B2year]]=1,RIGHT(LEFT($A$1,4)+1,2),IF(Data2[[#This Row],[B2year]]=2,RIGHT($A$1,2),""))</f>
        <v>22</v>
      </c>
      <c r="AB609" s="29">
        <f>INDEX(version8[#Data],MATCH(Data2[[#This Row],[Version]],version8[Version],0),2)</f>
        <v>1</v>
      </c>
      <c r="AC609" s="29" t="str">
        <f>IF(Data2[[#This Row],[FederalService]]="",Data2[[#This Row],[FundSource]],IF(Data2[[#This Row],[FederalService]]="L",Data2[[#This Row],[FundSource]]&amp;"-L",IF(Data2[[#This Row],[FederalService]]="F",Data2[[#This Row],[FundSource]]&amp;"-F",IF(Data2[[#This Row],[FederalService]]="S",Data2[[#This Row],[FundSource]]&amp;"-S"))))</f>
        <v>SEG-F</v>
      </c>
    </row>
    <row r="610" spans="1:29" ht="15" x14ac:dyDescent="0.25">
      <c r="A610" t="s">
        <v>123</v>
      </c>
      <c r="B610" t="s">
        <v>107</v>
      </c>
      <c r="C610" t="s">
        <v>165</v>
      </c>
      <c r="D610" s="15">
        <v>481</v>
      </c>
      <c r="E610" t="s">
        <v>380</v>
      </c>
      <c r="F610" t="s">
        <v>109</v>
      </c>
      <c r="G610" t="s">
        <v>110</v>
      </c>
      <c r="H610" t="s">
        <v>165</v>
      </c>
      <c r="I610" t="s">
        <v>118</v>
      </c>
      <c r="J610" t="s">
        <v>112</v>
      </c>
      <c r="K610" t="s">
        <v>178</v>
      </c>
      <c r="L610" s="15">
        <v>2000</v>
      </c>
      <c r="M610" t="s">
        <v>115</v>
      </c>
      <c r="N610" t="s">
        <v>116</v>
      </c>
      <c r="O610" t="s">
        <v>245</v>
      </c>
      <c r="P610" t="s">
        <v>367</v>
      </c>
      <c r="Q610" t="s">
        <v>400</v>
      </c>
      <c r="R610" t="s">
        <v>160</v>
      </c>
      <c r="S610"/>
      <c r="T610">
        <v>42.5</v>
      </c>
      <c r="U610" s="15">
        <v>1</v>
      </c>
      <c r="V610" s="27" t="str">
        <f>INDEX(program[ProgramName],MATCH(Data2[[#This Row],[ProgramNum]],program[ProgramNum],0))</f>
        <v>GENERAL TRANSPORTATION OPERATIONS</v>
      </c>
      <c r="W610" s="20" t="str">
        <f>RIGHT(Data2[[#This Row],[ProgramNum]],1)&amp;Data2[[#This Row],[Statute]]</f>
        <v>4ax</v>
      </c>
      <c r="X610" s="27" t="e">
        <f>INDEX(#REF!,MATCH(Data2[[#This Row],[Appr]],#REF!,0))</f>
        <v>#REF!</v>
      </c>
      <c r="Y610" s="40" t="str">
        <f>INDEX(version[Version],MATCH(Data2[[#This Row],[ChangeAuth]],version[Chg code],0))</f>
        <v>Agency</v>
      </c>
      <c r="Z610" s="30">
        <f>INDEX(fund[#Data],MATCH(G610,fund[Fund code],0),2)</f>
        <v>211</v>
      </c>
      <c r="AA610" s="29" t="str">
        <f>IF(Data2[[#This Row],[B2year]]=1,RIGHT(LEFT($A$1,4)+1,2),IF(Data2[[#This Row],[B2year]]=2,RIGHT($A$1,2),""))</f>
        <v>22</v>
      </c>
      <c r="AB610" s="29">
        <f>INDEX(version8[#Data],MATCH(Data2[[#This Row],[Version]],version8[Version],0),2)</f>
        <v>1</v>
      </c>
      <c r="AC610" s="29" t="str">
        <f>IF(Data2[[#This Row],[FederalService]]="",Data2[[#This Row],[FundSource]],IF(Data2[[#This Row],[FederalService]]="L",Data2[[#This Row],[FundSource]]&amp;"-L",IF(Data2[[#This Row],[FederalService]]="F",Data2[[#This Row],[FundSource]]&amp;"-F",IF(Data2[[#This Row],[FederalService]]="S",Data2[[#This Row],[FundSource]]&amp;"-S"))))</f>
        <v>SEG-F</v>
      </c>
    </row>
    <row r="611" spans="1:29" ht="15" x14ac:dyDescent="0.25">
      <c r="A611" t="s">
        <v>123</v>
      </c>
      <c r="B611" t="s">
        <v>107</v>
      </c>
      <c r="C611" t="s">
        <v>165</v>
      </c>
      <c r="D611" s="15">
        <v>481</v>
      </c>
      <c r="E611" t="s">
        <v>380</v>
      </c>
      <c r="F611" t="s">
        <v>109</v>
      </c>
      <c r="G611" t="s">
        <v>110</v>
      </c>
      <c r="H611" t="s">
        <v>165</v>
      </c>
      <c r="I611" t="s">
        <v>118</v>
      </c>
      <c r="J611" t="s">
        <v>112</v>
      </c>
      <c r="K611" t="s">
        <v>178</v>
      </c>
      <c r="L611" s="15">
        <v>2000</v>
      </c>
      <c r="M611" t="s">
        <v>115</v>
      </c>
      <c r="N611" t="s">
        <v>116</v>
      </c>
      <c r="O611" t="s">
        <v>245</v>
      </c>
      <c r="P611" t="s">
        <v>367</v>
      </c>
      <c r="Q611" t="s">
        <v>400</v>
      </c>
      <c r="R611" t="s">
        <v>160</v>
      </c>
      <c r="S611"/>
      <c r="T611">
        <v>42.5</v>
      </c>
      <c r="U611" s="15">
        <v>2</v>
      </c>
      <c r="V611" s="27" t="str">
        <f>INDEX(program[ProgramName],MATCH(Data2[[#This Row],[ProgramNum]],program[ProgramNum],0))</f>
        <v>GENERAL TRANSPORTATION OPERATIONS</v>
      </c>
      <c r="W611" s="20" t="str">
        <f>RIGHT(Data2[[#This Row],[ProgramNum]],1)&amp;Data2[[#This Row],[Statute]]</f>
        <v>4ax</v>
      </c>
      <c r="X611" s="27" t="e">
        <f>INDEX(#REF!,MATCH(Data2[[#This Row],[Appr]],#REF!,0))</f>
        <v>#REF!</v>
      </c>
      <c r="Y611" s="40" t="str">
        <f>INDEX(version[Version],MATCH(Data2[[#This Row],[ChangeAuth]],version[Chg code],0))</f>
        <v>Agency</v>
      </c>
      <c r="Z611" s="30">
        <f>INDEX(fund[#Data],MATCH(G611,fund[Fund code],0),2)</f>
        <v>211</v>
      </c>
      <c r="AA611" s="29" t="str">
        <f>IF(Data2[[#This Row],[B2year]]=1,RIGHT(LEFT($A$1,4)+1,2),IF(Data2[[#This Row],[B2year]]=2,RIGHT($A$1,2),""))</f>
        <v>23</v>
      </c>
      <c r="AB611" s="29">
        <f>INDEX(version8[#Data],MATCH(Data2[[#This Row],[Version]],version8[Version],0),2)</f>
        <v>1</v>
      </c>
      <c r="AC611" s="29" t="str">
        <f>IF(Data2[[#This Row],[FederalService]]="",Data2[[#This Row],[FundSource]],IF(Data2[[#This Row],[FederalService]]="L",Data2[[#This Row],[FundSource]]&amp;"-L",IF(Data2[[#This Row],[FederalService]]="F",Data2[[#This Row],[FundSource]]&amp;"-F",IF(Data2[[#This Row],[FederalService]]="S",Data2[[#This Row],[FundSource]]&amp;"-S"))))</f>
        <v>SEG-F</v>
      </c>
    </row>
    <row r="612" spans="1:29" ht="15" x14ac:dyDescent="0.25">
      <c r="A612" t="s">
        <v>123</v>
      </c>
      <c r="B612" t="s">
        <v>123</v>
      </c>
      <c r="C612" t="s">
        <v>165</v>
      </c>
      <c r="D612" s="15">
        <v>464</v>
      </c>
      <c r="E612" t="s">
        <v>381</v>
      </c>
      <c r="F612" t="s">
        <v>109</v>
      </c>
      <c r="G612" t="s">
        <v>119</v>
      </c>
      <c r="H612" t="s">
        <v>165</v>
      </c>
      <c r="I612" t="s">
        <v>111</v>
      </c>
      <c r="J612" t="s">
        <v>112</v>
      </c>
      <c r="K612" t="s">
        <v>165</v>
      </c>
      <c r="L612" s="15">
        <v>2000</v>
      </c>
      <c r="M612" t="s">
        <v>115</v>
      </c>
      <c r="N612" t="s">
        <v>116</v>
      </c>
      <c r="O612" t="s">
        <v>195</v>
      </c>
      <c r="P612" t="s">
        <v>196</v>
      </c>
      <c r="Q612" t="s">
        <v>400</v>
      </c>
      <c r="R612" t="s">
        <v>160</v>
      </c>
      <c r="S612"/>
      <c r="T612">
        <v>4</v>
      </c>
      <c r="U612" s="15">
        <v>2</v>
      </c>
      <c r="V612" s="27" t="str">
        <f>INDEX(program[ProgramName],MATCH(Data2[[#This Row],[ProgramNum]],program[ProgramNum],0))</f>
        <v>GENERAL TRANSPORTATION OPERATIONS</v>
      </c>
      <c r="W612" s="20" t="str">
        <f>RIGHT(Data2[[#This Row],[ProgramNum]],1)&amp;Data2[[#This Row],[Statute]]</f>
        <v>4dq</v>
      </c>
      <c r="X612" s="27" t="e">
        <f>INDEX(#REF!,MATCH(Data2[[#This Row],[Appr]],#REF!,0))</f>
        <v>#REF!</v>
      </c>
      <c r="Y612" s="40" t="str">
        <f>INDEX(version[Version],MATCH(Data2[[#This Row],[ChangeAuth]],version[Chg code],0))</f>
        <v>Agency</v>
      </c>
      <c r="Z612" s="30">
        <f>INDEX(fund[#Data],MATCH(G612,fund[Fund code],0),2)</f>
        <v>272</v>
      </c>
      <c r="AA612" s="29" t="str">
        <f>IF(Data2[[#This Row],[B2year]]=1,RIGHT(LEFT($A$1,4)+1,2),IF(Data2[[#This Row],[B2year]]=2,RIGHT($A$1,2),""))</f>
        <v>23</v>
      </c>
      <c r="AB612" s="29">
        <f>INDEX(version8[#Data],MATCH(Data2[[#This Row],[Version]],version8[Version],0),2)</f>
        <v>1</v>
      </c>
      <c r="AC612" s="29" t="str">
        <f>IF(Data2[[#This Row],[FederalService]]="",Data2[[#This Row],[FundSource]],IF(Data2[[#This Row],[FederalService]]="L",Data2[[#This Row],[FundSource]]&amp;"-L",IF(Data2[[#This Row],[FederalService]]="F",Data2[[#This Row],[FundSource]]&amp;"-F",IF(Data2[[#This Row],[FederalService]]="S",Data2[[#This Row],[FundSource]]&amp;"-S"))))</f>
        <v>SEG</v>
      </c>
    </row>
    <row r="613" spans="1:29" ht="15" x14ac:dyDescent="0.25">
      <c r="A613" t="s">
        <v>123</v>
      </c>
      <c r="B613" t="s">
        <v>123</v>
      </c>
      <c r="C613" t="s">
        <v>165</v>
      </c>
      <c r="D613" s="15">
        <v>464</v>
      </c>
      <c r="E613" t="s">
        <v>381</v>
      </c>
      <c r="F613" t="s">
        <v>109</v>
      </c>
      <c r="G613" t="s">
        <v>119</v>
      </c>
      <c r="H613" t="s">
        <v>165</v>
      </c>
      <c r="I613" t="s">
        <v>111</v>
      </c>
      <c r="J613" t="s">
        <v>112</v>
      </c>
      <c r="K613" t="s">
        <v>165</v>
      </c>
      <c r="L613" s="15">
        <v>2000</v>
      </c>
      <c r="M613" t="s">
        <v>115</v>
      </c>
      <c r="N613" t="s">
        <v>116</v>
      </c>
      <c r="O613" t="s">
        <v>195</v>
      </c>
      <c r="P613" t="s">
        <v>196</v>
      </c>
      <c r="Q613" t="s">
        <v>400</v>
      </c>
      <c r="R613" t="s">
        <v>160</v>
      </c>
      <c r="S613"/>
      <c r="T613">
        <v>4</v>
      </c>
      <c r="U613" s="15">
        <v>1</v>
      </c>
      <c r="V613" s="27" t="str">
        <f>INDEX(program[ProgramName],MATCH(Data2[[#This Row],[ProgramNum]],program[ProgramNum],0))</f>
        <v>GENERAL TRANSPORTATION OPERATIONS</v>
      </c>
      <c r="W613" s="20" t="str">
        <f>RIGHT(Data2[[#This Row],[ProgramNum]],1)&amp;Data2[[#This Row],[Statute]]</f>
        <v>4dq</v>
      </c>
      <c r="X613" s="27" t="e">
        <f>INDEX(#REF!,MATCH(Data2[[#This Row],[Appr]],#REF!,0))</f>
        <v>#REF!</v>
      </c>
      <c r="Y613" s="40" t="str">
        <f>INDEX(version[Version],MATCH(Data2[[#This Row],[ChangeAuth]],version[Chg code],0))</f>
        <v>Agency</v>
      </c>
      <c r="Z613" s="30">
        <f>INDEX(fund[#Data],MATCH(G613,fund[Fund code],0),2)</f>
        <v>272</v>
      </c>
      <c r="AA613" s="29" t="str">
        <f>IF(Data2[[#This Row],[B2year]]=1,RIGHT(LEFT($A$1,4)+1,2),IF(Data2[[#This Row],[B2year]]=2,RIGHT($A$1,2),""))</f>
        <v>22</v>
      </c>
      <c r="AB613" s="29">
        <f>INDEX(version8[#Data],MATCH(Data2[[#This Row],[Version]],version8[Version],0),2)</f>
        <v>1</v>
      </c>
      <c r="AC613" s="29" t="str">
        <f>IF(Data2[[#This Row],[FederalService]]="",Data2[[#This Row],[FundSource]],IF(Data2[[#This Row],[FederalService]]="L",Data2[[#This Row],[FundSource]]&amp;"-L",IF(Data2[[#This Row],[FederalService]]="F",Data2[[#This Row],[FundSource]]&amp;"-F",IF(Data2[[#This Row],[FederalService]]="S",Data2[[#This Row],[FundSource]]&amp;"-S"))))</f>
        <v>SEG</v>
      </c>
    </row>
    <row r="614" spans="1:29" ht="15" x14ac:dyDescent="0.25">
      <c r="A614" t="s">
        <v>123</v>
      </c>
      <c r="B614" t="s">
        <v>127</v>
      </c>
      <c r="C614" t="s">
        <v>165</v>
      </c>
      <c r="D614" s="15">
        <v>465</v>
      </c>
      <c r="E614" t="s">
        <v>382</v>
      </c>
      <c r="F614" t="s">
        <v>109</v>
      </c>
      <c r="G614" t="s">
        <v>110</v>
      </c>
      <c r="H614" t="s">
        <v>165</v>
      </c>
      <c r="I614" t="s">
        <v>118</v>
      </c>
      <c r="J614" t="s">
        <v>112</v>
      </c>
      <c r="K614" t="s">
        <v>112</v>
      </c>
      <c r="L614" s="15">
        <v>2000</v>
      </c>
      <c r="M614" t="s">
        <v>115</v>
      </c>
      <c r="N614" t="s">
        <v>116</v>
      </c>
      <c r="O614" t="s">
        <v>280</v>
      </c>
      <c r="P614" t="s">
        <v>281</v>
      </c>
      <c r="Q614" t="s">
        <v>400</v>
      </c>
      <c r="R614" t="s">
        <v>160</v>
      </c>
      <c r="S614"/>
      <c r="T614">
        <v>1</v>
      </c>
      <c r="U614" s="15">
        <v>1</v>
      </c>
      <c r="V614" s="27" t="str">
        <f>INDEX(program[ProgramName],MATCH(Data2[[#This Row],[ProgramNum]],program[ProgramNum],0))</f>
        <v>GENERAL TRANSPORTATION OPERATIONS</v>
      </c>
      <c r="W614" s="20" t="str">
        <f>RIGHT(Data2[[#This Row],[ProgramNum]],1)&amp;Data2[[#This Row],[Statute]]</f>
        <v>4eq</v>
      </c>
      <c r="X614" s="27" t="e">
        <f>INDEX(#REF!,MATCH(Data2[[#This Row],[Appr]],#REF!,0))</f>
        <v>#REF!</v>
      </c>
      <c r="Y614" s="40" t="str">
        <f>INDEX(version[Version],MATCH(Data2[[#This Row],[ChangeAuth]],version[Chg code],0))</f>
        <v>Agency</v>
      </c>
      <c r="Z614" s="30">
        <f>INDEX(fund[#Data],MATCH(G614,fund[Fund code],0),2)</f>
        <v>211</v>
      </c>
      <c r="AA614" s="29" t="str">
        <f>IF(Data2[[#This Row],[B2year]]=1,RIGHT(LEFT($A$1,4)+1,2),IF(Data2[[#This Row],[B2year]]=2,RIGHT($A$1,2),""))</f>
        <v>22</v>
      </c>
      <c r="AB614" s="29">
        <f>INDEX(version8[#Data],MATCH(Data2[[#This Row],[Version]],version8[Version],0),2)</f>
        <v>1</v>
      </c>
      <c r="AC614" s="29" t="str">
        <f>IF(Data2[[#This Row],[FederalService]]="",Data2[[#This Row],[FundSource]],IF(Data2[[#This Row],[FederalService]]="L",Data2[[#This Row],[FundSource]]&amp;"-L",IF(Data2[[#This Row],[FederalService]]="F",Data2[[#This Row],[FundSource]]&amp;"-F",IF(Data2[[#This Row],[FederalService]]="S",Data2[[#This Row],[FundSource]]&amp;"-S"))))</f>
        <v>SEG-S</v>
      </c>
    </row>
    <row r="615" spans="1:29" ht="15" x14ac:dyDescent="0.25">
      <c r="A615" t="s">
        <v>123</v>
      </c>
      <c r="B615" t="s">
        <v>127</v>
      </c>
      <c r="C615" t="s">
        <v>165</v>
      </c>
      <c r="D615" s="15">
        <v>465</v>
      </c>
      <c r="E615" t="s">
        <v>382</v>
      </c>
      <c r="F615" t="s">
        <v>109</v>
      </c>
      <c r="G615" t="s">
        <v>110</v>
      </c>
      <c r="H615" t="s">
        <v>165</v>
      </c>
      <c r="I615" t="s">
        <v>118</v>
      </c>
      <c r="J615" t="s">
        <v>112</v>
      </c>
      <c r="K615" t="s">
        <v>112</v>
      </c>
      <c r="L615" s="15">
        <v>2000</v>
      </c>
      <c r="M615" t="s">
        <v>115</v>
      </c>
      <c r="N615" t="s">
        <v>116</v>
      </c>
      <c r="O615" t="s">
        <v>280</v>
      </c>
      <c r="P615" t="s">
        <v>281</v>
      </c>
      <c r="Q615" t="s">
        <v>400</v>
      </c>
      <c r="R615" t="s">
        <v>160</v>
      </c>
      <c r="S615"/>
      <c r="T615">
        <v>1</v>
      </c>
      <c r="U615" s="15">
        <v>2</v>
      </c>
      <c r="V615" s="27" t="str">
        <f>INDEX(program[ProgramName],MATCH(Data2[[#This Row],[ProgramNum]],program[ProgramNum],0))</f>
        <v>GENERAL TRANSPORTATION OPERATIONS</v>
      </c>
      <c r="W615" s="20" t="str">
        <f>RIGHT(Data2[[#This Row],[ProgramNum]],1)&amp;Data2[[#This Row],[Statute]]</f>
        <v>4eq</v>
      </c>
      <c r="X615" s="27" t="e">
        <f>INDEX(#REF!,MATCH(Data2[[#This Row],[Appr]],#REF!,0))</f>
        <v>#REF!</v>
      </c>
      <c r="Y615" s="40" t="str">
        <f>INDEX(version[Version],MATCH(Data2[[#This Row],[ChangeAuth]],version[Chg code],0))</f>
        <v>Agency</v>
      </c>
      <c r="Z615" s="30">
        <f>INDEX(fund[#Data],MATCH(G615,fund[Fund code],0),2)</f>
        <v>211</v>
      </c>
      <c r="AA615" s="29" t="str">
        <f>IF(Data2[[#This Row],[B2year]]=1,RIGHT(LEFT($A$1,4)+1,2),IF(Data2[[#This Row],[B2year]]=2,RIGHT($A$1,2),""))</f>
        <v>23</v>
      </c>
      <c r="AB615" s="29">
        <f>INDEX(version8[#Data],MATCH(Data2[[#This Row],[Version]],version8[Version],0),2)</f>
        <v>1</v>
      </c>
      <c r="AC615" s="29" t="str">
        <f>IF(Data2[[#This Row],[FederalService]]="",Data2[[#This Row],[FundSource]],IF(Data2[[#This Row],[FederalService]]="L",Data2[[#This Row],[FundSource]]&amp;"-L",IF(Data2[[#This Row],[FederalService]]="F",Data2[[#This Row],[FundSource]]&amp;"-F",IF(Data2[[#This Row],[FederalService]]="S",Data2[[#This Row],[FundSource]]&amp;"-S"))))</f>
        <v>SEG-S</v>
      </c>
    </row>
    <row r="616" spans="1:29" ht="15" x14ac:dyDescent="0.25">
      <c r="A616" t="s">
        <v>123</v>
      </c>
      <c r="B616" t="s">
        <v>127</v>
      </c>
      <c r="C616" t="s">
        <v>165</v>
      </c>
      <c r="D616" s="15">
        <v>466</v>
      </c>
      <c r="E616" t="s">
        <v>383</v>
      </c>
      <c r="F616" t="s">
        <v>109</v>
      </c>
      <c r="G616" t="s">
        <v>110</v>
      </c>
      <c r="H616" t="s">
        <v>165</v>
      </c>
      <c r="I616" t="s">
        <v>118</v>
      </c>
      <c r="J616" t="s">
        <v>112</v>
      </c>
      <c r="K616" t="s">
        <v>112</v>
      </c>
      <c r="L616" s="15">
        <v>2000</v>
      </c>
      <c r="M616" t="s">
        <v>115</v>
      </c>
      <c r="N616" t="s">
        <v>116</v>
      </c>
      <c r="O616" t="s">
        <v>376</v>
      </c>
      <c r="P616" t="s">
        <v>302</v>
      </c>
      <c r="Q616" t="s">
        <v>400</v>
      </c>
      <c r="R616" t="s">
        <v>160</v>
      </c>
      <c r="S616"/>
      <c r="T616">
        <v>4</v>
      </c>
      <c r="U616" s="15">
        <v>2</v>
      </c>
      <c r="V616" s="27" t="str">
        <f>INDEX(program[ProgramName],MATCH(Data2[[#This Row],[ProgramNum]],program[ProgramNum],0))</f>
        <v>GENERAL TRANSPORTATION OPERATIONS</v>
      </c>
      <c r="W616" s="20" t="str">
        <f>RIGHT(Data2[[#This Row],[ProgramNum]],1)&amp;Data2[[#This Row],[Statute]]</f>
        <v>4er</v>
      </c>
      <c r="X616" s="27" t="e">
        <f>INDEX(#REF!,MATCH(Data2[[#This Row],[Appr]],#REF!,0))</f>
        <v>#REF!</v>
      </c>
      <c r="Y616" s="40" t="str">
        <f>INDEX(version[Version],MATCH(Data2[[#This Row],[ChangeAuth]],version[Chg code],0))</f>
        <v>Agency</v>
      </c>
      <c r="Z616" s="30">
        <f>INDEX(fund[#Data],MATCH(G616,fund[Fund code],0),2)</f>
        <v>211</v>
      </c>
      <c r="AA616" s="29" t="str">
        <f>IF(Data2[[#This Row],[B2year]]=1,RIGHT(LEFT($A$1,4)+1,2),IF(Data2[[#This Row],[B2year]]=2,RIGHT($A$1,2),""))</f>
        <v>23</v>
      </c>
      <c r="AB616" s="29">
        <f>INDEX(version8[#Data],MATCH(Data2[[#This Row],[Version]],version8[Version],0),2)</f>
        <v>1</v>
      </c>
      <c r="AC616" s="29" t="str">
        <f>IF(Data2[[#This Row],[FederalService]]="",Data2[[#This Row],[FundSource]],IF(Data2[[#This Row],[FederalService]]="L",Data2[[#This Row],[FundSource]]&amp;"-L",IF(Data2[[#This Row],[FederalService]]="F",Data2[[#This Row],[FundSource]]&amp;"-F",IF(Data2[[#This Row],[FederalService]]="S",Data2[[#This Row],[FundSource]]&amp;"-S"))))</f>
        <v>SEG-S</v>
      </c>
    </row>
    <row r="617" spans="1:29" ht="15" x14ac:dyDescent="0.25">
      <c r="A617" t="s">
        <v>123</v>
      </c>
      <c r="B617" t="s">
        <v>127</v>
      </c>
      <c r="C617" t="s">
        <v>165</v>
      </c>
      <c r="D617" s="15">
        <v>466</v>
      </c>
      <c r="E617" t="s">
        <v>383</v>
      </c>
      <c r="F617" t="s">
        <v>109</v>
      </c>
      <c r="G617" t="s">
        <v>110</v>
      </c>
      <c r="H617" t="s">
        <v>165</v>
      </c>
      <c r="I617" t="s">
        <v>118</v>
      </c>
      <c r="J617" t="s">
        <v>112</v>
      </c>
      <c r="K617" t="s">
        <v>112</v>
      </c>
      <c r="L617" s="15">
        <v>2000</v>
      </c>
      <c r="M617" t="s">
        <v>115</v>
      </c>
      <c r="N617" t="s">
        <v>116</v>
      </c>
      <c r="O617" t="s">
        <v>376</v>
      </c>
      <c r="P617" t="s">
        <v>302</v>
      </c>
      <c r="Q617" t="s">
        <v>400</v>
      </c>
      <c r="R617" t="s">
        <v>160</v>
      </c>
      <c r="S617"/>
      <c r="T617">
        <v>4</v>
      </c>
      <c r="U617" s="15">
        <v>1</v>
      </c>
      <c r="V617" s="27" t="str">
        <f>INDEX(program[ProgramName],MATCH(Data2[[#This Row],[ProgramNum]],program[ProgramNum],0))</f>
        <v>GENERAL TRANSPORTATION OPERATIONS</v>
      </c>
      <c r="W617" s="20" t="str">
        <f>RIGHT(Data2[[#This Row],[ProgramNum]],1)&amp;Data2[[#This Row],[Statute]]</f>
        <v>4er</v>
      </c>
      <c r="X617" s="27" t="e">
        <f>INDEX(#REF!,MATCH(Data2[[#This Row],[Appr]],#REF!,0))</f>
        <v>#REF!</v>
      </c>
      <c r="Y617" s="40" t="str">
        <f>INDEX(version[Version],MATCH(Data2[[#This Row],[ChangeAuth]],version[Chg code],0))</f>
        <v>Agency</v>
      </c>
      <c r="Z617" s="30">
        <f>INDEX(fund[#Data],MATCH(G617,fund[Fund code],0),2)</f>
        <v>211</v>
      </c>
      <c r="AA617" s="29" t="str">
        <f>IF(Data2[[#This Row],[B2year]]=1,RIGHT(LEFT($A$1,4)+1,2),IF(Data2[[#This Row],[B2year]]=2,RIGHT($A$1,2),""))</f>
        <v>22</v>
      </c>
      <c r="AB617" s="29">
        <f>INDEX(version8[#Data],MATCH(Data2[[#This Row],[Version]],version8[Version],0),2)</f>
        <v>1</v>
      </c>
      <c r="AC617" s="29" t="str">
        <f>IF(Data2[[#This Row],[FederalService]]="",Data2[[#This Row],[FundSource]],IF(Data2[[#This Row],[FederalService]]="L",Data2[[#This Row],[FundSource]]&amp;"-L",IF(Data2[[#This Row],[FederalService]]="F",Data2[[#This Row],[FundSource]]&amp;"-F",IF(Data2[[#This Row],[FederalService]]="S",Data2[[#This Row],[FundSource]]&amp;"-S"))))</f>
        <v>SEG-S</v>
      </c>
    </row>
    <row r="618" spans="1:29" ht="15" x14ac:dyDescent="0.25">
      <c r="A618" t="s">
        <v>123</v>
      </c>
      <c r="B618" t="s">
        <v>107</v>
      </c>
      <c r="C618" t="s">
        <v>165</v>
      </c>
      <c r="D618" s="15">
        <v>461</v>
      </c>
      <c r="E618" t="s">
        <v>344</v>
      </c>
      <c r="F618" t="s">
        <v>109</v>
      </c>
      <c r="G618" t="s">
        <v>110</v>
      </c>
      <c r="H618" t="s">
        <v>165</v>
      </c>
      <c r="I618" t="s">
        <v>111</v>
      </c>
      <c r="J618" t="s">
        <v>112</v>
      </c>
      <c r="K618" t="s">
        <v>165</v>
      </c>
      <c r="L618" s="15">
        <v>2000</v>
      </c>
      <c r="M618" t="s">
        <v>115</v>
      </c>
      <c r="N618" t="s">
        <v>116</v>
      </c>
      <c r="O618" t="s">
        <v>235</v>
      </c>
      <c r="P618" t="s">
        <v>264</v>
      </c>
      <c r="Q618" t="s">
        <v>401</v>
      </c>
      <c r="R618" t="s">
        <v>160</v>
      </c>
      <c r="S618"/>
      <c r="T618">
        <v>9</v>
      </c>
      <c r="U618" s="15">
        <v>1</v>
      </c>
      <c r="V618" s="27" t="str">
        <f>INDEX(program[ProgramName],MATCH(Data2[[#This Row],[ProgramNum]],program[ProgramNum],0))</f>
        <v>GENERAL TRANSPORTATION OPERATIONS</v>
      </c>
      <c r="W618" s="20" t="str">
        <f>RIGHT(Data2[[#This Row],[ProgramNum]],1)&amp;Data2[[#This Row],[Statute]]</f>
        <v>4aq</v>
      </c>
      <c r="X618" s="27" t="e">
        <f>INDEX(#REF!,MATCH(Data2[[#This Row],[Appr]],#REF!,0))</f>
        <v>#REF!</v>
      </c>
      <c r="Y618" s="40" t="str">
        <f>INDEX(version[Version],MATCH(Data2[[#This Row],[ChangeAuth]],version[Chg code],0))</f>
        <v>Agency</v>
      </c>
      <c r="Z618" s="30">
        <f>INDEX(fund[#Data],MATCH(G618,fund[Fund code],0),2)</f>
        <v>211</v>
      </c>
      <c r="AA618" s="29" t="str">
        <f>IF(Data2[[#This Row],[B2year]]=1,RIGHT(LEFT($A$1,4)+1,2),IF(Data2[[#This Row],[B2year]]=2,RIGHT($A$1,2),""))</f>
        <v>22</v>
      </c>
      <c r="AB618" s="29">
        <f>INDEX(version8[#Data],MATCH(Data2[[#This Row],[Version]],version8[Version],0),2)</f>
        <v>1</v>
      </c>
      <c r="AC618" s="29" t="str">
        <f>IF(Data2[[#This Row],[FederalService]]="",Data2[[#This Row],[FundSource]],IF(Data2[[#This Row],[FederalService]]="L",Data2[[#This Row],[FundSource]]&amp;"-L",IF(Data2[[#This Row],[FederalService]]="F",Data2[[#This Row],[FundSource]]&amp;"-F",IF(Data2[[#This Row],[FederalService]]="S",Data2[[#This Row],[FundSource]]&amp;"-S"))))</f>
        <v>SEG</v>
      </c>
    </row>
    <row r="619" spans="1:29" ht="15" x14ac:dyDescent="0.25">
      <c r="A619" t="s">
        <v>123</v>
      </c>
      <c r="B619" t="s">
        <v>107</v>
      </c>
      <c r="C619" t="s">
        <v>165</v>
      </c>
      <c r="D619" s="15">
        <v>461</v>
      </c>
      <c r="E619" t="s">
        <v>344</v>
      </c>
      <c r="F619" t="s">
        <v>109</v>
      </c>
      <c r="G619" t="s">
        <v>110</v>
      </c>
      <c r="H619" t="s">
        <v>165</v>
      </c>
      <c r="I619" t="s">
        <v>111</v>
      </c>
      <c r="J619" t="s">
        <v>112</v>
      </c>
      <c r="K619" t="s">
        <v>165</v>
      </c>
      <c r="L619" s="15">
        <v>2000</v>
      </c>
      <c r="M619" t="s">
        <v>115</v>
      </c>
      <c r="N619" t="s">
        <v>116</v>
      </c>
      <c r="O619" t="s">
        <v>235</v>
      </c>
      <c r="P619" t="s">
        <v>264</v>
      </c>
      <c r="Q619" t="s">
        <v>401</v>
      </c>
      <c r="R619" t="s">
        <v>160</v>
      </c>
      <c r="S619"/>
      <c r="T619">
        <v>9</v>
      </c>
      <c r="U619" s="15">
        <v>2</v>
      </c>
      <c r="V619" s="27" t="str">
        <f>INDEX(program[ProgramName],MATCH(Data2[[#This Row],[ProgramNum]],program[ProgramNum],0))</f>
        <v>GENERAL TRANSPORTATION OPERATIONS</v>
      </c>
      <c r="W619" s="20" t="str">
        <f>RIGHT(Data2[[#This Row],[ProgramNum]],1)&amp;Data2[[#This Row],[Statute]]</f>
        <v>4aq</v>
      </c>
      <c r="X619" s="27" t="e">
        <f>INDEX(#REF!,MATCH(Data2[[#This Row],[Appr]],#REF!,0))</f>
        <v>#REF!</v>
      </c>
      <c r="Y619" s="40" t="str">
        <f>INDEX(version[Version],MATCH(Data2[[#This Row],[ChangeAuth]],version[Chg code],0))</f>
        <v>Agency</v>
      </c>
      <c r="Z619" s="30">
        <f>INDEX(fund[#Data],MATCH(G619,fund[Fund code],0),2)</f>
        <v>211</v>
      </c>
      <c r="AA619" s="29" t="str">
        <f>IF(Data2[[#This Row],[B2year]]=1,RIGHT(LEFT($A$1,4)+1,2),IF(Data2[[#This Row],[B2year]]=2,RIGHT($A$1,2),""))</f>
        <v>23</v>
      </c>
      <c r="AB619" s="29">
        <f>INDEX(version8[#Data],MATCH(Data2[[#This Row],[Version]],version8[Version],0),2)</f>
        <v>1</v>
      </c>
      <c r="AC619" s="29" t="str">
        <f>IF(Data2[[#This Row],[FederalService]]="",Data2[[#This Row],[FundSource]],IF(Data2[[#This Row],[FederalService]]="L",Data2[[#This Row],[FundSource]]&amp;"-L",IF(Data2[[#This Row],[FederalService]]="F",Data2[[#This Row],[FundSource]]&amp;"-F",IF(Data2[[#This Row],[FederalService]]="S",Data2[[#This Row],[FundSource]]&amp;"-S"))))</f>
        <v>SEG</v>
      </c>
    </row>
    <row r="620" spans="1:29" ht="15" x14ac:dyDescent="0.25">
      <c r="A620" t="s">
        <v>127</v>
      </c>
      <c r="B620" t="s">
        <v>126</v>
      </c>
      <c r="C620" t="s">
        <v>165</v>
      </c>
      <c r="D620" s="15">
        <v>563</v>
      </c>
      <c r="E620" t="s">
        <v>345</v>
      </c>
      <c r="F620" t="s">
        <v>109</v>
      </c>
      <c r="G620" t="s">
        <v>110</v>
      </c>
      <c r="H620" t="s">
        <v>165</v>
      </c>
      <c r="I620" t="s">
        <v>111</v>
      </c>
      <c r="J620" t="s">
        <v>112</v>
      </c>
      <c r="K620" t="s">
        <v>165</v>
      </c>
      <c r="L620" s="15">
        <v>5512</v>
      </c>
      <c r="M620" t="s">
        <v>402</v>
      </c>
      <c r="N620" t="s">
        <v>114</v>
      </c>
      <c r="O620" t="s">
        <v>209</v>
      </c>
      <c r="P620" t="s">
        <v>270</v>
      </c>
      <c r="Q620" t="s">
        <v>169</v>
      </c>
      <c r="R620" t="s">
        <v>170</v>
      </c>
      <c r="S620">
        <v>-266900</v>
      </c>
      <c r="T620">
        <v>0</v>
      </c>
      <c r="U620" s="15">
        <v>2</v>
      </c>
      <c r="V620" s="27" t="str">
        <f>INDEX(program[ProgramName],MATCH(Data2[[#This Row],[ProgramNum]],program[ProgramNum],0))</f>
        <v>MOTOR VEHICLE SERVICES AND ENFORCEMENT</v>
      </c>
      <c r="W620" s="20" t="str">
        <f>RIGHT(Data2[[#This Row],[ProgramNum]],1)&amp;Data2[[#This Row],[Statute]]</f>
        <v>5cq</v>
      </c>
      <c r="X620" s="27" t="e">
        <f>INDEX(#REF!,MATCH(Data2[[#This Row],[Appr]],#REF!,0))</f>
        <v>#REF!</v>
      </c>
      <c r="Y620" s="40" t="str">
        <f>INDEX(version[Version],MATCH(Data2[[#This Row],[ChangeAuth]],version[Chg code],0))</f>
        <v>Agency</v>
      </c>
      <c r="Z620" s="30">
        <f>INDEX(fund[#Data],MATCH(G620,fund[Fund code],0),2)</f>
        <v>211</v>
      </c>
      <c r="AA620" s="29" t="str">
        <f>IF(Data2[[#This Row],[B2year]]=1,RIGHT(LEFT($A$1,4)+1,2),IF(Data2[[#This Row],[B2year]]=2,RIGHT($A$1,2),""))</f>
        <v>23</v>
      </c>
      <c r="AB620" s="29">
        <f>INDEX(version8[#Data],MATCH(Data2[[#This Row],[Version]],version8[Version],0),2)</f>
        <v>1</v>
      </c>
      <c r="AC620" s="29" t="str">
        <f>IF(Data2[[#This Row],[FederalService]]="",Data2[[#This Row],[FundSource]],IF(Data2[[#This Row],[FederalService]]="L",Data2[[#This Row],[FundSource]]&amp;"-L",IF(Data2[[#This Row],[FederalService]]="F",Data2[[#This Row],[FundSource]]&amp;"-F",IF(Data2[[#This Row],[FederalService]]="S",Data2[[#This Row],[FundSource]]&amp;"-S"))))</f>
        <v>SEG</v>
      </c>
    </row>
    <row r="621" spans="1:29" ht="15" x14ac:dyDescent="0.25">
      <c r="A621" t="s">
        <v>127</v>
      </c>
      <c r="B621" t="s">
        <v>126</v>
      </c>
      <c r="C621" t="s">
        <v>165</v>
      </c>
      <c r="D621" s="15">
        <v>563</v>
      </c>
      <c r="E621" t="s">
        <v>345</v>
      </c>
      <c r="F621" t="s">
        <v>109</v>
      </c>
      <c r="G621" t="s">
        <v>110</v>
      </c>
      <c r="H621" t="s">
        <v>165</v>
      </c>
      <c r="I621" t="s">
        <v>111</v>
      </c>
      <c r="J621" t="s">
        <v>112</v>
      </c>
      <c r="K621" t="s">
        <v>165</v>
      </c>
      <c r="L621" s="15">
        <v>5512</v>
      </c>
      <c r="M621" t="s">
        <v>402</v>
      </c>
      <c r="N621" t="s">
        <v>114</v>
      </c>
      <c r="O621" t="s">
        <v>209</v>
      </c>
      <c r="P621" t="s">
        <v>270</v>
      </c>
      <c r="Q621" t="s">
        <v>169</v>
      </c>
      <c r="R621" t="s">
        <v>170</v>
      </c>
      <c r="S621">
        <v>-266900</v>
      </c>
      <c r="T621">
        <v>0</v>
      </c>
      <c r="U621" s="15">
        <v>1</v>
      </c>
      <c r="V621" s="27" t="str">
        <f>INDEX(program[ProgramName],MATCH(Data2[[#This Row],[ProgramNum]],program[ProgramNum],0))</f>
        <v>MOTOR VEHICLE SERVICES AND ENFORCEMENT</v>
      </c>
      <c r="W621" s="20" t="str">
        <f>RIGHT(Data2[[#This Row],[ProgramNum]],1)&amp;Data2[[#This Row],[Statute]]</f>
        <v>5cq</v>
      </c>
      <c r="X621" s="27" t="e">
        <f>INDEX(#REF!,MATCH(Data2[[#This Row],[Appr]],#REF!,0))</f>
        <v>#REF!</v>
      </c>
      <c r="Y621" s="40" t="str">
        <f>INDEX(version[Version],MATCH(Data2[[#This Row],[ChangeAuth]],version[Chg code],0))</f>
        <v>Agency</v>
      </c>
      <c r="Z621" s="30">
        <f>INDEX(fund[#Data],MATCH(G621,fund[Fund code],0),2)</f>
        <v>211</v>
      </c>
      <c r="AA621" s="29" t="str">
        <f>IF(Data2[[#This Row],[B2year]]=1,RIGHT(LEFT($A$1,4)+1,2),IF(Data2[[#This Row],[B2year]]=2,RIGHT($A$1,2),""))</f>
        <v>22</v>
      </c>
      <c r="AB621" s="29">
        <f>INDEX(version8[#Data],MATCH(Data2[[#This Row],[Version]],version8[Version],0),2)</f>
        <v>1</v>
      </c>
      <c r="AC621" s="29" t="str">
        <f>IF(Data2[[#This Row],[FederalService]]="",Data2[[#This Row],[FundSource]],IF(Data2[[#This Row],[FederalService]]="L",Data2[[#This Row],[FundSource]]&amp;"-L",IF(Data2[[#This Row],[FederalService]]="F",Data2[[#This Row],[FundSource]]&amp;"-F",IF(Data2[[#This Row],[FederalService]]="S",Data2[[#This Row],[FundSource]]&amp;"-S"))))</f>
        <v>SEG</v>
      </c>
    </row>
    <row r="622" spans="1:29" ht="15" x14ac:dyDescent="0.25">
      <c r="A622" t="s">
        <v>127</v>
      </c>
      <c r="B622" t="s">
        <v>126</v>
      </c>
      <c r="C622" t="s">
        <v>165</v>
      </c>
      <c r="D622" s="15">
        <v>563</v>
      </c>
      <c r="E622" t="s">
        <v>345</v>
      </c>
      <c r="F622" t="s">
        <v>109</v>
      </c>
      <c r="G622" t="s">
        <v>110</v>
      </c>
      <c r="H622" t="s">
        <v>165</v>
      </c>
      <c r="I622" t="s">
        <v>111</v>
      </c>
      <c r="J622" t="s">
        <v>112</v>
      </c>
      <c r="K622" t="s">
        <v>165</v>
      </c>
      <c r="L622" s="15">
        <v>3007</v>
      </c>
      <c r="M622" t="s">
        <v>135</v>
      </c>
      <c r="N622" t="s">
        <v>114</v>
      </c>
      <c r="O622" t="s">
        <v>209</v>
      </c>
      <c r="P622" t="s">
        <v>270</v>
      </c>
      <c r="Q622" t="s">
        <v>169</v>
      </c>
      <c r="R622" t="s">
        <v>170</v>
      </c>
      <c r="S622">
        <v>347400</v>
      </c>
      <c r="T622">
        <v>0</v>
      </c>
      <c r="U622" s="15">
        <v>1</v>
      </c>
      <c r="V622" s="27" t="str">
        <f>INDEX(program[ProgramName],MATCH(Data2[[#This Row],[ProgramNum]],program[ProgramNum],0))</f>
        <v>MOTOR VEHICLE SERVICES AND ENFORCEMENT</v>
      </c>
      <c r="W622" s="20" t="str">
        <f>RIGHT(Data2[[#This Row],[ProgramNum]],1)&amp;Data2[[#This Row],[Statute]]</f>
        <v>5cq</v>
      </c>
      <c r="X622" s="27" t="e">
        <f>INDEX(#REF!,MATCH(Data2[[#This Row],[Appr]],#REF!,0))</f>
        <v>#REF!</v>
      </c>
      <c r="Y622" s="40" t="str">
        <f>INDEX(version[Version],MATCH(Data2[[#This Row],[ChangeAuth]],version[Chg code],0))</f>
        <v>Agency</v>
      </c>
      <c r="Z622" s="30">
        <f>INDEX(fund[#Data],MATCH(G622,fund[Fund code],0),2)</f>
        <v>211</v>
      </c>
      <c r="AA622" s="29" t="str">
        <f>IF(Data2[[#This Row],[B2year]]=1,RIGHT(LEFT($A$1,4)+1,2),IF(Data2[[#This Row],[B2year]]=2,RIGHT($A$1,2),""))</f>
        <v>22</v>
      </c>
      <c r="AB622" s="29">
        <f>INDEX(version8[#Data],MATCH(Data2[[#This Row],[Version]],version8[Version],0),2)</f>
        <v>1</v>
      </c>
      <c r="AC622" s="29" t="str">
        <f>IF(Data2[[#This Row],[FederalService]]="",Data2[[#This Row],[FundSource]],IF(Data2[[#This Row],[FederalService]]="L",Data2[[#This Row],[FundSource]]&amp;"-L",IF(Data2[[#This Row],[FederalService]]="F",Data2[[#This Row],[FundSource]]&amp;"-F",IF(Data2[[#This Row],[FederalService]]="S",Data2[[#This Row],[FundSource]]&amp;"-S"))))</f>
        <v>SEG</v>
      </c>
    </row>
    <row r="623" spans="1:29" ht="15" x14ac:dyDescent="0.25">
      <c r="A623" t="s">
        <v>127</v>
      </c>
      <c r="B623" t="s">
        <v>126</v>
      </c>
      <c r="C623" t="s">
        <v>165</v>
      </c>
      <c r="D623" s="15">
        <v>563</v>
      </c>
      <c r="E623" t="s">
        <v>345</v>
      </c>
      <c r="F623" t="s">
        <v>109</v>
      </c>
      <c r="G623" t="s">
        <v>110</v>
      </c>
      <c r="H623" t="s">
        <v>165</v>
      </c>
      <c r="I623" t="s">
        <v>111</v>
      </c>
      <c r="J623" t="s">
        <v>112</v>
      </c>
      <c r="K623" t="s">
        <v>165</v>
      </c>
      <c r="L623" s="15">
        <v>3003</v>
      </c>
      <c r="M623" t="s">
        <v>113</v>
      </c>
      <c r="N623" t="s">
        <v>114</v>
      </c>
      <c r="O623" t="s">
        <v>209</v>
      </c>
      <c r="P623" t="s">
        <v>270</v>
      </c>
      <c r="Q623" t="s">
        <v>169</v>
      </c>
      <c r="R623" t="s">
        <v>170</v>
      </c>
      <c r="S623">
        <v>704700</v>
      </c>
      <c r="T623">
        <v>0</v>
      </c>
      <c r="U623" s="15">
        <v>2</v>
      </c>
      <c r="V623" s="27" t="str">
        <f>INDEX(program[ProgramName],MATCH(Data2[[#This Row],[ProgramNum]],program[ProgramNum],0))</f>
        <v>MOTOR VEHICLE SERVICES AND ENFORCEMENT</v>
      </c>
      <c r="W623" s="20" t="str">
        <f>RIGHT(Data2[[#This Row],[ProgramNum]],1)&amp;Data2[[#This Row],[Statute]]</f>
        <v>5cq</v>
      </c>
      <c r="X623" s="27" t="e">
        <f>INDEX(#REF!,MATCH(Data2[[#This Row],[Appr]],#REF!,0))</f>
        <v>#REF!</v>
      </c>
      <c r="Y623" s="40" t="str">
        <f>INDEX(version[Version],MATCH(Data2[[#This Row],[ChangeAuth]],version[Chg code],0))</f>
        <v>Agency</v>
      </c>
      <c r="Z623" s="30">
        <f>INDEX(fund[#Data],MATCH(G623,fund[Fund code],0),2)</f>
        <v>211</v>
      </c>
      <c r="AA623" s="29" t="str">
        <f>IF(Data2[[#This Row],[B2year]]=1,RIGHT(LEFT($A$1,4)+1,2),IF(Data2[[#This Row],[B2year]]=2,RIGHT($A$1,2),""))</f>
        <v>23</v>
      </c>
      <c r="AB623" s="29">
        <f>INDEX(version8[#Data],MATCH(Data2[[#This Row],[Version]],version8[Version],0),2)</f>
        <v>1</v>
      </c>
      <c r="AC623" s="29" t="str">
        <f>IF(Data2[[#This Row],[FederalService]]="",Data2[[#This Row],[FundSource]],IF(Data2[[#This Row],[FederalService]]="L",Data2[[#This Row],[FundSource]]&amp;"-L",IF(Data2[[#This Row],[FederalService]]="F",Data2[[#This Row],[FundSource]]&amp;"-F",IF(Data2[[#This Row],[FederalService]]="S",Data2[[#This Row],[FundSource]]&amp;"-S"))))</f>
        <v>SEG</v>
      </c>
    </row>
    <row r="624" spans="1:29" ht="15" x14ac:dyDescent="0.25">
      <c r="A624" t="s">
        <v>127</v>
      </c>
      <c r="B624" t="s">
        <v>126</v>
      </c>
      <c r="C624" t="s">
        <v>165</v>
      </c>
      <c r="D624" s="15">
        <v>563</v>
      </c>
      <c r="E624" t="s">
        <v>345</v>
      </c>
      <c r="F624" t="s">
        <v>109</v>
      </c>
      <c r="G624" t="s">
        <v>110</v>
      </c>
      <c r="H624" t="s">
        <v>165</v>
      </c>
      <c r="I624" t="s">
        <v>111</v>
      </c>
      <c r="J624" t="s">
        <v>112</v>
      </c>
      <c r="K624" t="s">
        <v>165</v>
      </c>
      <c r="L624" s="15">
        <v>3007</v>
      </c>
      <c r="M624" t="s">
        <v>135</v>
      </c>
      <c r="N624" t="s">
        <v>114</v>
      </c>
      <c r="O624" t="s">
        <v>209</v>
      </c>
      <c r="P624" t="s">
        <v>270</v>
      </c>
      <c r="Q624" t="s">
        <v>169</v>
      </c>
      <c r="R624" t="s">
        <v>170</v>
      </c>
      <c r="S624">
        <v>347400</v>
      </c>
      <c r="T624">
        <v>0</v>
      </c>
      <c r="U624" s="15">
        <v>2</v>
      </c>
      <c r="V624" s="27" t="str">
        <f>INDEX(program[ProgramName],MATCH(Data2[[#This Row],[ProgramNum]],program[ProgramNum],0))</f>
        <v>MOTOR VEHICLE SERVICES AND ENFORCEMENT</v>
      </c>
      <c r="W624" s="20" t="str">
        <f>RIGHT(Data2[[#This Row],[ProgramNum]],1)&amp;Data2[[#This Row],[Statute]]</f>
        <v>5cq</v>
      </c>
      <c r="X624" s="27" t="e">
        <f>INDEX(#REF!,MATCH(Data2[[#This Row],[Appr]],#REF!,0))</f>
        <v>#REF!</v>
      </c>
      <c r="Y624" s="40" t="str">
        <f>INDEX(version[Version],MATCH(Data2[[#This Row],[ChangeAuth]],version[Chg code],0))</f>
        <v>Agency</v>
      </c>
      <c r="Z624" s="30">
        <f>INDEX(fund[#Data],MATCH(G624,fund[Fund code],0),2)</f>
        <v>211</v>
      </c>
      <c r="AA624" s="29" t="str">
        <f>IF(Data2[[#This Row],[B2year]]=1,RIGHT(LEFT($A$1,4)+1,2),IF(Data2[[#This Row],[B2year]]=2,RIGHT($A$1,2),""))</f>
        <v>23</v>
      </c>
      <c r="AB624" s="29">
        <f>INDEX(version8[#Data],MATCH(Data2[[#This Row],[Version]],version8[Version],0),2)</f>
        <v>1</v>
      </c>
      <c r="AC624" s="29" t="str">
        <f>IF(Data2[[#This Row],[FederalService]]="",Data2[[#This Row],[FundSource]],IF(Data2[[#This Row],[FederalService]]="L",Data2[[#This Row],[FundSource]]&amp;"-L",IF(Data2[[#This Row],[FederalService]]="F",Data2[[#This Row],[FundSource]]&amp;"-F",IF(Data2[[#This Row],[FederalService]]="S",Data2[[#This Row],[FundSource]]&amp;"-S"))))</f>
        <v>SEG</v>
      </c>
    </row>
    <row r="625" spans="1:29" ht="15" x14ac:dyDescent="0.25">
      <c r="A625" t="s">
        <v>127</v>
      </c>
      <c r="B625" t="s">
        <v>126</v>
      </c>
      <c r="C625" t="s">
        <v>165</v>
      </c>
      <c r="D625" s="15">
        <v>563</v>
      </c>
      <c r="E625" t="s">
        <v>345</v>
      </c>
      <c r="F625" t="s">
        <v>109</v>
      </c>
      <c r="G625" t="s">
        <v>110</v>
      </c>
      <c r="H625" t="s">
        <v>165</v>
      </c>
      <c r="I625" t="s">
        <v>111</v>
      </c>
      <c r="J625" t="s">
        <v>112</v>
      </c>
      <c r="K625" t="s">
        <v>165</v>
      </c>
      <c r="L625" s="15">
        <v>5513</v>
      </c>
      <c r="M625" t="s">
        <v>390</v>
      </c>
      <c r="N625" t="s">
        <v>114</v>
      </c>
      <c r="O625" t="s">
        <v>209</v>
      </c>
      <c r="P625" t="s">
        <v>270</v>
      </c>
      <c r="Q625" t="s">
        <v>169</v>
      </c>
      <c r="R625" t="s">
        <v>170</v>
      </c>
      <c r="S625">
        <v>427800</v>
      </c>
      <c r="T625">
        <v>0</v>
      </c>
      <c r="U625" s="15">
        <v>2</v>
      </c>
      <c r="V625" s="27" t="str">
        <f>INDEX(program[ProgramName],MATCH(Data2[[#This Row],[ProgramNum]],program[ProgramNum],0))</f>
        <v>MOTOR VEHICLE SERVICES AND ENFORCEMENT</v>
      </c>
      <c r="W625" s="20" t="str">
        <f>RIGHT(Data2[[#This Row],[ProgramNum]],1)&amp;Data2[[#This Row],[Statute]]</f>
        <v>5cq</v>
      </c>
      <c r="X625" s="27" t="e">
        <f>INDEX(#REF!,MATCH(Data2[[#This Row],[Appr]],#REF!,0))</f>
        <v>#REF!</v>
      </c>
      <c r="Y625" s="40" t="str">
        <f>INDEX(version[Version],MATCH(Data2[[#This Row],[ChangeAuth]],version[Chg code],0))</f>
        <v>Agency</v>
      </c>
      <c r="Z625" s="30">
        <f>INDEX(fund[#Data],MATCH(G625,fund[Fund code],0),2)</f>
        <v>211</v>
      </c>
      <c r="AA625" s="29" t="str">
        <f>IF(Data2[[#This Row],[B2year]]=1,RIGHT(LEFT($A$1,4)+1,2),IF(Data2[[#This Row],[B2year]]=2,RIGHT($A$1,2),""))</f>
        <v>23</v>
      </c>
      <c r="AB625" s="29">
        <f>INDEX(version8[#Data],MATCH(Data2[[#This Row],[Version]],version8[Version],0),2)</f>
        <v>1</v>
      </c>
      <c r="AC625" s="29" t="str">
        <f>IF(Data2[[#This Row],[FederalService]]="",Data2[[#This Row],[FundSource]],IF(Data2[[#This Row],[FederalService]]="L",Data2[[#This Row],[FundSource]]&amp;"-L",IF(Data2[[#This Row],[FederalService]]="F",Data2[[#This Row],[FundSource]]&amp;"-F",IF(Data2[[#This Row],[FederalService]]="S",Data2[[#This Row],[FundSource]]&amp;"-S"))))</f>
        <v>SEG</v>
      </c>
    </row>
    <row r="626" spans="1:29" ht="15" x14ac:dyDescent="0.25">
      <c r="A626" t="s">
        <v>127</v>
      </c>
      <c r="B626" t="s">
        <v>126</v>
      </c>
      <c r="C626" t="s">
        <v>165</v>
      </c>
      <c r="D626" s="15">
        <v>563</v>
      </c>
      <c r="E626" t="s">
        <v>345</v>
      </c>
      <c r="F626" t="s">
        <v>109</v>
      </c>
      <c r="G626" t="s">
        <v>110</v>
      </c>
      <c r="H626" t="s">
        <v>165</v>
      </c>
      <c r="I626" t="s">
        <v>111</v>
      </c>
      <c r="J626" t="s">
        <v>112</v>
      </c>
      <c r="K626" t="s">
        <v>165</v>
      </c>
      <c r="L626" s="15">
        <v>3003</v>
      </c>
      <c r="M626" t="s">
        <v>113</v>
      </c>
      <c r="N626" t="s">
        <v>114</v>
      </c>
      <c r="O626" t="s">
        <v>209</v>
      </c>
      <c r="P626" t="s">
        <v>270</v>
      </c>
      <c r="Q626" t="s">
        <v>169</v>
      </c>
      <c r="R626" t="s">
        <v>170</v>
      </c>
      <c r="S626">
        <v>704700</v>
      </c>
      <c r="T626">
        <v>0</v>
      </c>
      <c r="U626" s="15">
        <v>1</v>
      </c>
      <c r="V626" s="27" t="str">
        <f>INDEX(program[ProgramName],MATCH(Data2[[#This Row],[ProgramNum]],program[ProgramNum],0))</f>
        <v>MOTOR VEHICLE SERVICES AND ENFORCEMENT</v>
      </c>
      <c r="W626" s="20" t="str">
        <f>RIGHT(Data2[[#This Row],[ProgramNum]],1)&amp;Data2[[#This Row],[Statute]]</f>
        <v>5cq</v>
      </c>
      <c r="X626" s="27" t="e">
        <f>INDEX(#REF!,MATCH(Data2[[#This Row],[Appr]],#REF!,0))</f>
        <v>#REF!</v>
      </c>
      <c r="Y626" s="40" t="str">
        <f>INDEX(version[Version],MATCH(Data2[[#This Row],[ChangeAuth]],version[Chg code],0))</f>
        <v>Agency</v>
      </c>
      <c r="Z626" s="30">
        <f>INDEX(fund[#Data],MATCH(G626,fund[Fund code],0),2)</f>
        <v>211</v>
      </c>
      <c r="AA626" s="29" t="str">
        <f>IF(Data2[[#This Row],[B2year]]=1,RIGHT(LEFT($A$1,4)+1,2),IF(Data2[[#This Row],[B2year]]=2,RIGHT($A$1,2),""))</f>
        <v>22</v>
      </c>
      <c r="AB626" s="29">
        <f>INDEX(version8[#Data],MATCH(Data2[[#This Row],[Version]],version8[Version],0),2)</f>
        <v>1</v>
      </c>
      <c r="AC626" s="29" t="str">
        <f>IF(Data2[[#This Row],[FederalService]]="",Data2[[#This Row],[FundSource]],IF(Data2[[#This Row],[FederalService]]="L",Data2[[#This Row],[FundSource]]&amp;"-L",IF(Data2[[#This Row],[FederalService]]="F",Data2[[#This Row],[FundSource]]&amp;"-F",IF(Data2[[#This Row],[FederalService]]="S",Data2[[#This Row],[FundSource]]&amp;"-S"))))</f>
        <v>SEG</v>
      </c>
    </row>
    <row r="627" spans="1:29" ht="15" x14ac:dyDescent="0.25">
      <c r="A627" t="s">
        <v>127</v>
      </c>
      <c r="B627" t="s">
        <v>126</v>
      </c>
      <c r="C627" t="s">
        <v>165</v>
      </c>
      <c r="D627" s="15">
        <v>563</v>
      </c>
      <c r="E627" t="s">
        <v>345</v>
      </c>
      <c r="F627" t="s">
        <v>109</v>
      </c>
      <c r="G627" t="s">
        <v>110</v>
      </c>
      <c r="H627" t="s">
        <v>165</v>
      </c>
      <c r="I627" t="s">
        <v>111</v>
      </c>
      <c r="J627" t="s">
        <v>112</v>
      </c>
      <c r="K627" t="s">
        <v>165</v>
      </c>
      <c r="L627" s="15">
        <v>5506</v>
      </c>
      <c r="M627" t="s">
        <v>398</v>
      </c>
      <c r="N627" t="s">
        <v>114</v>
      </c>
      <c r="O627" t="s">
        <v>209</v>
      </c>
      <c r="P627" t="s">
        <v>270</v>
      </c>
      <c r="Q627" t="s">
        <v>169</v>
      </c>
      <c r="R627" t="s">
        <v>170</v>
      </c>
      <c r="S627">
        <v>-151300</v>
      </c>
      <c r="T627">
        <v>0</v>
      </c>
      <c r="U627" s="15">
        <v>1</v>
      </c>
      <c r="V627" s="27" t="str">
        <f>INDEX(program[ProgramName],MATCH(Data2[[#This Row],[ProgramNum]],program[ProgramNum],0))</f>
        <v>MOTOR VEHICLE SERVICES AND ENFORCEMENT</v>
      </c>
      <c r="W627" s="20" t="str">
        <f>RIGHT(Data2[[#This Row],[ProgramNum]],1)&amp;Data2[[#This Row],[Statute]]</f>
        <v>5cq</v>
      </c>
      <c r="X627" s="27" t="e">
        <f>INDEX(#REF!,MATCH(Data2[[#This Row],[Appr]],#REF!,0))</f>
        <v>#REF!</v>
      </c>
      <c r="Y627" s="40" t="str">
        <f>INDEX(version[Version],MATCH(Data2[[#This Row],[ChangeAuth]],version[Chg code],0))</f>
        <v>Agency</v>
      </c>
      <c r="Z627" s="30">
        <f>INDEX(fund[#Data],MATCH(G627,fund[Fund code],0),2)</f>
        <v>211</v>
      </c>
      <c r="AA627" s="29" t="str">
        <f>IF(Data2[[#This Row],[B2year]]=1,RIGHT(LEFT($A$1,4)+1,2),IF(Data2[[#This Row],[B2year]]=2,RIGHT($A$1,2),""))</f>
        <v>22</v>
      </c>
      <c r="AB627" s="29">
        <f>INDEX(version8[#Data],MATCH(Data2[[#This Row],[Version]],version8[Version],0),2)</f>
        <v>1</v>
      </c>
      <c r="AC627" s="29" t="str">
        <f>IF(Data2[[#This Row],[FederalService]]="",Data2[[#This Row],[FundSource]],IF(Data2[[#This Row],[FederalService]]="L",Data2[[#This Row],[FundSource]]&amp;"-L",IF(Data2[[#This Row],[FederalService]]="F",Data2[[#This Row],[FundSource]]&amp;"-F",IF(Data2[[#This Row],[FederalService]]="S",Data2[[#This Row],[FundSource]]&amp;"-S"))))</f>
        <v>SEG</v>
      </c>
    </row>
    <row r="628" spans="1:29" ht="15" x14ac:dyDescent="0.25">
      <c r="A628" t="s">
        <v>127</v>
      </c>
      <c r="B628" t="s">
        <v>126</v>
      </c>
      <c r="C628" t="s">
        <v>165</v>
      </c>
      <c r="D628" s="15">
        <v>563</v>
      </c>
      <c r="E628" t="s">
        <v>345</v>
      </c>
      <c r="F628" t="s">
        <v>109</v>
      </c>
      <c r="G628" t="s">
        <v>110</v>
      </c>
      <c r="H628" t="s">
        <v>165</v>
      </c>
      <c r="I628" t="s">
        <v>111</v>
      </c>
      <c r="J628" t="s">
        <v>112</v>
      </c>
      <c r="K628" t="s">
        <v>165</v>
      </c>
      <c r="L628" s="15">
        <v>2000</v>
      </c>
      <c r="M628" t="s">
        <v>115</v>
      </c>
      <c r="N628" t="s">
        <v>116</v>
      </c>
      <c r="O628" t="s">
        <v>209</v>
      </c>
      <c r="P628" t="s">
        <v>270</v>
      </c>
      <c r="Q628" t="s">
        <v>169</v>
      </c>
      <c r="R628" t="s">
        <v>170</v>
      </c>
      <c r="S628">
        <v>33815500</v>
      </c>
      <c r="T628">
        <v>0</v>
      </c>
      <c r="U628" s="15">
        <v>2</v>
      </c>
      <c r="V628" s="27" t="str">
        <f>INDEX(program[ProgramName],MATCH(Data2[[#This Row],[ProgramNum]],program[ProgramNum],0))</f>
        <v>MOTOR VEHICLE SERVICES AND ENFORCEMENT</v>
      </c>
      <c r="W628" s="20" t="str">
        <f>RIGHT(Data2[[#This Row],[ProgramNum]],1)&amp;Data2[[#This Row],[Statute]]</f>
        <v>5cq</v>
      </c>
      <c r="X628" s="27" t="e">
        <f>INDEX(#REF!,MATCH(Data2[[#This Row],[Appr]],#REF!,0))</f>
        <v>#REF!</v>
      </c>
      <c r="Y628" s="40" t="str">
        <f>INDEX(version[Version],MATCH(Data2[[#This Row],[ChangeAuth]],version[Chg code],0))</f>
        <v>Agency</v>
      </c>
      <c r="Z628" s="30">
        <f>INDEX(fund[#Data],MATCH(G628,fund[Fund code],0),2)</f>
        <v>211</v>
      </c>
      <c r="AA628" s="29" t="str">
        <f>IF(Data2[[#This Row],[B2year]]=1,RIGHT(LEFT($A$1,4)+1,2),IF(Data2[[#This Row],[B2year]]=2,RIGHT($A$1,2),""))</f>
        <v>23</v>
      </c>
      <c r="AB628" s="29">
        <f>INDEX(version8[#Data],MATCH(Data2[[#This Row],[Version]],version8[Version],0),2)</f>
        <v>1</v>
      </c>
      <c r="AC628" s="29" t="str">
        <f>IF(Data2[[#This Row],[FederalService]]="",Data2[[#This Row],[FundSource]],IF(Data2[[#This Row],[FederalService]]="L",Data2[[#This Row],[FundSource]]&amp;"-L",IF(Data2[[#This Row],[FederalService]]="F",Data2[[#This Row],[FundSource]]&amp;"-F",IF(Data2[[#This Row],[FederalService]]="S",Data2[[#This Row],[FundSource]]&amp;"-S"))))</f>
        <v>SEG</v>
      </c>
    </row>
    <row r="629" spans="1:29" ht="15" x14ac:dyDescent="0.25">
      <c r="A629" t="s">
        <v>127</v>
      </c>
      <c r="B629" t="s">
        <v>126</v>
      </c>
      <c r="C629" t="s">
        <v>165</v>
      </c>
      <c r="D629" s="15">
        <v>563</v>
      </c>
      <c r="E629" t="s">
        <v>345</v>
      </c>
      <c r="F629" t="s">
        <v>109</v>
      </c>
      <c r="G629" t="s">
        <v>110</v>
      </c>
      <c r="H629" t="s">
        <v>165</v>
      </c>
      <c r="I629" t="s">
        <v>111</v>
      </c>
      <c r="J629" t="s">
        <v>112</v>
      </c>
      <c r="K629" t="s">
        <v>165</v>
      </c>
      <c r="L629" s="15">
        <v>5506</v>
      </c>
      <c r="M629" t="s">
        <v>398</v>
      </c>
      <c r="N629" t="s">
        <v>114</v>
      </c>
      <c r="O629" t="s">
        <v>209</v>
      </c>
      <c r="P629" t="s">
        <v>270</v>
      </c>
      <c r="Q629" t="s">
        <v>169</v>
      </c>
      <c r="R629" t="s">
        <v>170</v>
      </c>
      <c r="S629">
        <v>-151300</v>
      </c>
      <c r="T629">
        <v>0</v>
      </c>
      <c r="U629" s="15">
        <v>2</v>
      </c>
      <c r="V629" s="27" t="str">
        <f>INDEX(program[ProgramName],MATCH(Data2[[#This Row],[ProgramNum]],program[ProgramNum],0))</f>
        <v>MOTOR VEHICLE SERVICES AND ENFORCEMENT</v>
      </c>
      <c r="W629" s="20" t="str">
        <f>RIGHT(Data2[[#This Row],[ProgramNum]],1)&amp;Data2[[#This Row],[Statute]]</f>
        <v>5cq</v>
      </c>
      <c r="X629" s="27" t="e">
        <f>INDEX(#REF!,MATCH(Data2[[#This Row],[Appr]],#REF!,0))</f>
        <v>#REF!</v>
      </c>
      <c r="Y629" s="40" t="str">
        <f>INDEX(version[Version],MATCH(Data2[[#This Row],[ChangeAuth]],version[Chg code],0))</f>
        <v>Agency</v>
      </c>
      <c r="Z629" s="30">
        <f>INDEX(fund[#Data],MATCH(G629,fund[Fund code],0),2)</f>
        <v>211</v>
      </c>
      <c r="AA629" s="29" t="str">
        <f>IF(Data2[[#This Row],[B2year]]=1,RIGHT(LEFT($A$1,4)+1,2),IF(Data2[[#This Row],[B2year]]=2,RIGHT($A$1,2),""))</f>
        <v>23</v>
      </c>
      <c r="AB629" s="29">
        <f>INDEX(version8[#Data],MATCH(Data2[[#This Row],[Version]],version8[Version],0),2)</f>
        <v>1</v>
      </c>
      <c r="AC629" s="29" t="str">
        <f>IF(Data2[[#This Row],[FederalService]]="",Data2[[#This Row],[FundSource]],IF(Data2[[#This Row],[FederalService]]="L",Data2[[#This Row],[FundSource]]&amp;"-L",IF(Data2[[#This Row],[FederalService]]="F",Data2[[#This Row],[FundSource]]&amp;"-F",IF(Data2[[#This Row],[FederalService]]="S",Data2[[#This Row],[FundSource]]&amp;"-S"))))</f>
        <v>SEG</v>
      </c>
    </row>
    <row r="630" spans="1:29" ht="15" x14ac:dyDescent="0.25">
      <c r="A630" t="s">
        <v>127</v>
      </c>
      <c r="B630" t="s">
        <v>126</v>
      </c>
      <c r="C630" t="s">
        <v>165</v>
      </c>
      <c r="D630" s="15">
        <v>563</v>
      </c>
      <c r="E630" t="s">
        <v>345</v>
      </c>
      <c r="F630" t="s">
        <v>109</v>
      </c>
      <c r="G630" t="s">
        <v>110</v>
      </c>
      <c r="H630" t="s">
        <v>165</v>
      </c>
      <c r="I630" t="s">
        <v>111</v>
      </c>
      <c r="J630" t="s">
        <v>112</v>
      </c>
      <c r="K630" t="s">
        <v>165</v>
      </c>
      <c r="L630" s="15">
        <v>2000</v>
      </c>
      <c r="M630" t="s">
        <v>115</v>
      </c>
      <c r="N630" t="s">
        <v>116</v>
      </c>
      <c r="O630" t="s">
        <v>209</v>
      </c>
      <c r="P630" t="s">
        <v>270</v>
      </c>
      <c r="Q630" t="s">
        <v>169</v>
      </c>
      <c r="R630" t="s">
        <v>170</v>
      </c>
      <c r="S630">
        <v>33815500</v>
      </c>
      <c r="T630">
        <v>0</v>
      </c>
      <c r="U630" s="15">
        <v>1</v>
      </c>
      <c r="V630" s="27" t="str">
        <f>INDEX(program[ProgramName],MATCH(Data2[[#This Row],[ProgramNum]],program[ProgramNum],0))</f>
        <v>MOTOR VEHICLE SERVICES AND ENFORCEMENT</v>
      </c>
      <c r="W630" s="20" t="str">
        <f>RIGHT(Data2[[#This Row],[ProgramNum]],1)&amp;Data2[[#This Row],[Statute]]</f>
        <v>5cq</v>
      </c>
      <c r="X630" s="27" t="e">
        <f>INDEX(#REF!,MATCH(Data2[[#This Row],[Appr]],#REF!,0))</f>
        <v>#REF!</v>
      </c>
      <c r="Y630" s="40" t="str">
        <f>INDEX(version[Version],MATCH(Data2[[#This Row],[ChangeAuth]],version[Chg code],0))</f>
        <v>Agency</v>
      </c>
      <c r="Z630" s="30">
        <f>INDEX(fund[#Data],MATCH(G630,fund[Fund code],0),2)</f>
        <v>211</v>
      </c>
      <c r="AA630" s="29" t="str">
        <f>IF(Data2[[#This Row],[B2year]]=1,RIGHT(LEFT($A$1,4)+1,2),IF(Data2[[#This Row],[B2year]]=2,RIGHT($A$1,2),""))</f>
        <v>22</v>
      </c>
      <c r="AB630" s="29">
        <f>INDEX(version8[#Data],MATCH(Data2[[#This Row],[Version]],version8[Version],0),2)</f>
        <v>1</v>
      </c>
      <c r="AC630" s="29" t="str">
        <f>IF(Data2[[#This Row],[FederalService]]="",Data2[[#This Row],[FundSource]],IF(Data2[[#This Row],[FederalService]]="L",Data2[[#This Row],[FundSource]]&amp;"-L",IF(Data2[[#This Row],[FederalService]]="F",Data2[[#This Row],[FundSource]]&amp;"-F",IF(Data2[[#This Row],[FederalService]]="S",Data2[[#This Row],[FundSource]]&amp;"-S"))))</f>
        <v>SEG</v>
      </c>
    </row>
    <row r="631" spans="1:29" ht="15" x14ac:dyDescent="0.25">
      <c r="A631" t="s">
        <v>127</v>
      </c>
      <c r="B631" t="s">
        <v>126</v>
      </c>
      <c r="C631" t="s">
        <v>165</v>
      </c>
      <c r="D631" s="15">
        <v>563</v>
      </c>
      <c r="E631" t="s">
        <v>345</v>
      </c>
      <c r="F631" t="s">
        <v>109</v>
      </c>
      <c r="G631" t="s">
        <v>110</v>
      </c>
      <c r="H631" t="s">
        <v>165</v>
      </c>
      <c r="I631" t="s">
        <v>111</v>
      </c>
      <c r="J631" t="s">
        <v>112</v>
      </c>
      <c r="K631" t="s">
        <v>165</v>
      </c>
      <c r="L631" s="15">
        <v>3008</v>
      </c>
      <c r="M631" t="s">
        <v>136</v>
      </c>
      <c r="N631" t="s">
        <v>114</v>
      </c>
      <c r="O631" t="s">
        <v>209</v>
      </c>
      <c r="P631" t="s">
        <v>270</v>
      </c>
      <c r="Q631" t="s">
        <v>169</v>
      </c>
      <c r="R631" t="s">
        <v>170</v>
      </c>
      <c r="S631">
        <v>24600</v>
      </c>
      <c r="T631">
        <v>0</v>
      </c>
      <c r="U631" s="15">
        <v>2</v>
      </c>
      <c r="V631" s="27" t="str">
        <f>INDEX(program[ProgramName],MATCH(Data2[[#This Row],[ProgramNum]],program[ProgramNum],0))</f>
        <v>MOTOR VEHICLE SERVICES AND ENFORCEMENT</v>
      </c>
      <c r="W631" s="20" t="str">
        <f>RIGHT(Data2[[#This Row],[ProgramNum]],1)&amp;Data2[[#This Row],[Statute]]</f>
        <v>5cq</v>
      </c>
      <c r="X631" s="27" t="e">
        <f>INDEX(#REF!,MATCH(Data2[[#This Row],[Appr]],#REF!,0))</f>
        <v>#REF!</v>
      </c>
      <c r="Y631" s="40" t="str">
        <f>INDEX(version[Version],MATCH(Data2[[#This Row],[ChangeAuth]],version[Chg code],0))</f>
        <v>Agency</v>
      </c>
      <c r="Z631" s="30">
        <f>INDEX(fund[#Data],MATCH(G631,fund[Fund code],0),2)</f>
        <v>211</v>
      </c>
      <c r="AA631" s="29" t="str">
        <f>IF(Data2[[#This Row],[B2year]]=1,RIGHT(LEFT($A$1,4)+1,2),IF(Data2[[#This Row],[B2year]]=2,RIGHT($A$1,2),""))</f>
        <v>23</v>
      </c>
      <c r="AB631" s="29">
        <f>INDEX(version8[#Data],MATCH(Data2[[#This Row],[Version]],version8[Version],0),2)</f>
        <v>1</v>
      </c>
      <c r="AC631" s="29" t="str">
        <f>IF(Data2[[#This Row],[FederalService]]="",Data2[[#This Row],[FundSource]],IF(Data2[[#This Row],[FederalService]]="L",Data2[[#This Row],[FundSource]]&amp;"-L",IF(Data2[[#This Row],[FederalService]]="F",Data2[[#This Row],[FundSource]]&amp;"-F",IF(Data2[[#This Row],[FederalService]]="S",Data2[[#This Row],[FundSource]]&amp;"-S"))))</f>
        <v>SEG</v>
      </c>
    </row>
    <row r="632" spans="1:29" ht="15" x14ac:dyDescent="0.25">
      <c r="A632" t="s">
        <v>127</v>
      </c>
      <c r="B632" t="s">
        <v>126</v>
      </c>
      <c r="C632" t="s">
        <v>165</v>
      </c>
      <c r="D632" s="15">
        <v>563</v>
      </c>
      <c r="E632" t="s">
        <v>345</v>
      </c>
      <c r="F632" t="s">
        <v>109</v>
      </c>
      <c r="G632" t="s">
        <v>110</v>
      </c>
      <c r="H632" t="s">
        <v>165</v>
      </c>
      <c r="I632" t="s">
        <v>111</v>
      </c>
      <c r="J632" t="s">
        <v>112</v>
      </c>
      <c r="K632" t="s">
        <v>165</v>
      </c>
      <c r="L632" s="15">
        <v>3008</v>
      </c>
      <c r="M632" t="s">
        <v>136</v>
      </c>
      <c r="N632" t="s">
        <v>114</v>
      </c>
      <c r="O632" t="s">
        <v>209</v>
      </c>
      <c r="P632" t="s">
        <v>270</v>
      </c>
      <c r="Q632" t="s">
        <v>169</v>
      </c>
      <c r="R632" t="s">
        <v>170</v>
      </c>
      <c r="S632">
        <v>24600</v>
      </c>
      <c r="T632">
        <v>0</v>
      </c>
      <c r="U632" s="15">
        <v>1</v>
      </c>
      <c r="V632" s="27" t="str">
        <f>INDEX(program[ProgramName],MATCH(Data2[[#This Row],[ProgramNum]],program[ProgramNum],0))</f>
        <v>MOTOR VEHICLE SERVICES AND ENFORCEMENT</v>
      </c>
      <c r="W632" s="20" t="str">
        <f>RIGHT(Data2[[#This Row],[ProgramNum]],1)&amp;Data2[[#This Row],[Statute]]</f>
        <v>5cq</v>
      </c>
      <c r="X632" s="27" t="e">
        <f>INDEX(#REF!,MATCH(Data2[[#This Row],[Appr]],#REF!,0))</f>
        <v>#REF!</v>
      </c>
      <c r="Y632" s="40" t="str">
        <f>INDEX(version[Version],MATCH(Data2[[#This Row],[ChangeAuth]],version[Chg code],0))</f>
        <v>Agency</v>
      </c>
      <c r="Z632" s="30">
        <f>INDEX(fund[#Data],MATCH(G632,fund[Fund code],0),2)</f>
        <v>211</v>
      </c>
      <c r="AA632" s="29" t="str">
        <f>IF(Data2[[#This Row],[B2year]]=1,RIGHT(LEFT($A$1,4)+1,2),IF(Data2[[#This Row],[B2year]]=2,RIGHT($A$1,2),""))</f>
        <v>22</v>
      </c>
      <c r="AB632" s="29">
        <f>INDEX(version8[#Data],MATCH(Data2[[#This Row],[Version]],version8[Version],0),2)</f>
        <v>1</v>
      </c>
      <c r="AC632" s="29" t="str">
        <f>IF(Data2[[#This Row],[FederalService]]="",Data2[[#This Row],[FundSource]],IF(Data2[[#This Row],[FederalService]]="L",Data2[[#This Row],[FundSource]]&amp;"-L",IF(Data2[[#This Row],[FederalService]]="F",Data2[[#This Row],[FundSource]]&amp;"-F",IF(Data2[[#This Row],[FederalService]]="S",Data2[[#This Row],[FundSource]]&amp;"-S"))))</f>
        <v>SEG</v>
      </c>
    </row>
    <row r="633" spans="1:29" ht="15" x14ac:dyDescent="0.25">
      <c r="A633" t="s">
        <v>127</v>
      </c>
      <c r="B633" t="s">
        <v>126</v>
      </c>
      <c r="C633" t="s">
        <v>165</v>
      </c>
      <c r="D633" s="15">
        <v>563</v>
      </c>
      <c r="E633" t="s">
        <v>345</v>
      </c>
      <c r="F633" t="s">
        <v>109</v>
      </c>
      <c r="G633" t="s">
        <v>110</v>
      </c>
      <c r="H633" t="s">
        <v>165</v>
      </c>
      <c r="I633" t="s">
        <v>111</v>
      </c>
      <c r="J633" t="s">
        <v>112</v>
      </c>
      <c r="K633" t="s">
        <v>165</v>
      </c>
      <c r="L633" s="15">
        <v>5513</v>
      </c>
      <c r="M633" t="s">
        <v>390</v>
      </c>
      <c r="N633" t="s">
        <v>114</v>
      </c>
      <c r="O633" t="s">
        <v>209</v>
      </c>
      <c r="P633" t="s">
        <v>270</v>
      </c>
      <c r="Q633" t="s">
        <v>169</v>
      </c>
      <c r="R633" t="s">
        <v>170</v>
      </c>
      <c r="S633">
        <v>213900</v>
      </c>
      <c r="T633">
        <v>0</v>
      </c>
      <c r="U633" s="15">
        <v>1</v>
      </c>
      <c r="V633" s="27" t="str">
        <f>INDEX(program[ProgramName],MATCH(Data2[[#This Row],[ProgramNum]],program[ProgramNum],0))</f>
        <v>MOTOR VEHICLE SERVICES AND ENFORCEMENT</v>
      </c>
      <c r="W633" s="20" t="str">
        <f>RIGHT(Data2[[#This Row],[ProgramNum]],1)&amp;Data2[[#This Row],[Statute]]</f>
        <v>5cq</v>
      </c>
      <c r="X633" s="27" t="e">
        <f>INDEX(#REF!,MATCH(Data2[[#This Row],[Appr]],#REF!,0))</f>
        <v>#REF!</v>
      </c>
      <c r="Y633" s="40" t="str">
        <f>INDEX(version[Version],MATCH(Data2[[#This Row],[ChangeAuth]],version[Chg code],0))</f>
        <v>Agency</v>
      </c>
      <c r="Z633" s="30">
        <f>INDEX(fund[#Data],MATCH(G633,fund[Fund code],0),2)</f>
        <v>211</v>
      </c>
      <c r="AA633" s="29" t="str">
        <f>IF(Data2[[#This Row],[B2year]]=1,RIGHT(LEFT($A$1,4)+1,2),IF(Data2[[#This Row],[B2year]]=2,RIGHT($A$1,2),""))</f>
        <v>22</v>
      </c>
      <c r="AB633" s="29">
        <f>INDEX(version8[#Data],MATCH(Data2[[#This Row],[Version]],version8[Version],0),2)</f>
        <v>1</v>
      </c>
      <c r="AC633" s="29" t="str">
        <f>IF(Data2[[#This Row],[FederalService]]="",Data2[[#This Row],[FundSource]],IF(Data2[[#This Row],[FederalService]]="L",Data2[[#This Row],[FundSource]]&amp;"-L",IF(Data2[[#This Row],[FederalService]]="F",Data2[[#This Row],[FundSource]]&amp;"-F",IF(Data2[[#This Row],[FederalService]]="S",Data2[[#This Row],[FundSource]]&amp;"-S"))))</f>
        <v>SEG</v>
      </c>
    </row>
    <row r="634" spans="1:29" ht="15" x14ac:dyDescent="0.25">
      <c r="A634" t="s">
        <v>127</v>
      </c>
      <c r="B634" t="s">
        <v>126</v>
      </c>
      <c r="C634" t="s">
        <v>165</v>
      </c>
      <c r="D634" s="15">
        <v>563</v>
      </c>
      <c r="E634" t="s">
        <v>345</v>
      </c>
      <c r="F634" t="s">
        <v>109</v>
      </c>
      <c r="G634" t="s">
        <v>110</v>
      </c>
      <c r="H634" t="s">
        <v>165</v>
      </c>
      <c r="I634" t="s">
        <v>111</v>
      </c>
      <c r="J634" t="s">
        <v>112</v>
      </c>
      <c r="K634" t="s">
        <v>165</v>
      </c>
      <c r="L634" s="15">
        <v>5506</v>
      </c>
      <c r="M634" t="s">
        <v>398</v>
      </c>
      <c r="N634" t="s">
        <v>125</v>
      </c>
      <c r="O634" t="s">
        <v>209</v>
      </c>
      <c r="P634" t="s">
        <v>270</v>
      </c>
      <c r="Q634" t="s">
        <v>169</v>
      </c>
      <c r="R634" t="s">
        <v>170</v>
      </c>
      <c r="S634">
        <v>151300</v>
      </c>
      <c r="T634">
        <v>0</v>
      </c>
      <c r="U634" s="15">
        <v>2</v>
      </c>
      <c r="V634" s="27" t="str">
        <f>INDEX(program[ProgramName],MATCH(Data2[[#This Row],[ProgramNum]],program[ProgramNum],0))</f>
        <v>MOTOR VEHICLE SERVICES AND ENFORCEMENT</v>
      </c>
      <c r="W634" s="20" t="str">
        <f>RIGHT(Data2[[#This Row],[ProgramNum]],1)&amp;Data2[[#This Row],[Statute]]</f>
        <v>5cq</v>
      </c>
      <c r="X634" s="27" t="e">
        <f>INDEX(#REF!,MATCH(Data2[[#This Row],[Appr]],#REF!,0))</f>
        <v>#REF!</v>
      </c>
      <c r="Y634" s="40" t="str">
        <f>INDEX(version[Version],MATCH(Data2[[#This Row],[ChangeAuth]],version[Chg code],0))</f>
        <v>Final</v>
      </c>
      <c r="Z634" s="30">
        <f>INDEX(fund[#Data],MATCH(G634,fund[Fund code],0),2)</f>
        <v>211</v>
      </c>
      <c r="AA634" s="29" t="str">
        <f>IF(Data2[[#This Row],[B2year]]=1,RIGHT(LEFT($A$1,4)+1,2),IF(Data2[[#This Row],[B2year]]=2,RIGHT($A$1,2),""))</f>
        <v>23</v>
      </c>
      <c r="AB634" s="29">
        <f>INDEX(version8[#Data],MATCH(Data2[[#This Row],[Version]],version8[Version],0),2)</f>
        <v>6</v>
      </c>
      <c r="AC634" s="29" t="str">
        <f>IF(Data2[[#This Row],[FederalService]]="",Data2[[#This Row],[FundSource]],IF(Data2[[#This Row],[FederalService]]="L",Data2[[#This Row],[FundSource]]&amp;"-L",IF(Data2[[#This Row],[FederalService]]="F",Data2[[#This Row],[FundSource]]&amp;"-F",IF(Data2[[#This Row],[FederalService]]="S",Data2[[#This Row],[FundSource]]&amp;"-S"))))</f>
        <v>SEG</v>
      </c>
    </row>
    <row r="635" spans="1:29" ht="15" x14ac:dyDescent="0.25">
      <c r="A635" t="s">
        <v>127</v>
      </c>
      <c r="B635" t="s">
        <v>126</v>
      </c>
      <c r="C635" t="s">
        <v>165</v>
      </c>
      <c r="D635" s="15">
        <v>563</v>
      </c>
      <c r="E635" t="s">
        <v>345</v>
      </c>
      <c r="F635" t="s">
        <v>109</v>
      </c>
      <c r="G635" t="s">
        <v>110</v>
      </c>
      <c r="H635" t="s">
        <v>165</v>
      </c>
      <c r="I635" t="s">
        <v>111</v>
      </c>
      <c r="J635" t="s">
        <v>112</v>
      </c>
      <c r="K635" t="s">
        <v>165</v>
      </c>
      <c r="L635" s="15">
        <v>5506</v>
      </c>
      <c r="M635" t="s">
        <v>398</v>
      </c>
      <c r="N635" t="s">
        <v>125</v>
      </c>
      <c r="O635" t="s">
        <v>209</v>
      </c>
      <c r="P635" t="s">
        <v>270</v>
      </c>
      <c r="Q635" t="s">
        <v>172</v>
      </c>
      <c r="R635" t="s">
        <v>170</v>
      </c>
      <c r="S635">
        <v>66800</v>
      </c>
      <c r="T635">
        <v>0</v>
      </c>
      <c r="U635" s="15">
        <v>1</v>
      </c>
      <c r="V635" s="27" t="str">
        <f>INDEX(program[ProgramName],MATCH(Data2[[#This Row],[ProgramNum]],program[ProgramNum],0))</f>
        <v>MOTOR VEHICLE SERVICES AND ENFORCEMENT</v>
      </c>
      <c r="W635" s="20" t="str">
        <f>RIGHT(Data2[[#This Row],[ProgramNum]],1)&amp;Data2[[#This Row],[Statute]]</f>
        <v>5cq</v>
      </c>
      <c r="X635" s="27" t="e">
        <f>INDEX(#REF!,MATCH(Data2[[#This Row],[Appr]],#REF!,0))</f>
        <v>#REF!</v>
      </c>
      <c r="Y635" s="40" t="str">
        <f>INDEX(version[Version],MATCH(Data2[[#This Row],[ChangeAuth]],version[Chg code],0))</f>
        <v>Final</v>
      </c>
      <c r="Z635" s="30">
        <f>INDEX(fund[#Data],MATCH(G635,fund[Fund code],0),2)</f>
        <v>211</v>
      </c>
      <c r="AA635" s="29" t="str">
        <f>IF(Data2[[#This Row],[B2year]]=1,RIGHT(LEFT($A$1,4)+1,2),IF(Data2[[#This Row],[B2year]]=2,RIGHT($A$1,2),""))</f>
        <v>22</v>
      </c>
      <c r="AB635" s="29">
        <f>INDEX(version8[#Data],MATCH(Data2[[#This Row],[Version]],version8[Version],0),2)</f>
        <v>6</v>
      </c>
      <c r="AC635" s="29" t="str">
        <f>IF(Data2[[#This Row],[FederalService]]="",Data2[[#This Row],[FundSource]],IF(Data2[[#This Row],[FederalService]]="L",Data2[[#This Row],[FundSource]]&amp;"-L",IF(Data2[[#This Row],[FederalService]]="F",Data2[[#This Row],[FundSource]]&amp;"-F",IF(Data2[[#This Row],[FederalService]]="S",Data2[[#This Row],[FundSource]]&amp;"-S"))))</f>
        <v>SEG</v>
      </c>
    </row>
    <row r="636" spans="1:29" ht="15" x14ac:dyDescent="0.25">
      <c r="A636" t="s">
        <v>127</v>
      </c>
      <c r="B636" t="s">
        <v>126</v>
      </c>
      <c r="C636" t="s">
        <v>165</v>
      </c>
      <c r="D636" s="15">
        <v>563</v>
      </c>
      <c r="E636" t="s">
        <v>345</v>
      </c>
      <c r="F636" t="s">
        <v>109</v>
      </c>
      <c r="G636" t="s">
        <v>110</v>
      </c>
      <c r="H636" t="s">
        <v>165</v>
      </c>
      <c r="I636" t="s">
        <v>111</v>
      </c>
      <c r="J636" t="s">
        <v>112</v>
      </c>
      <c r="K636" t="s">
        <v>165</v>
      </c>
      <c r="L636" s="15">
        <v>5506</v>
      </c>
      <c r="M636" t="s">
        <v>398</v>
      </c>
      <c r="N636" t="s">
        <v>125</v>
      </c>
      <c r="O636" t="s">
        <v>209</v>
      </c>
      <c r="P636" t="s">
        <v>270</v>
      </c>
      <c r="Q636" t="s">
        <v>172</v>
      </c>
      <c r="R636" t="s">
        <v>170</v>
      </c>
      <c r="S636">
        <v>66800</v>
      </c>
      <c r="T636">
        <v>0</v>
      </c>
      <c r="U636" s="15">
        <v>2</v>
      </c>
      <c r="V636" s="27" t="str">
        <f>INDEX(program[ProgramName],MATCH(Data2[[#This Row],[ProgramNum]],program[ProgramNum],0))</f>
        <v>MOTOR VEHICLE SERVICES AND ENFORCEMENT</v>
      </c>
      <c r="W636" s="20" t="str">
        <f>RIGHT(Data2[[#This Row],[ProgramNum]],1)&amp;Data2[[#This Row],[Statute]]</f>
        <v>5cq</v>
      </c>
      <c r="X636" s="27" t="e">
        <f>INDEX(#REF!,MATCH(Data2[[#This Row],[Appr]],#REF!,0))</f>
        <v>#REF!</v>
      </c>
      <c r="Y636" s="40" t="str">
        <f>INDEX(version[Version],MATCH(Data2[[#This Row],[ChangeAuth]],version[Chg code],0))</f>
        <v>Final</v>
      </c>
      <c r="Z636" s="30">
        <f>INDEX(fund[#Data],MATCH(G636,fund[Fund code],0),2)</f>
        <v>211</v>
      </c>
      <c r="AA636" s="29" t="str">
        <f>IF(Data2[[#This Row],[B2year]]=1,RIGHT(LEFT($A$1,4)+1,2),IF(Data2[[#This Row],[B2year]]=2,RIGHT($A$1,2),""))</f>
        <v>23</v>
      </c>
      <c r="AB636" s="29">
        <f>INDEX(version8[#Data],MATCH(Data2[[#This Row],[Version]],version8[Version],0),2)</f>
        <v>6</v>
      </c>
      <c r="AC636" s="29" t="str">
        <f>IF(Data2[[#This Row],[FederalService]]="",Data2[[#This Row],[FundSource]],IF(Data2[[#This Row],[FederalService]]="L",Data2[[#This Row],[FundSource]]&amp;"-L",IF(Data2[[#This Row],[FederalService]]="F",Data2[[#This Row],[FundSource]]&amp;"-F",IF(Data2[[#This Row],[FederalService]]="S",Data2[[#This Row],[FundSource]]&amp;"-S"))))</f>
        <v>SEG</v>
      </c>
    </row>
    <row r="637" spans="1:29" ht="15" x14ac:dyDescent="0.25">
      <c r="A637" t="s">
        <v>127</v>
      </c>
      <c r="B637" t="s">
        <v>126</v>
      </c>
      <c r="C637" t="s">
        <v>165</v>
      </c>
      <c r="D637" s="15">
        <v>563</v>
      </c>
      <c r="E637" t="s">
        <v>345</v>
      </c>
      <c r="F637" t="s">
        <v>109</v>
      </c>
      <c r="G637" t="s">
        <v>110</v>
      </c>
      <c r="H637" t="s">
        <v>165</v>
      </c>
      <c r="I637" t="s">
        <v>111</v>
      </c>
      <c r="J637" t="s">
        <v>112</v>
      </c>
      <c r="K637" t="s">
        <v>165</v>
      </c>
      <c r="L637" s="15">
        <v>5506</v>
      </c>
      <c r="M637" t="s">
        <v>398</v>
      </c>
      <c r="N637" t="s">
        <v>125</v>
      </c>
      <c r="O637" t="s">
        <v>209</v>
      </c>
      <c r="P637" t="s">
        <v>270</v>
      </c>
      <c r="Q637" t="s">
        <v>176</v>
      </c>
      <c r="R637" t="s">
        <v>170</v>
      </c>
      <c r="S637">
        <v>22400</v>
      </c>
      <c r="T637">
        <v>0</v>
      </c>
      <c r="U637" s="15">
        <v>1</v>
      </c>
      <c r="V637" s="27" t="str">
        <f>INDEX(program[ProgramName],MATCH(Data2[[#This Row],[ProgramNum]],program[ProgramNum],0))</f>
        <v>MOTOR VEHICLE SERVICES AND ENFORCEMENT</v>
      </c>
      <c r="W637" s="20" t="str">
        <f>RIGHT(Data2[[#This Row],[ProgramNum]],1)&amp;Data2[[#This Row],[Statute]]</f>
        <v>5cq</v>
      </c>
      <c r="X637" s="27" t="e">
        <f>INDEX(#REF!,MATCH(Data2[[#This Row],[Appr]],#REF!,0))</f>
        <v>#REF!</v>
      </c>
      <c r="Y637" s="40" t="str">
        <f>INDEX(version[Version],MATCH(Data2[[#This Row],[ChangeAuth]],version[Chg code],0))</f>
        <v>Final</v>
      </c>
      <c r="Z637" s="30">
        <f>INDEX(fund[#Data],MATCH(G637,fund[Fund code],0),2)</f>
        <v>211</v>
      </c>
      <c r="AA637" s="29" t="str">
        <f>IF(Data2[[#This Row],[B2year]]=1,RIGHT(LEFT($A$1,4)+1,2),IF(Data2[[#This Row],[B2year]]=2,RIGHT($A$1,2),""))</f>
        <v>22</v>
      </c>
      <c r="AB637" s="29">
        <f>INDEX(version8[#Data],MATCH(Data2[[#This Row],[Version]],version8[Version],0),2)</f>
        <v>6</v>
      </c>
      <c r="AC637" s="29" t="str">
        <f>IF(Data2[[#This Row],[FederalService]]="",Data2[[#This Row],[FundSource]],IF(Data2[[#This Row],[FederalService]]="L",Data2[[#This Row],[FundSource]]&amp;"-L",IF(Data2[[#This Row],[FederalService]]="F",Data2[[#This Row],[FundSource]]&amp;"-F",IF(Data2[[#This Row],[FederalService]]="S",Data2[[#This Row],[FundSource]]&amp;"-S"))))</f>
        <v>SEG</v>
      </c>
    </row>
    <row r="638" spans="1:29" ht="15" x14ac:dyDescent="0.25">
      <c r="A638" t="s">
        <v>127</v>
      </c>
      <c r="B638" t="s">
        <v>126</v>
      </c>
      <c r="C638" t="s">
        <v>165</v>
      </c>
      <c r="D638" s="15">
        <v>563</v>
      </c>
      <c r="E638" t="s">
        <v>345</v>
      </c>
      <c r="F638" t="s">
        <v>109</v>
      </c>
      <c r="G638" t="s">
        <v>110</v>
      </c>
      <c r="H638" t="s">
        <v>165</v>
      </c>
      <c r="I638" t="s">
        <v>111</v>
      </c>
      <c r="J638" t="s">
        <v>112</v>
      </c>
      <c r="K638" t="s">
        <v>165</v>
      </c>
      <c r="L638" s="15">
        <v>5506</v>
      </c>
      <c r="M638" t="s">
        <v>398</v>
      </c>
      <c r="N638" t="s">
        <v>125</v>
      </c>
      <c r="O638" t="s">
        <v>209</v>
      </c>
      <c r="P638" t="s">
        <v>270</v>
      </c>
      <c r="Q638" t="s">
        <v>176</v>
      </c>
      <c r="R638" t="s">
        <v>170</v>
      </c>
      <c r="S638">
        <v>22400</v>
      </c>
      <c r="T638">
        <v>0</v>
      </c>
      <c r="U638" s="15">
        <v>2</v>
      </c>
      <c r="V638" s="27" t="str">
        <f>INDEX(program[ProgramName],MATCH(Data2[[#This Row],[ProgramNum]],program[ProgramNum],0))</f>
        <v>MOTOR VEHICLE SERVICES AND ENFORCEMENT</v>
      </c>
      <c r="W638" s="20" t="str">
        <f>RIGHT(Data2[[#This Row],[ProgramNum]],1)&amp;Data2[[#This Row],[Statute]]</f>
        <v>5cq</v>
      </c>
      <c r="X638" s="27" t="e">
        <f>INDEX(#REF!,MATCH(Data2[[#This Row],[Appr]],#REF!,0))</f>
        <v>#REF!</v>
      </c>
      <c r="Y638" s="40" t="str">
        <f>INDEX(version[Version],MATCH(Data2[[#This Row],[ChangeAuth]],version[Chg code],0))</f>
        <v>Final</v>
      </c>
      <c r="Z638" s="30">
        <f>INDEX(fund[#Data],MATCH(G638,fund[Fund code],0),2)</f>
        <v>211</v>
      </c>
      <c r="AA638" s="29" t="str">
        <f>IF(Data2[[#This Row],[B2year]]=1,RIGHT(LEFT($A$1,4)+1,2),IF(Data2[[#This Row],[B2year]]=2,RIGHT($A$1,2),""))</f>
        <v>23</v>
      </c>
      <c r="AB638" s="29">
        <f>INDEX(version8[#Data],MATCH(Data2[[#This Row],[Version]],version8[Version],0),2)</f>
        <v>6</v>
      </c>
      <c r="AC638" s="29" t="str">
        <f>IF(Data2[[#This Row],[FederalService]]="",Data2[[#This Row],[FundSource]],IF(Data2[[#This Row],[FederalService]]="L",Data2[[#This Row],[FundSource]]&amp;"-L",IF(Data2[[#This Row],[FederalService]]="F",Data2[[#This Row],[FundSource]]&amp;"-F",IF(Data2[[#This Row],[FederalService]]="S",Data2[[#This Row],[FundSource]]&amp;"-S"))))</f>
        <v>SEG</v>
      </c>
    </row>
    <row r="639" spans="1:29" ht="15" x14ac:dyDescent="0.25">
      <c r="A639" t="s">
        <v>127</v>
      </c>
      <c r="B639" t="s">
        <v>126</v>
      </c>
      <c r="C639" t="s">
        <v>165</v>
      </c>
      <c r="D639" s="15">
        <v>583</v>
      </c>
      <c r="E639" t="s">
        <v>403</v>
      </c>
      <c r="F639" t="s">
        <v>109</v>
      </c>
      <c r="G639" t="s">
        <v>110</v>
      </c>
      <c r="H639" t="s">
        <v>165</v>
      </c>
      <c r="I639" t="s">
        <v>118</v>
      </c>
      <c r="J639" t="s">
        <v>112</v>
      </c>
      <c r="K639" t="s">
        <v>178</v>
      </c>
      <c r="L639" s="15">
        <v>3003</v>
      </c>
      <c r="M639" t="s">
        <v>113</v>
      </c>
      <c r="N639" t="s">
        <v>114</v>
      </c>
      <c r="O639" t="s">
        <v>272</v>
      </c>
      <c r="P639" t="s">
        <v>273</v>
      </c>
      <c r="Q639" t="s">
        <v>169</v>
      </c>
      <c r="R639" t="s">
        <v>170</v>
      </c>
      <c r="S639">
        <v>-8000</v>
      </c>
      <c r="T639">
        <v>0</v>
      </c>
      <c r="U639" s="15">
        <v>2</v>
      </c>
      <c r="V639" s="27" t="str">
        <f>INDEX(program[ProgramName],MATCH(Data2[[#This Row],[ProgramNum]],program[ProgramNum],0))</f>
        <v>MOTOR VEHICLE SERVICES AND ENFORCEMENT</v>
      </c>
      <c r="W639" s="20" t="str">
        <f>RIGHT(Data2[[#This Row],[ProgramNum]],1)&amp;Data2[[#This Row],[Statute]]</f>
        <v>5cx</v>
      </c>
      <c r="X639" s="27" t="e">
        <f>INDEX(#REF!,MATCH(Data2[[#This Row],[Appr]],#REF!,0))</f>
        <v>#REF!</v>
      </c>
      <c r="Y639" s="40" t="str">
        <f>INDEX(version[Version],MATCH(Data2[[#This Row],[ChangeAuth]],version[Chg code],0))</f>
        <v>Agency</v>
      </c>
      <c r="Z639" s="30">
        <f>INDEX(fund[#Data],MATCH(G639,fund[Fund code],0),2)</f>
        <v>211</v>
      </c>
      <c r="AA639" s="29" t="str">
        <f>IF(Data2[[#This Row],[B2year]]=1,RIGHT(LEFT($A$1,4)+1,2),IF(Data2[[#This Row],[B2year]]=2,RIGHT($A$1,2),""))</f>
        <v>23</v>
      </c>
      <c r="AB639" s="29">
        <f>INDEX(version8[#Data],MATCH(Data2[[#This Row],[Version]],version8[Version],0),2)</f>
        <v>1</v>
      </c>
      <c r="AC639" s="29" t="str">
        <f>IF(Data2[[#This Row],[FederalService]]="",Data2[[#This Row],[FundSource]],IF(Data2[[#This Row],[FederalService]]="L",Data2[[#This Row],[FundSource]]&amp;"-L",IF(Data2[[#This Row],[FederalService]]="F",Data2[[#This Row],[FundSource]]&amp;"-F",IF(Data2[[#This Row],[FederalService]]="S",Data2[[#This Row],[FundSource]]&amp;"-S"))))</f>
        <v>SEG-F</v>
      </c>
    </row>
    <row r="640" spans="1:29" ht="15" x14ac:dyDescent="0.25">
      <c r="A640" t="s">
        <v>127</v>
      </c>
      <c r="B640" t="s">
        <v>126</v>
      </c>
      <c r="C640" t="s">
        <v>165</v>
      </c>
      <c r="D640" s="15">
        <v>583</v>
      </c>
      <c r="E640" t="s">
        <v>403</v>
      </c>
      <c r="F640" t="s">
        <v>109</v>
      </c>
      <c r="G640" t="s">
        <v>110</v>
      </c>
      <c r="H640" t="s">
        <v>165</v>
      </c>
      <c r="I640" t="s">
        <v>118</v>
      </c>
      <c r="J640" t="s">
        <v>112</v>
      </c>
      <c r="K640" t="s">
        <v>178</v>
      </c>
      <c r="L640" s="15">
        <v>3003</v>
      </c>
      <c r="M640" t="s">
        <v>113</v>
      </c>
      <c r="N640" t="s">
        <v>114</v>
      </c>
      <c r="O640" t="s">
        <v>272</v>
      </c>
      <c r="P640" t="s">
        <v>273</v>
      </c>
      <c r="Q640" t="s">
        <v>169</v>
      </c>
      <c r="R640" t="s">
        <v>170</v>
      </c>
      <c r="S640">
        <v>-8000</v>
      </c>
      <c r="T640">
        <v>0</v>
      </c>
      <c r="U640" s="15">
        <v>1</v>
      </c>
      <c r="V640" s="27" t="str">
        <f>INDEX(program[ProgramName],MATCH(Data2[[#This Row],[ProgramNum]],program[ProgramNum],0))</f>
        <v>MOTOR VEHICLE SERVICES AND ENFORCEMENT</v>
      </c>
      <c r="W640" s="20" t="str">
        <f>RIGHT(Data2[[#This Row],[ProgramNum]],1)&amp;Data2[[#This Row],[Statute]]</f>
        <v>5cx</v>
      </c>
      <c r="X640" s="27" t="e">
        <f>INDEX(#REF!,MATCH(Data2[[#This Row],[Appr]],#REF!,0))</f>
        <v>#REF!</v>
      </c>
      <c r="Y640" s="40" t="str">
        <f>INDEX(version[Version],MATCH(Data2[[#This Row],[ChangeAuth]],version[Chg code],0))</f>
        <v>Agency</v>
      </c>
      <c r="Z640" s="30">
        <f>INDEX(fund[#Data],MATCH(G640,fund[Fund code],0),2)</f>
        <v>211</v>
      </c>
      <c r="AA640" s="29" t="str">
        <f>IF(Data2[[#This Row],[B2year]]=1,RIGHT(LEFT($A$1,4)+1,2),IF(Data2[[#This Row],[B2year]]=2,RIGHT($A$1,2),""))</f>
        <v>22</v>
      </c>
      <c r="AB640" s="29">
        <f>INDEX(version8[#Data],MATCH(Data2[[#This Row],[Version]],version8[Version],0),2)</f>
        <v>1</v>
      </c>
      <c r="AC640" s="29" t="str">
        <f>IF(Data2[[#This Row],[FederalService]]="",Data2[[#This Row],[FundSource]],IF(Data2[[#This Row],[FederalService]]="L",Data2[[#This Row],[FundSource]]&amp;"-L",IF(Data2[[#This Row],[FederalService]]="F",Data2[[#This Row],[FundSource]]&amp;"-F",IF(Data2[[#This Row],[FederalService]]="S",Data2[[#This Row],[FundSource]]&amp;"-S"))))</f>
        <v>SEG-F</v>
      </c>
    </row>
    <row r="641" spans="1:29" ht="15" x14ac:dyDescent="0.25">
      <c r="A641" t="s">
        <v>127</v>
      </c>
      <c r="B641" t="s">
        <v>126</v>
      </c>
      <c r="C641" t="s">
        <v>165</v>
      </c>
      <c r="D641" s="15">
        <v>583</v>
      </c>
      <c r="E641" t="s">
        <v>403</v>
      </c>
      <c r="F641" t="s">
        <v>109</v>
      </c>
      <c r="G641" t="s">
        <v>110</v>
      </c>
      <c r="H641" t="s">
        <v>165</v>
      </c>
      <c r="I641" t="s">
        <v>118</v>
      </c>
      <c r="J641" t="s">
        <v>112</v>
      </c>
      <c r="K641" t="s">
        <v>178</v>
      </c>
      <c r="L641" s="15">
        <v>2000</v>
      </c>
      <c r="M641" t="s">
        <v>115</v>
      </c>
      <c r="N641" t="s">
        <v>116</v>
      </c>
      <c r="O641" t="s">
        <v>272</v>
      </c>
      <c r="P641" t="s">
        <v>273</v>
      </c>
      <c r="Q641" t="s">
        <v>169</v>
      </c>
      <c r="R641" t="s">
        <v>170</v>
      </c>
      <c r="S641">
        <v>103800</v>
      </c>
      <c r="T641">
        <v>0</v>
      </c>
      <c r="U641" s="15">
        <v>1</v>
      </c>
      <c r="V641" s="27" t="str">
        <f>INDEX(program[ProgramName],MATCH(Data2[[#This Row],[ProgramNum]],program[ProgramNum],0))</f>
        <v>MOTOR VEHICLE SERVICES AND ENFORCEMENT</v>
      </c>
      <c r="W641" s="20" t="str">
        <f>RIGHT(Data2[[#This Row],[ProgramNum]],1)&amp;Data2[[#This Row],[Statute]]</f>
        <v>5cx</v>
      </c>
      <c r="X641" s="27" t="e">
        <f>INDEX(#REF!,MATCH(Data2[[#This Row],[Appr]],#REF!,0))</f>
        <v>#REF!</v>
      </c>
      <c r="Y641" s="40" t="str">
        <f>INDEX(version[Version],MATCH(Data2[[#This Row],[ChangeAuth]],version[Chg code],0))</f>
        <v>Agency</v>
      </c>
      <c r="Z641" s="30">
        <f>INDEX(fund[#Data],MATCH(G641,fund[Fund code],0),2)</f>
        <v>211</v>
      </c>
      <c r="AA641" s="29" t="str">
        <f>IF(Data2[[#This Row],[B2year]]=1,RIGHT(LEFT($A$1,4)+1,2),IF(Data2[[#This Row],[B2year]]=2,RIGHT($A$1,2),""))</f>
        <v>22</v>
      </c>
      <c r="AB641" s="29">
        <f>INDEX(version8[#Data],MATCH(Data2[[#This Row],[Version]],version8[Version],0),2)</f>
        <v>1</v>
      </c>
      <c r="AC641" s="29" t="str">
        <f>IF(Data2[[#This Row],[FederalService]]="",Data2[[#This Row],[FundSource]],IF(Data2[[#This Row],[FederalService]]="L",Data2[[#This Row],[FundSource]]&amp;"-L",IF(Data2[[#This Row],[FederalService]]="F",Data2[[#This Row],[FundSource]]&amp;"-F",IF(Data2[[#This Row],[FederalService]]="S",Data2[[#This Row],[FundSource]]&amp;"-S"))))</f>
        <v>SEG-F</v>
      </c>
    </row>
    <row r="642" spans="1:29" ht="15" x14ac:dyDescent="0.25">
      <c r="A642" t="s">
        <v>127</v>
      </c>
      <c r="B642" t="s">
        <v>126</v>
      </c>
      <c r="C642" t="s">
        <v>165</v>
      </c>
      <c r="D642" s="15">
        <v>583</v>
      </c>
      <c r="E642" t="s">
        <v>403</v>
      </c>
      <c r="F642" t="s">
        <v>109</v>
      </c>
      <c r="G642" t="s">
        <v>110</v>
      </c>
      <c r="H642" t="s">
        <v>165</v>
      </c>
      <c r="I642" t="s">
        <v>118</v>
      </c>
      <c r="J642" t="s">
        <v>112</v>
      </c>
      <c r="K642" t="s">
        <v>178</v>
      </c>
      <c r="L642" s="15">
        <v>2000</v>
      </c>
      <c r="M642" t="s">
        <v>115</v>
      </c>
      <c r="N642" t="s">
        <v>116</v>
      </c>
      <c r="O642" t="s">
        <v>272</v>
      </c>
      <c r="P642" t="s">
        <v>273</v>
      </c>
      <c r="Q642" t="s">
        <v>169</v>
      </c>
      <c r="R642" t="s">
        <v>170</v>
      </c>
      <c r="S642">
        <v>103800</v>
      </c>
      <c r="T642">
        <v>0</v>
      </c>
      <c r="U642" s="15">
        <v>2</v>
      </c>
      <c r="V642" s="27" t="str">
        <f>INDEX(program[ProgramName],MATCH(Data2[[#This Row],[ProgramNum]],program[ProgramNum],0))</f>
        <v>MOTOR VEHICLE SERVICES AND ENFORCEMENT</v>
      </c>
      <c r="W642" s="20" t="str">
        <f>RIGHT(Data2[[#This Row],[ProgramNum]],1)&amp;Data2[[#This Row],[Statute]]</f>
        <v>5cx</v>
      </c>
      <c r="X642" s="27" t="e">
        <f>INDEX(#REF!,MATCH(Data2[[#This Row],[Appr]],#REF!,0))</f>
        <v>#REF!</v>
      </c>
      <c r="Y642" s="40" t="str">
        <f>INDEX(version[Version],MATCH(Data2[[#This Row],[ChangeAuth]],version[Chg code],0))</f>
        <v>Agency</v>
      </c>
      <c r="Z642" s="30">
        <f>INDEX(fund[#Data],MATCH(G642,fund[Fund code],0),2)</f>
        <v>211</v>
      </c>
      <c r="AA642" s="29" t="str">
        <f>IF(Data2[[#This Row],[B2year]]=1,RIGHT(LEFT($A$1,4)+1,2),IF(Data2[[#This Row],[B2year]]=2,RIGHT($A$1,2),""))</f>
        <v>23</v>
      </c>
      <c r="AB642" s="29">
        <f>INDEX(version8[#Data],MATCH(Data2[[#This Row],[Version]],version8[Version],0),2)</f>
        <v>1</v>
      </c>
      <c r="AC642" s="29" t="str">
        <f>IF(Data2[[#This Row],[FederalService]]="",Data2[[#This Row],[FundSource]],IF(Data2[[#This Row],[FederalService]]="L",Data2[[#This Row],[FundSource]]&amp;"-L",IF(Data2[[#This Row],[FederalService]]="F",Data2[[#This Row],[FundSource]]&amp;"-F",IF(Data2[[#This Row],[FederalService]]="S",Data2[[#This Row],[FundSource]]&amp;"-S"))))</f>
        <v>SEG-F</v>
      </c>
    </row>
    <row r="643" spans="1:29" ht="15" x14ac:dyDescent="0.25">
      <c r="A643" t="s">
        <v>127</v>
      </c>
      <c r="B643" t="s">
        <v>123</v>
      </c>
      <c r="C643" t="s">
        <v>165</v>
      </c>
      <c r="D643" s="15">
        <v>526</v>
      </c>
      <c r="E643" t="s">
        <v>404</v>
      </c>
      <c r="F643" t="s">
        <v>121</v>
      </c>
      <c r="G643" t="s">
        <v>117</v>
      </c>
      <c r="H643" t="s">
        <v>165</v>
      </c>
      <c r="I643" t="s">
        <v>118</v>
      </c>
      <c r="J643" t="s">
        <v>112</v>
      </c>
      <c r="K643" t="s">
        <v>165</v>
      </c>
      <c r="L643" s="15">
        <v>3007</v>
      </c>
      <c r="M643" t="s">
        <v>135</v>
      </c>
      <c r="N643" t="s">
        <v>114</v>
      </c>
      <c r="O643" t="s">
        <v>405</v>
      </c>
      <c r="P643" t="s">
        <v>328</v>
      </c>
      <c r="Q643" t="s">
        <v>169</v>
      </c>
      <c r="R643" t="s">
        <v>170</v>
      </c>
      <c r="S643">
        <v>111400</v>
      </c>
      <c r="T643">
        <v>0</v>
      </c>
      <c r="U643" s="15">
        <v>1</v>
      </c>
      <c r="V643" s="27" t="str">
        <f>INDEX(program[ProgramName],MATCH(Data2[[#This Row],[ProgramNum]],program[ProgramNum],0))</f>
        <v>MOTOR VEHICLE SERVICES AND ENFORCEMENT</v>
      </c>
      <c r="W643" s="20" t="str">
        <f>RIGHT(Data2[[#This Row],[ProgramNum]],1)&amp;Data2[[#This Row],[Statute]]</f>
        <v>5dg</v>
      </c>
      <c r="X643" s="27" t="e">
        <f>INDEX(#REF!,MATCH(Data2[[#This Row],[Appr]],#REF!,0))</f>
        <v>#REF!</v>
      </c>
      <c r="Y643" s="40" t="str">
        <f>INDEX(version[Version],MATCH(Data2[[#This Row],[ChangeAuth]],version[Chg code],0))</f>
        <v>Agency</v>
      </c>
      <c r="Z643" s="30">
        <f>INDEX(fund[#Data],MATCH(G643,fund[Fund code],0),2)</f>
        <v>100</v>
      </c>
      <c r="AA643" s="29" t="str">
        <f>IF(Data2[[#This Row],[B2year]]=1,RIGHT(LEFT($A$1,4)+1,2),IF(Data2[[#This Row],[B2year]]=2,RIGHT($A$1,2),""))</f>
        <v>22</v>
      </c>
      <c r="AB643" s="29">
        <f>INDEX(version8[#Data],MATCH(Data2[[#This Row],[Version]],version8[Version],0),2)</f>
        <v>1</v>
      </c>
      <c r="AC643" s="29" t="str">
        <f>IF(Data2[[#This Row],[FederalService]]="",Data2[[#This Row],[FundSource]],IF(Data2[[#This Row],[FederalService]]="L",Data2[[#This Row],[FundSource]]&amp;"-L",IF(Data2[[#This Row],[FederalService]]="F",Data2[[#This Row],[FundSource]]&amp;"-F",IF(Data2[[#This Row],[FederalService]]="S",Data2[[#This Row],[FundSource]]&amp;"-S"))))</f>
        <v>PR</v>
      </c>
    </row>
    <row r="644" spans="1:29" ht="15" x14ac:dyDescent="0.25">
      <c r="A644" t="s">
        <v>127</v>
      </c>
      <c r="B644" t="s">
        <v>123</v>
      </c>
      <c r="C644" t="s">
        <v>165</v>
      </c>
      <c r="D644" s="15">
        <v>526</v>
      </c>
      <c r="E644" t="s">
        <v>404</v>
      </c>
      <c r="F644" t="s">
        <v>121</v>
      </c>
      <c r="G644" t="s">
        <v>117</v>
      </c>
      <c r="H644" t="s">
        <v>165</v>
      </c>
      <c r="I644" t="s">
        <v>118</v>
      </c>
      <c r="J644" t="s">
        <v>112</v>
      </c>
      <c r="K644" t="s">
        <v>165</v>
      </c>
      <c r="L644" s="15">
        <v>3007</v>
      </c>
      <c r="M644" t="s">
        <v>135</v>
      </c>
      <c r="N644" t="s">
        <v>114</v>
      </c>
      <c r="O644" t="s">
        <v>405</v>
      </c>
      <c r="P644" t="s">
        <v>328</v>
      </c>
      <c r="Q644" t="s">
        <v>169</v>
      </c>
      <c r="R644" t="s">
        <v>170</v>
      </c>
      <c r="S644">
        <v>111400</v>
      </c>
      <c r="T644">
        <v>0</v>
      </c>
      <c r="U644" s="15">
        <v>2</v>
      </c>
      <c r="V644" s="27" t="str">
        <f>INDEX(program[ProgramName],MATCH(Data2[[#This Row],[ProgramNum]],program[ProgramNum],0))</f>
        <v>MOTOR VEHICLE SERVICES AND ENFORCEMENT</v>
      </c>
      <c r="W644" s="20" t="str">
        <f>RIGHT(Data2[[#This Row],[ProgramNum]],1)&amp;Data2[[#This Row],[Statute]]</f>
        <v>5dg</v>
      </c>
      <c r="X644" s="27" t="e">
        <f>INDEX(#REF!,MATCH(Data2[[#This Row],[Appr]],#REF!,0))</f>
        <v>#REF!</v>
      </c>
      <c r="Y644" s="40" t="str">
        <f>INDEX(version[Version],MATCH(Data2[[#This Row],[ChangeAuth]],version[Chg code],0))</f>
        <v>Agency</v>
      </c>
      <c r="Z644" s="30">
        <f>INDEX(fund[#Data],MATCH(G644,fund[Fund code],0),2)</f>
        <v>100</v>
      </c>
      <c r="AA644" s="29" t="str">
        <f>IF(Data2[[#This Row],[B2year]]=1,RIGHT(LEFT($A$1,4)+1,2),IF(Data2[[#This Row],[B2year]]=2,RIGHT($A$1,2),""))</f>
        <v>23</v>
      </c>
      <c r="AB644" s="29">
        <f>INDEX(version8[#Data],MATCH(Data2[[#This Row],[Version]],version8[Version],0),2)</f>
        <v>1</v>
      </c>
      <c r="AC644" s="29" t="str">
        <f>IF(Data2[[#This Row],[FederalService]]="",Data2[[#This Row],[FundSource]],IF(Data2[[#This Row],[FederalService]]="L",Data2[[#This Row],[FundSource]]&amp;"-L",IF(Data2[[#This Row],[FederalService]]="F",Data2[[#This Row],[FundSource]]&amp;"-F",IF(Data2[[#This Row],[FederalService]]="S",Data2[[#This Row],[FundSource]]&amp;"-S"))))</f>
        <v>PR</v>
      </c>
    </row>
    <row r="645" spans="1:29" ht="15" x14ac:dyDescent="0.25">
      <c r="A645" t="s">
        <v>127</v>
      </c>
      <c r="B645" t="s">
        <v>123</v>
      </c>
      <c r="C645" t="s">
        <v>165</v>
      </c>
      <c r="D645" s="15">
        <v>526</v>
      </c>
      <c r="E645" t="s">
        <v>404</v>
      </c>
      <c r="F645" t="s">
        <v>121</v>
      </c>
      <c r="G645" t="s">
        <v>117</v>
      </c>
      <c r="H645" t="s">
        <v>165</v>
      </c>
      <c r="I645" t="s">
        <v>118</v>
      </c>
      <c r="J645" t="s">
        <v>112</v>
      </c>
      <c r="K645" t="s">
        <v>165</v>
      </c>
      <c r="L645" s="15">
        <v>2000</v>
      </c>
      <c r="M645" t="s">
        <v>115</v>
      </c>
      <c r="N645" t="s">
        <v>116</v>
      </c>
      <c r="O645" t="s">
        <v>405</v>
      </c>
      <c r="P645" t="s">
        <v>328</v>
      </c>
      <c r="Q645" t="s">
        <v>169</v>
      </c>
      <c r="R645" t="s">
        <v>170</v>
      </c>
      <c r="S645">
        <v>382800</v>
      </c>
      <c r="T645">
        <v>0</v>
      </c>
      <c r="U645" s="15">
        <v>2</v>
      </c>
      <c r="V645" s="27" t="str">
        <f>INDEX(program[ProgramName],MATCH(Data2[[#This Row],[ProgramNum]],program[ProgramNum],0))</f>
        <v>MOTOR VEHICLE SERVICES AND ENFORCEMENT</v>
      </c>
      <c r="W645" s="20" t="str">
        <f>RIGHT(Data2[[#This Row],[ProgramNum]],1)&amp;Data2[[#This Row],[Statute]]</f>
        <v>5dg</v>
      </c>
      <c r="X645" s="27" t="e">
        <f>INDEX(#REF!,MATCH(Data2[[#This Row],[Appr]],#REF!,0))</f>
        <v>#REF!</v>
      </c>
      <c r="Y645" s="40" t="str">
        <f>INDEX(version[Version],MATCH(Data2[[#This Row],[ChangeAuth]],version[Chg code],0))</f>
        <v>Agency</v>
      </c>
      <c r="Z645" s="30">
        <f>INDEX(fund[#Data],MATCH(G645,fund[Fund code],0),2)</f>
        <v>100</v>
      </c>
      <c r="AA645" s="29" t="str">
        <f>IF(Data2[[#This Row],[B2year]]=1,RIGHT(LEFT($A$1,4)+1,2),IF(Data2[[#This Row],[B2year]]=2,RIGHT($A$1,2),""))</f>
        <v>23</v>
      </c>
      <c r="AB645" s="29">
        <f>INDEX(version8[#Data],MATCH(Data2[[#This Row],[Version]],version8[Version],0),2)</f>
        <v>1</v>
      </c>
      <c r="AC645" s="29" t="str">
        <f>IF(Data2[[#This Row],[FederalService]]="",Data2[[#This Row],[FundSource]],IF(Data2[[#This Row],[FederalService]]="L",Data2[[#This Row],[FundSource]]&amp;"-L",IF(Data2[[#This Row],[FederalService]]="F",Data2[[#This Row],[FundSource]]&amp;"-F",IF(Data2[[#This Row],[FederalService]]="S",Data2[[#This Row],[FundSource]]&amp;"-S"))))</f>
        <v>PR</v>
      </c>
    </row>
    <row r="646" spans="1:29" ht="15" x14ac:dyDescent="0.25">
      <c r="A646" t="s">
        <v>127</v>
      </c>
      <c r="B646" t="s">
        <v>123</v>
      </c>
      <c r="C646" t="s">
        <v>165</v>
      </c>
      <c r="D646" s="15">
        <v>526</v>
      </c>
      <c r="E646" t="s">
        <v>404</v>
      </c>
      <c r="F646" t="s">
        <v>121</v>
      </c>
      <c r="G646" t="s">
        <v>117</v>
      </c>
      <c r="H646" t="s">
        <v>165</v>
      </c>
      <c r="I646" t="s">
        <v>118</v>
      </c>
      <c r="J646" t="s">
        <v>112</v>
      </c>
      <c r="K646" t="s">
        <v>165</v>
      </c>
      <c r="L646" s="15">
        <v>2000</v>
      </c>
      <c r="M646" t="s">
        <v>115</v>
      </c>
      <c r="N646" t="s">
        <v>116</v>
      </c>
      <c r="O646" t="s">
        <v>405</v>
      </c>
      <c r="P646" t="s">
        <v>328</v>
      </c>
      <c r="Q646" t="s">
        <v>169</v>
      </c>
      <c r="R646" t="s">
        <v>170</v>
      </c>
      <c r="S646">
        <v>382800</v>
      </c>
      <c r="T646">
        <v>0</v>
      </c>
      <c r="U646" s="15">
        <v>1</v>
      </c>
      <c r="V646" s="27" t="str">
        <f>INDEX(program[ProgramName],MATCH(Data2[[#This Row],[ProgramNum]],program[ProgramNum],0))</f>
        <v>MOTOR VEHICLE SERVICES AND ENFORCEMENT</v>
      </c>
      <c r="W646" s="20" t="str">
        <f>RIGHT(Data2[[#This Row],[ProgramNum]],1)&amp;Data2[[#This Row],[Statute]]</f>
        <v>5dg</v>
      </c>
      <c r="X646" s="27" t="e">
        <f>INDEX(#REF!,MATCH(Data2[[#This Row],[Appr]],#REF!,0))</f>
        <v>#REF!</v>
      </c>
      <c r="Y646" s="40" t="str">
        <f>INDEX(version[Version],MATCH(Data2[[#This Row],[ChangeAuth]],version[Chg code],0))</f>
        <v>Agency</v>
      </c>
      <c r="Z646" s="30">
        <f>INDEX(fund[#Data],MATCH(G646,fund[Fund code],0),2)</f>
        <v>100</v>
      </c>
      <c r="AA646" s="29" t="str">
        <f>IF(Data2[[#This Row],[B2year]]=1,RIGHT(LEFT($A$1,4)+1,2),IF(Data2[[#This Row],[B2year]]=2,RIGHT($A$1,2),""))</f>
        <v>22</v>
      </c>
      <c r="AB646" s="29">
        <f>INDEX(version8[#Data],MATCH(Data2[[#This Row],[Version]],version8[Version],0),2)</f>
        <v>1</v>
      </c>
      <c r="AC646" s="29" t="str">
        <f>IF(Data2[[#This Row],[FederalService]]="",Data2[[#This Row],[FundSource]],IF(Data2[[#This Row],[FederalService]]="L",Data2[[#This Row],[FundSource]]&amp;"-L",IF(Data2[[#This Row],[FederalService]]="F",Data2[[#This Row],[FundSource]]&amp;"-F",IF(Data2[[#This Row],[FederalService]]="S",Data2[[#This Row],[FundSource]]&amp;"-S"))))</f>
        <v>PR</v>
      </c>
    </row>
    <row r="647" spans="1:29" ht="15" x14ac:dyDescent="0.25">
      <c r="A647" t="s">
        <v>127</v>
      </c>
      <c r="B647" t="s">
        <v>123</v>
      </c>
      <c r="C647" t="s">
        <v>165</v>
      </c>
      <c r="D647" s="15">
        <v>528</v>
      </c>
      <c r="E647" t="s">
        <v>406</v>
      </c>
      <c r="F647" t="s">
        <v>121</v>
      </c>
      <c r="G647" t="s">
        <v>117</v>
      </c>
      <c r="H647" t="s">
        <v>165</v>
      </c>
      <c r="I647" t="s">
        <v>111</v>
      </c>
      <c r="J647" t="s">
        <v>112</v>
      </c>
      <c r="K647" t="s">
        <v>112</v>
      </c>
      <c r="L647" s="15">
        <v>3003</v>
      </c>
      <c r="M647" t="s">
        <v>113</v>
      </c>
      <c r="N647" t="s">
        <v>114</v>
      </c>
      <c r="O647" t="s">
        <v>407</v>
      </c>
      <c r="P647" t="s">
        <v>408</v>
      </c>
      <c r="Q647" t="s">
        <v>169</v>
      </c>
      <c r="R647" t="s">
        <v>170</v>
      </c>
      <c r="S647">
        <v>3700</v>
      </c>
      <c r="T647">
        <v>0</v>
      </c>
      <c r="U647" s="15">
        <v>2</v>
      </c>
      <c r="V647" s="27" t="str">
        <f>INDEX(program[ProgramName],MATCH(Data2[[#This Row],[ProgramNum]],program[ProgramNum],0))</f>
        <v>MOTOR VEHICLE SERVICES AND ENFORCEMENT</v>
      </c>
      <c r="W647" s="20" t="str">
        <f>RIGHT(Data2[[#This Row],[ProgramNum]],1)&amp;Data2[[#This Row],[Statute]]</f>
        <v>5di</v>
      </c>
      <c r="X647" s="27" t="e">
        <f>INDEX(#REF!,MATCH(Data2[[#This Row],[Appr]],#REF!,0))</f>
        <v>#REF!</v>
      </c>
      <c r="Y647" s="40" t="str">
        <f>INDEX(version[Version],MATCH(Data2[[#This Row],[ChangeAuth]],version[Chg code],0))</f>
        <v>Agency</v>
      </c>
      <c r="Z647" s="30">
        <f>INDEX(fund[#Data],MATCH(G647,fund[Fund code],0),2)</f>
        <v>100</v>
      </c>
      <c r="AA647" s="29" t="str">
        <f>IF(Data2[[#This Row],[B2year]]=1,RIGHT(LEFT($A$1,4)+1,2),IF(Data2[[#This Row],[B2year]]=2,RIGHT($A$1,2),""))</f>
        <v>23</v>
      </c>
      <c r="AB647" s="29">
        <f>INDEX(version8[#Data],MATCH(Data2[[#This Row],[Version]],version8[Version],0),2)</f>
        <v>1</v>
      </c>
      <c r="AC647" s="29" t="str">
        <f>IF(Data2[[#This Row],[FederalService]]="",Data2[[#This Row],[FundSource]],IF(Data2[[#This Row],[FederalService]]="L",Data2[[#This Row],[FundSource]]&amp;"-L",IF(Data2[[#This Row],[FederalService]]="F",Data2[[#This Row],[FundSource]]&amp;"-F",IF(Data2[[#This Row],[FederalService]]="S",Data2[[#This Row],[FundSource]]&amp;"-S"))))</f>
        <v>PR-S</v>
      </c>
    </row>
    <row r="648" spans="1:29" ht="15" x14ac:dyDescent="0.25">
      <c r="A648" t="s">
        <v>127</v>
      </c>
      <c r="B648" t="s">
        <v>123</v>
      </c>
      <c r="C648" t="s">
        <v>165</v>
      </c>
      <c r="D648" s="15">
        <v>528</v>
      </c>
      <c r="E648" t="s">
        <v>406</v>
      </c>
      <c r="F648" t="s">
        <v>121</v>
      </c>
      <c r="G648" t="s">
        <v>117</v>
      </c>
      <c r="H648" t="s">
        <v>165</v>
      </c>
      <c r="I648" t="s">
        <v>111</v>
      </c>
      <c r="J648" t="s">
        <v>112</v>
      </c>
      <c r="K648" t="s">
        <v>112</v>
      </c>
      <c r="L648" s="15">
        <v>3003</v>
      </c>
      <c r="M648" t="s">
        <v>113</v>
      </c>
      <c r="N648" t="s">
        <v>114</v>
      </c>
      <c r="O648" t="s">
        <v>407</v>
      </c>
      <c r="P648" t="s">
        <v>408</v>
      </c>
      <c r="Q648" t="s">
        <v>169</v>
      </c>
      <c r="R648" t="s">
        <v>170</v>
      </c>
      <c r="S648">
        <v>3700</v>
      </c>
      <c r="T648">
        <v>0</v>
      </c>
      <c r="U648" s="15">
        <v>1</v>
      </c>
      <c r="V648" s="27" t="str">
        <f>INDEX(program[ProgramName],MATCH(Data2[[#This Row],[ProgramNum]],program[ProgramNum],0))</f>
        <v>MOTOR VEHICLE SERVICES AND ENFORCEMENT</v>
      </c>
      <c r="W648" s="20" t="str">
        <f>RIGHT(Data2[[#This Row],[ProgramNum]],1)&amp;Data2[[#This Row],[Statute]]</f>
        <v>5di</v>
      </c>
      <c r="X648" s="27" t="e">
        <f>INDEX(#REF!,MATCH(Data2[[#This Row],[Appr]],#REF!,0))</f>
        <v>#REF!</v>
      </c>
      <c r="Y648" s="40" t="str">
        <f>INDEX(version[Version],MATCH(Data2[[#This Row],[ChangeAuth]],version[Chg code],0))</f>
        <v>Agency</v>
      </c>
      <c r="Z648" s="30">
        <f>INDEX(fund[#Data],MATCH(G648,fund[Fund code],0),2)</f>
        <v>100</v>
      </c>
      <c r="AA648" s="29" t="str">
        <f>IF(Data2[[#This Row],[B2year]]=1,RIGHT(LEFT($A$1,4)+1,2),IF(Data2[[#This Row],[B2year]]=2,RIGHT($A$1,2),""))</f>
        <v>22</v>
      </c>
      <c r="AB648" s="29">
        <f>INDEX(version8[#Data],MATCH(Data2[[#This Row],[Version]],version8[Version],0),2)</f>
        <v>1</v>
      </c>
      <c r="AC648" s="29" t="str">
        <f>IF(Data2[[#This Row],[FederalService]]="",Data2[[#This Row],[FundSource]],IF(Data2[[#This Row],[FederalService]]="L",Data2[[#This Row],[FundSource]]&amp;"-L",IF(Data2[[#This Row],[FederalService]]="F",Data2[[#This Row],[FundSource]]&amp;"-F",IF(Data2[[#This Row],[FederalService]]="S",Data2[[#This Row],[FundSource]]&amp;"-S"))))</f>
        <v>PR-S</v>
      </c>
    </row>
    <row r="649" spans="1:29" ht="15" x14ac:dyDescent="0.25">
      <c r="A649" t="s">
        <v>127</v>
      </c>
      <c r="B649" t="s">
        <v>123</v>
      </c>
      <c r="C649" t="s">
        <v>165</v>
      </c>
      <c r="D649" s="15">
        <v>528</v>
      </c>
      <c r="E649" t="s">
        <v>406</v>
      </c>
      <c r="F649" t="s">
        <v>121</v>
      </c>
      <c r="G649" t="s">
        <v>117</v>
      </c>
      <c r="H649" t="s">
        <v>165</v>
      </c>
      <c r="I649" t="s">
        <v>111</v>
      </c>
      <c r="J649" t="s">
        <v>112</v>
      </c>
      <c r="K649" t="s">
        <v>112</v>
      </c>
      <c r="L649" s="15">
        <v>2000</v>
      </c>
      <c r="M649" t="s">
        <v>115</v>
      </c>
      <c r="N649" t="s">
        <v>116</v>
      </c>
      <c r="O649" t="s">
        <v>407</v>
      </c>
      <c r="P649" t="s">
        <v>408</v>
      </c>
      <c r="Q649" t="s">
        <v>169</v>
      </c>
      <c r="R649" t="s">
        <v>170</v>
      </c>
      <c r="S649">
        <v>765300</v>
      </c>
      <c r="T649">
        <v>0</v>
      </c>
      <c r="U649" s="15">
        <v>1</v>
      </c>
      <c r="V649" s="27" t="str">
        <f>INDEX(program[ProgramName],MATCH(Data2[[#This Row],[ProgramNum]],program[ProgramNum],0))</f>
        <v>MOTOR VEHICLE SERVICES AND ENFORCEMENT</v>
      </c>
      <c r="W649" s="20" t="str">
        <f>RIGHT(Data2[[#This Row],[ProgramNum]],1)&amp;Data2[[#This Row],[Statute]]</f>
        <v>5di</v>
      </c>
      <c r="X649" s="27" t="e">
        <f>INDEX(#REF!,MATCH(Data2[[#This Row],[Appr]],#REF!,0))</f>
        <v>#REF!</v>
      </c>
      <c r="Y649" s="40" t="str">
        <f>INDEX(version[Version],MATCH(Data2[[#This Row],[ChangeAuth]],version[Chg code],0))</f>
        <v>Agency</v>
      </c>
      <c r="Z649" s="30">
        <f>INDEX(fund[#Data],MATCH(G649,fund[Fund code],0),2)</f>
        <v>100</v>
      </c>
      <c r="AA649" s="29" t="str">
        <f>IF(Data2[[#This Row],[B2year]]=1,RIGHT(LEFT($A$1,4)+1,2),IF(Data2[[#This Row],[B2year]]=2,RIGHT($A$1,2),""))</f>
        <v>22</v>
      </c>
      <c r="AB649" s="29">
        <f>INDEX(version8[#Data],MATCH(Data2[[#This Row],[Version]],version8[Version],0),2)</f>
        <v>1</v>
      </c>
      <c r="AC649" s="29" t="str">
        <f>IF(Data2[[#This Row],[FederalService]]="",Data2[[#This Row],[FundSource]],IF(Data2[[#This Row],[FederalService]]="L",Data2[[#This Row],[FundSource]]&amp;"-L",IF(Data2[[#This Row],[FederalService]]="F",Data2[[#This Row],[FundSource]]&amp;"-F",IF(Data2[[#This Row],[FederalService]]="S",Data2[[#This Row],[FundSource]]&amp;"-S"))))</f>
        <v>PR-S</v>
      </c>
    </row>
    <row r="650" spans="1:29" ht="15" x14ac:dyDescent="0.25">
      <c r="A650" t="s">
        <v>127</v>
      </c>
      <c r="B650" t="s">
        <v>123</v>
      </c>
      <c r="C650" t="s">
        <v>165</v>
      </c>
      <c r="D650" s="15">
        <v>528</v>
      </c>
      <c r="E650" t="s">
        <v>406</v>
      </c>
      <c r="F650" t="s">
        <v>121</v>
      </c>
      <c r="G650" t="s">
        <v>117</v>
      </c>
      <c r="H650" t="s">
        <v>165</v>
      </c>
      <c r="I650" t="s">
        <v>111</v>
      </c>
      <c r="J650" t="s">
        <v>112</v>
      </c>
      <c r="K650" t="s">
        <v>112</v>
      </c>
      <c r="L650" s="15">
        <v>2000</v>
      </c>
      <c r="M650" t="s">
        <v>115</v>
      </c>
      <c r="N650" t="s">
        <v>116</v>
      </c>
      <c r="O650" t="s">
        <v>407</v>
      </c>
      <c r="P650" t="s">
        <v>408</v>
      </c>
      <c r="Q650" t="s">
        <v>169</v>
      </c>
      <c r="R650" t="s">
        <v>170</v>
      </c>
      <c r="S650">
        <v>765300</v>
      </c>
      <c r="T650">
        <v>0</v>
      </c>
      <c r="U650" s="15">
        <v>2</v>
      </c>
      <c r="V650" s="27" t="str">
        <f>INDEX(program[ProgramName],MATCH(Data2[[#This Row],[ProgramNum]],program[ProgramNum],0))</f>
        <v>MOTOR VEHICLE SERVICES AND ENFORCEMENT</v>
      </c>
      <c r="W650" s="20" t="str">
        <f>RIGHT(Data2[[#This Row],[ProgramNum]],1)&amp;Data2[[#This Row],[Statute]]</f>
        <v>5di</v>
      </c>
      <c r="X650" s="27" t="e">
        <f>INDEX(#REF!,MATCH(Data2[[#This Row],[Appr]],#REF!,0))</f>
        <v>#REF!</v>
      </c>
      <c r="Y650" s="40" t="str">
        <f>INDEX(version[Version],MATCH(Data2[[#This Row],[ChangeAuth]],version[Chg code],0))</f>
        <v>Agency</v>
      </c>
      <c r="Z650" s="30">
        <f>INDEX(fund[#Data],MATCH(G650,fund[Fund code],0),2)</f>
        <v>100</v>
      </c>
      <c r="AA650" s="29" t="str">
        <f>IF(Data2[[#This Row],[B2year]]=1,RIGHT(LEFT($A$1,4)+1,2),IF(Data2[[#This Row],[B2year]]=2,RIGHT($A$1,2),""))</f>
        <v>23</v>
      </c>
      <c r="AB650" s="29">
        <f>INDEX(version8[#Data],MATCH(Data2[[#This Row],[Version]],version8[Version],0),2)</f>
        <v>1</v>
      </c>
      <c r="AC650" s="29" t="str">
        <f>IF(Data2[[#This Row],[FederalService]]="",Data2[[#This Row],[FundSource]],IF(Data2[[#This Row],[FederalService]]="L",Data2[[#This Row],[FundSource]]&amp;"-L",IF(Data2[[#This Row],[FederalService]]="F",Data2[[#This Row],[FundSource]]&amp;"-F",IF(Data2[[#This Row],[FederalService]]="S",Data2[[#This Row],[FundSource]]&amp;"-S"))))</f>
        <v>PR-S</v>
      </c>
    </row>
    <row r="651" spans="1:29" ht="15" x14ac:dyDescent="0.25">
      <c r="A651" t="s">
        <v>127</v>
      </c>
      <c r="B651" t="s">
        <v>123</v>
      </c>
      <c r="C651" t="s">
        <v>165</v>
      </c>
      <c r="D651" s="15">
        <v>528</v>
      </c>
      <c r="E651" t="s">
        <v>406</v>
      </c>
      <c r="F651" t="s">
        <v>121</v>
      </c>
      <c r="G651" t="s">
        <v>117</v>
      </c>
      <c r="H651" t="s">
        <v>165</v>
      </c>
      <c r="I651" t="s">
        <v>111</v>
      </c>
      <c r="J651" t="s">
        <v>112</v>
      </c>
      <c r="K651" t="s">
        <v>112</v>
      </c>
      <c r="L651" s="15">
        <v>3007</v>
      </c>
      <c r="M651" t="s">
        <v>135</v>
      </c>
      <c r="N651" t="s">
        <v>114</v>
      </c>
      <c r="O651" t="s">
        <v>407</v>
      </c>
      <c r="P651" t="s">
        <v>408</v>
      </c>
      <c r="Q651" t="s">
        <v>169</v>
      </c>
      <c r="R651" t="s">
        <v>170</v>
      </c>
      <c r="S651">
        <v>22000</v>
      </c>
      <c r="T651">
        <v>0</v>
      </c>
      <c r="U651" s="15">
        <v>1</v>
      </c>
      <c r="V651" s="27" t="str">
        <f>INDEX(program[ProgramName],MATCH(Data2[[#This Row],[ProgramNum]],program[ProgramNum],0))</f>
        <v>MOTOR VEHICLE SERVICES AND ENFORCEMENT</v>
      </c>
      <c r="W651" s="20" t="str">
        <f>RIGHT(Data2[[#This Row],[ProgramNum]],1)&amp;Data2[[#This Row],[Statute]]</f>
        <v>5di</v>
      </c>
      <c r="X651" s="27" t="e">
        <f>INDEX(#REF!,MATCH(Data2[[#This Row],[Appr]],#REF!,0))</f>
        <v>#REF!</v>
      </c>
      <c r="Y651" s="40" t="str">
        <f>INDEX(version[Version],MATCH(Data2[[#This Row],[ChangeAuth]],version[Chg code],0))</f>
        <v>Agency</v>
      </c>
      <c r="Z651" s="30">
        <f>INDEX(fund[#Data],MATCH(G651,fund[Fund code],0),2)</f>
        <v>100</v>
      </c>
      <c r="AA651" s="29" t="str">
        <f>IF(Data2[[#This Row],[B2year]]=1,RIGHT(LEFT($A$1,4)+1,2),IF(Data2[[#This Row],[B2year]]=2,RIGHT($A$1,2),""))</f>
        <v>22</v>
      </c>
      <c r="AB651" s="29">
        <f>INDEX(version8[#Data],MATCH(Data2[[#This Row],[Version]],version8[Version],0),2)</f>
        <v>1</v>
      </c>
      <c r="AC651" s="29" t="str">
        <f>IF(Data2[[#This Row],[FederalService]]="",Data2[[#This Row],[FundSource]],IF(Data2[[#This Row],[FederalService]]="L",Data2[[#This Row],[FundSource]]&amp;"-L",IF(Data2[[#This Row],[FederalService]]="F",Data2[[#This Row],[FundSource]]&amp;"-F",IF(Data2[[#This Row],[FederalService]]="S",Data2[[#This Row],[FundSource]]&amp;"-S"))))</f>
        <v>PR-S</v>
      </c>
    </row>
    <row r="652" spans="1:29" ht="15" x14ac:dyDescent="0.25">
      <c r="A652" t="s">
        <v>127</v>
      </c>
      <c r="B652" t="s">
        <v>123</v>
      </c>
      <c r="C652" t="s">
        <v>165</v>
      </c>
      <c r="D652" s="15">
        <v>528</v>
      </c>
      <c r="E652" t="s">
        <v>406</v>
      </c>
      <c r="F652" t="s">
        <v>121</v>
      </c>
      <c r="G652" t="s">
        <v>117</v>
      </c>
      <c r="H652" t="s">
        <v>165</v>
      </c>
      <c r="I652" t="s">
        <v>111</v>
      </c>
      <c r="J652" t="s">
        <v>112</v>
      </c>
      <c r="K652" t="s">
        <v>112</v>
      </c>
      <c r="L652" s="15">
        <v>3007</v>
      </c>
      <c r="M652" t="s">
        <v>135</v>
      </c>
      <c r="N652" t="s">
        <v>114</v>
      </c>
      <c r="O652" t="s">
        <v>407</v>
      </c>
      <c r="P652" t="s">
        <v>408</v>
      </c>
      <c r="Q652" t="s">
        <v>169</v>
      </c>
      <c r="R652" t="s">
        <v>170</v>
      </c>
      <c r="S652">
        <v>22000</v>
      </c>
      <c r="T652">
        <v>0</v>
      </c>
      <c r="U652" s="15">
        <v>2</v>
      </c>
      <c r="V652" s="27" t="str">
        <f>INDEX(program[ProgramName],MATCH(Data2[[#This Row],[ProgramNum]],program[ProgramNum],0))</f>
        <v>MOTOR VEHICLE SERVICES AND ENFORCEMENT</v>
      </c>
      <c r="W652" s="20" t="str">
        <f>RIGHT(Data2[[#This Row],[ProgramNum]],1)&amp;Data2[[#This Row],[Statute]]</f>
        <v>5di</v>
      </c>
      <c r="X652" s="27" t="e">
        <f>INDEX(#REF!,MATCH(Data2[[#This Row],[Appr]],#REF!,0))</f>
        <v>#REF!</v>
      </c>
      <c r="Y652" s="40" t="str">
        <f>INDEX(version[Version],MATCH(Data2[[#This Row],[ChangeAuth]],version[Chg code],0))</f>
        <v>Agency</v>
      </c>
      <c r="Z652" s="30">
        <f>INDEX(fund[#Data],MATCH(G652,fund[Fund code],0),2)</f>
        <v>100</v>
      </c>
      <c r="AA652" s="29" t="str">
        <f>IF(Data2[[#This Row],[B2year]]=1,RIGHT(LEFT($A$1,4)+1,2),IF(Data2[[#This Row],[B2year]]=2,RIGHT($A$1,2),""))</f>
        <v>23</v>
      </c>
      <c r="AB652" s="29">
        <f>INDEX(version8[#Data],MATCH(Data2[[#This Row],[Version]],version8[Version],0),2)</f>
        <v>1</v>
      </c>
      <c r="AC652" s="29" t="str">
        <f>IF(Data2[[#This Row],[FederalService]]="",Data2[[#This Row],[FundSource]],IF(Data2[[#This Row],[FederalService]]="L",Data2[[#This Row],[FundSource]]&amp;"-L",IF(Data2[[#This Row],[FederalService]]="F",Data2[[#This Row],[FundSource]]&amp;"-F",IF(Data2[[#This Row],[FederalService]]="S",Data2[[#This Row],[FundSource]]&amp;"-S"))))</f>
        <v>PR-S</v>
      </c>
    </row>
    <row r="653" spans="1:29" ht="15" x14ac:dyDescent="0.25">
      <c r="A653" t="s">
        <v>127</v>
      </c>
      <c r="B653" t="s">
        <v>123</v>
      </c>
      <c r="C653" t="s">
        <v>165</v>
      </c>
      <c r="D653" s="15">
        <v>524</v>
      </c>
      <c r="E653" t="s">
        <v>409</v>
      </c>
      <c r="F653" t="s">
        <v>121</v>
      </c>
      <c r="G653" t="s">
        <v>117</v>
      </c>
      <c r="H653" t="s">
        <v>165</v>
      </c>
      <c r="I653" t="s">
        <v>118</v>
      </c>
      <c r="J653" t="s">
        <v>112</v>
      </c>
      <c r="K653" t="s">
        <v>112</v>
      </c>
      <c r="L653" s="15">
        <v>3003</v>
      </c>
      <c r="M653" t="s">
        <v>113</v>
      </c>
      <c r="N653" t="s">
        <v>114</v>
      </c>
      <c r="O653" t="s">
        <v>410</v>
      </c>
      <c r="P653" t="s">
        <v>411</v>
      </c>
      <c r="Q653" t="s">
        <v>169</v>
      </c>
      <c r="R653" t="s">
        <v>170</v>
      </c>
      <c r="S653">
        <v>43800</v>
      </c>
      <c r="T653">
        <v>0</v>
      </c>
      <c r="U653" s="15">
        <v>1</v>
      </c>
      <c r="V653" s="27" t="str">
        <f>INDEX(program[ProgramName],MATCH(Data2[[#This Row],[ProgramNum]],program[ProgramNum],0))</f>
        <v>MOTOR VEHICLE SERVICES AND ENFORCEMENT</v>
      </c>
      <c r="W653" s="20" t="str">
        <f>RIGHT(Data2[[#This Row],[ProgramNum]],1)&amp;Data2[[#This Row],[Statute]]</f>
        <v>5dk</v>
      </c>
      <c r="X653" s="27" t="e">
        <f>INDEX(#REF!,MATCH(Data2[[#This Row],[Appr]],#REF!,0))</f>
        <v>#REF!</v>
      </c>
      <c r="Y653" s="40" t="str">
        <f>INDEX(version[Version],MATCH(Data2[[#This Row],[ChangeAuth]],version[Chg code],0))</f>
        <v>Agency</v>
      </c>
      <c r="Z653" s="30">
        <f>INDEX(fund[#Data],MATCH(G653,fund[Fund code],0),2)</f>
        <v>100</v>
      </c>
      <c r="AA653" s="29" t="str">
        <f>IF(Data2[[#This Row],[B2year]]=1,RIGHT(LEFT($A$1,4)+1,2),IF(Data2[[#This Row],[B2year]]=2,RIGHT($A$1,2),""))</f>
        <v>22</v>
      </c>
      <c r="AB653" s="29">
        <f>INDEX(version8[#Data],MATCH(Data2[[#This Row],[Version]],version8[Version],0),2)</f>
        <v>1</v>
      </c>
      <c r="AC653" s="29" t="str">
        <f>IF(Data2[[#This Row],[FederalService]]="",Data2[[#This Row],[FundSource]],IF(Data2[[#This Row],[FederalService]]="L",Data2[[#This Row],[FundSource]]&amp;"-L",IF(Data2[[#This Row],[FederalService]]="F",Data2[[#This Row],[FundSource]]&amp;"-F",IF(Data2[[#This Row],[FederalService]]="S",Data2[[#This Row],[FundSource]]&amp;"-S"))))</f>
        <v>PR-S</v>
      </c>
    </row>
    <row r="654" spans="1:29" ht="15" x14ac:dyDescent="0.25">
      <c r="A654" t="s">
        <v>127</v>
      </c>
      <c r="B654" t="s">
        <v>123</v>
      </c>
      <c r="C654" t="s">
        <v>165</v>
      </c>
      <c r="D654" s="15">
        <v>524</v>
      </c>
      <c r="E654" t="s">
        <v>409</v>
      </c>
      <c r="F654" t="s">
        <v>121</v>
      </c>
      <c r="G654" t="s">
        <v>117</v>
      </c>
      <c r="H654" t="s">
        <v>165</v>
      </c>
      <c r="I654" t="s">
        <v>118</v>
      </c>
      <c r="J654" t="s">
        <v>112</v>
      </c>
      <c r="K654" t="s">
        <v>112</v>
      </c>
      <c r="L654" s="15">
        <v>3003</v>
      </c>
      <c r="M654" t="s">
        <v>113</v>
      </c>
      <c r="N654" t="s">
        <v>114</v>
      </c>
      <c r="O654" t="s">
        <v>410</v>
      </c>
      <c r="P654" t="s">
        <v>411</v>
      </c>
      <c r="Q654" t="s">
        <v>169</v>
      </c>
      <c r="R654" t="s">
        <v>170</v>
      </c>
      <c r="S654">
        <v>43800</v>
      </c>
      <c r="T654">
        <v>0</v>
      </c>
      <c r="U654" s="15">
        <v>2</v>
      </c>
      <c r="V654" s="27" t="str">
        <f>INDEX(program[ProgramName],MATCH(Data2[[#This Row],[ProgramNum]],program[ProgramNum],0))</f>
        <v>MOTOR VEHICLE SERVICES AND ENFORCEMENT</v>
      </c>
      <c r="W654" s="20" t="str">
        <f>RIGHT(Data2[[#This Row],[ProgramNum]],1)&amp;Data2[[#This Row],[Statute]]</f>
        <v>5dk</v>
      </c>
      <c r="X654" s="27" t="e">
        <f>INDEX(#REF!,MATCH(Data2[[#This Row],[Appr]],#REF!,0))</f>
        <v>#REF!</v>
      </c>
      <c r="Y654" s="40" t="str">
        <f>INDEX(version[Version],MATCH(Data2[[#This Row],[ChangeAuth]],version[Chg code],0))</f>
        <v>Agency</v>
      </c>
      <c r="Z654" s="30">
        <f>INDEX(fund[#Data],MATCH(G654,fund[Fund code],0),2)</f>
        <v>100</v>
      </c>
      <c r="AA654" s="29" t="str">
        <f>IF(Data2[[#This Row],[B2year]]=1,RIGHT(LEFT($A$1,4)+1,2),IF(Data2[[#This Row],[B2year]]=2,RIGHT($A$1,2),""))</f>
        <v>23</v>
      </c>
      <c r="AB654" s="29">
        <f>INDEX(version8[#Data],MATCH(Data2[[#This Row],[Version]],version8[Version],0),2)</f>
        <v>1</v>
      </c>
      <c r="AC654" s="29" t="str">
        <f>IF(Data2[[#This Row],[FederalService]]="",Data2[[#This Row],[FundSource]],IF(Data2[[#This Row],[FederalService]]="L",Data2[[#This Row],[FundSource]]&amp;"-L",IF(Data2[[#This Row],[FederalService]]="F",Data2[[#This Row],[FundSource]]&amp;"-F",IF(Data2[[#This Row],[FederalService]]="S",Data2[[#This Row],[FundSource]]&amp;"-S"))))</f>
        <v>PR-S</v>
      </c>
    </row>
    <row r="655" spans="1:29" ht="15" x14ac:dyDescent="0.25">
      <c r="A655" t="s">
        <v>127</v>
      </c>
      <c r="B655" t="s">
        <v>123</v>
      </c>
      <c r="C655" t="s">
        <v>165</v>
      </c>
      <c r="D655" s="15">
        <v>524</v>
      </c>
      <c r="E655" t="s">
        <v>409</v>
      </c>
      <c r="F655" t="s">
        <v>121</v>
      </c>
      <c r="G655" t="s">
        <v>117</v>
      </c>
      <c r="H655" t="s">
        <v>165</v>
      </c>
      <c r="I655" t="s">
        <v>118</v>
      </c>
      <c r="J655" t="s">
        <v>112</v>
      </c>
      <c r="K655" t="s">
        <v>112</v>
      </c>
      <c r="L655" s="15">
        <v>2000</v>
      </c>
      <c r="M655" t="s">
        <v>115</v>
      </c>
      <c r="N655" t="s">
        <v>116</v>
      </c>
      <c r="O655" t="s">
        <v>410</v>
      </c>
      <c r="P655" t="s">
        <v>411</v>
      </c>
      <c r="Q655" t="s">
        <v>169</v>
      </c>
      <c r="R655" t="s">
        <v>170</v>
      </c>
      <c r="S655">
        <v>277100</v>
      </c>
      <c r="T655">
        <v>0</v>
      </c>
      <c r="U655" s="15">
        <v>1</v>
      </c>
      <c r="V655" s="27" t="str">
        <f>INDEX(program[ProgramName],MATCH(Data2[[#This Row],[ProgramNum]],program[ProgramNum],0))</f>
        <v>MOTOR VEHICLE SERVICES AND ENFORCEMENT</v>
      </c>
      <c r="W655" s="20" t="str">
        <f>RIGHT(Data2[[#This Row],[ProgramNum]],1)&amp;Data2[[#This Row],[Statute]]</f>
        <v>5dk</v>
      </c>
      <c r="X655" s="27" t="e">
        <f>INDEX(#REF!,MATCH(Data2[[#This Row],[Appr]],#REF!,0))</f>
        <v>#REF!</v>
      </c>
      <c r="Y655" s="40" t="str">
        <f>INDEX(version[Version],MATCH(Data2[[#This Row],[ChangeAuth]],version[Chg code],0))</f>
        <v>Agency</v>
      </c>
      <c r="Z655" s="30">
        <f>INDEX(fund[#Data],MATCH(G655,fund[Fund code],0),2)</f>
        <v>100</v>
      </c>
      <c r="AA655" s="29" t="str">
        <f>IF(Data2[[#This Row],[B2year]]=1,RIGHT(LEFT($A$1,4)+1,2),IF(Data2[[#This Row],[B2year]]=2,RIGHT($A$1,2),""))</f>
        <v>22</v>
      </c>
      <c r="AB655" s="29">
        <f>INDEX(version8[#Data],MATCH(Data2[[#This Row],[Version]],version8[Version],0),2)</f>
        <v>1</v>
      </c>
      <c r="AC655" s="29" t="str">
        <f>IF(Data2[[#This Row],[FederalService]]="",Data2[[#This Row],[FundSource]],IF(Data2[[#This Row],[FederalService]]="L",Data2[[#This Row],[FundSource]]&amp;"-L",IF(Data2[[#This Row],[FederalService]]="F",Data2[[#This Row],[FundSource]]&amp;"-F",IF(Data2[[#This Row],[FederalService]]="S",Data2[[#This Row],[FundSource]]&amp;"-S"))))</f>
        <v>PR-S</v>
      </c>
    </row>
    <row r="656" spans="1:29" ht="15" x14ac:dyDescent="0.25">
      <c r="A656" t="s">
        <v>127</v>
      </c>
      <c r="B656" t="s">
        <v>123</v>
      </c>
      <c r="C656" t="s">
        <v>165</v>
      </c>
      <c r="D656" s="15">
        <v>524</v>
      </c>
      <c r="E656" t="s">
        <v>409</v>
      </c>
      <c r="F656" t="s">
        <v>121</v>
      </c>
      <c r="G656" t="s">
        <v>117</v>
      </c>
      <c r="H656" t="s">
        <v>165</v>
      </c>
      <c r="I656" t="s">
        <v>118</v>
      </c>
      <c r="J656" t="s">
        <v>112</v>
      </c>
      <c r="K656" t="s">
        <v>112</v>
      </c>
      <c r="L656" s="15">
        <v>2000</v>
      </c>
      <c r="M656" t="s">
        <v>115</v>
      </c>
      <c r="N656" t="s">
        <v>116</v>
      </c>
      <c r="O656" t="s">
        <v>410</v>
      </c>
      <c r="P656" t="s">
        <v>411</v>
      </c>
      <c r="Q656" t="s">
        <v>169</v>
      </c>
      <c r="R656" t="s">
        <v>170</v>
      </c>
      <c r="S656">
        <v>277100</v>
      </c>
      <c r="T656">
        <v>0</v>
      </c>
      <c r="U656" s="15">
        <v>2</v>
      </c>
      <c r="V656" s="27" t="str">
        <f>INDEX(program[ProgramName],MATCH(Data2[[#This Row],[ProgramNum]],program[ProgramNum],0))</f>
        <v>MOTOR VEHICLE SERVICES AND ENFORCEMENT</v>
      </c>
      <c r="W656" s="20" t="str">
        <f>RIGHT(Data2[[#This Row],[ProgramNum]],1)&amp;Data2[[#This Row],[Statute]]</f>
        <v>5dk</v>
      </c>
      <c r="X656" s="27" t="e">
        <f>INDEX(#REF!,MATCH(Data2[[#This Row],[Appr]],#REF!,0))</f>
        <v>#REF!</v>
      </c>
      <c r="Y656" s="40" t="str">
        <f>INDEX(version[Version],MATCH(Data2[[#This Row],[ChangeAuth]],version[Chg code],0))</f>
        <v>Agency</v>
      </c>
      <c r="Z656" s="30">
        <f>INDEX(fund[#Data],MATCH(G656,fund[Fund code],0),2)</f>
        <v>100</v>
      </c>
      <c r="AA656" s="29" t="str">
        <f>IF(Data2[[#This Row],[B2year]]=1,RIGHT(LEFT($A$1,4)+1,2),IF(Data2[[#This Row],[B2year]]=2,RIGHT($A$1,2),""))</f>
        <v>23</v>
      </c>
      <c r="AB656" s="29">
        <f>INDEX(version8[#Data],MATCH(Data2[[#This Row],[Version]],version8[Version],0),2)</f>
        <v>1</v>
      </c>
      <c r="AC656" s="29" t="str">
        <f>IF(Data2[[#This Row],[FederalService]]="",Data2[[#This Row],[FundSource]],IF(Data2[[#This Row],[FederalService]]="L",Data2[[#This Row],[FundSource]]&amp;"-L",IF(Data2[[#This Row],[FederalService]]="F",Data2[[#This Row],[FundSource]]&amp;"-F",IF(Data2[[#This Row],[FederalService]]="S",Data2[[#This Row],[FundSource]]&amp;"-S"))))</f>
        <v>PR-S</v>
      </c>
    </row>
    <row r="657" spans="1:29" ht="15" x14ac:dyDescent="0.25">
      <c r="A657" t="s">
        <v>127</v>
      </c>
      <c r="B657" t="s">
        <v>123</v>
      </c>
      <c r="C657" t="s">
        <v>165</v>
      </c>
      <c r="D657" s="15">
        <v>564</v>
      </c>
      <c r="E657" t="s">
        <v>349</v>
      </c>
      <c r="F657" t="s">
        <v>109</v>
      </c>
      <c r="G657" t="s">
        <v>110</v>
      </c>
      <c r="H657" t="s">
        <v>165</v>
      </c>
      <c r="I657" t="s">
        <v>111</v>
      </c>
      <c r="J657" t="s">
        <v>112</v>
      </c>
      <c r="K657" t="s">
        <v>165</v>
      </c>
      <c r="L657" s="15">
        <v>5401</v>
      </c>
      <c r="M657" t="s">
        <v>379</v>
      </c>
      <c r="N657" t="s">
        <v>114</v>
      </c>
      <c r="O657" t="s">
        <v>195</v>
      </c>
      <c r="P657" t="s">
        <v>196</v>
      </c>
      <c r="Q657" t="s">
        <v>169</v>
      </c>
      <c r="R657" t="s">
        <v>170</v>
      </c>
      <c r="S657">
        <v>-70700</v>
      </c>
      <c r="T657">
        <v>0</v>
      </c>
      <c r="U657" s="15">
        <v>1</v>
      </c>
      <c r="V657" s="27" t="str">
        <f>INDEX(program[ProgramName],MATCH(Data2[[#This Row],[ProgramNum]],program[ProgramNum],0))</f>
        <v>MOTOR VEHICLE SERVICES AND ENFORCEMENT</v>
      </c>
      <c r="W657" s="20" t="str">
        <f>RIGHT(Data2[[#This Row],[ProgramNum]],1)&amp;Data2[[#This Row],[Statute]]</f>
        <v>5dq</v>
      </c>
      <c r="X657" s="27" t="e">
        <f>INDEX(#REF!,MATCH(Data2[[#This Row],[Appr]],#REF!,0))</f>
        <v>#REF!</v>
      </c>
      <c r="Y657" s="40" t="str">
        <f>INDEX(version[Version],MATCH(Data2[[#This Row],[ChangeAuth]],version[Chg code],0))</f>
        <v>Agency</v>
      </c>
      <c r="Z657" s="30">
        <f>INDEX(fund[#Data],MATCH(G657,fund[Fund code],0),2)</f>
        <v>211</v>
      </c>
      <c r="AA657" s="29" t="str">
        <f>IF(Data2[[#This Row],[B2year]]=1,RIGHT(LEFT($A$1,4)+1,2),IF(Data2[[#This Row],[B2year]]=2,RIGHT($A$1,2),""))</f>
        <v>22</v>
      </c>
      <c r="AB657" s="29">
        <f>INDEX(version8[#Data],MATCH(Data2[[#This Row],[Version]],version8[Version],0),2)</f>
        <v>1</v>
      </c>
      <c r="AC657" s="29" t="str">
        <f>IF(Data2[[#This Row],[FederalService]]="",Data2[[#This Row],[FundSource]],IF(Data2[[#This Row],[FederalService]]="L",Data2[[#This Row],[FundSource]]&amp;"-L",IF(Data2[[#This Row],[FederalService]]="F",Data2[[#This Row],[FundSource]]&amp;"-F",IF(Data2[[#This Row],[FederalService]]="S",Data2[[#This Row],[FundSource]]&amp;"-S"))))</f>
        <v>SEG</v>
      </c>
    </row>
    <row r="658" spans="1:29" ht="15" x14ac:dyDescent="0.25">
      <c r="A658" t="s">
        <v>127</v>
      </c>
      <c r="B658" t="s">
        <v>123</v>
      </c>
      <c r="C658" t="s">
        <v>165</v>
      </c>
      <c r="D658" s="15">
        <v>564</v>
      </c>
      <c r="E658" t="s">
        <v>349</v>
      </c>
      <c r="F658" t="s">
        <v>109</v>
      </c>
      <c r="G658" t="s">
        <v>110</v>
      </c>
      <c r="H658" t="s">
        <v>165</v>
      </c>
      <c r="I658" t="s">
        <v>111</v>
      </c>
      <c r="J658" t="s">
        <v>112</v>
      </c>
      <c r="K658" t="s">
        <v>165</v>
      </c>
      <c r="L658" s="15">
        <v>5401</v>
      </c>
      <c r="M658" t="s">
        <v>379</v>
      </c>
      <c r="N658" t="s">
        <v>114</v>
      </c>
      <c r="O658" t="s">
        <v>195</v>
      </c>
      <c r="P658" t="s">
        <v>196</v>
      </c>
      <c r="Q658" t="s">
        <v>169</v>
      </c>
      <c r="R658" t="s">
        <v>170</v>
      </c>
      <c r="S658">
        <v>-70700</v>
      </c>
      <c r="T658">
        <v>0</v>
      </c>
      <c r="U658" s="15">
        <v>2</v>
      </c>
      <c r="V658" s="27" t="str">
        <f>INDEX(program[ProgramName],MATCH(Data2[[#This Row],[ProgramNum]],program[ProgramNum],0))</f>
        <v>MOTOR VEHICLE SERVICES AND ENFORCEMENT</v>
      </c>
      <c r="W658" s="20" t="str">
        <f>RIGHT(Data2[[#This Row],[ProgramNum]],1)&amp;Data2[[#This Row],[Statute]]</f>
        <v>5dq</v>
      </c>
      <c r="X658" s="27" t="e">
        <f>INDEX(#REF!,MATCH(Data2[[#This Row],[Appr]],#REF!,0))</f>
        <v>#REF!</v>
      </c>
      <c r="Y658" s="40" t="str">
        <f>INDEX(version[Version],MATCH(Data2[[#This Row],[ChangeAuth]],version[Chg code],0))</f>
        <v>Agency</v>
      </c>
      <c r="Z658" s="30">
        <f>INDEX(fund[#Data],MATCH(G658,fund[Fund code],0),2)</f>
        <v>211</v>
      </c>
      <c r="AA658" s="29" t="str">
        <f>IF(Data2[[#This Row],[B2year]]=1,RIGHT(LEFT($A$1,4)+1,2),IF(Data2[[#This Row],[B2year]]=2,RIGHT($A$1,2),""))</f>
        <v>23</v>
      </c>
      <c r="AB658" s="29">
        <f>INDEX(version8[#Data],MATCH(Data2[[#This Row],[Version]],version8[Version],0),2)</f>
        <v>1</v>
      </c>
      <c r="AC658" s="29" t="str">
        <f>IF(Data2[[#This Row],[FederalService]]="",Data2[[#This Row],[FundSource]],IF(Data2[[#This Row],[FederalService]]="L",Data2[[#This Row],[FundSource]]&amp;"-L",IF(Data2[[#This Row],[FederalService]]="F",Data2[[#This Row],[FundSource]]&amp;"-F",IF(Data2[[#This Row],[FederalService]]="S",Data2[[#This Row],[FundSource]]&amp;"-S"))))</f>
        <v>SEG</v>
      </c>
    </row>
    <row r="659" spans="1:29" ht="15" x14ac:dyDescent="0.25">
      <c r="A659" t="s">
        <v>127</v>
      </c>
      <c r="B659" t="s">
        <v>123</v>
      </c>
      <c r="C659" t="s">
        <v>165</v>
      </c>
      <c r="D659" s="15">
        <v>564</v>
      </c>
      <c r="E659" t="s">
        <v>349</v>
      </c>
      <c r="F659" t="s">
        <v>109</v>
      </c>
      <c r="G659" t="s">
        <v>110</v>
      </c>
      <c r="H659" t="s">
        <v>165</v>
      </c>
      <c r="I659" t="s">
        <v>111</v>
      </c>
      <c r="J659" t="s">
        <v>112</v>
      </c>
      <c r="K659" t="s">
        <v>165</v>
      </c>
      <c r="L659" s="15">
        <v>3007</v>
      </c>
      <c r="M659" t="s">
        <v>135</v>
      </c>
      <c r="N659" t="s">
        <v>114</v>
      </c>
      <c r="O659" t="s">
        <v>195</v>
      </c>
      <c r="P659" t="s">
        <v>196</v>
      </c>
      <c r="Q659" t="s">
        <v>169</v>
      </c>
      <c r="R659" t="s">
        <v>170</v>
      </c>
      <c r="S659">
        <v>967400</v>
      </c>
      <c r="T659">
        <v>0</v>
      </c>
      <c r="U659" s="15">
        <v>1</v>
      </c>
      <c r="V659" s="27" t="str">
        <f>INDEX(program[ProgramName],MATCH(Data2[[#This Row],[ProgramNum]],program[ProgramNum],0))</f>
        <v>MOTOR VEHICLE SERVICES AND ENFORCEMENT</v>
      </c>
      <c r="W659" s="20" t="str">
        <f>RIGHT(Data2[[#This Row],[ProgramNum]],1)&amp;Data2[[#This Row],[Statute]]</f>
        <v>5dq</v>
      </c>
      <c r="X659" s="27" t="e">
        <f>INDEX(#REF!,MATCH(Data2[[#This Row],[Appr]],#REF!,0))</f>
        <v>#REF!</v>
      </c>
      <c r="Y659" s="40" t="str">
        <f>INDEX(version[Version],MATCH(Data2[[#This Row],[ChangeAuth]],version[Chg code],0))</f>
        <v>Agency</v>
      </c>
      <c r="Z659" s="30">
        <f>INDEX(fund[#Data],MATCH(G659,fund[Fund code],0),2)</f>
        <v>211</v>
      </c>
      <c r="AA659" s="29" t="str">
        <f>IF(Data2[[#This Row],[B2year]]=1,RIGHT(LEFT($A$1,4)+1,2),IF(Data2[[#This Row],[B2year]]=2,RIGHT($A$1,2),""))</f>
        <v>22</v>
      </c>
      <c r="AB659" s="29">
        <f>INDEX(version8[#Data],MATCH(Data2[[#This Row],[Version]],version8[Version],0),2)</f>
        <v>1</v>
      </c>
      <c r="AC659" s="29" t="str">
        <f>IF(Data2[[#This Row],[FederalService]]="",Data2[[#This Row],[FundSource]],IF(Data2[[#This Row],[FederalService]]="L",Data2[[#This Row],[FundSource]]&amp;"-L",IF(Data2[[#This Row],[FederalService]]="F",Data2[[#This Row],[FundSource]]&amp;"-F",IF(Data2[[#This Row],[FederalService]]="S",Data2[[#This Row],[FundSource]]&amp;"-S"))))</f>
        <v>SEG</v>
      </c>
    </row>
    <row r="660" spans="1:29" ht="15" x14ac:dyDescent="0.25">
      <c r="A660" t="s">
        <v>127</v>
      </c>
      <c r="B660" t="s">
        <v>123</v>
      </c>
      <c r="C660" t="s">
        <v>165</v>
      </c>
      <c r="D660" s="15">
        <v>564</v>
      </c>
      <c r="E660" t="s">
        <v>349</v>
      </c>
      <c r="F660" t="s">
        <v>109</v>
      </c>
      <c r="G660" t="s">
        <v>110</v>
      </c>
      <c r="H660" t="s">
        <v>165</v>
      </c>
      <c r="I660" t="s">
        <v>111</v>
      </c>
      <c r="J660" t="s">
        <v>112</v>
      </c>
      <c r="K660" t="s">
        <v>165</v>
      </c>
      <c r="L660" s="15">
        <v>3007</v>
      </c>
      <c r="M660" t="s">
        <v>135</v>
      </c>
      <c r="N660" t="s">
        <v>114</v>
      </c>
      <c r="O660" t="s">
        <v>195</v>
      </c>
      <c r="P660" t="s">
        <v>196</v>
      </c>
      <c r="Q660" t="s">
        <v>169</v>
      </c>
      <c r="R660" t="s">
        <v>170</v>
      </c>
      <c r="S660">
        <v>967400</v>
      </c>
      <c r="T660">
        <v>0</v>
      </c>
      <c r="U660" s="15">
        <v>2</v>
      </c>
      <c r="V660" s="27" t="str">
        <f>INDEX(program[ProgramName],MATCH(Data2[[#This Row],[ProgramNum]],program[ProgramNum],0))</f>
        <v>MOTOR VEHICLE SERVICES AND ENFORCEMENT</v>
      </c>
      <c r="W660" s="20" t="str">
        <f>RIGHT(Data2[[#This Row],[ProgramNum]],1)&amp;Data2[[#This Row],[Statute]]</f>
        <v>5dq</v>
      </c>
      <c r="X660" s="27" t="e">
        <f>INDEX(#REF!,MATCH(Data2[[#This Row],[Appr]],#REF!,0))</f>
        <v>#REF!</v>
      </c>
      <c r="Y660" s="40" t="str">
        <f>INDEX(version[Version],MATCH(Data2[[#This Row],[ChangeAuth]],version[Chg code],0))</f>
        <v>Agency</v>
      </c>
      <c r="Z660" s="30">
        <f>INDEX(fund[#Data],MATCH(G660,fund[Fund code],0),2)</f>
        <v>211</v>
      </c>
      <c r="AA660" s="29" t="str">
        <f>IF(Data2[[#This Row],[B2year]]=1,RIGHT(LEFT($A$1,4)+1,2),IF(Data2[[#This Row],[B2year]]=2,RIGHT($A$1,2),""))</f>
        <v>23</v>
      </c>
      <c r="AB660" s="29">
        <f>INDEX(version8[#Data],MATCH(Data2[[#This Row],[Version]],version8[Version],0),2)</f>
        <v>1</v>
      </c>
      <c r="AC660" s="29" t="str">
        <f>IF(Data2[[#This Row],[FederalService]]="",Data2[[#This Row],[FundSource]],IF(Data2[[#This Row],[FederalService]]="L",Data2[[#This Row],[FundSource]]&amp;"-L",IF(Data2[[#This Row],[FederalService]]="F",Data2[[#This Row],[FundSource]]&amp;"-F",IF(Data2[[#This Row],[FederalService]]="S",Data2[[#This Row],[FundSource]]&amp;"-S"))))</f>
        <v>SEG</v>
      </c>
    </row>
    <row r="661" spans="1:29" ht="15" x14ac:dyDescent="0.25">
      <c r="A661" t="s">
        <v>127</v>
      </c>
      <c r="B661" t="s">
        <v>123</v>
      </c>
      <c r="C661" t="s">
        <v>165</v>
      </c>
      <c r="D661" s="15">
        <v>564</v>
      </c>
      <c r="E661" t="s">
        <v>349</v>
      </c>
      <c r="F661" t="s">
        <v>109</v>
      </c>
      <c r="G661" t="s">
        <v>110</v>
      </c>
      <c r="H661" t="s">
        <v>165</v>
      </c>
      <c r="I661" t="s">
        <v>111</v>
      </c>
      <c r="J661" t="s">
        <v>112</v>
      </c>
      <c r="K661" t="s">
        <v>165</v>
      </c>
      <c r="L661" s="15">
        <v>3008</v>
      </c>
      <c r="M661" t="s">
        <v>136</v>
      </c>
      <c r="N661" t="s">
        <v>114</v>
      </c>
      <c r="O661" t="s">
        <v>195</v>
      </c>
      <c r="P661" t="s">
        <v>196</v>
      </c>
      <c r="Q661" t="s">
        <v>169</v>
      </c>
      <c r="R661" t="s">
        <v>170</v>
      </c>
      <c r="S661">
        <v>215100</v>
      </c>
      <c r="T661">
        <v>0</v>
      </c>
      <c r="U661" s="15">
        <v>1</v>
      </c>
      <c r="V661" s="27" t="str">
        <f>INDEX(program[ProgramName],MATCH(Data2[[#This Row],[ProgramNum]],program[ProgramNum],0))</f>
        <v>MOTOR VEHICLE SERVICES AND ENFORCEMENT</v>
      </c>
      <c r="W661" s="20" t="str">
        <f>RIGHT(Data2[[#This Row],[ProgramNum]],1)&amp;Data2[[#This Row],[Statute]]</f>
        <v>5dq</v>
      </c>
      <c r="X661" s="27" t="e">
        <f>INDEX(#REF!,MATCH(Data2[[#This Row],[Appr]],#REF!,0))</f>
        <v>#REF!</v>
      </c>
      <c r="Y661" s="40" t="str">
        <f>INDEX(version[Version],MATCH(Data2[[#This Row],[ChangeAuth]],version[Chg code],0))</f>
        <v>Agency</v>
      </c>
      <c r="Z661" s="30">
        <f>INDEX(fund[#Data],MATCH(G661,fund[Fund code],0),2)</f>
        <v>211</v>
      </c>
      <c r="AA661" s="29" t="str">
        <f>IF(Data2[[#This Row],[B2year]]=1,RIGHT(LEFT($A$1,4)+1,2),IF(Data2[[#This Row],[B2year]]=2,RIGHT($A$1,2),""))</f>
        <v>22</v>
      </c>
      <c r="AB661" s="29">
        <f>INDEX(version8[#Data],MATCH(Data2[[#This Row],[Version]],version8[Version],0),2)</f>
        <v>1</v>
      </c>
      <c r="AC661" s="29" t="str">
        <f>IF(Data2[[#This Row],[FederalService]]="",Data2[[#This Row],[FundSource]],IF(Data2[[#This Row],[FederalService]]="L",Data2[[#This Row],[FundSource]]&amp;"-L",IF(Data2[[#This Row],[FederalService]]="F",Data2[[#This Row],[FundSource]]&amp;"-F",IF(Data2[[#This Row],[FederalService]]="S",Data2[[#This Row],[FundSource]]&amp;"-S"))))</f>
        <v>SEG</v>
      </c>
    </row>
    <row r="662" spans="1:29" ht="15" x14ac:dyDescent="0.25">
      <c r="A662" t="s">
        <v>127</v>
      </c>
      <c r="B662" t="s">
        <v>123</v>
      </c>
      <c r="C662" t="s">
        <v>165</v>
      </c>
      <c r="D662" s="15">
        <v>564</v>
      </c>
      <c r="E662" t="s">
        <v>349</v>
      </c>
      <c r="F662" t="s">
        <v>109</v>
      </c>
      <c r="G662" t="s">
        <v>110</v>
      </c>
      <c r="H662" t="s">
        <v>165</v>
      </c>
      <c r="I662" t="s">
        <v>111</v>
      </c>
      <c r="J662" t="s">
        <v>112</v>
      </c>
      <c r="K662" t="s">
        <v>165</v>
      </c>
      <c r="L662" s="15">
        <v>3008</v>
      </c>
      <c r="M662" t="s">
        <v>136</v>
      </c>
      <c r="N662" t="s">
        <v>114</v>
      </c>
      <c r="O662" t="s">
        <v>195</v>
      </c>
      <c r="P662" t="s">
        <v>196</v>
      </c>
      <c r="Q662" t="s">
        <v>169</v>
      </c>
      <c r="R662" t="s">
        <v>170</v>
      </c>
      <c r="S662">
        <v>215100</v>
      </c>
      <c r="T662">
        <v>0</v>
      </c>
      <c r="U662" s="15">
        <v>2</v>
      </c>
      <c r="V662" s="27" t="str">
        <f>INDEX(program[ProgramName],MATCH(Data2[[#This Row],[ProgramNum]],program[ProgramNum],0))</f>
        <v>MOTOR VEHICLE SERVICES AND ENFORCEMENT</v>
      </c>
      <c r="W662" s="20" t="str">
        <f>RIGHT(Data2[[#This Row],[ProgramNum]],1)&amp;Data2[[#This Row],[Statute]]</f>
        <v>5dq</v>
      </c>
      <c r="X662" s="27" t="e">
        <f>INDEX(#REF!,MATCH(Data2[[#This Row],[Appr]],#REF!,0))</f>
        <v>#REF!</v>
      </c>
      <c r="Y662" s="40" t="str">
        <f>INDEX(version[Version],MATCH(Data2[[#This Row],[ChangeAuth]],version[Chg code],0))</f>
        <v>Agency</v>
      </c>
      <c r="Z662" s="30">
        <f>INDEX(fund[#Data],MATCH(G662,fund[Fund code],0),2)</f>
        <v>211</v>
      </c>
      <c r="AA662" s="29" t="str">
        <f>IF(Data2[[#This Row],[B2year]]=1,RIGHT(LEFT($A$1,4)+1,2),IF(Data2[[#This Row],[B2year]]=2,RIGHT($A$1,2),""))</f>
        <v>23</v>
      </c>
      <c r="AB662" s="29">
        <f>INDEX(version8[#Data],MATCH(Data2[[#This Row],[Version]],version8[Version],0),2)</f>
        <v>1</v>
      </c>
      <c r="AC662" s="29" t="str">
        <f>IF(Data2[[#This Row],[FederalService]]="",Data2[[#This Row],[FundSource]],IF(Data2[[#This Row],[FederalService]]="L",Data2[[#This Row],[FundSource]]&amp;"-L",IF(Data2[[#This Row],[FederalService]]="F",Data2[[#This Row],[FundSource]]&amp;"-F",IF(Data2[[#This Row],[FederalService]]="S",Data2[[#This Row],[FundSource]]&amp;"-S"))))</f>
        <v>SEG</v>
      </c>
    </row>
    <row r="663" spans="1:29" ht="15" x14ac:dyDescent="0.25">
      <c r="A663" t="s">
        <v>127</v>
      </c>
      <c r="B663" t="s">
        <v>123</v>
      </c>
      <c r="C663" t="s">
        <v>165</v>
      </c>
      <c r="D663" s="15">
        <v>564</v>
      </c>
      <c r="E663" t="s">
        <v>349</v>
      </c>
      <c r="F663" t="s">
        <v>109</v>
      </c>
      <c r="G663" t="s">
        <v>110</v>
      </c>
      <c r="H663" t="s">
        <v>165</v>
      </c>
      <c r="I663" t="s">
        <v>111</v>
      </c>
      <c r="J663" t="s">
        <v>112</v>
      </c>
      <c r="K663" t="s">
        <v>165</v>
      </c>
      <c r="L663" s="15">
        <v>3003</v>
      </c>
      <c r="M663" t="s">
        <v>113</v>
      </c>
      <c r="N663" t="s">
        <v>114</v>
      </c>
      <c r="O663" t="s">
        <v>195</v>
      </c>
      <c r="P663" t="s">
        <v>196</v>
      </c>
      <c r="Q663" t="s">
        <v>169</v>
      </c>
      <c r="R663" t="s">
        <v>170</v>
      </c>
      <c r="S663">
        <v>-1772000</v>
      </c>
      <c r="T663">
        <v>0</v>
      </c>
      <c r="U663" s="15">
        <v>1</v>
      </c>
      <c r="V663" s="27" t="str">
        <f>INDEX(program[ProgramName],MATCH(Data2[[#This Row],[ProgramNum]],program[ProgramNum],0))</f>
        <v>MOTOR VEHICLE SERVICES AND ENFORCEMENT</v>
      </c>
      <c r="W663" s="20" t="str">
        <f>RIGHT(Data2[[#This Row],[ProgramNum]],1)&amp;Data2[[#This Row],[Statute]]</f>
        <v>5dq</v>
      </c>
      <c r="X663" s="27" t="e">
        <f>INDEX(#REF!,MATCH(Data2[[#This Row],[Appr]],#REF!,0))</f>
        <v>#REF!</v>
      </c>
      <c r="Y663" s="40" t="str">
        <f>INDEX(version[Version],MATCH(Data2[[#This Row],[ChangeAuth]],version[Chg code],0))</f>
        <v>Agency</v>
      </c>
      <c r="Z663" s="30">
        <f>INDEX(fund[#Data],MATCH(G663,fund[Fund code],0),2)</f>
        <v>211</v>
      </c>
      <c r="AA663" s="29" t="str">
        <f>IF(Data2[[#This Row],[B2year]]=1,RIGHT(LEFT($A$1,4)+1,2),IF(Data2[[#This Row],[B2year]]=2,RIGHT($A$1,2),""))</f>
        <v>22</v>
      </c>
      <c r="AB663" s="29">
        <f>INDEX(version8[#Data],MATCH(Data2[[#This Row],[Version]],version8[Version],0),2)</f>
        <v>1</v>
      </c>
      <c r="AC663" s="29" t="str">
        <f>IF(Data2[[#This Row],[FederalService]]="",Data2[[#This Row],[FundSource]],IF(Data2[[#This Row],[FederalService]]="L",Data2[[#This Row],[FundSource]]&amp;"-L",IF(Data2[[#This Row],[FederalService]]="F",Data2[[#This Row],[FundSource]]&amp;"-F",IF(Data2[[#This Row],[FederalService]]="S",Data2[[#This Row],[FundSource]]&amp;"-S"))))</f>
        <v>SEG</v>
      </c>
    </row>
    <row r="664" spans="1:29" ht="15" x14ac:dyDescent="0.25">
      <c r="A664" t="s">
        <v>127</v>
      </c>
      <c r="B664" t="s">
        <v>123</v>
      </c>
      <c r="C664" t="s">
        <v>165</v>
      </c>
      <c r="D664" s="15">
        <v>564</v>
      </c>
      <c r="E664" t="s">
        <v>349</v>
      </c>
      <c r="F664" t="s">
        <v>109</v>
      </c>
      <c r="G664" t="s">
        <v>110</v>
      </c>
      <c r="H664" t="s">
        <v>165</v>
      </c>
      <c r="I664" t="s">
        <v>111</v>
      </c>
      <c r="J664" t="s">
        <v>112</v>
      </c>
      <c r="K664" t="s">
        <v>165</v>
      </c>
      <c r="L664" s="15">
        <v>3003</v>
      </c>
      <c r="M664" t="s">
        <v>113</v>
      </c>
      <c r="N664" t="s">
        <v>114</v>
      </c>
      <c r="O664" t="s">
        <v>195</v>
      </c>
      <c r="P664" t="s">
        <v>196</v>
      </c>
      <c r="Q664" t="s">
        <v>169</v>
      </c>
      <c r="R664" t="s">
        <v>170</v>
      </c>
      <c r="S664">
        <v>-1772000</v>
      </c>
      <c r="T664">
        <v>0</v>
      </c>
      <c r="U664" s="15">
        <v>2</v>
      </c>
      <c r="V664" s="27" t="str">
        <f>INDEX(program[ProgramName],MATCH(Data2[[#This Row],[ProgramNum]],program[ProgramNum],0))</f>
        <v>MOTOR VEHICLE SERVICES AND ENFORCEMENT</v>
      </c>
      <c r="W664" s="20" t="str">
        <f>RIGHT(Data2[[#This Row],[ProgramNum]],1)&amp;Data2[[#This Row],[Statute]]</f>
        <v>5dq</v>
      </c>
      <c r="X664" s="27" t="e">
        <f>INDEX(#REF!,MATCH(Data2[[#This Row],[Appr]],#REF!,0))</f>
        <v>#REF!</v>
      </c>
      <c r="Y664" s="40" t="str">
        <f>INDEX(version[Version],MATCH(Data2[[#This Row],[ChangeAuth]],version[Chg code],0))</f>
        <v>Agency</v>
      </c>
      <c r="Z664" s="30">
        <f>INDEX(fund[#Data],MATCH(G664,fund[Fund code],0),2)</f>
        <v>211</v>
      </c>
      <c r="AA664" s="29" t="str">
        <f>IF(Data2[[#This Row],[B2year]]=1,RIGHT(LEFT($A$1,4)+1,2),IF(Data2[[#This Row],[B2year]]=2,RIGHT($A$1,2),""))</f>
        <v>23</v>
      </c>
      <c r="AB664" s="29">
        <f>INDEX(version8[#Data],MATCH(Data2[[#This Row],[Version]],version8[Version],0),2)</f>
        <v>1</v>
      </c>
      <c r="AC664" s="29" t="str">
        <f>IF(Data2[[#This Row],[FederalService]]="",Data2[[#This Row],[FundSource]],IF(Data2[[#This Row],[FederalService]]="L",Data2[[#This Row],[FundSource]]&amp;"-L",IF(Data2[[#This Row],[FederalService]]="F",Data2[[#This Row],[FundSource]]&amp;"-F",IF(Data2[[#This Row],[FederalService]]="S",Data2[[#This Row],[FundSource]]&amp;"-S"))))</f>
        <v>SEG</v>
      </c>
    </row>
    <row r="665" spans="1:29" ht="15" x14ac:dyDescent="0.25">
      <c r="A665" t="s">
        <v>127</v>
      </c>
      <c r="B665" t="s">
        <v>123</v>
      </c>
      <c r="C665" t="s">
        <v>165</v>
      </c>
      <c r="D665" s="15">
        <v>564</v>
      </c>
      <c r="E665" t="s">
        <v>349</v>
      </c>
      <c r="F665" t="s">
        <v>109</v>
      </c>
      <c r="G665" t="s">
        <v>110</v>
      </c>
      <c r="H665" t="s">
        <v>165</v>
      </c>
      <c r="I665" t="s">
        <v>111</v>
      </c>
      <c r="J665" t="s">
        <v>112</v>
      </c>
      <c r="K665" t="s">
        <v>165</v>
      </c>
      <c r="L665" s="15">
        <v>2000</v>
      </c>
      <c r="M665" t="s">
        <v>115</v>
      </c>
      <c r="N665" t="s">
        <v>116</v>
      </c>
      <c r="O665" t="s">
        <v>195</v>
      </c>
      <c r="P665" t="s">
        <v>196</v>
      </c>
      <c r="Q665" t="s">
        <v>169</v>
      </c>
      <c r="R665" t="s">
        <v>170</v>
      </c>
      <c r="S665">
        <v>38367500</v>
      </c>
      <c r="T665">
        <v>0</v>
      </c>
      <c r="U665" s="15">
        <v>1</v>
      </c>
      <c r="V665" s="27" t="str">
        <f>INDEX(program[ProgramName],MATCH(Data2[[#This Row],[ProgramNum]],program[ProgramNum],0))</f>
        <v>MOTOR VEHICLE SERVICES AND ENFORCEMENT</v>
      </c>
      <c r="W665" s="20" t="str">
        <f>RIGHT(Data2[[#This Row],[ProgramNum]],1)&amp;Data2[[#This Row],[Statute]]</f>
        <v>5dq</v>
      </c>
      <c r="X665" s="27" t="e">
        <f>INDEX(#REF!,MATCH(Data2[[#This Row],[Appr]],#REF!,0))</f>
        <v>#REF!</v>
      </c>
      <c r="Y665" s="40" t="str">
        <f>INDEX(version[Version],MATCH(Data2[[#This Row],[ChangeAuth]],version[Chg code],0))</f>
        <v>Agency</v>
      </c>
      <c r="Z665" s="30">
        <f>INDEX(fund[#Data],MATCH(G665,fund[Fund code],0),2)</f>
        <v>211</v>
      </c>
      <c r="AA665" s="29" t="str">
        <f>IF(Data2[[#This Row],[B2year]]=1,RIGHT(LEFT($A$1,4)+1,2),IF(Data2[[#This Row],[B2year]]=2,RIGHT($A$1,2),""))</f>
        <v>22</v>
      </c>
      <c r="AB665" s="29">
        <f>INDEX(version8[#Data],MATCH(Data2[[#This Row],[Version]],version8[Version],0),2)</f>
        <v>1</v>
      </c>
      <c r="AC665" s="29" t="str">
        <f>IF(Data2[[#This Row],[FederalService]]="",Data2[[#This Row],[FundSource]],IF(Data2[[#This Row],[FederalService]]="L",Data2[[#This Row],[FundSource]]&amp;"-L",IF(Data2[[#This Row],[FederalService]]="F",Data2[[#This Row],[FundSource]]&amp;"-F",IF(Data2[[#This Row],[FederalService]]="S",Data2[[#This Row],[FundSource]]&amp;"-S"))))</f>
        <v>SEG</v>
      </c>
    </row>
    <row r="666" spans="1:29" ht="15" x14ac:dyDescent="0.25">
      <c r="A666" t="s">
        <v>127</v>
      </c>
      <c r="B666" t="s">
        <v>123</v>
      </c>
      <c r="C666" t="s">
        <v>165</v>
      </c>
      <c r="D666" s="15">
        <v>564</v>
      </c>
      <c r="E666" t="s">
        <v>349</v>
      </c>
      <c r="F666" t="s">
        <v>109</v>
      </c>
      <c r="G666" t="s">
        <v>110</v>
      </c>
      <c r="H666" t="s">
        <v>165</v>
      </c>
      <c r="I666" t="s">
        <v>111</v>
      </c>
      <c r="J666" t="s">
        <v>112</v>
      </c>
      <c r="K666" t="s">
        <v>165</v>
      </c>
      <c r="L666" s="15">
        <v>2000</v>
      </c>
      <c r="M666" t="s">
        <v>115</v>
      </c>
      <c r="N666" t="s">
        <v>116</v>
      </c>
      <c r="O666" t="s">
        <v>195</v>
      </c>
      <c r="P666" t="s">
        <v>196</v>
      </c>
      <c r="Q666" t="s">
        <v>169</v>
      </c>
      <c r="R666" t="s">
        <v>170</v>
      </c>
      <c r="S666">
        <v>38367500</v>
      </c>
      <c r="T666">
        <v>0</v>
      </c>
      <c r="U666" s="15">
        <v>2</v>
      </c>
      <c r="V666" s="27" t="str">
        <f>INDEX(program[ProgramName],MATCH(Data2[[#This Row],[ProgramNum]],program[ProgramNum],0))</f>
        <v>MOTOR VEHICLE SERVICES AND ENFORCEMENT</v>
      </c>
      <c r="W666" s="20" t="str">
        <f>RIGHT(Data2[[#This Row],[ProgramNum]],1)&amp;Data2[[#This Row],[Statute]]</f>
        <v>5dq</v>
      </c>
      <c r="X666" s="27" t="e">
        <f>INDEX(#REF!,MATCH(Data2[[#This Row],[Appr]],#REF!,0))</f>
        <v>#REF!</v>
      </c>
      <c r="Y666" s="40" t="str">
        <f>INDEX(version[Version],MATCH(Data2[[#This Row],[ChangeAuth]],version[Chg code],0))</f>
        <v>Agency</v>
      </c>
      <c r="Z666" s="30">
        <f>INDEX(fund[#Data],MATCH(G666,fund[Fund code],0),2)</f>
        <v>211</v>
      </c>
      <c r="AA666" s="29" t="str">
        <f>IF(Data2[[#This Row],[B2year]]=1,RIGHT(LEFT($A$1,4)+1,2),IF(Data2[[#This Row],[B2year]]=2,RIGHT($A$1,2),""))</f>
        <v>23</v>
      </c>
      <c r="AB666" s="29">
        <f>INDEX(version8[#Data],MATCH(Data2[[#This Row],[Version]],version8[Version],0),2)</f>
        <v>1</v>
      </c>
      <c r="AC666" s="29" t="str">
        <f>IF(Data2[[#This Row],[FederalService]]="",Data2[[#This Row],[FundSource]],IF(Data2[[#This Row],[FederalService]]="L",Data2[[#This Row],[FundSource]]&amp;"-L",IF(Data2[[#This Row],[FederalService]]="F",Data2[[#This Row],[FundSource]]&amp;"-F",IF(Data2[[#This Row],[FederalService]]="S",Data2[[#This Row],[FundSource]]&amp;"-S"))))</f>
        <v>SEG</v>
      </c>
    </row>
    <row r="667" spans="1:29" ht="15" x14ac:dyDescent="0.25">
      <c r="A667" t="s">
        <v>127</v>
      </c>
      <c r="B667" t="s">
        <v>123</v>
      </c>
      <c r="C667" t="s">
        <v>165</v>
      </c>
      <c r="D667" s="15">
        <v>562</v>
      </c>
      <c r="E667" t="s">
        <v>412</v>
      </c>
      <c r="F667" t="s">
        <v>109</v>
      </c>
      <c r="G667" t="s">
        <v>110</v>
      </c>
      <c r="H667" t="s">
        <v>165</v>
      </c>
      <c r="I667" t="s">
        <v>111</v>
      </c>
      <c r="J667" t="s">
        <v>112</v>
      </c>
      <c r="K667" t="s">
        <v>165</v>
      </c>
      <c r="L667" s="15">
        <v>2000</v>
      </c>
      <c r="M667" t="s">
        <v>115</v>
      </c>
      <c r="N667" t="s">
        <v>116</v>
      </c>
      <c r="O667" t="s">
        <v>413</v>
      </c>
      <c r="P667" t="s">
        <v>230</v>
      </c>
      <c r="Q667" t="s">
        <v>169</v>
      </c>
      <c r="R667" t="s">
        <v>170</v>
      </c>
      <c r="S667">
        <v>769800</v>
      </c>
      <c r="T667">
        <v>0</v>
      </c>
      <c r="U667" s="15">
        <v>1</v>
      </c>
      <c r="V667" s="27" t="str">
        <f>INDEX(program[ProgramName],MATCH(Data2[[#This Row],[ProgramNum]],program[ProgramNum],0))</f>
        <v>MOTOR VEHICLE SERVICES AND ENFORCEMENT</v>
      </c>
      <c r="W667" s="20" t="str">
        <f>RIGHT(Data2[[#This Row],[ProgramNum]],1)&amp;Data2[[#This Row],[Statute]]</f>
        <v>5dr</v>
      </c>
      <c r="X667" s="27" t="e">
        <f>INDEX(#REF!,MATCH(Data2[[#This Row],[Appr]],#REF!,0))</f>
        <v>#REF!</v>
      </c>
      <c r="Y667" s="40" t="str">
        <f>INDEX(version[Version],MATCH(Data2[[#This Row],[ChangeAuth]],version[Chg code],0))</f>
        <v>Agency</v>
      </c>
      <c r="Z667" s="30">
        <f>INDEX(fund[#Data],MATCH(G667,fund[Fund code],0),2)</f>
        <v>211</v>
      </c>
      <c r="AA667" s="29" t="str">
        <f>IF(Data2[[#This Row],[B2year]]=1,RIGHT(LEFT($A$1,4)+1,2),IF(Data2[[#This Row],[B2year]]=2,RIGHT($A$1,2),""))</f>
        <v>22</v>
      </c>
      <c r="AB667" s="29">
        <f>INDEX(version8[#Data],MATCH(Data2[[#This Row],[Version]],version8[Version],0),2)</f>
        <v>1</v>
      </c>
      <c r="AC667" s="29" t="str">
        <f>IF(Data2[[#This Row],[FederalService]]="",Data2[[#This Row],[FundSource]],IF(Data2[[#This Row],[FederalService]]="L",Data2[[#This Row],[FundSource]]&amp;"-L",IF(Data2[[#This Row],[FederalService]]="F",Data2[[#This Row],[FundSource]]&amp;"-F",IF(Data2[[#This Row],[FederalService]]="S",Data2[[#This Row],[FundSource]]&amp;"-S"))))</f>
        <v>SEG</v>
      </c>
    </row>
    <row r="668" spans="1:29" ht="15" x14ac:dyDescent="0.25">
      <c r="A668" t="s">
        <v>127</v>
      </c>
      <c r="B668" t="s">
        <v>123</v>
      </c>
      <c r="C668" t="s">
        <v>165</v>
      </c>
      <c r="D668" s="15">
        <v>562</v>
      </c>
      <c r="E668" t="s">
        <v>412</v>
      </c>
      <c r="F668" t="s">
        <v>109</v>
      </c>
      <c r="G668" t="s">
        <v>110</v>
      </c>
      <c r="H668" t="s">
        <v>165</v>
      </c>
      <c r="I668" t="s">
        <v>111</v>
      </c>
      <c r="J668" t="s">
        <v>112</v>
      </c>
      <c r="K668" t="s">
        <v>165</v>
      </c>
      <c r="L668" s="15">
        <v>2000</v>
      </c>
      <c r="M668" t="s">
        <v>115</v>
      </c>
      <c r="N668" t="s">
        <v>116</v>
      </c>
      <c r="O668" t="s">
        <v>413</v>
      </c>
      <c r="P668" t="s">
        <v>230</v>
      </c>
      <c r="Q668" t="s">
        <v>169</v>
      </c>
      <c r="R668" t="s">
        <v>170</v>
      </c>
      <c r="S668">
        <v>769800</v>
      </c>
      <c r="T668">
        <v>0</v>
      </c>
      <c r="U668" s="15">
        <v>2</v>
      </c>
      <c r="V668" s="27" t="str">
        <f>INDEX(program[ProgramName],MATCH(Data2[[#This Row],[ProgramNum]],program[ProgramNum],0))</f>
        <v>MOTOR VEHICLE SERVICES AND ENFORCEMENT</v>
      </c>
      <c r="W668" s="20" t="str">
        <f>RIGHT(Data2[[#This Row],[ProgramNum]],1)&amp;Data2[[#This Row],[Statute]]</f>
        <v>5dr</v>
      </c>
      <c r="X668" s="27" t="e">
        <f>INDEX(#REF!,MATCH(Data2[[#This Row],[Appr]],#REF!,0))</f>
        <v>#REF!</v>
      </c>
      <c r="Y668" s="40" t="str">
        <f>INDEX(version[Version],MATCH(Data2[[#This Row],[ChangeAuth]],version[Chg code],0))</f>
        <v>Agency</v>
      </c>
      <c r="Z668" s="30">
        <f>INDEX(fund[#Data],MATCH(G668,fund[Fund code],0),2)</f>
        <v>211</v>
      </c>
      <c r="AA668" s="29" t="str">
        <f>IF(Data2[[#This Row],[B2year]]=1,RIGHT(LEFT($A$1,4)+1,2),IF(Data2[[#This Row],[B2year]]=2,RIGHT($A$1,2),""))</f>
        <v>23</v>
      </c>
      <c r="AB668" s="29">
        <f>INDEX(version8[#Data],MATCH(Data2[[#This Row],[Version]],version8[Version],0),2)</f>
        <v>1</v>
      </c>
      <c r="AC668" s="29" t="str">
        <f>IF(Data2[[#This Row],[FederalService]]="",Data2[[#This Row],[FundSource]],IF(Data2[[#This Row],[FederalService]]="L",Data2[[#This Row],[FundSource]]&amp;"-L",IF(Data2[[#This Row],[FederalService]]="F",Data2[[#This Row],[FundSource]]&amp;"-F",IF(Data2[[#This Row],[FederalService]]="S",Data2[[#This Row],[FundSource]]&amp;"-S"))))</f>
        <v>SEG</v>
      </c>
    </row>
    <row r="669" spans="1:29" ht="15" x14ac:dyDescent="0.25">
      <c r="A669" t="s">
        <v>127</v>
      </c>
      <c r="B669" t="s">
        <v>123</v>
      </c>
      <c r="C669" t="s">
        <v>165</v>
      </c>
      <c r="D669" s="15">
        <v>584</v>
      </c>
      <c r="E669" t="s">
        <v>414</v>
      </c>
      <c r="F669" t="s">
        <v>109</v>
      </c>
      <c r="G669" t="s">
        <v>110</v>
      </c>
      <c r="H669" t="s">
        <v>165</v>
      </c>
      <c r="I669" t="s">
        <v>118</v>
      </c>
      <c r="J669" t="s">
        <v>112</v>
      </c>
      <c r="K669" t="s">
        <v>178</v>
      </c>
      <c r="L669" s="15">
        <v>3008</v>
      </c>
      <c r="M669" t="s">
        <v>136</v>
      </c>
      <c r="N669" t="s">
        <v>114</v>
      </c>
      <c r="O669" t="s">
        <v>206</v>
      </c>
      <c r="P669" t="s">
        <v>207</v>
      </c>
      <c r="Q669" t="s">
        <v>169</v>
      </c>
      <c r="R669" t="s">
        <v>170</v>
      </c>
      <c r="S669">
        <v>4700</v>
      </c>
      <c r="T669">
        <v>0</v>
      </c>
      <c r="U669" s="15">
        <v>2</v>
      </c>
      <c r="V669" s="27" t="str">
        <f>INDEX(program[ProgramName],MATCH(Data2[[#This Row],[ProgramNum]],program[ProgramNum],0))</f>
        <v>MOTOR VEHICLE SERVICES AND ENFORCEMENT</v>
      </c>
      <c r="W669" s="20" t="str">
        <f>RIGHT(Data2[[#This Row],[ProgramNum]],1)&amp;Data2[[#This Row],[Statute]]</f>
        <v>5dx</v>
      </c>
      <c r="X669" s="27" t="e">
        <f>INDEX(#REF!,MATCH(Data2[[#This Row],[Appr]],#REF!,0))</f>
        <v>#REF!</v>
      </c>
      <c r="Y669" s="40" t="str">
        <f>INDEX(version[Version],MATCH(Data2[[#This Row],[ChangeAuth]],version[Chg code],0))</f>
        <v>Agency</v>
      </c>
      <c r="Z669" s="30">
        <f>INDEX(fund[#Data],MATCH(G669,fund[Fund code],0),2)</f>
        <v>211</v>
      </c>
      <c r="AA669" s="29" t="str">
        <f>IF(Data2[[#This Row],[B2year]]=1,RIGHT(LEFT($A$1,4)+1,2),IF(Data2[[#This Row],[B2year]]=2,RIGHT($A$1,2),""))</f>
        <v>23</v>
      </c>
      <c r="AB669" s="29">
        <f>INDEX(version8[#Data],MATCH(Data2[[#This Row],[Version]],version8[Version],0),2)</f>
        <v>1</v>
      </c>
      <c r="AC669" s="29" t="str">
        <f>IF(Data2[[#This Row],[FederalService]]="",Data2[[#This Row],[FundSource]],IF(Data2[[#This Row],[FederalService]]="L",Data2[[#This Row],[FundSource]]&amp;"-L",IF(Data2[[#This Row],[FederalService]]="F",Data2[[#This Row],[FundSource]]&amp;"-F",IF(Data2[[#This Row],[FederalService]]="S",Data2[[#This Row],[FundSource]]&amp;"-S"))))</f>
        <v>SEG-F</v>
      </c>
    </row>
    <row r="670" spans="1:29" ht="15" x14ac:dyDescent="0.25">
      <c r="A670" t="s">
        <v>127</v>
      </c>
      <c r="B670" t="s">
        <v>123</v>
      </c>
      <c r="C670" t="s">
        <v>165</v>
      </c>
      <c r="D670" s="15">
        <v>584</v>
      </c>
      <c r="E670" t="s">
        <v>414</v>
      </c>
      <c r="F670" t="s">
        <v>109</v>
      </c>
      <c r="G670" t="s">
        <v>110</v>
      </c>
      <c r="H670" t="s">
        <v>165</v>
      </c>
      <c r="I670" t="s">
        <v>118</v>
      </c>
      <c r="J670" t="s">
        <v>112</v>
      </c>
      <c r="K670" t="s">
        <v>178</v>
      </c>
      <c r="L670" s="15">
        <v>2000</v>
      </c>
      <c r="M670" t="s">
        <v>115</v>
      </c>
      <c r="N670" t="s">
        <v>116</v>
      </c>
      <c r="O670" t="s">
        <v>206</v>
      </c>
      <c r="P670" t="s">
        <v>207</v>
      </c>
      <c r="Q670" t="s">
        <v>169</v>
      </c>
      <c r="R670" t="s">
        <v>170</v>
      </c>
      <c r="S670">
        <v>2935600</v>
      </c>
      <c r="T670">
        <v>0</v>
      </c>
      <c r="U670" s="15">
        <v>1</v>
      </c>
      <c r="V670" s="27" t="str">
        <f>INDEX(program[ProgramName],MATCH(Data2[[#This Row],[ProgramNum]],program[ProgramNum],0))</f>
        <v>MOTOR VEHICLE SERVICES AND ENFORCEMENT</v>
      </c>
      <c r="W670" s="20" t="str">
        <f>RIGHT(Data2[[#This Row],[ProgramNum]],1)&amp;Data2[[#This Row],[Statute]]</f>
        <v>5dx</v>
      </c>
      <c r="X670" s="27" t="e">
        <f>INDEX(#REF!,MATCH(Data2[[#This Row],[Appr]],#REF!,0))</f>
        <v>#REF!</v>
      </c>
      <c r="Y670" s="40" t="str">
        <f>INDEX(version[Version],MATCH(Data2[[#This Row],[ChangeAuth]],version[Chg code],0))</f>
        <v>Agency</v>
      </c>
      <c r="Z670" s="30">
        <f>INDEX(fund[#Data],MATCH(G670,fund[Fund code],0),2)</f>
        <v>211</v>
      </c>
      <c r="AA670" s="29" t="str">
        <f>IF(Data2[[#This Row],[B2year]]=1,RIGHT(LEFT($A$1,4)+1,2),IF(Data2[[#This Row],[B2year]]=2,RIGHT($A$1,2),""))</f>
        <v>22</v>
      </c>
      <c r="AB670" s="29">
        <f>INDEX(version8[#Data],MATCH(Data2[[#This Row],[Version]],version8[Version],0),2)</f>
        <v>1</v>
      </c>
      <c r="AC670" s="29" t="str">
        <f>IF(Data2[[#This Row],[FederalService]]="",Data2[[#This Row],[FundSource]],IF(Data2[[#This Row],[FederalService]]="L",Data2[[#This Row],[FundSource]]&amp;"-L",IF(Data2[[#This Row],[FederalService]]="F",Data2[[#This Row],[FundSource]]&amp;"-F",IF(Data2[[#This Row],[FederalService]]="S",Data2[[#This Row],[FundSource]]&amp;"-S"))))</f>
        <v>SEG-F</v>
      </c>
    </row>
    <row r="671" spans="1:29" ht="15" x14ac:dyDescent="0.25">
      <c r="A671" t="s">
        <v>127</v>
      </c>
      <c r="B671" t="s">
        <v>123</v>
      </c>
      <c r="C671" t="s">
        <v>165</v>
      </c>
      <c r="D671" s="15">
        <v>584</v>
      </c>
      <c r="E671" t="s">
        <v>414</v>
      </c>
      <c r="F671" t="s">
        <v>109</v>
      </c>
      <c r="G671" t="s">
        <v>110</v>
      </c>
      <c r="H671" t="s">
        <v>165</v>
      </c>
      <c r="I671" t="s">
        <v>118</v>
      </c>
      <c r="J671" t="s">
        <v>112</v>
      </c>
      <c r="K671" t="s">
        <v>178</v>
      </c>
      <c r="L671" s="15">
        <v>2000</v>
      </c>
      <c r="M671" t="s">
        <v>115</v>
      </c>
      <c r="N671" t="s">
        <v>116</v>
      </c>
      <c r="O671" t="s">
        <v>206</v>
      </c>
      <c r="P671" t="s">
        <v>207</v>
      </c>
      <c r="Q671" t="s">
        <v>169</v>
      </c>
      <c r="R671" t="s">
        <v>170</v>
      </c>
      <c r="S671">
        <v>2935600</v>
      </c>
      <c r="T671">
        <v>0</v>
      </c>
      <c r="U671" s="15">
        <v>2</v>
      </c>
      <c r="V671" s="27" t="str">
        <f>INDEX(program[ProgramName],MATCH(Data2[[#This Row],[ProgramNum]],program[ProgramNum],0))</f>
        <v>MOTOR VEHICLE SERVICES AND ENFORCEMENT</v>
      </c>
      <c r="W671" s="20" t="str">
        <f>RIGHT(Data2[[#This Row],[ProgramNum]],1)&amp;Data2[[#This Row],[Statute]]</f>
        <v>5dx</v>
      </c>
      <c r="X671" s="27" t="e">
        <f>INDEX(#REF!,MATCH(Data2[[#This Row],[Appr]],#REF!,0))</f>
        <v>#REF!</v>
      </c>
      <c r="Y671" s="40" t="str">
        <f>INDEX(version[Version],MATCH(Data2[[#This Row],[ChangeAuth]],version[Chg code],0))</f>
        <v>Agency</v>
      </c>
      <c r="Z671" s="30">
        <f>INDEX(fund[#Data],MATCH(G671,fund[Fund code],0),2)</f>
        <v>211</v>
      </c>
      <c r="AA671" s="29" t="str">
        <f>IF(Data2[[#This Row],[B2year]]=1,RIGHT(LEFT($A$1,4)+1,2),IF(Data2[[#This Row],[B2year]]=2,RIGHT($A$1,2),""))</f>
        <v>23</v>
      </c>
      <c r="AB671" s="29">
        <f>INDEX(version8[#Data],MATCH(Data2[[#This Row],[Version]],version8[Version],0),2)</f>
        <v>1</v>
      </c>
      <c r="AC671" s="29" t="str">
        <f>IF(Data2[[#This Row],[FederalService]]="",Data2[[#This Row],[FundSource]],IF(Data2[[#This Row],[FederalService]]="L",Data2[[#This Row],[FundSource]]&amp;"-L",IF(Data2[[#This Row],[FederalService]]="F",Data2[[#This Row],[FundSource]]&amp;"-F",IF(Data2[[#This Row],[FederalService]]="S",Data2[[#This Row],[FundSource]]&amp;"-S"))))</f>
        <v>SEG-F</v>
      </c>
    </row>
    <row r="672" spans="1:29" ht="15" x14ac:dyDescent="0.25">
      <c r="A672" t="s">
        <v>127</v>
      </c>
      <c r="B672" t="s">
        <v>123</v>
      </c>
      <c r="C672" t="s">
        <v>165</v>
      </c>
      <c r="D672" s="15">
        <v>584</v>
      </c>
      <c r="E672" t="s">
        <v>414</v>
      </c>
      <c r="F672" t="s">
        <v>109</v>
      </c>
      <c r="G672" t="s">
        <v>110</v>
      </c>
      <c r="H672" t="s">
        <v>165</v>
      </c>
      <c r="I672" t="s">
        <v>118</v>
      </c>
      <c r="J672" t="s">
        <v>112</v>
      </c>
      <c r="K672" t="s">
        <v>178</v>
      </c>
      <c r="L672" s="15">
        <v>3008</v>
      </c>
      <c r="M672" t="s">
        <v>136</v>
      </c>
      <c r="N672" t="s">
        <v>114</v>
      </c>
      <c r="O672" t="s">
        <v>206</v>
      </c>
      <c r="P672" t="s">
        <v>207</v>
      </c>
      <c r="Q672" t="s">
        <v>169</v>
      </c>
      <c r="R672" t="s">
        <v>170</v>
      </c>
      <c r="S672">
        <v>4700</v>
      </c>
      <c r="T672">
        <v>0</v>
      </c>
      <c r="U672" s="15">
        <v>1</v>
      </c>
      <c r="V672" s="27" t="str">
        <f>INDEX(program[ProgramName],MATCH(Data2[[#This Row],[ProgramNum]],program[ProgramNum],0))</f>
        <v>MOTOR VEHICLE SERVICES AND ENFORCEMENT</v>
      </c>
      <c r="W672" s="20" t="str">
        <f>RIGHT(Data2[[#This Row],[ProgramNum]],1)&amp;Data2[[#This Row],[Statute]]</f>
        <v>5dx</v>
      </c>
      <c r="X672" s="27" t="e">
        <f>INDEX(#REF!,MATCH(Data2[[#This Row],[Appr]],#REF!,0))</f>
        <v>#REF!</v>
      </c>
      <c r="Y672" s="40" t="str">
        <f>INDEX(version[Version],MATCH(Data2[[#This Row],[ChangeAuth]],version[Chg code],0))</f>
        <v>Agency</v>
      </c>
      <c r="Z672" s="30">
        <f>INDEX(fund[#Data],MATCH(G672,fund[Fund code],0),2)</f>
        <v>211</v>
      </c>
      <c r="AA672" s="29" t="str">
        <f>IF(Data2[[#This Row],[B2year]]=1,RIGHT(LEFT($A$1,4)+1,2),IF(Data2[[#This Row],[B2year]]=2,RIGHT($A$1,2),""))</f>
        <v>22</v>
      </c>
      <c r="AB672" s="29">
        <f>INDEX(version8[#Data],MATCH(Data2[[#This Row],[Version]],version8[Version],0),2)</f>
        <v>1</v>
      </c>
      <c r="AC672" s="29" t="str">
        <f>IF(Data2[[#This Row],[FederalService]]="",Data2[[#This Row],[FundSource]],IF(Data2[[#This Row],[FederalService]]="L",Data2[[#This Row],[FundSource]]&amp;"-L",IF(Data2[[#This Row],[FederalService]]="F",Data2[[#This Row],[FundSource]]&amp;"-F",IF(Data2[[#This Row],[FederalService]]="S",Data2[[#This Row],[FundSource]]&amp;"-S"))))</f>
        <v>SEG-F</v>
      </c>
    </row>
    <row r="673" spans="1:29" ht="15" x14ac:dyDescent="0.25">
      <c r="A673" t="s">
        <v>127</v>
      </c>
      <c r="B673" t="s">
        <v>123</v>
      </c>
      <c r="C673" t="s">
        <v>165</v>
      </c>
      <c r="D673" s="15">
        <v>584</v>
      </c>
      <c r="E673" t="s">
        <v>414</v>
      </c>
      <c r="F673" t="s">
        <v>109</v>
      </c>
      <c r="G673" t="s">
        <v>110</v>
      </c>
      <c r="H673" t="s">
        <v>165</v>
      </c>
      <c r="I673" t="s">
        <v>118</v>
      </c>
      <c r="J673" t="s">
        <v>112</v>
      </c>
      <c r="K673" t="s">
        <v>178</v>
      </c>
      <c r="L673" s="15">
        <v>3007</v>
      </c>
      <c r="M673" t="s">
        <v>135</v>
      </c>
      <c r="N673" t="s">
        <v>114</v>
      </c>
      <c r="O673" t="s">
        <v>206</v>
      </c>
      <c r="P673" t="s">
        <v>207</v>
      </c>
      <c r="Q673" t="s">
        <v>169</v>
      </c>
      <c r="R673" t="s">
        <v>170</v>
      </c>
      <c r="S673">
        <v>24700</v>
      </c>
      <c r="T673">
        <v>0</v>
      </c>
      <c r="U673" s="15">
        <v>2</v>
      </c>
      <c r="V673" s="27" t="str">
        <f>INDEX(program[ProgramName],MATCH(Data2[[#This Row],[ProgramNum]],program[ProgramNum],0))</f>
        <v>MOTOR VEHICLE SERVICES AND ENFORCEMENT</v>
      </c>
      <c r="W673" s="20" t="str">
        <f>RIGHT(Data2[[#This Row],[ProgramNum]],1)&amp;Data2[[#This Row],[Statute]]</f>
        <v>5dx</v>
      </c>
      <c r="X673" s="27" t="e">
        <f>INDEX(#REF!,MATCH(Data2[[#This Row],[Appr]],#REF!,0))</f>
        <v>#REF!</v>
      </c>
      <c r="Y673" s="40" t="str">
        <f>INDEX(version[Version],MATCH(Data2[[#This Row],[ChangeAuth]],version[Chg code],0))</f>
        <v>Agency</v>
      </c>
      <c r="Z673" s="30">
        <f>INDEX(fund[#Data],MATCH(G673,fund[Fund code],0),2)</f>
        <v>211</v>
      </c>
      <c r="AA673" s="29" t="str">
        <f>IF(Data2[[#This Row],[B2year]]=1,RIGHT(LEFT($A$1,4)+1,2),IF(Data2[[#This Row],[B2year]]=2,RIGHT($A$1,2),""))</f>
        <v>23</v>
      </c>
      <c r="AB673" s="29">
        <f>INDEX(version8[#Data],MATCH(Data2[[#This Row],[Version]],version8[Version],0),2)</f>
        <v>1</v>
      </c>
      <c r="AC673" s="29" t="str">
        <f>IF(Data2[[#This Row],[FederalService]]="",Data2[[#This Row],[FundSource]],IF(Data2[[#This Row],[FederalService]]="L",Data2[[#This Row],[FundSource]]&amp;"-L",IF(Data2[[#This Row],[FederalService]]="F",Data2[[#This Row],[FundSource]]&amp;"-F",IF(Data2[[#This Row],[FederalService]]="S",Data2[[#This Row],[FundSource]]&amp;"-S"))))</f>
        <v>SEG-F</v>
      </c>
    </row>
    <row r="674" spans="1:29" ht="15" x14ac:dyDescent="0.25">
      <c r="A674" t="s">
        <v>127</v>
      </c>
      <c r="B674" t="s">
        <v>123</v>
      </c>
      <c r="C674" t="s">
        <v>165</v>
      </c>
      <c r="D674" s="15">
        <v>584</v>
      </c>
      <c r="E674" t="s">
        <v>414</v>
      </c>
      <c r="F674" t="s">
        <v>109</v>
      </c>
      <c r="G674" t="s">
        <v>110</v>
      </c>
      <c r="H674" t="s">
        <v>165</v>
      </c>
      <c r="I674" t="s">
        <v>118</v>
      </c>
      <c r="J674" t="s">
        <v>112</v>
      </c>
      <c r="K674" t="s">
        <v>178</v>
      </c>
      <c r="L674" s="15">
        <v>3007</v>
      </c>
      <c r="M674" t="s">
        <v>135</v>
      </c>
      <c r="N674" t="s">
        <v>114</v>
      </c>
      <c r="O674" t="s">
        <v>206</v>
      </c>
      <c r="P674" t="s">
        <v>207</v>
      </c>
      <c r="Q674" t="s">
        <v>169</v>
      </c>
      <c r="R674" t="s">
        <v>170</v>
      </c>
      <c r="S674">
        <v>24700</v>
      </c>
      <c r="T674">
        <v>0</v>
      </c>
      <c r="U674" s="15">
        <v>1</v>
      </c>
      <c r="V674" s="27" t="str">
        <f>INDEX(program[ProgramName],MATCH(Data2[[#This Row],[ProgramNum]],program[ProgramNum],0))</f>
        <v>MOTOR VEHICLE SERVICES AND ENFORCEMENT</v>
      </c>
      <c r="W674" s="20" t="str">
        <f>RIGHT(Data2[[#This Row],[ProgramNum]],1)&amp;Data2[[#This Row],[Statute]]</f>
        <v>5dx</v>
      </c>
      <c r="X674" s="27" t="e">
        <f>INDEX(#REF!,MATCH(Data2[[#This Row],[Appr]],#REF!,0))</f>
        <v>#REF!</v>
      </c>
      <c r="Y674" s="40" t="str">
        <f>INDEX(version[Version],MATCH(Data2[[#This Row],[ChangeAuth]],version[Chg code],0))</f>
        <v>Agency</v>
      </c>
      <c r="Z674" s="30">
        <f>INDEX(fund[#Data],MATCH(G674,fund[Fund code],0),2)</f>
        <v>211</v>
      </c>
      <c r="AA674" s="29" t="str">
        <f>IF(Data2[[#This Row],[B2year]]=1,RIGHT(LEFT($A$1,4)+1,2),IF(Data2[[#This Row],[B2year]]=2,RIGHT($A$1,2),""))</f>
        <v>22</v>
      </c>
      <c r="AB674" s="29">
        <f>INDEX(version8[#Data],MATCH(Data2[[#This Row],[Version]],version8[Version],0),2)</f>
        <v>1</v>
      </c>
      <c r="AC674" s="29" t="str">
        <f>IF(Data2[[#This Row],[FederalService]]="",Data2[[#This Row],[FundSource]],IF(Data2[[#This Row],[FederalService]]="L",Data2[[#This Row],[FundSource]]&amp;"-L",IF(Data2[[#This Row],[FederalService]]="F",Data2[[#This Row],[FundSource]]&amp;"-F",IF(Data2[[#This Row],[FederalService]]="S",Data2[[#This Row],[FundSource]]&amp;"-S"))))</f>
        <v>SEG-F</v>
      </c>
    </row>
    <row r="675" spans="1:29" ht="15" x14ac:dyDescent="0.25">
      <c r="A675" t="s">
        <v>127</v>
      </c>
      <c r="B675" t="s">
        <v>123</v>
      </c>
      <c r="C675" t="s">
        <v>165</v>
      </c>
      <c r="D675" s="15">
        <v>584</v>
      </c>
      <c r="E675" t="s">
        <v>414</v>
      </c>
      <c r="F675" t="s">
        <v>109</v>
      </c>
      <c r="G675" t="s">
        <v>110</v>
      </c>
      <c r="H675" t="s">
        <v>165</v>
      </c>
      <c r="I675" t="s">
        <v>118</v>
      </c>
      <c r="J675" t="s">
        <v>112</v>
      </c>
      <c r="K675" t="s">
        <v>178</v>
      </c>
      <c r="L675" s="15">
        <v>3003</v>
      </c>
      <c r="M675" t="s">
        <v>113</v>
      </c>
      <c r="N675" t="s">
        <v>114</v>
      </c>
      <c r="O675" t="s">
        <v>206</v>
      </c>
      <c r="P675" t="s">
        <v>207</v>
      </c>
      <c r="Q675" t="s">
        <v>169</v>
      </c>
      <c r="R675" t="s">
        <v>170</v>
      </c>
      <c r="S675">
        <v>-123500</v>
      </c>
      <c r="T675">
        <v>0</v>
      </c>
      <c r="U675" s="15">
        <v>1</v>
      </c>
      <c r="V675" s="27" t="str">
        <f>INDEX(program[ProgramName],MATCH(Data2[[#This Row],[ProgramNum]],program[ProgramNum],0))</f>
        <v>MOTOR VEHICLE SERVICES AND ENFORCEMENT</v>
      </c>
      <c r="W675" s="20" t="str">
        <f>RIGHT(Data2[[#This Row],[ProgramNum]],1)&amp;Data2[[#This Row],[Statute]]</f>
        <v>5dx</v>
      </c>
      <c r="X675" s="27" t="e">
        <f>INDEX(#REF!,MATCH(Data2[[#This Row],[Appr]],#REF!,0))</f>
        <v>#REF!</v>
      </c>
      <c r="Y675" s="40" t="str">
        <f>INDEX(version[Version],MATCH(Data2[[#This Row],[ChangeAuth]],version[Chg code],0))</f>
        <v>Agency</v>
      </c>
      <c r="Z675" s="30">
        <f>INDEX(fund[#Data],MATCH(G675,fund[Fund code],0),2)</f>
        <v>211</v>
      </c>
      <c r="AA675" s="29" t="str">
        <f>IF(Data2[[#This Row],[B2year]]=1,RIGHT(LEFT($A$1,4)+1,2),IF(Data2[[#This Row],[B2year]]=2,RIGHT($A$1,2),""))</f>
        <v>22</v>
      </c>
      <c r="AB675" s="29">
        <f>INDEX(version8[#Data],MATCH(Data2[[#This Row],[Version]],version8[Version],0),2)</f>
        <v>1</v>
      </c>
      <c r="AC675" s="29" t="str">
        <f>IF(Data2[[#This Row],[FederalService]]="",Data2[[#This Row],[FundSource]],IF(Data2[[#This Row],[FederalService]]="L",Data2[[#This Row],[FundSource]]&amp;"-L",IF(Data2[[#This Row],[FederalService]]="F",Data2[[#This Row],[FundSource]]&amp;"-F",IF(Data2[[#This Row],[FederalService]]="S",Data2[[#This Row],[FundSource]]&amp;"-S"))))</f>
        <v>SEG-F</v>
      </c>
    </row>
    <row r="676" spans="1:29" ht="15" x14ac:dyDescent="0.25">
      <c r="A676" t="s">
        <v>127</v>
      </c>
      <c r="B676" t="s">
        <v>123</v>
      </c>
      <c r="C676" t="s">
        <v>165</v>
      </c>
      <c r="D676" s="15">
        <v>584</v>
      </c>
      <c r="E676" t="s">
        <v>414</v>
      </c>
      <c r="F676" t="s">
        <v>109</v>
      </c>
      <c r="G676" t="s">
        <v>110</v>
      </c>
      <c r="H676" t="s">
        <v>165</v>
      </c>
      <c r="I676" t="s">
        <v>118</v>
      </c>
      <c r="J676" t="s">
        <v>112</v>
      </c>
      <c r="K676" t="s">
        <v>178</v>
      </c>
      <c r="L676" s="15">
        <v>3003</v>
      </c>
      <c r="M676" t="s">
        <v>113</v>
      </c>
      <c r="N676" t="s">
        <v>114</v>
      </c>
      <c r="O676" t="s">
        <v>206</v>
      </c>
      <c r="P676" t="s">
        <v>207</v>
      </c>
      <c r="Q676" t="s">
        <v>169</v>
      </c>
      <c r="R676" t="s">
        <v>170</v>
      </c>
      <c r="S676">
        <v>-123500</v>
      </c>
      <c r="T676">
        <v>0</v>
      </c>
      <c r="U676" s="15">
        <v>2</v>
      </c>
      <c r="V676" s="27" t="str">
        <f>INDEX(program[ProgramName],MATCH(Data2[[#This Row],[ProgramNum]],program[ProgramNum],0))</f>
        <v>MOTOR VEHICLE SERVICES AND ENFORCEMENT</v>
      </c>
      <c r="W676" s="20" t="str">
        <f>RIGHT(Data2[[#This Row],[ProgramNum]],1)&amp;Data2[[#This Row],[Statute]]</f>
        <v>5dx</v>
      </c>
      <c r="X676" s="27" t="e">
        <f>INDEX(#REF!,MATCH(Data2[[#This Row],[Appr]],#REF!,0))</f>
        <v>#REF!</v>
      </c>
      <c r="Y676" s="40" t="str">
        <f>INDEX(version[Version],MATCH(Data2[[#This Row],[ChangeAuth]],version[Chg code],0))</f>
        <v>Agency</v>
      </c>
      <c r="Z676" s="30">
        <f>INDEX(fund[#Data],MATCH(G676,fund[Fund code],0),2)</f>
        <v>211</v>
      </c>
      <c r="AA676" s="29" t="str">
        <f>IF(Data2[[#This Row],[B2year]]=1,RIGHT(LEFT($A$1,4)+1,2),IF(Data2[[#This Row],[B2year]]=2,RIGHT($A$1,2),""))</f>
        <v>23</v>
      </c>
      <c r="AB676" s="29">
        <f>INDEX(version8[#Data],MATCH(Data2[[#This Row],[Version]],version8[Version],0),2)</f>
        <v>1</v>
      </c>
      <c r="AC676" s="29" t="str">
        <f>IF(Data2[[#This Row],[FederalService]]="",Data2[[#This Row],[FundSource]],IF(Data2[[#This Row],[FederalService]]="L",Data2[[#This Row],[FundSource]]&amp;"-L",IF(Data2[[#This Row],[FederalService]]="F",Data2[[#This Row],[FundSource]]&amp;"-F",IF(Data2[[#This Row],[FederalService]]="S",Data2[[#This Row],[FundSource]]&amp;"-S"))))</f>
        <v>SEG-F</v>
      </c>
    </row>
    <row r="677" spans="1:29" ht="15" x14ac:dyDescent="0.25">
      <c r="A677" t="s">
        <v>127</v>
      </c>
      <c r="B677" t="s">
        <v>123</v>
      </c>
      <c r="C677" t="s">
        <v>165</v>
      </c>
      <c r="D677" s="15">
        <v>582</v>
      </c>
      <c r="E677" t="s">
        <v>415</v>
      </c>
      <c r="F677" t="s">
        <v>109</v>
      </c>
      <c r="G677" t="s">
        <v>110</v>
      </c>
      <c r="H677" t="s">
        <v>165</v>
      </c>
      <c r="I677" t="s">
        <v>118</v>
      </c>
      <c r="J677" t="s">
        <v>112</v>
      </c>
      <c r="K677" t="s">
        <v>178</v>
      </c>
      <c r="L677" s="15">
        <v>2000</v>
      </c>
      <c r="M677" t="s">
        <v>115</v>
      </c>
      <c r="N677" t="s">
        <v>116</v>
      </c>
      <c r="O677" t="s">
        <v>416</v>
      </c>
      <c r="P677" t="s">
        <v>180</v>
      </c>
      <c r="Q677" t="s">
        <v>169</v>
      </c>
      <c r="R677" t="s">
        <v>170</v>
      </c>
      <c r="S677">
        <v>556200</v>
      </c>
      <c r="T677">
        <v>0</v>
      </c>
      <c r="U677" s="15">
        <v>2</v>
      </c>
      <c r="V677" s="27" t="str">
        <f>INDEX(program[ProgramName],MATCH(Data2[[#This Row],[ProgramNum]],program[ProgramNum],0))</f>
        <v>MOTOR VEHICLE SERVICES AND ENFORCEMENT</v>
      </c>
      <c r="W677" s="20" t="str">
        <f>RIGHT(Data2[[#This Row],[ProgramNum]],1)&amp;Data2[[#This Row],[Statute]]</f>
        <v>5dy</v>
      </c>
      <c r="X677" s="27" t="e">
        <f>INDEX(#REF!,MATCH(Data2[[#This Row],[Appr]],#REF!,0))</f>
        <v>#REF!</v>
      </c>
      <c r="Y677" s="40" t="str">
        <f>INDEX(version[Version],MATCH(Data2[[#This Row],[ChangeAuth]],version[Chg code],0))</f>
        <v>Agency</v>
      </c>
      <c r="Z677" s="30">
        <f>INDEX(fund[#Data],MATCH(G677,fund[Fund code],0),2)</f>
        <v>211</v>
      </c>
      <c r="AA677" s="29" t="str">
        <f>IF(Data2[[#This Row],[B2year]]=1,RIGHT(LEFT($A$1,4)+1,2),IF(Data2[[#This Row],[B2year]]=2,RIGHT($A$1,2),""))</f>
        <v>23</v>
      </c>
      <c r="AB677" s="29">
        <f>INDEX(version8[#Data],MATCH(Data2[[#This Row],[Version]],version8[Version],0),2)</f>
        <v>1</v>
      </c>
      <c r="AC677" s="29" t="str">
        <f>IF(Data2[[#This Row],[FederalService]]="",Data2[[#This Row],[FundSource]],IF(Data2[[#This Row],[FederalService]]="L",Data2[[#This Row],[FundSource]]&amp;"-L",IF(Data2[[#This Row],[FederalService]]="F",Data2[[#This Row],[FundSource]]&amp;"-F",IF(Data2[[#This Row],[FederalService]]="S",Data2[[#This Row],[FundSource]]&amp;"-S"))))</f>
        <v>SEG-F</v>
      </c>
    </row>
    <row r="678" spans="1:29" ht="15" x14ac:dyDescent="0.25">
      <c r="A678" t="s">
        <v>127</v>
      </c>
      <c r="B678" t="s">
        <v>123</v>
      </c>
      <c r="C678" t="s">
        <v>165</v>
      </c>
      <c r="D678" s="15">
        <v>582</v>
      </c>
      <c r="E678" t="s">
        <v>415</v>
      </c>
      <c r="F678" t="s">
        <v>109</v>
      </c>
      <c r="G678" t="s">
        <v>110</v>
      </c>
      <c r="H678" t="s">
        <v>165</v>
      </c>
      <c r="I678" t="s">
        <v>118</v>
      </c>
      <c r="J678" t="s">
        <v>112</v>
      </c>
      <c r="K678" t="s">
        <v>178</v>
      </c>
      <c r="L678" s="15">
        <v>2000</v>
      </c>
      <c r="M678" t="s">
        <v>115</v>
      </c>
      <c r="N678" t="s">
        <v>116</v>
      </c>
      <c r="O678" t="s">
        <v>416</v>
      </c>
      <c r="P678" t="s">
        <v>180</v>
      </c>
      <c r="Q678" t="s">
        <v>169</v>
      </c>
      <c r="R678" t="s">
        <v>170</v>
      </c>
      <c r="S678">
        <v>556200</v>
      </c>
      <c r="T678">
        <v>0</v>
      </c>
      <c r="U678" s="15">
        <v>1</v>
      </c>
      <c r="V678" s="27" t="str">
        <f>INDEX(program[ProgramName],MATCH(Data2[[#This Row],[ProgramNum]],program[ProgramNum],0))</f>
        <v>MOTOR VEHICLE SERVICES AND ENFORCEMENT</v>
      </c>
      <c r="W678" s="20" t="str">
        <f>RIGHT(Data2[[#This Row],[ProgramNum]],1)&amp;Data2[[#This Row],[Statute]]</f>
        <v>5dy</v>
      </c>
      <c r="X678" s="27" t="e">
        <f>INDEX(#REF!,MATCH(Data2[[#This Row],[Appr]],#REF!,0))</f>
        <v>#REF!</v>
      </c>
      <c r="Y678" s="40" t="str">
        <f>INDEX(version[Version],MATCH(Data2[[#This Row],[ChangeAuth]],version[Chg code],0))</f>
        <v>Agency</v>
      </c>
      <c r="Z678" s="30">
        <f>INDEX(fund[#Data],MATCH(G678,fund[Fund code],0),2)</f>
        <v>211</v>
      </c>
      <c r="AA678" s="29" t="str">
        <f>IF(Data2[[#This Row],[B2year]]=1,RIGHT(LEFT($A$1,4)+1,2),IF(Data2[[#This Row],[B2year]]=2,RIGHT($A$1,2),""))</f>
        <v>22</v>
      </c>
      <c r="AB678" s="29">
        <f>INDEX(version8[#Data],MATCH(Data2[[#This Row],[Version]],version8[Version],0),2)</f>
        <v>1</v>
      </c>
      <c r="AC678" s="29" t="str">
        <f>IF(Data2[[#This Row],[FederalService]]="",Data2[[#This Row],[FundSource]],IF(Data2[[#This Row],[FederalService]]="L",Data2[[#This Row],[FundSource]]&amp;"-L",IF(Data2[[#This Row],[FederalService]]="F",Data2[[#This Row],[FundSource]]&amp;"-F",IF(Data2[[#This Row],[FederalService]]="S",Data2[[#This Row],[FundSource]]&amp;"-S"))))</f>
        <v>SEG-F</v>
      </c>
    </row>
    <row r="679" spans="1:29" ht="15" x14ac:dyDescent="0.25">
      <c r="A679" t="s">
        <v>127</v>
      </c>
      <c r="B679" t="s">
        <v>127</v>
      </c>
      <c r="C679" t="s">
        <v>165</v>
      </c>
      <c r="D679" s="15">
        <v>564</v>
      </c>
      <c r="E679" t="s">
        <v>349</v>
      </c>
      <c r="F679" t="s">
        <v>109</v>
      </c>
      <c r="G679" t="s">
        <v>110</v>
      </c>
      <c r="H679" t="s">
        <v>165</v>
      </c>
      <c r="I679" t="s">
        <v>111</v>
      </c>
      <c r="J679" t="s">
        <v>112</v>
      </c>
      <c r="K679" t="s">
        <v>165</v>
      </c>
      <c r="L679" s="15">
        <v>2000</v>
      </c>
      <c r="M679" t="s">
        <v>115</v>
      </c>
      <c r="N679" t="s">
        <v>116</v>
      </c>
      <c r="O679" t="s">
        <v>195</v>
      </c>
      <c r="P679" t="s">
        <v>196</v>
      </c>
      <c r="Q679" t="s">
        <v>169</v>
      </c>
      <c r="R679" t="s">
        <v>170</v>
      </c>
      <c r="S679">
        <v>36300</v>
      </c>
      <c r="T679">
        <v>0</v>
      </c>
      <c r="U679" s="15">
        <v>2</v>
      </c>
      <c r="V679" s="27" t="str">
        <f>INDEX(program[ProgramName],MATCH(Data2[[#This Row],[ProgramNum]],program[ProgramNum],0))</f>
        <v>MOTOR VEHICLE SERVICES AND ENFORCEMENT</v>
      </c>
      <c r="W679" s="20" t="str">
        <f>RIGHT(Data2[[#This Row],[ProgramNum]],1)&amp;Data2[[#This Row],[Statute]]</f>
        <v>5dq</v>
      </c>
      <c r="X679" s="27" t="e">
        <f>INDEX(#REF!,MATCH(Data2[[#This Row],[Appr]],#REF!,0))</f>
        <v>#REF!</v>
      </c>
      <c r="Y679" s="40" t="str">
        <f>INDEX(version[Version],MATCH(Data2[[#This Row],[ChangeAuth]],version[Chg code],0))</f>
        <v>Agency</v>
      </c>
      <c r="Z679" s="30">
        <f>INDEX(fund[#Data],MATCH(G679,fund[Fund code],0),2)</f>
        <v>211</v>
      </c>
      <c r="AA679" s="29" t="str">
        <f>IF(Data2[[#This Row],[B2year]]=1,RIGHT(LEFT($A$1,4)+1,2),IF(Data2[[#This Row],[B2year]]=2,RIGHT($A$1,2),""))</f>
        <v>23</v>
      </c>
      <c r="AB679" s="29">
        <f>INDEX(version8[#Data],MATCH(Data2[[#This Row],[Version]],version8[Version],0),2)</f>
        <v>1</v>
      </c>
      <c r="AC679" s="29" t="str">
        <f>IF(Data2[[#This Row],[FederalService]]="",Data2[[#This Row],[FundSource]],IF(Data2[[#This Row],[FederalService]]="L",Data2[[#This Row],[FundSource]]&amp;"-L",IF(Data2[[#This Row],[FederalService]]="F",Data2[[#This Row],[FundSource]]&amp;"-F",IF(Data2[[#This Row],[FederalService]]="S",Data2[[#This Row],[FundSource]]&amp;"-S"))))</f>
        <v>SEG</v>
      </c>
    </row>
    <row r="680" spans="1:29" ht="15" x14ac:dyDescent="0.25">
      <c r="A680" t="s">
        <v>127</v>
      </c>
      <c r="B680" t="s">
        <v>127</v>
      </c>
      <c r="C680" t="s">
        <v>165</v>
      </c>
      <c r="D680" s="15">
        <v>564</v>
      </c>
      <c r="E680" t="s">
        <v>349</v>
      </c>
      <c r="F680" t="s">
        <v>109</v>
      </c>
      <c r="G680" t="s">
        <v>110</v>
      </c>
      <c r="H680" t="s">
        <v>165</v>
      </c>
      <c r="I680" t="s">
        <v>111</v>
      </c>
      <c r="J680" t="s">
        <v>112</v>
      </c>
      <c r="K680" t="s">
        <v>165</v>
      </c>
      <c r="L680" s="15">
        <v>2000</v>
      </c>
      <c r="M680" t="s">
        <v>115</v>
      </c>
      <c r="N680" t="s">
        <v>116</v>
      </c>
      <c r="O680" t="s">
        <v>195</v>
      </c>
      <c r="P680" t="s">
        <v>196</v>
      </c>
      <c r="Q680" t="s">
        <v>169</v>
      </c>
      <c r="R680" t="s">
        <v>170</v>
      </c>
      <c r="S680">
        <v>36300</v>
      </c>
      <c r="T680">
        <v>0</v>
      </c>
      <c r="U680" s="15">
        <v>1</v>
      </c>
      <c r="V680" s="27" t="str">
        <f>INDEX(program[ProgramName],MATCH(Data2[[#This Row],[ProgramNum]],program[ProgramNum],0))</f>
        <v>MOTOR VEHICLE SERVICES AND ENFORCEMENT</v>
      </c>
      <c r="W680" s="20" t="str">
        <f>RIGHT(Data2[[#This Row],[ProgramNum]],1)&amp;Data2[[#This Row],[Statute]]</f>
        <v>5dq</v>
      </c>
      <c r="X680" s="27" t="e">
        <f>INDEX(#REF!,MATCH(Data2[[#This Row],[Appr]],#REF!,0))</f>
        <v>#REF!</v>
      </c>
      <c r="Y680" s="40" t="str">
        <f>INDEX(version[Version],MATCH(Data2[[#This Row],[ChangeAuth]],version[Chg code],0))</f>
        <v>Agency</v>
      </c>
      <c r="Z680" s="30">
        <f>INDEX(fund[#Data],MATCH(G680,fund[Fund code],0),2)</f>
        <v>211</v>
      </c>
      <c r="AA680" s="29" t="str">
        <f>IF(Data2[[#This Row],[B2year]]=1,RIGHT(LEFT($A$1,4)+1,2),IF(Data2[[#This Row],[B2year]]=2,RIGHT($A$1,2),""))</f>
        <v>22</v>
      </c>
      <c r="AB680" s="29">
        <f>INDEX(version8[#Data],MATCH(Data2[[#This Row],[Version]],version8[Version],0),2)</f>
        <v>1</v>
      </c>
      <c r="AC680" s="29" t="str">
        <f>IF(Data2[[#This Row],[FederalService]]="",Data2[[#This Row],[FundSource]],IF(Data2[[#This Row],[FederalService]]="L",Data2[[#This Row],[FundSource]]&amp;"-L",IF(Data2[[#This Row],[FederalService]]="F",Data2[[#This Row],[FundSource]]&amp;"-F",IF(Data2[[#This Row],[FederalService]]="S",Data2[[#This Row],[FundSource]]&amp;"-S"))))</f>
        <v>SEG</v>
      </c>
    </row>
    <row r="681" spans="1:29" ht="15" x14ac:dyDescent="0.25">
      <c r="A681" t="s">
        <v>127</v>
      </c>
      <c r="B681" t="s">
        <v>127</v>
      </c>
      <c r="C681" t="s">
        <v>165</v>
      </c>
      <c r="D681" s="15">
        <v>562</v>
      </c>
      <c r="E681" t="s">
        <v>412</v>
      </c>
      <c r="F681" t="s">
        <v>109</v>
      </c>
      <c r="G681" t="s">
        <v>110</v>
      </c>
      <c r="H681" t="s">
        <v>165</v>
      </c>
      <c r="I681" t="s">
        <v>111</v>
      </c>
      <c r="J681" t="s">
        <v>112</v>
      </c>
      <c r="K681" t="s">
        <v>165</v>
      </c>
      <c r="L681" s="15">
        <v>3003</v>
      </c>
      <c r="M681" t="s">
        <v>113</v>
      </c>
      <c r="N681" t="s">
        <v>114</v>
      </c>
      <c r="O681" t="s">
        <v>413</v>
      </c>
      <c r="P681" t="s">
        <v>230</v>
      </c>
      <c r="Q681" t="s">
        <v>169</v>
      </c>
      <c r="R681" t="s">
        <v>170</v>
      </c>
      <c r="S681">
        <v>68400</v>
      </c>
      <c r="T681">
        <v>0</v>
      </c>
      <c r="U681" s="15">
        <v>1</v>
      </c>
      <c r="V681" s="27" t="str">
        <f>INDEX(program[ProgramName],MATCH(Data2[[#This Row],[ProgramNum]],program[ProgramNum],0))</f>
        <v>MOTOR VEHICLE SERVICES AND ENFORCEMENT</v>
      </c>
      <c r="W681" s="20" t="str">
        <f>RIGHT(Data2[[#This Row],[ProgramNum]],1)&amp;Data2[[#This Row],[Statute]]</f>
        <v>5dr</v>
      </c>
      <c r="X681" s="27" t="e">
        <f>INDEX(#REF!,MATCH(Data2[[#This Row],[Appr]],#REF!,0))</f>
        <v>#REF!</v>
      </c>
      <c r="Y681" s="40" t="str">
        <f>INDEX(version[Version],MATCH(Data2[[#This Row],[ChangeAuth]],version[Chg code],0))</f>
        <v>Agency</v>
      </c>
      <c r="Z681" s="30">
        <f>INDEX(fund[#Data],MATCH(G681,fund[Fund code],0),2)</f>
        <v>211</v>
      </c>
      <c r="AA681" s="29" t="str">
        <f>IF(Data2[[#This Row],[B2year]]=1,RIGHT(LEFT($A$1,4)+1,2),IF(Data2[[#This Row],[B2year]]=2,RIGHT($A$1,2),""))</f>
        <v>22</v>
      </c>
      <c r="AB681" s="29">
        <f>INDEX(version8[#Data],MATCH(Data2[[#This Row],[Version]],version8[Version],0),2)</f>
        <v>1</v>
      </c>
      <c r="AC681" s="29" t="str">
        <f>IF(Data2[[#This Row],[FederalService]]="",Data2[[#This Row],[FundSource]],IF(Data2[[#This Row],[FederalService]]="L",Data2[[#This Row],[FundSource]]&amp;"-L",IF(Data2[[#This Row],[FederalService]]="F",Data2[[#This Row],[FundSource]]&amp;"-F",IF(Data2[[#This Row],[FederalService]]="S",Data2[[#This Row],[FundSource]]&amp;"-S"))))</f>
        <v>SEG</v>
      </c>
    </row>
    <row r="682" spans="1:29" ht="15" x14ac:dyDescent="0.25">
      <c r="A682" t="s">
        <v>127</v>
      </c>
      <c r="B682" t="s">
        <v>127</v>
      </c>
      <c r="C682" t="s">
        <v>165</v>
      </c>
      <c r="D682" s="15">
        <v>562</v>
      </c>
      <c r="E682" t="s">
        <v>412</v>
      </c>
      <c r="F682" t="s">
        <v>109</v>
      </c>
      <c r="G682" t="s">
        <v>110</v>
      </c>
      <c r="H682" t="s">
        <v>165</v>
      </c>
      <c r="I682" t="s">
        <v>111</v>
      </c>
      <c r="J682" t="s">
        <v>112</v>
      </c>
      <c r="K682" t="s">
        <v>165</v>
      </c>
      <c r="L682" s="15">
        <v>3003</v>
      </c>
      <c r="M682" t="s">
        <v>113</v>
      </c>
      <c r="N682" t="s">
        <v>114</v>
      </c>
      <c r="O682" t="s">
        <v>413</v>
      </c>
      <c r="P682" t="s">
        <v>230</v>
      </c>
      <c r="Q682" t="s">
        <v>169</v>
      </c>
      <c r="R682" t="s">
        <v>170</v>
      </c>
      <c r="S682">
        <v>68400</v>
      </c>
      <c r="T682">
        <v>0</v>
      </c>
      <c r="U682" s="15">
        <v>2</v>
      </c>
      <c r="V682" s="27" t="str">
        <f>INDEX(program[ProgramName],MATCH(Data2[[#This Row],[ProgramNum]],program[ProgramNum],0))</f>
        <v>MOTOR VEHICLE SERVICES AND ENFORCEMENT</v>
      </c>
      <c r="W682" s="20" t="str">
        <f>RIGHT(Data2[[#This Row],[ProgramNum]],1)&amp;Data2[[#This Row],[Statute]]</f>
        <v>5dr</v>
      </c>
      <c r="X682" s="27" t="e">
        <f>INDEX(#REF!,MATCH(Data2[[#This Row],[Appr]],#REF!,0))</f>
        <v>#REF!</v>
      </c>
      <c r="Y682" s="40" t="str">
        <f>INDEX(version[Version],MATCH(Data2[[#This Row],[ChangeAuth]],version[Chg code],0))</f>
        <v>Agency</v>
      </c>
      <c r="Z682" s="30">
        <f>INDEX(fund[#Data],MATCH(G682,fund[Fund code],0),2)</f>
        <v>211</v>
      </c>
      <c r="AA682" s="29" t="str">
        <f>IF(Data2[[#This Row],[B2year]]=1,RIGHT(LEFT($A$1,4)+1,2),IF(Data2[[#This Row],[B2year]]=2,RIGHT($A$1,2),""))</f>
        <v>23</v>
      </c>
      <c r="AB682" s="29">
        <f>INDEX(version8[#Data],MATCH(Data2[[#This Row],[Version]],version8[Version],0),2)</f>
        <v>1</v>
      </c>
      <c r="AC682" s="29" t="str">
        <f>IF(Data2[[#This Row],[FederalService]]="",Data2[[#This Row],[FundSource]],IF(Data2[[#This Row],[FederalService]]="L",Data2[[#This Row],[FundSource]]&amp;"-L",IF(Data2[[#This Row],[FederalService]]="F",Data2[[#This Row],[FundSource]]&amp;"-F",IF(Data2[[#This Row],[FederalService]]="S",Data2[[#This Row],[FundSource]]&amp;"-S"))))</f>
        <v>SEG</v>
      </c>
    </row>
    <row r="683" spans="1:29" ht="15" x14ac:dyDescent="0.25">
      <c r="A683" t="s">
        <v>127</v>
      </c>
      <c r="B683" t="s">
        <v>127</v>
      </c>
      <c r="C683" t="s">
        <v>165</v>
      </c>
      <c r="D683" s="15">
        <v>562</v>
      </c>
      <c r="E683" t="s">
        <v>412</v>
      </c>
      <c r="F683" t="s">
        <v>109</v>
      </c>
      <c r="G683" t="s">
        <v>110</v>
      </c>
      <c r="H683" t="s">
        <v>165</v>
      </c>
      <c r="I683" t="s">
        <v>111</v>
      </c>
      <c r="J683" t="s">
        <v>112</v>
      </c>
      <c r="K683" t="s">
        <v>165</v>
      </c>
      <c r="L683" s="15">
        <v>2000</v>
      </c>
      <c r="M683" t="s">
        <v>115</v>
      </c>
      <c r="N683" t="s">
        <v>116</v>
      </c>
      <c r="O683" t="s">
        <v>413</v>
      </c>
      <c r="P683" t="s">
        <v>230</v>
      </c>
      <c r="Q683" t="s">
        <v>169</v>
      </c>
      <c r="R683" t="s">
        <v>170</v>
      </c>
      <c r="S683">
        <v>55100</v>
      </c>
      <c r="T683">
        <v>0</v>
      </c>
      <c r="U683" s="15">
        <v>1</v>
      </c>
      <c r="V683" s="27" t="str">
        <f>INDEX(program[ProgramName],MATCH(Data2[[#This Row],[ProgramNum]],program[ProgramNum],0))</f>
        <v>MOTOR VEHICLE SERVICES AND ENFORCEMENT</v>
      </c>
      <c r="W683" s="20" t="str">
        <f>RIGHT(Data2[[#This Row],[ProgramNum]],1)&amp;Data2[[#This Row],[Statute]]</f>
        <v>5dr</v>
      </c>
      <c r="X683" s="27" t="e">
        <f>INDEX(#REF!,MATCH(Data2[[#This Row],[Appr]],#REF!,0))</f>
        <v>#REF!</v>
      </c>
      <c r="Y683" s="40" t="str">
        <f>INDEX(version[Version],MATCH(Data2[[#This Row],[ChangeAuth]],version[Chg code],0))</f>
        <v>Agency</v>
      </c>
      <c r="Z683" s="30">
        <f>INDEX(fund[#Data],MATCH(G683,fund[Fund code],0),2)</f>
        <v>211</v>
      </c>
      <c r="AA683" s="29" t="str">
        <f>IF(Data2[[#This Row],[B2year]]=1,RIGHT(LEFT($A$1,4)+1,2),IF(Data2[[#This Row],[B2year]]=2,RIGHT($A$1,2),""))</f>
        <v>22</v>
      </c>
      <c r="AB683" s="29">
        <f>INDEX(version8[#Data],MATCH(Data2[[#This Row],[Version]],version8[Version],0),2)</f>
        <v>1</v>
      </c>
      <c r="AC683" s="29" t="str">
        <f>IF(Data2[[#This Row],[FederalService]]="",Data2[[#This Row],[FundSource]],IF(Data2[[#This Row],[FederalService]]="L",Data2[[#This Row],[FundSource]]&amp;"-L",IF(Data2[[#This Row],[FederalService]]="F",Data2[[#This Row],[FundSource]]&amp;"-F",IF(Data2[[#This Row],[FederalService]]="S",Data2[[#This Row],[FundSource]]&amp;"-S"))))</f>
        <v>SEG</v>
      </c>
    </row>
    <row r="684" spans="1:29" ht="15" x14ac:dyDescent="0.25">
      <c r="A684" t="s">
        <v>127</v>
      </c>
      <c r="B684" t="s">
        <v>127</v>
      </c>
      <c r="C684" t="s">
        <v>165</v>
      </c>
      <c r="D684" s="15">
        <v>562</v>
      </c>
      <c r="E684" t="s">
        <v>412</v>
      </c>
      <c r="F684" t="s">
        <v>109</v>
      </c>
      <c r="G684" t="s">
        <v>110</v>
      </c>
      <c r="H684" t="s">
        <v>165</v>
      </c>
      <c r="I684" t="s">
        <v>111</v>
      </c>
      <c r="J684" t="s">
        <v>112</v>
      </c>
      <c r="K684" t="s">
        <v>165</v>
      </c>
      <c r="L684" s="15">
        <v>2000</v>
      </c>
      <c r="M684" t="s">
        <v>115</v>
      </c>
      <c r="N684" t="s">
        <v>116</v>
      </c>
      <c r="O684" t="s">
        <v>413</v>
      </c>
      <c r="P684" t="s">
        <v>230</v>
      </c>
      <c r="Q684" t="s">
        <v>169</v>
      </c>
      <c r="R684" t="s">
        <v>170</v>
      </c>
      <c r="S684">
        <v>55100</v>
      </c>
      <c r="T684">
        <v>0</v>
      </c>
      <c r="U684" s="15">
        <v>2</v>
      </c>
      <c r="V684" s="27" t="str">
        <f>INDEX(program[ProgramName],MATCH(Data2[[#This Row],[ProgramNum]],program[ProgramNum],0))</f>
        <v>MOTOR VEHICLE SERVICES AND ENFORCEMENT</v>
      </c>
      <c r="W684" s="20" t="str">
        <f>RIGHT(Data2[[#This Row],[ProgramNum]],1)&amp;Data2[[#This Row],[Statute]]</f>
        <v>5dr</v>
      </c>
      <c r="X684" s="27" t="e">
        <f>INDEX(#REF!,MATCH(Data2[[#This Row],[Appr]],#REF!,0))</f>
        <v>#REF!</v>
      </c>
      <c r="Y684" s="40" t="str">
        <f>INDEX(version[Version],MATCH(Data2[[#This Row],[ChangeAuth]],version[Chg code],0))</f>
        <v>Agency</v>
      </c>
      <c r="Z684" s="30">
        <f>INDEX(fund[#Data],MATCH(G684,fund[Fund code],0),2)</f>
        <v>211</v>
      </c>
      <c r="AA684" s="29" t="str">
        <f>IF(Data2[[#This Row],[B2year]]=1,RIGHT(LEFT($A$1,4)+1,2),IF(Data2[[#This Row],[B2year]]=2,RIGHT($A$1,2),""))</f>
        <v>23</v>
      </c>
      <c r="AB684" s="29">
        <f>INDEX(version8[#Data],MATCH(Data2[[#This Row],[Version]],version8[Version],0),2)</f>
        <v>1</v>
      </c>
      <c r="AC684" s="29" t="str">
        <f>IF(Data2[[#This Row],[FederalService]]="",Data2[[#This Row],[FundSource]],IF(Data2[[#This Row],[FederalService]]="L",Data2[[#This Row],[FundSource]]&amp;"-L",IF(Data2[[#This Row],[FederalService]]="F",Data2[[#This Row],[FundSource]]&amp;"-F",IF(Data2[[#This Row],[FederalService]]="S",Data2[[#This Row],[FundSource]]&amp;"-S"))))</f>
        <v>SEG</v>
      </c>
    </row>
    <row r="685" spans="1:29" ht="15" x14ac:dyDescent="0.25">
      <c r="A685" t="s">
        <v>127</v>
      </c>
      <c r="B685" t="s">
        <v>127</v>
      </c>
      <c r="C685" t="s">
        <v>165</v>
      </c>
      <c r="D685" s="15">
        <v>582</v>
      </c>
      <c r="E685" t="s">
        <v>415</v>
      </c>
      <c r="F685" t="s">
        <v>109</v>
      </c>
      <c r="G685" t="s">
        <v>110</v>
      </c>
      <c r="H685" t="s">
        <v>165</v>
      </c>
      <c r="I685" t="s">
        <v>118</v>
      </c>
      <c r="J685" t="s">
        <v>112</v>
      </c>
      <c r="K685" t="s">
        <v>178</v>
      </c>
      <c r="L685" s="15">
        <v>3003</v>
      </c>
      <c r="M685" t="s">
        <v>113</v>
      </c>
      <c r="N685" t="s">
        <v>114</v>
      </c>
      <c r="O685" t="s">
        <v>416</v>
      </c>
      <c r="P685" t="s">
        <v>180</v>
      </c>
      <c r="Q685" t="s">
        <v>169</v>
      </c>
      <c r="R685" t="s">
        <v>170</v>
      </c>
      <c r="S685">
        <v>47700</v>
      </c>
      <c r="T685">
        <v>0</v>
      </c>
      <c r="U685" s="15">
        <v>2</v>
      </c>
      <c r="V685" s="27" t="str">
        <f>INDEX(program[ProgramName],MATCH(Data2[[#This Row],[ProgramNum]],program[ProgramNum],0))</f>
        <v>MOTOR VEHICLE SERVICES AND ENFORCEMENT</v>
      </c>
      <c r="W685" s="20" t="str">
        <f>RIGHT(Data2[[#This Row],[ProgramNum]],1)&amp;Data2[[#This Row],[Statute]]</f>
        <v>5dy</v>
      </c>
      <c r="X685" s="27" t="e">
        <f>INDEX(#REF!,MATCH(Data2[[#This Row],[Appr]],#REF!,0))</f>
        <v>#REF!</v>
      </c>
      <c r="Y685" s="40" t="str">
        <f>INDEX(version[Version],MATCH(Data2[[#This Row],[ChangeAuth]],version[Chg code],0))</f>
        <v>Agency</v>
      </c>
      <c r="Z685" s="30">
        <f>INDEX(fund[#Data],MATCH(G685,fund[Fund code],0),2)</f>
        <v>211</v>
      </c>
      <c r="AA685" s="29" t="str">
        <f>IF(Data2[[#This Row],[B2year]]=1,RIGHT(LEFT($A$1,4)+1,2),IF(Data2[[#This Row],[B2year]]=2,RIGHT($A$1,2),""))</f>
        <v>23</v>
      </c>
      <c r="AB685" s="29">
        <f>INDEX(version8[#Data],MATCH(Data2[[#This Row],[Version]],version8[Version],0),2)</f>
        <v>1</v>
      </c>
      <c r="AC685" s="29" t="str">
        <f>IF(Data2[[#This Row],[FederalService]]="",Data2[[#This Row],[FundSource]],IF(Data2[[#This Row],[FederalService]]="L",Data2[[#This Row],[FundSource]]&amp;"-L",IF(Data2[[#This Row],[FederalService]]="F",Data2[[#This Row],[FundSource]]&amp;"-F",IF(Data2[[#This Row],[FederalService]]="S",Data2[[#This Row],[FundSource]]&amp;"-S"))))</f>
        <v>SEG-F</v>
      </c>
    </row>
    <row r="686" spans="1:29" ht="15" x14ac:dyDescent="0.25">
      <c r="A686" t="s">
        <v>127</v>
      </c>
      <c r="B686" t="s">
        <v>127</v>
      </c>
      <c r="C686" t="s">
        <v>165</v>
      </c>
      <c r="D686" s="15">
        <v>582</v>
      </c>
      <c r="E686" t="s">
        <v>415</v>
      </c>
      <c r="F686" t="s">
        <v>109</v>
      </c>
      <c r="G686" t="s">
        <v>110</v>
      </c>
      <c r="H686" t="s">
        <v>165</v>
      </c>
      <c r="I686" t="s">
        <v>118</v>
      </c>
      <c r="J686" t="s">
        <v>112</v>
      </c>
      <c r="K686" t="s">
        <v>178</v>
      </c>
      <c r="L686" s="15">
        <v>3003</v>
      </c>
      <c r="M686" t="s">
        <v>113</v>
      </c>
      <c r="N686" t="s">
        <v>114</v>
      </c>
      <c r="O686" t="s">
        <v>416</v>
      </c>
      <c r="P686" t="s">
        <v>180</v>
      </c>
      <c r="Q686" t="s">
        <v>169</v>
      </c>
      <c r="R686" t="s">
        <v>170</v>
      </c>
      <c r="S686">
        <v>47700</v>
      </c>
      <c r="T686">
        <v>0</v>
      </c>
      <c r="U686" s="15">
        <v>1</v>
      </c>
      <c r="V686" s="27" t="str">
        <f>INDEX(program[ProgramName],MATCH(Data2[[#This Row],[ProgramNum]],program[ProgramNum],0))</f>
        <v>MOTOR VEHICLE SERVICES AND ENFORCEMENT</v>
      </c>
      <c r="W686" s="20" t="str">
        <f>RIGHT(Data2[[#This Row],[ProgramNum]],1)&amp;Data2[[#This Row],[Statute]]</f>
        <v>5dy</v>
      </c>
      <c r="X686" s="27" t="e">
        <f>INDEX(#REF!,MATCH(Data2[[#This Row],[Appr]],#REF!,0))</f>
        <v>#REF!</v>
      </c>
      <c r="Y686" s="40" t="str">
        <f>INDEX(version[Version],MATCH(Data2[[#This Row],[ChangeAuth]],version[Chg code],0))</f>
        <v>Agency</v>
      </c>
      <c r="Z686" s="30">
        <f>INDEX(fund[#Data],MATCH(G686,fund[Fund code],0),2)</f>
        <v>211</v>
      </c>
      <c r="AA686" s="29" t="str">
        <f>IF(Data2[[#This Row],[B2year]]=1,RIGHT(LEFT($A$1,4)+1,2),IF(Data2[[#This Row],[B2year]]=2,RIGHT($A$1,2),""))</f>
        <v>22</v>
      </c>
      <c r="AB686" s="29">
        <f>INDEX(version8[#Data],MATCH(Data2[[#This Row],[Version]],version8[Version],0),2)</f>
        <v>1</v>
      </c>
      <c r="AC686" s="29" t="str">
        <f>IF(Data2[[#This Row],[FederalService]]="",Data2[[#This Row],[FundSource]],IF(Data2[[#This Row],[FederalService]]="L",Data2[[#This Row],[FundSource]]&amp;"-L",IF(Data2[[#This Row],[FederalService]]="F",Data2[[#This Row],[FundSource]]&amp;"-F",IF(Data2[[#This Row],[FederalService]]="S",Data2[[#This Row],[FundSource]]&amp;"-S"))))</f>
        <v>SEG-F</v>
      </c>
    </row>
    <row r="687" spans="1:29" ht="15" x14ac:dyDescent="0.25">
      <c r="A687" t="s">
        <v>127</v>
      </c>
      <c r="B687" t="s">
        <v>126</v>
      </c>
      <c r="C687" t="s">
        <v>165</v>
      </c>
      <c r="D687" s="15">
        <v>563</v>
      </c>
      <c r="E687" t="s">
        <v>345</v>
      </c>
      <c r="F687" t="s">
        <v>109</v>
      </c>
      <c r="G687" t="s">
        <v>110</v>
      </c>
      <c r="H687" t="s">
        <v>165</v>
      </c>
      <c r="I687" t="s">
        <v>111</v>
      </c>
      <c r="J687" t="s">
        <v>112</v>
      </c>
      <c r="K687" t="s">
        <v>165</v>
      </c>
      <c r="L687" s="15">
        <v>3001</v>
      </c>
      <c r="M687" t="s">
        <v>124</v>
      </c>
      <c r="N687" t="s">
        <v>114</v>
      </c>
      <c r="O687" t="s">
        <v>209</v>
      </c>
      <c r="P687" t="s">
        <v>270</v>
      </c>
      <c r="Q687" t="s">
        <v>363</v>
      </c>
      <c r="R687" t="s">
        <v>170</v>
      </c>
      <c r="S687">
        <v>-1035600</v>
      </c>
      <c r="T687">
        <v>0</v>
      </c>
      <c r="U687" s="15">
        <v>1</v>
      </c>
      <c r="V687" s="27" t="str">
        <f>INDEX(program[ProgramName],MATCH(Data2[[#This Row],[ProgramNum]],program[ProgramNum],0))</f>
        <v>MOTOR VEHICLE SERVICES AND ENFORCEMENT</v>
      </c>
      <c r="W687" s="20" t="str">
        <f>RIGHT(Data2[[#This Row],[ProgramNum]],1)&amp;Data2[[#This Row],[Statute]]</f>
        <v>5cq</v>
      </c>
      <c r="X687" s="27" t="e">
        <f>INDEX(#REF!,MATCH(Data2[[#This Row],[Appr]],#REF!,0))</f>
        <v>#REF!</v>
      </c>
      <c r="Y687" s="40" t="str">
        <f>INDEX(version[Version],MATCH(Data2[[#This Row],[ChangeAuth]],version[Chg code],0))</f>
        <v>Agency</v>
      </c>
      <c r="Z687" s="30">
        <f>INDEX(fund[#Data],MATCH(G687,fund[Fund code],0),2)</f>
        <v>211</v>
      </c>
      <c r="AA687" s="29" t="str">
        <f>IF(Data2[[#This Row],[B2year]]=1,RIGHT(LEFT($A$1,4)+1,2),IF(Data2[[#This Row],[B2year]]=2,RIGHT($A$1,2),""))</f>
        <v>22</v>
      </c>
      <c r="AB687" s="29">
        <f>INDEX(version8[#Data],MATCH(Data2[[#This Row],[Version]],version8[Version],0),2)</f>
        <v>1</v>
      </c>
      <c r="AC687" s="29" t="str">
        <f>IF(Data2[[#This Row],[FederalService]]="",Data2[[#This Row],[FundSource]],IF(Data2[[#This Row],[FederalService]]="L",Data2[[#This Row],[FundSource]]&amp;"-L",IF(Data2[[#This Row],[FederalService]]="F",Data2[[#This Row],[FundSource]]&amp;"-F",IF(Data2[[#This Row],[FederalService]]="S",Data2[[#This Row],[FundSource]]&amp;"-S"))))</f>
        <v>SEG</v>
      </c>
    </row>
    <row r="688" spans="1:29" ht="15" x14ac:dyDescent="0.25">
      <c r="A688" t="s">
        <v>127</v>
      </c>
      <c r="B688" t="s">
        <v>126</v>
      </c>
      <c r="C688" t="s">
        <v>165</v>
      </c>
      <c r="D688" s="15">
        <v>563</v>
      </c>
      <c r="E688" t="s">
        <v>345</v>
      </c>
      <c r="F688" t="s">
        <v>109</v>
      </c>
      <c r="G688" t="s">
        <v>110</v>
      </c>
      <c r="H688" t="s">
        <v>165</v>
      </c>
      <c r="I688" t="s">
        <v>111</v>
      </c>
      <c r="J688" t="s">
        <v>112</v>
      </c>
      <c r="K688" t="s">
        <v>165</v>
      </c>
      <c r="L688" s="15">
        <v>3001</v>
      </c>
      <c r="M688" t="s">
        <v>124</v>
      </c>
      <c r="N688" t="s">
        <v>114</v>
      </c>
      <c r="O688" t="s">
        <v>209</v>
      </c>
      <c r="P688" t="s">
        <v>270</v>
      </c>
      <c r="Q688" t="s">
        <v>363</v>
      </c>
      <c r="R688" t="s">
        <v>170</v>
      </c>
      <c r="S688">
        <v>-1035600</v>
      </c>
      <c r="T688">
        <v>0</v>
      </c>
      <c r="U688" s="15">
        <v>2</v>
      </c>
      <c r="V688" s="27" t="str">
        <f>INDEX(program[ProgramName],MATCH(Data2[[#This Row],[ProgramNum]],program[ProgramNum],0))</f>
        <v>MOTOR VEHICLE SERVICES AND ENFORCEMENT</v>
      </c>
      <c r="W688" s="20" t="str">
        <f>RIGHT(Data2[[#This Row],[ProgramNum]],1)&amp;Data2[[#This Row],[Statute]]</f>
        <v>5cq</v>
      </c>
      <c r="X688" s="27" t="e">
        <f>INDEX(#REF!,MATCH(Data2[[#This Row],[Appr]],#REF!,0))</f>
        <v>#REF!</v>
      </c>
      <c r="Y688" s="40" t="str">
        <f>INDEX(version[Version],MATCH(Data2[[#This Row],[ChangeAuth]],version[Chg code],0))</f>
        <v>Agency</v>
      </c>
      <c r="Z688" s="30">
        <f>INDEX(fund[#Data],MATCH(G688,fund[Fund code],0),2)</f>
        <v>211</v>
      </c>
      <c r="AA688" s="29" t="str">
        <f>IF(Data2[[#This Row],[B2year]]=1,RIGHT(LEFT($A$1,4)+1,2),IF(Data2[[#This Row],[B2year]]=2,RIGHT($A$1,2),""))</f>
        <v>23</v>
      </c>
      <c r="AB688" s="29">
        <f>INDEX(version8[#Data],MATCH(Data2[[#This Row],[Version]],version8[Version],0),2)</f>
        <v>1</v>
      </c>
      <c r="AC688" s="29" t="str">
        <f>IF(Data2[[#This Row],[FederalService]]="",Data2[[#This Row],[FundSource]],IF(Data2[[#This Row],[FederalService]]="L",Data2[[#This Row],[FundSource]]&amp;"-L",IF(Data2[[#This Row],[FederalService]]="F",Data2[[#This Row],[FundSource]]&amp;"-F",IF(Data2[[#This Row],[FederalService]]="S",Data2[[#This Row],[FundSource]]&amp;"-S"))))</f>
        <v>SEG</v>
      </c>
    </row>
    <row r="689" spans="1:29" ht="15" x14ac:dyDescent="0.25">
      <c r="A689" t="s">
        <v>127</v>
      </c>
      <c r="B689" t="s">
        <v>123</v>
      </c>
      <c r="C689" t="s">
        <v>165</v>
      </c>
      <c r="D689" s="15">
        <v>564</v>
      </c>
      <c r="E689" t="s">
        <v>349</v>
      </c>
      <c r="F689" t="s">
        <v>109</v>
      </c>
      <c r="G689" t="s">
        <v>110</v>
      </c>
      <c r="H689" t="s">
        <v>165</v>
      </c>
      <c r="I689" t="s">
        <v>111</v>
      </c>
      <c r="J689" t="s">
        <v>112</v>
      </c>
      <c r="K689" t="s">
        <v>165</v>
      </c>
      <c r="L689" s="15">
        <v>3001</v>
      </c>
      <c r="M689" t="s">
        <v>124</v>
      </c>
      <c r="N689" t="s">
        <v>114</v>
      </c>
      <c r="O689" t="s">
        <v>195</v>
      </c>
      <c r="P689" t="s">
        <v>196</v>
      </c>
      <c r="Q689" t="s">
        <v>363</v>
      </c>
      <c r="R689" t="s">
        <v>170</v>
      </c>
      <c r="S689">
        <v>-1088400</v>
      </c>
      <c r="T689">
        <v>0</v>
      </c>
      <c r="U689" s="15">
        <v>1</v>
      </c>
      <c r="V689" s="27" t="str">
        <f>INDEX(program[ProgramName],MATCH(Data2[[#This Row],[ProgramNum]],program[ProgramNum],0))</f>
        <v>MOTOR VEHICLE SERVICES AND ENFORCEMENT</v>
      </c>
      <c r="W689" s="20" t="str">
        <f>RIGHT(Data2[[#This Row],[ProgramNum]],1)&amp;Data2[[#This Row],[Statute]]</f>
        <v>5dq</v>
      </c>
      <c r="X689" s="27" t="e">
        <f>INDEX(#REF!,MATCH(Data2[[#This Row],[Appr]],#REF!,0))</f>
        <v>#REF!</v>
      </c>
      <c r="Y689" s="40" t="str">
        <f>INDEX(version[Version],MATCH(Data2[[#This Row],[ChangeAuth]],version[Chg code],0))</f>
        <v>Agency</v>
      </c>
      <c r="Z689" s="30">
        <f>INDEX(fund[#Data],MATCH(G689,fund[Fund code],0),2)</f>
        <v>211</v>
      </c>
      <c r="AA689" s="29" t="str">
        <f>IF(Data2[[#This Row],[B2year]]=1,RIGHT(LEFT($A$1,4)+1,2),IF(Data2[[#This Row],[B2year]]=2,RIGHT($A$1,2),""))</f>
        <v>22</v>
      </c>
      <c r="AB689" s="29">
        <f>INDEX(version8[#Data],MATCH(Data2[[#This Row],[Version]],version8[Version],0),2)</f>
        <v>1</v>
      </c>
      <c r="AC689" s="29" t="str">
        <f>IF(Data2[[#This Row],[FederalService]]="",Data2[[#This Row],[FundSource]],IF(Data2[[#This Row],[FederalService]]="L",Data2[[#This Row],[FundSource]]&amp;"-L",IF(Data2[[#This Row],[FederalService]]="F",Data2[[#This Row],[FundSource]]&amp;"-F",IF(Data2[[#This Row],[FederalService]]="S",Data2[[#This Row],[FundSource]]&amp;"-S"))))</f>
        <v>SEG</v>
      </c>
    </row>
    <row r="690" spans="1:29" ht="15" x14ac:dyDescent="0.25">
      <c r="A690" t="s">
        <v>127</v>
      </c>
      <c r="B690" t="s">
        <v>123</v>
      </c>
      <c r="C690" t="s">
        <v>165</v>
      </c>
      <c r="D690" s="15">
        <v>564</v>
      </c>
      <c r="E690" t="s">
        <v>349</v>
      </c>
      <c r="F690" t="s">
        <v>109</v>
      </c>
      <c r="G690" t="s">
        <v>110</v>
      </c>
      <c r="H690" t="s">
        <v>165</v>
      </c>
      <c r="I690" t="s">
        <v>111</v>
      </c>
      <c r="J690" t="s">
        <v>112</v>
      </c>
      <c r="K690" t="s">
        <v>165</v>
      </c>
      <c r="L690" s="15">
        <v>3001</v>
      </c>
      <c r="M690" t="s">
        <v>124</v>
      </c>
      <c r="N690" t="s">
        <v>114</v>
      </c>
      <c r="O690" t="s">
        <v>195</v>
      </c>
      <c r="P690" t="s">
        <v>196</v>
      </c>
      <c r="Q690" t="s">
        <v>363</v>
      </c>
      <c r="R690" t="s">
        <v>170</v>
      </c>
      <c r="S690">
        <v>-1088400</v>
      </c>
      <c r="T690">
        <v>0</v>
      </c>
      <c r="U690" s="15">
        <v>2</v>
      </c>
      <c r="V690" s="27" t="str">
        <f>INDEX(program[ProgramName],MATCH(Data2[[#This Row],[ProgramNum]],program[ProgramNum],0))</f>
        <v>MOTOR VEHICLE SERVICES AND ENFORCEMENT</v>
      </c>
      <c r="W690" s="20" t="str">
        <f>RIGHT(Data2[[#This Row],[ProgramNum]],1)&amp;Data2[[#This Row],[Statute]]</f>
        <v>5dq</v>
      </c>
      <c r="X690" s="27" t="e">
        <f>INDEX(#REF!,MATCH(Data2[[#This Row],[Appr]],#REF!,0))</f>
        <v>#REF!</v>
      </c>
      <c r="Y690" s="40" t="str">
        <f>INDEX(version[Version],MATCH(Data2[[#This Row],[ChangeAuth]],version[Chg code],0))</f>
        <v>Agency</v>
      </c>
      <c r="Z690" s="30">
        <f>INDEX(fund[#Data],MATCH(G690,fund[Fund code],0),2)</f>
        <v>211</v>
      </c>
      <c r="AA690" s="29" t="str">
        <f>IF(Data2[[#This Row],[B2year]]=1,RIGHT(LEFT($A$1,4)+1,2),IF(Data2[[#This Row],[B2year]]=2,RIGHT($A$1,2),""))</f>
        <v>23</v>
      </c>
      <c r="AB690" s="29">
        <f>INDEX(version8[#Data],MATCH(Data2[[#This Row],[Version]],version8[Version],0),2)</f>
        <v>1</v>
      </c>
      <c r="AC690" s="29" t="str">
        <f>IF(Data2[[#This Row],[FederalService]]="",Data2[[#This Row],[FundSource]],IF(Data2[[#This Row],[FederalService]]="L",Data2[[#This Row],[FundSource]]&amp;"-L",IF(Data2[[#This Row],[FederalService]]="F",Data2[[#This Row],[FundSource]]&amp;"-F",IF(Data2[[#This Row],[FederalService]]="S",Data2[[#This Row],[FundSource]]&amp;"-S"))))</f>
        <v>SEG</v>
      </c>
    </row>
    <row r="691" spans="1:29" ht="15" x14ac:dyDescent="0.25">
      <c r="A691" t="s">
        <v>127</v>
      </c>
      <c r="B691" t="s">
        <v>126</v>
      </c>
      <c r="C691" t="s">
        <v>165</v>
      </c>
      <c r="D691" s="15">
        <v>563</v>
      </c>
      <c r="E691" t="s">
        <v>345</v>
      </c>
      <c r="F691" t="s">
        <v>109</v>
      </c>
      <c r="G691" t="s">
        <v>110</v>
      </c>
      <c r="H691" t="s">
        <v>165</v>
      </c>
      <c r="I691" t="s">
        <v>111</v>
      </c>
      <c r="J691" t="s">
        <v>112</v>
      </c>
      <c r="K691" t="s">
        <v>165</v>
      </c>
      <c r="L691" s="15">
        <v>2000</v>
      </c>
      <c r="M691" t="s">
        <v>115</v>
      </c>
      <c r="N691" t="s">
        <v>116</v>
      </c>
      <c r="O691" t="s">
        <v>209</v>
      </c>
      <c r="P691" t="s">
        <v>270</v>
      </c>
      <c r="Q691" t="s">
        <v>385</v>
      </c>
      <c r="R691" t="s">
        <v>170</v>
      </c>
      <c r="S691">
        <v>134900</v>
      </c>
      <c r="T691">
        <v>0</v>
      </c>
      <c r="U691" s="15">
        <v>1</v>
      </c>
      <c r="V691" s="27" t="str">
        <f>INDEX(program[ProgramName],MATCH(Data2[[#This Row],[ProgramNum]],program[ProgramNum],0))</f>
        <v>MOTOR VEHICLE SERVICES AND ENFORCEMENT</v>
      </c>
      <c r="W691" s="20" t="str">
        <f>RIGHT(Data2[[#This Row],[ProgramNum]],1)&amp;Data2[[#This Row],[Statute]]</f>
        <v>5cq</v>
      </c>
      <c r="X691" s="27" t="e">
        <f>INDEX(#REF!,MATCH(Data2[[#This Row],[Appr]],#REF!,0))</f>
        <v>#REF!</v>
      </c>
      <c r="Y691" s="40" t="str">
        <f>INDEX(version[Version],MATCH(Data2[[#This Row],[ChangeAuth]],version[Chg code],0))</f>
        <v>Agency</v>
      </c>
      <c r="Z691" s="30">
        <f>INDEX(fund[#Data],MATCH(G691,fund[Fund code],0),2)</f>
        <v>211</v>
      </c>
      <c r="AA691" s="29" t="str">
        <f>IF(Data2[[#This Row],[B2year]]=1,RIGHT(LEFT($A$1,4)+1,2),IF(Data2[[#This Row],[B2year]]=2,RIGHT($A$1,2),""))</f>
        <v>22</v>
      </c>
      <c r="AB691" s="29">
        <f>INDEX(version8[#Data],MATCH(Data2[[#This Row],[Version]],version8[Version],0),2)</f>
        <v>1</v>
      </c>
      <c r="AC691" s="29" t="str">
        <f>IF(Data2[[#This Row],[FederalService]]="",Data2[[#This Row],[FundSource]],IF(Data2[[#This Row],[FederalService]]="L",Data2[[#This Row],[FundSource]]&amp;"-L",IF(Data2[[#This Row],[FederalService]]="F",Data2[[#This Row],[FundSource]]&amp;"-F",IF(Data2[[#This Row],[FederalService]]="S",Data2[[#This Row],[FundSource]]&amp;"-S"))))</f>
        <v>SEG</v>
      </c>
    </row>
    <row r="692" spans="1:29" ht="15" x14ac:dyDescent="0.25">
      <c r="A692" t="s">
        <v>127</v>
      </c>
      <c r="B692" t="s">
        <v>126</v>
      </c>
      <c r="C692" t="s">
        <v>165</v>
      </c>
      <c r="D692" s="15">
        <v>563</v>
      </c>
      <c r="E692" t="s">
        <v>345</v>
      </c>
      <c r="F692" t="s">
        <v>109</v>
      </c>
      <c r="G692" t="s">
        <v>110</v>
      </c>
      <c r="H692" t="s">
        <v>165</v>
      </c>
      <c r="I692" t="s">
        <v>111</v>
      </c>
      <c r="J692" t="s">
        <v>112</v>
      </c>
      <c r="K692" t="s">
        <v>165</v>
      </c>
      <c r="L692" s="15">
        <v>2000</v>
      </c>
      <c r="M692" t="s">
        <v>115</v>
      </c>
      <c r="N692" t="s">
        <v>116</v>
      </c>
      <c r="O692" t="s">
        <v>209</v>
      </c>
      <c r="P692" t="s">
        <v>270</v>
      </c>
      <c r="Q692" t="s">
        <v>385</v>
      </c>
      <c r="R692" t="s">
        <v>170</v>
      </c>
      <c r="S692">
        <v>134900</v>
      </c>
      <c r="T692">
        <v>0</v>
      </c>
      <c r="U692" s="15">
        <v>2</v>
      </c>
      <c r="V692" s="27" t="str">
        <f>INDEX(program[ProgramName],MATCH(Data2[[#This Row],[ProgramNum]],program[ProgramNum],0))</f>
        <v>MOTOR VEHICLE SERVICES AND ENFORCEMENT</v>
      </c>
      <c r="W692" s="20" t="str">
        <f>RIGHT(Data2[[#This Row],[ProgramNum]],1)&amp;Data2[[#This Row],[Statute]]</f>
        <v>5cq</v>
      </c>
      <c r="X692" s="27" t="e">
        <f>INDEX(#REF!,MATCH(Data2[[#This Row],[Appr]],#REF!,0))</f>
        <v>#REF!</v>
      </c>
      <c r="Y692" s="40" t="str">
        <f>INDEX(version[Version],MATCH(Data2[[#This Row],[ChangeAuth]],version[Chg code],0))</f>
        <v>Agency</v>
      </c>
      <c r="Z692" s="30">
        <f>INDEX(fund[#Data],MATCH(G692,fund[Fund code],0),2)</f>
        <v>211</v>
      </c>
      <c r="AA692" s="29" t="str">
        <f>IF(Data2[[#This Row],[B2year]]=1,RIGHT(LEFT($A$1,4)+1,2),IF(Data2[[#This Row],[B2year]]=2,RIGHT($A$1,2),""))</f>
        <v>23</v>
      </c>
      <c r="AB692" s="29">
        <f>INDEX(version8[#Data],MATCH(Data2[[#This Row],[Version]],version8[Version],0),2)</f>
        <v>1</v>
      </c>
      <c r="AC692" s="29" t="str">
        <f>IF(Data2[[#This Row],[FederalService]]="",Data2[[#This Row],[FundSource]],IF(Data2[[#This Row],[FederalService]]="L",Data2[[#This Row],[FundSource]]&amp;"-L",IF(Data2[[#This Row],[FederalService]]="F",Data2[[#This Row],[FundSource]]&amp;"-F",IF(Data2[[#This Row],[FederalService]]="S",Data2[[#This Row],[FundSource]]&amp;"-S"))))</f>
        <v>SEG</v>
      </c>
    </row>
    <row r="693" spans="1:29" ht="15" x14ac:dyDescent="0.25">
      <c r="A693" t="s">
        <v>127</v>
      </c>
      <c r="B693" t="s">
        <v>123</v>
      </c>
      <c r="C693" t="s">
        <v>165</v>
      </c>
      <c r="D693" s="15">
        <v>528</v>
      </c>
      <c r="E693" t="s">
        <v>406</v>
      </c>
      <c r="F693" t="s">
        <v>121</v>
      </c>
      <c r="G693" t="s">
        <v>117</v>
      </c>
      <c r="H693" t="s">
        <v>165</v>
      </c>
      <c r="I693" t="s">
        <v>111</v>
      </c>
      <c r="J693" t="s">
        <v>112</v>
      </c>
      <c r="K693" t="s">
        <v>112</v>
      </c>
      <c r="L693" s="15">
        <v>2000</v>
      </c>
      <c r="M693" t="s">
        <v>115</v>
      </c>
      <c r="N693" t="s">
        <v>116</v>
      </c>
      <c r="O693" t="s">
        <v>407</v>
      </c>
      <c r="P693" t="s">
        <v>408</v>
      </c>
      <c r="Q693" t="s">
        <v>385</v>
      </c>
      <c r="R693" t="s">
        <v>170</v>
      </c>
      <c r="S693">
        <v>52000</v>
      </c>
      <c r="T693">
        <v>0</v>
      </c>
      <c r="U693" s="15">
        <v>2</v>
      </c>
      <c r="V693" s="27" t="str">
        <f>INDEX(program[ProgramName],MATCH(Data2[[#This Row],[ProgramNum]],program[ProgramNum],0))</f>
        <v>MOTOR VEHICLE SERVICES AND ENFORCEMENT</v>
      </c>
      <c r="W693" s="20" t="str">
        <f>RIGHT(Data2[[#This Row],[ProgramNum]],1)&amp;Data2[[#This Row],[Statute]]</f>
        <v>5di</v>
      </c>
      <c r="X693" s="27" t="e">
        <f>INDEX(#REF!,MATCH(Data2[[#This Row],[Appr]],#REF!,0))</f>
        <v>#REF!</v>
      </c>
      <c r="Y693" s="40" t="str">
        <f>INDEX(version[Version],MATCH(Data2[[#This Row],[ChangeAuth]],version[Chg code],0))</f>
        <v>Agency</v>
      </c>
      <c r="Z693" s="30">
        <f>INDEX(fund[#Data],MATCH(G693,fund[Fund code],0),2)</f>
        <v>100</v>
      </c>
      <c r="AA693" s="29" t="str">
        <f>IF(Data2[[#This Row],[B2year]]=1,RIGHT(LEFT($A$1,4)+1,2),IF(Data2[[#This Row],[B2year]]=2,RIGHT($A$1,2),""))</f>
        <v>23</v>
      </c>
      <c r="AB693" s="29">
        <f>INDEX(version8[#Data],MATCH(Data2[[#This Row],[Version]],version8[Version],0),2)</f>
        <v>1</v>
      </c>
      <c r="AC693" s="29" t="str">
        <f>IF(Data2[[#This Row],[FederalService]]="",Data2[[#This Row],[FundSource]],IF(Data2[[#This Row],[FederalService]]="L",Data2[[#This Row],[FundSource]]&amp;"-L",IF(Data2[[#This Row],[FederalService]]="F",Data2[[#This Row],[FundSource]]&amp;"-F",IF(Data2[[#This Row],[FederalService]]="S",Data2[[#This Row],[FundSource]]&amp;"-S"))))</f>
        <v>PR-S</v>
      </c>
    </row>
    <row r="694" spans="1:29" ht="15" x14ac:dyDescent="0.25">
      <c r="A694" t="s">
        <v>127</v>
      </c>
      <c r="B694" t="s">
        <v>123</v>
      </c>
      <c r="C694" t="s">
        <v>165</v>
      </c>
      <c r="D694" s="15">
        <v>528</v>
      </c>
      <c r="E694" t="s">
        <v>406</v>
      </c>
      <c r="F694" t="s">
        <v>121</v>
      </c>
      <c r="G694" t="s">
        <v>117</v>
      </c>
      <c r="H694" t="s">
        <v>165</v>
      </c>
      <c r="I694" t="s">
        <v>111</v>
      </c>
      <c r="J694" t="s">
        <v>112</v>
      </c>
      <c r="K694" t="s">
        <v>112</v>
      </c>
      <c r="L694" s="15">
        <v>2000</v>
      </c>
      <c r="M694" t="s">
        <v>115</v>
      </c>
      <c r="N694" t="s">
        <v>116</v>
      </c>
      <c r="O694" t="s">
        <v>407</v>
      </c>
      <c r="P694" t="s">
        <v>408</v>
      </c>
      <c r="Q694" t="s">
        <v>385</v>
      </c>
      <c r="R694" t="s">
        <v>170</v>
      </c>
      <c r="S694">
        <v>52000</v>
      </c>
      <c r="T694">
        <v>0</v>
      </c>
      <c r="U694" s="15">
        <v>1</v>
      </c>
      <c r="V694" s="27" t="str">
        <f>INDEX(program[ProgramName],MATCH(Data2[[#This Row],[ProgramNum]],program[ProgramNum],0))</f>
        <v>MOTOR VEHICLE SERVICES AND ENFORCEMENT</v>
      </c>
      <c r="W694" s="20" t="str">
        <f>RIGHT(Data2[[#This Row],[ProgramNum]],1)&amp;Data2[[#This Row],[Statute]]</f>
        <v>5di</v>
      </c>
      <c r="X694" s="27" t="e">
        <f>INDEX(#REF!,MATCH(Data2[[#This Row],[Appr]],#REF!,0))</f>
        <v>#REF!</v>
      </c>
      <c r="Y694" s="40" t="str">
        <f>INDEX(version[Version],MATCH(Data2[[#This Row],[ChangeAuth]],version[Chg code],0))</f>
        <v>Agency</v>
      </c>
      <c r="Z694" s="30">
        <f>INDEX(fund[#Data],MATCH(G694,fund[Fund code],0),2)</f>
        <v>100</v>
      </c>
      <c r="AA694" s="29" t="str">
        <f>IF(Data2[[#This Row],[B2year]]=1,RIGHT(LEFT($A$1,4)+1,2),IF(Data2[[#This Row],[B2year]]=2,RIGHT($A$1,2),""))</f>
        <v>22</v>
      </c>
      <c r="AB694" s="29">
        <f>INDEX(version8[#Data],MATCH(Data2[[#This Row],[Version]],version8[Version],0),2)</f>
        <v>1</v>
      </c>
      <c r="AC694" s="29" t="str">
        <f>IF(Data2[[#This Row],[FederalService]]="",Data2[[#This Row],[FundSource]],IF(Data2[[#This Row],[FederalService]]="L",Data2[[#This Row],[FundSource]]&amp;"-L",IF(Data2[[#This Row],[FederalService]]="F",Data2[[#This Row],[FundSource]]&amp;"-F",IF(Data2[[#This Row],[FederalService]]="S",Data2[[#This Row],[FundSource]]&amp;"-S"))))</f>
        <v>PR-S</v>
      </c>
    </row>
    <row r="695" spans="1:29" ht="15" x14ac:dyDescent="0.25">
      <c r="A695" t="s">
        <v>127</v>
      </c>
      <c r="B695" t="s">
        <v>123</v>
      </c>
      <c r="C695" t="s">
        <v>165</v>
      </c>
      <c r="D695" s="15">
        <v>564</v>
      </c>
      <c r="E695" t="s">
        <v>349</v>
      </c>
      <c r="F695" t="s">
        <v>109</v>
      </c>
      <c r="G695" t="s">
        <v>110</v>
      </c>
      <c r="H695" t="s">
        <v>165</v>
      </c>
      <c r="I695" t="s">
        <v>111</v>
      </c>
      <c r="J695" t="s">
        <v>112</v>
      </c>
      <c r="K695" t="s">
        <v>165</v>
      </c>
      <c r="L695" s="15">
        <v>2000</v>
      </c>
      <c r="M695" t="s">
        <v>115</v>
      </c>
      <c r="N695" t="s">
        <v>116</v>
      </c>
      <c r="O695" t="s">
        <v>195</v>
      </c>
      <c r="P695" t="s">
        <v>196</v>
      </c>
      <c r="Q695" t="s">
        <v>385</v>
      </c>
      <c r="R695" t="s">
        <v>170</v>
      </c>
      <c r="S695">
        <v>29000</v>
      </c>
      <c r="T695">
        <v>0</v>
      </c>
      <c r="U695" s="15">
        <v>2</v>
      </c>
      <c r="V695" s="27" t="str">
        <f>INDEX(program[ProgramName],MATCH(Data2[[#This Row],[ProgramNum]],program[ProgramNum],0))</f>
        <v>MOTOR VEHICLE SERVICES AND ENFORCEMENT</v>
      </c>
      <c r="W695" s="20" t="str">
        <f>RIGHT(Data2[[#This Row],[ProgramNum]],1)&amp;Data2[[#This Row],[Statute]]</f>
        <v>5dq</v>
      </c>
      <c r="X695" s="27" t="e">
        <f>INDEX(#REF!,MATCH(Data2[[#This Row],[Appr]],#REF!,0))</f>
        <v>#REF!</v>
      </c>
      <c r="Y695" s="40" t="str">
        <f>INDEX(version[Version],MATCH(Data2[[#This Row],[ChangeAuth]],version[Chg code],0))</f>
        <v>Agency</v>
      </c>
      <c r="Z695" s="30">
        <f>INDEX(fund[#Data],MATCH(G695,fund[Fund code],0),2)</f>
        <v>211</v>
      </c>
      <c r="AA695" s="29" t="str">
        <f>IF(Data2[[#This Row],[B2year]]=1,RIGHT(LEFT($A$1,4)+1,2),IF(Data2[[#This Row],[B2year]]=2,RIGHT($A$1,2),""))</f>
        <v>23</v>
      </c>
      <c r="AB695" s="29">
        <f>INDEX(version8[#Data],MATCH(Data2[[#This Row],[Version]],version8[Version],0),2)</f>
        <v>1</v>
      </c>
      <c r="AC695" s="29" t="str">
        <f>IF(Data2[[#This Row],[FederalService]]="",Data2[[#This Row],[FundSource]],IF(Data2[[#This Row],[FederalService]]="L",Data2[[#This Row],[FundSource]]&amp;"-L",IF(Data2[[#This Row],[FederalService]]="F",Data2[[#This Row],[FundSource]]&amp;"-F",IF(Data2[[#This Row],[FederalService]]="S",Data2[[#This Row],[FundSource]]&amp;"-S"))))</f>
        <v>SEG</v>
      </c>
    </row>
    <row r="696" spans="1:29" ht="15" x14ac:dyDescent="0.25">
      <c r="A696" t="s">
        <v>127</v>
      </c>
      <c r="B696" t="s">
        <v>123</v>
      </c>
      <c r="C696" t="s">
        <v>165</v>
      </c>
      <c r="D696" s="15">
        <v>564</v>
      </c>
      <c r="E696" t="s">
        <v>349</v>
      </c>
      <c r="F696" t="s">
        <v>109</v>
      </c>
      <c r="G696" t="s">
        <v>110</v>
      </c>
      <c r="H696" t="s">
        <v>165</v>
      </c>
      <c r="I696" t="s">
        <v>111</v>
      </c>
      <c r="J696" t="s">
        <v>112</v>
      </c>
      <c r="K696" t="s">
        <v>165</v>
      </c>
      <c r="L696" s="15">
        <v>2000</v>
      </c>
      <c r="M696" t="s">
        <v>115</v>
      </c>
      <c r="N696" t="s">
        <v>116</v>
      </c>
      <c r="O696" t="s">
        <v>195</v>
      </c>
      <c r="P696" t="s">
        <v>196</v>
      </c>
      <c r="Q696" t="s">
        <v>385</v>
      </c>
      <c r="R696" t="s">
        <v>170</v>
      </c>
      <c r="S696">
        <v>29000</v>
      </c>
      <c r="T696">
        <v>0</v>
      </c>
      <c r="U696" s="15">
        <v>1</v>
      </c>
      <c r="V696" s="27" t="str">
        <f>INDEX(program[ProgramName],MATCH(Data2[[#This Row],[ProgramNum]],program[ProgramNum],0))</f>
        <v>MOTOR VEHICLE SERVICES AND ENFORCEMENT</v>
      </c>
      <c r="W696" s="20" t="str">
        <f>RIGHT(Data2[[#This Row],[ProgramNum]],1)&amp;Data2[[#This Row],[Statute]]</f>
        <v>5dq</v>
      </c>
      <c r="X696" s="27" t="e">
        <f>INDEX(#REF!,MATCH(Data2[[#This Row],[Appr]],#REF!,0))</f>
        <v>#REF!</v>
      </c>
      <c r="Y696" s="40" t="str">
        <f>INDEX(version[Version],MATCH(Data2[[#This Row],[ChangeAuth]],version[Chg code],0))</f>
        <v>Agency</v>
      </c>
      <c r="Z696" s="30">
        <f>INDEX(fund[#Data],MATCH(G696,fund[Fund code],0),2)</f>
        <v>211</v>
      </c>
      <c r="AA696" s="29" t="str">
        <f>IF(Data2[[#This Row],[B2year]]=1,RIGHT(LEFT($A$1,4)+1,2),IF(Data2[[#This Row],[B2year]]=2,RIGHT($A$1,2),""))</f>
        <v>22</v>
      </c>
      <c r="AB696" s="29">
        <f>INDEX(version8[#Data],MATCH(Data2[[#This Row],[Version]],version8[Version],0),2)</f>
        <v>1</v>
      </c>
      <c r="AC696" s="29" t="str">
        <f>IF(Data2[[#This Row],[FederalService]]="",Data2[[#This Row],[FundSource]],IF(Data2[[#This Row],[FederalService]]="L",Data2[[#This Row],[FundSource]]&amp;"-L",IF(Data2[[#This Row],[FederalService]]="F",Data2[[#This Row],[FundSource]]&amp;"-F",IF(Data2[[#This Row],[FederalService]]="S",Data2[[#This Row],[FundSource]]&amp;"-S"))))</f>
        <v>SEG</v>
      </c>
    </row>
    <row r="697" spans="1:29" ht="15" x14ac:dyDescent="0.25">
      <c r="A697" t="s">
        <v>127</v>
      </c>
      <c r="B697" t="s">
        <v>123</v>
      </c>
      <c r="C697" t="s">
        <v>165</v>
      </c>
      <c r="D697" s="15">
        <v>582</v>
      </c>
      <c r="E697" t="s">
        <v>415</v>
      </c>
      <c r="F697" t="s">
        <v>109</v>
      </c>
      <c r="G697" t="s">
        <v>110</v>
      </c>
      <c r="H697" t="s">
        <v>165</v>
      </c>
      <c r="I697" t="s">
        <v>118</v>
      </c>
      <c r="J697" t="s">
        <v>112</v>
      </c>
      <c r="K697" t="s">
        <v>178</v>
      </c>
      <c r="L697" s="15">
        <v>2000</v>
      </c>
      <c r="M697" t="s">
        <v>115</v>
      </c>
      <c r="N697" t="s">
        <v>116</v>
      </c>
      <c r="O697" t="s">
        <v>416</v>
      </c>
      <c r="P697" t="s">
        <v>180</v>
      </c>
      <c r="Q697" t="s">
        <v>385</v>
      </c>
      <c r="R697" t="s">
        <v>170</v>
      </c>
      <c r="S697">
        <v>25200</v>
      </c>
      <c r="T697">
        <v>0</v>
      </c>
      <c r="U697" s="15">
        <v>1</v>
      </c>
      <c r="V697" s="27" t="str">
        <f>INDEX(program[ProgramName],MATCH(Data2[[#This Row],[ProgramNum]],program[ProgramNum],0))</f>
        <v>MOTOR VEHICLE SERVICES AND ENFORCEMENT</v>
      </c>
      <c r="W697" s="20" t="str">
        <f>RIGHT(Data2[[#This Row],[ProgramNum]],1)&amp;Data2[[#This Row],[Statute]]</f>
        <v>5dy</v>
      </c>
      <c r="X697" s="27" t="e">
        <f>INDEX(#REF!,MATCH(Data2[[#This Row],[Appr]],#REF!,0))</f>
        <v>#REF!</v>
      </c>
      <c r="Y697" s="40" t="str">
        <f>INDEX(version[Version],MATCH(Data2[[#This Row],[ChangeAuth]],version[Chg code],0))</f>
        <v>Agency</v>
      </c>
      <c r="Z697" s="30">
        <f>INDEX(fund[#Data],MATCH(G697,fund[Fund code],0),2)</f>
        <v>211</v>
      </c>
      <c r="AA697" s="29" t="str">
        <f>IF(Data2[[#This Row],[B2year]]=1,RIGHT(LEFT($A$1,4)+1,2),IF(Data2[[#This Row],[B2year]]=2,RIGHT($A$1,2),""))</f>
        <v>22</v>
      </c>
      <c r="AB697" s="29">
        <f>INDEX(version8[#Data],MATCH(Data2[[#This Row],[Version]],version8[Version],0),2)</f>
        <v>1</v>
      </c>
      <c r="AC697" s="29" t="str">
        <f>IF(Data2[[#This Row],[FederalService]]="",Data2[[#This Row],[FundSource]],IF(Data2[[#This Row],[FederalService]]="L",Data2[[#This Row],[FundSource]]&amp;"-L",IF(Data2[[#This Row],[FederalService]]="F",Data2[[#This Row],[FundSource]]&amp;"-F",IF(Data2[[#This Row],[FederalService]]="S",Data2[[#This Row],[FundSource]]&amp;"-S"))))</f>
        <v>SEG-F</v>
      </c>
    </row>
    <row r="698" spans="1:29" ht="15" x14ac:dyDescent="0.25">
      <c r="A698" t="s">
        <v>127</v>
      </c>
      <c r="B698" t="s">
        <v>123</v>
      </c>
      <c r="C698" t="s">
        <v>165</v>
      </c>
      <c r="D698" s="15">
        <v>582</v>
      </c>
      <c r="E698" t="s">
        <v>415</v>
      </c>
      <c r="F698" t="s">
        <v>109</v>
      </c>
      <c r="G698" t="s">
        <v>110</v>
      </c>
      <c r="H698" t="s">
        <v>165</v>
      </c>
      <c r="I698" t="s">
        <v>118</v>
      </c>
      <c r="J698" t="s">
        <v>112</v>
      </c>
      <c r="K698" t="s">
        <v>178</v>
      </c>
      <c r="L698" s="15">
        <v>2000</v>
      </c>
      <c r="M698" t="s">
        <v>115</v>
      </c>
      <c r="N698" t="s">
        <v>116</v>
      </c>
      <c r="O698" t="s">
        <v>416</v>
      </c>
      <c r="P698" t="s">
        <v>180</v>
      </c>
      <c r="Q698" t="s">
        <v>385</v>
      </c>
      <c r="R698" t="s">
        <v>170</v>
      </c>
      <c r="S698">
        <v>25200</v>
      </c>
      <c r="T698">
        <v>0</v>
      </c>
      <c r="U698" s="15">
        <v>2</v>
      </c>
      <c r="V698" s="27" t="str">
        <f>INDEX(program[ProgramName],MATCH(Data2[[#This Row],[ProgramNum]],program[ProgramNum],0))</f>
        <v>MOTOR VEHICLE SERVICES AND ENFORCEMENT</v>
      </c>
      <c r="W698" s="20" t="str">
        <f>RIGHT(Data2[[#This Row],[ProgramNum]],1)&amp;Data2[[#This Row],[Statute]]</f>
        <v>5dy</v>
      </c>
      <c r="X698" s="27" t="e">
        <f>INDEX(#REF!,MATCH(Data2[[#This Row],[Appr]],#REF!,0))</f>
        <v>#REF!</v>
      </c>
      <c r="Y698" s="40" t="str">
        <f>INDEX(version[Version],MATCH(Data2[[#This Row],[ChangeAuth]],version[Chg code],0))</f>
        <v>Agency</v>
      </c>
      <c r="Z698" s="30">
        <f>INDEX(fund[#Data],MATCH(G698,fund[Fund code],0),2)</f>
        <v>211</v>
      </c>
      <c r="AA698" s="29" t="str">
        <f>IF(Data2[[#This Row],[B2year]]=1,RIGHT(LEFT($A$1,4)+1,2),IF(Data2[[#This Row],[B2year]]=2,RIGHT($A$1,2),""))</f>
        <v>23</v>
      </c>
      <c r="AB698" s="29">
        <f>INDEX(version8[#Data],MATCH(Data2[[#This Row],[Version]],version8[Version],0),2)</f>
        <v>1</v>
      </c>
      <c r="AC698" s="29" t="str">
        <f>IF(Data2[[#This Row],[FederalService]]="",Data2[[#This Row],[FundSource]],IF(Data2[[#This Row],[FederalService]]="L",Data2[[#This Row],[FundSource]]&amp;"-L",IF(Data2[[#This Row],[FederalService]]="F",Data2[[#This Row],[FundSource]]&amp;"-F",IF(Data2[[#This Row],[FederalService]]="S",Data2[[#This Row],[FundSource]]&amp;"-S"))))</f>
        <v>SEG-F</v>
      </c>
    </row>
    <row r="699" spans="1:29" ht="15" x14ac:dyDescent="0.25">
      <c r="A699" t="s">
        <v>127</v>
      </c>
      <c r="B699" t="s">
        <v>126</v>
      </c>
      <c r="C699" t="s">
        <v>165</v>
      </c>
      <c r="D699" s="15">
        <v>563</v>
      </c>
      <c r="E699" t="s">
        <v>345</v>
      </c>
      <c r="F699" t="s">
        <v>109</v>
      </c>
      <c r="G699" t="s">
        <v>110</v>
      </c>
      <c r="H699" t="s">
        <v>165</v>
      </c>
      <c r="I699" t="s">
        <v>111</v>
      </c>
      <c r="J699" t="s">
        <v>112</v>
      </c>
      <c r="K699" t="s">
        <v>165</v>
      </c>
      <c r="L699" s="15">
        <v>5512</v>
      </c>
      <c r="M699" t="s">
        <v>402</v>
      </c>
      <c r="N699" t="s">
        <v>114</v>
      </c>
      <c r="O699" t="s">
        <v>209</v>
      </c>
      <c r="P699" t="s">
        <v>270</v>
      </c>
      <c r="Q699" t="s">
        <v>172</v>
      </c>
      <c r="R699" t="s">
        <v>170</v>
      </c>
      <c r="S699">
        <v>-117800</v>
      </c>
      <c r="T699">
        <v>0</v>
      </c>
      <c r="U699" s="15">
        <v>2</v>
      </c>
      <c r="V699" s="27" t="str">
        <f>INDEX(program[ProgramName],MATCH(Data2[[#This Row],[ProgramNum]],program[ProgramNum],0))</f>
        <v>MOTOR VEHICLE SERVICES AND ENFORCEMENT</v>
      </c>
      <c r="W699" s="20" t="str">
        <f>RIGHT(Data2[[#This Row],[ProgramNum]],1)&amp;Data2[[#This Row],[Statute]]</f>
        <v>5cq</v>
      </c>
      <c r="X699" s="27" t="e">
        <f>INDEX(#REF!,MATCH(Data2[[#This Row],[Appr]],#REF!,0))</f>
        <v>#REF!</v>
      </c>
      <c r="Y699" s="40" t="str">
        <f>INDEX(version[Version],MATCH(Data2[[#This Row],[ChangeAuth]],version[Chg code],0))</f>
        <v>Agency</v>
      </c>
      <c r="Z699" s="30">
        <f>INDEX(fund[#Data],MATCH(G699,fund[Fund code],0),2)</f>
        <v>211</v>
      </c>
      <c r="AA699" s="29" t="str">
        <f>IF(Data2[[#This Row],[B2year]]=1,RIGHT(LEFT($A$1,4)+1,2),IF(Data2[[#This Row],[B2year]]=2,RIGHT($A$1,2),""))</f>
        <v>23</v>
      </c>
      <c r="AB699" s="29">
        <f>INDEX(version8[#Data],MATCH(Data2[[#This Row],[Version]],version8[Version],0),2)</f>
        <v>1</v>
      </c>
      <c r="AC699" s="29" t="str">
        <f>IF(Data2[[#This Row],[FederalService]]="",Data2[[#This Row],[FundSource]],IF(Data2[[#This Row],[FederalService]]="L",Data2[[#This Row],[FundSource]]&amp;"-L",IF(Data2[[#This Row],[FederalService]]="F",Data2[[#This Row],[FundSource]]&amp;"-F",IF(Data2[[#This Row],[FederalService]]="S",Data2[[#This Row],[FundSource]]&amp;"-S"))))</f>
        <v>SEG</v>
      </c>
    </row>
    <row r="700" spans="1:29" ht="15" x14ac:dyDescent="0.25">
      <c r="A700" t="s">
        <v>127</v>
      </c>
      <c r="B700" t="s">
        <v>126</v>
      </c>
      <c r="C700" t="s">
        <v>165</v>
      </c>
      <c r="D700" s="15">
        <v>563</v>
      </c>
      <c r="E700" t="s">
        <v>345</v>
      </c>
      <c r="F700" t="s">
        <v>109</v>
      </c>
      <c r="G700" t="s">
        <v>110</v>
      </c>
      <c r="H700" t="s">
        <v>165</v>
      </c>
      <c r="I700" t="s">
        <v>111</v>
      </c>
      <c r="J700" t="s">
        <v>112</v>
      </c>
      <c r="K700" t="s">
        <v>165</v>
      </c>
      <c r="L700" s="15">
        <v>2000</v>
      </c>
      <c r="M700" t="s">
        <v>115</v>
      </c>
      <c r="N700" t="s">
        <v>116</v>
      </c>
      <c r="O700" t="s">
        <v>209</v>
      </c>
      <c r="P700" t="s">
        <v>270</v>
      </c>
      <c r="Q700" t="s">
        <v>172</v>
      </c>
      <c r="R700" t="s">
        <v>170</v>
      </c>
      <c r="S700">
        <v>14401800</v>
      </c>
      <c r="T700">
        <v>0</v>
      </c>
      <c r="U700" s="15">
        <v>2</v>
      </c>
      <c r="V700" s="27" t="str">
        <f>INDEX(program[ProgramName],MATCH(Data2[[#This Row],[ProgramNum]],program[ProgramNum],0))</f>
        <v>MOTOR VEHICLE SERVICES AND ENFORCEMENT</v>
      </c>
      <c r="W700" s="20" t="str">
        <f>RIGHT(Data2[[#This Row],[ProgramNum]],1)&amp;Data2[[#This Row],[Statute]]</f>
        <v>5cq</v>
      </c>
      <c r="X700" s="27" t="e">
        <f>INDEX(#REF!,MATCH(Data2[[#This Row],[Appr]],#REF!,0))</f>
        <v>#REF!</v>
      </c>
      <c r="Y700" s="40" t="str">
        <f>INDEX(version[Version],MATCH(Data2[[#This Row],[ChangeAuth]],version[Chg code],0))</f>
        <v>Agency</v>
      </c>
      <c r="Z700" s="30">
        <f>INDEX(fund[#Data],MATCH(G700,fund[Fund code],0),2)</f>
        <v>211</v>
      </c>
      <c r="AA700" s="29" t="str">
        <f>IF(Data2[[#This Row],[B2year]]=1,RIGHT(LEFT($A$1,4)+1,2),IF(Data2[[#This Row],[B2year]]=2,RIGHT($A$1,2),""))</f>
        <v>23</v>
      </c>
      <c r="AB700" s="29">
        <f>INDEX(version8[#Data],MATCH(Data2[[#This Row],[Version]],version8[Version],0),2)</f>
        <v>1</v>
      </c>
      <c r="AC700" s="29" t="str">
        <f>IF(Data2[[#This Row],[FederalService]]="",Data2[[#This Row],[FundSource]],IF(Data2[[#This Row],[FederalService]]="L",Data2[[#This Row],[FundSource]]&amp;"-L",IF(Data2[[#This Row],[FederalService]]="F",Data2[[#This Row],[FundSource]]&amp;"-F",IF(Data2[[#This Row],[FederalService]]="S",Data2[[#This Row],[FundSource]]&amp;"-S"))))</f>
        <v>SEG</v>
      </c>
    </row>
    <row r="701" spans="1:29" ht="15" x14ac:dyDescent="0.25">
      <c r="A701" t="s">
        <v>127</v>
      </c>
      <c r="B701" t="s">
        <v>126</v>
      </c>
      <c r="C701" t="s">
        <v>165</v>
      </c>
      <c r="D701" s="15">
        <v>563</v>
      </c>
      <c r="E701" t="s">
        <v>345</v>
      </c>
      <c r="F701" t="s">
        <v>109</v>
      </c>
      <c r="G701" t="s">
        <v>110</v>
      </c>
      <c r="H701" t="s">
        <v>165</v>
      </c>
      <c r="I701" t="s">
        <v>111</v>
      </c>
      <c r="J701" t="s">
        <v>112</v>
      </c>
      <c r="K701" t="s">
        <v>165</v>
      </c>
      <c r="L701" s="15">
        <v>2000</v>
      </c>
      <c r="M701" t="s">
        <v>115</v>
      </c>
      <c r="N701" t="s">
        <v>116</v>
      </c>
      <c r="O701" t="s">
        <v>209</v>
      </c>
      <c r="P701" t="s">
        <v>270</v>
      </c>
      <c r="Q701" t="s">
        <v>172</v>
      </c>
      <c r="R701" t="s">
        <v>170</v>
      </c>
      <c r="S701">
        <v>14401800</v>
      </c>
      <c r="T701">
        <v>0</v>
      </c>
      <c r="U701" s="15">
        <v>1</v>
      </c>
      <c r="V701" s="27" t="str">
        <f>INDEX(program[ProgramName],MATCH(Data2[[#This Row],[ProgramNum]],program[ProgramNum],0))</f>
        <v>MOTOR VEHICLE SERVICES AND ENFORCEMENT</v>
      </c>
      <c r="W701" s="20" t="str">
        <f>RIGHT(Data2[[#This Row],[ProgramNum]],1)&amp;Data2[[#This Row],[Statute]]</f>
        <v>5cq</v>
      </c>
      <c r="X701" s="27" t="e">
        <f>INDEX(#REF!,MATCH(Data2[[#This Row],[Appr]],#REF!,0))</f>
        <v>#REF!</v>
      </c>
      <c r="Y701" s="40" t="str">
        <f>INDEX(version[Version],MATCH(Data2[[#This Row],[ChangeAuth]],version[Chg code],0))</f>
        <v>Agency</v>
      </c>
      <c r="Z701" s="30">
        <f>INDEX(fund[#Data],MATCH(G701,fund[Fund code],0),2)</f>
        <v>211</v>
      </c>
      <c r="AA701" s="29" t="str">
        <f>IF(Data2[[#This Row],[B2year]]=1,RIGHT(LEFT($A$1,4)+1,2),IF(Data2[[#This Row],[B2year]]=2,RIGHT($A$1,2),""))</f>
        <v>22</v>
      </c>
      <c r="AB701" s="29">
        <f>INDEX(version8[#Data],MATCH(Data2[[#This Row],[Version]],version8[Version],0),2)</f>
        <v>1</v>
      </c>
      <c r="AC701" s="29" t="str">
        <f>IF(Data2[[#This Row],[FederalService]]="",Data2[[#This Row],[FundSource]],IF(Data2[[#This Row],[FederalService]]="L",Data2[[#This Row],[FundSource]]&amp;"-L",IF(Data2[[#This Row],[FederalService]]="F",Data2[[#This Row],[FundSource]]&amp;"-F",IF(Data2[[#This Row],[FederalService]]="S",Data2[[#This Row],[FundSource]]&amp;"-S"))))</f>
        <v>SEG</v>
      </c>
    </row>
    <row r="702" spans="1:29" ht="15" x14ac:dyDescent="0.25">
      <c r="A702" t="s">
        <v>127</v>
      </c>
      <c r="B702" t="s">
        <v>126</v>
      </c>
      <c r="C702" t="s">
        <v>165</v>
      </c>
      <c r="D702" s="15">
        <v>563</v>
      </c>
      <c r="E702" t="s">
        <v>345</v>
      </c>
      <c r="F702" t="s">
        <v>109</v>
      </c>
      <c r="G702" t="s">
        <v>110</v>
      </c>
      <c r="H702" t="s">
        <v>165</v>
      </c>
      <c r="I702" t="s">
        <v>111</v>
      </c>
      <c r="J702" t="s">
        <v>112</v>
      </c>
      <c r="K702" t="s">
        <v>165</v>
      </c>
      <c r="L702" s="15">
        <v>5506</v>
      </c>
      <c r="M702" t="s">
        <v>398</v>
      </c>
      <c r="N702" t="s">
        <v>114</v>
      </c>
      <c r="O702" t="s">
        <v>209</v>
      </c>
      <c r="P702" t="s">
        <v>270</v>
      </c>
      <c r="Q702" t="s">
        <v>172</v>
      </c>
      <c r="R702" t="s">
        <v>170</v>
      </c>
      <c r="S702">
        <v>-66800</v>
      </c>
      <c r="T702">
        <v>0</v>
      </c>
      <c r="U702" s="15">
        <v>2</v>
      </c>
      <c r="V702" s="27" t="str">
        <f>INDEX(program[ProgramName],MATCH(Data2[[#This Row],[ProgramNum]],program[ProgramNum],0))</f>
        <v>MOTOR VEHICLE SERVICES AND ENFORCEMENT</v>
      </c>
      <c r="W702" s="20" t="str">
        <f>RIGHT(Data2[[#This Row],[ProgramNum]],1)&amp;Data2[[#This Row],[Statute]]</f>
        <v>5cq</v>
      </c>
      <c r="X702" s="27" t="e">
        <f>INDEX(#REF!,MATCH(Data2[[#This Row],[Appr]],#REF!,0))</f>
        <v>#REF!</v>
      </c>
      <c r="Y702" s="40" t="str">
        <f>INDEX(version[Version],MATCH(Data2[[#This Row],[ChangeAuth]],version[Chg code],0))</f>
        <v>Agency</v>
      </c>
      <c r="Z702" s="30">
        <f>INDEX(fund[#Data],MATCH(G702,fund[Fund code],0),2)</f>
        <v>211</v>
      </c>
      <c r="AA702" s="29" t="str">
        <f>IF(Data2[[#This Row],[B2year]]=1,RIGHT(LEFT($A$1,4)+1,2),IF(Data2[[#This Row],[B2year]]=2,RIGHT($A$1,2),""))</f>
        <v>23</v>
      </c>
      <c r="AB702" s="29">
        <f>INDEX(version8[#Data],MATCH(Data2[[#This Row],[Version]],version8[Version],0),2)</f>
        <v>1</v>
      </c>
      <c r="AC702" s="29" t="str">
        <f>IF(Data2[[#This Row],[FederalService]]="",Data2[[#This Row],[FundSource]],IF(Data2[[#This Row],[FederalService]]="L",Data2[[#This Row],[FundSource]]&amp;"-L",IF(Data2[[#This Row],[FederalService]]="F",Data2[[#This Row],[FundSource]]&amp;"-F",IF(Data2[[#This Row],[FederalService]]="S",Data2[[#This Row],[FundSource]]&amp;"-S"))))</f>
        <v>SEG</v>
      </c>
    </row>
    <row r="703" spans="1:29" ht="15" x14ac:dyDescent="0.25">
      <c r="A703" t="s">
        <v>127</v>
      </c>
      <c r="B703" t="s">
        <v>126</v>
      </c>
      <c r="C703" t="s">
        <v>165</v>
      </c>
      <c r="D703" s="15">
        <v>563</v>
      </c>
      <c r="E703" t="s">
        <v>345</v>
      </c>
      <c r="F703" t="s">
        <v>109</v>
      </c>
      <c r="G703" t="s">
        <v>110</v>
      </c>
      <c r="H703" t="s">
        <v>165</v>
      </c>
      <c r="I703" t="s">
        <v>111</v>
      </c>
      <c r="J703" t="s">
        <v>112</v>
      </c>
      <c r="K703" t="s">
        <v>165</v>
      </c>
      <c r="L703" s="15">
        <v>5506</v>
      </c>
      <c r="M703" t="s">
        <v>398</v>
      </c>
      <c r="N703" t="s">
        <v>114</v>
      </c>
      <c r="O703" t="s">
        <v>209</v>
      </c>
      <c r="P703" t="s">
        <v>270</v>
      </c>
      <c r="Q703" t="s">
        <v>172</v>
      </c>
      <c r="R703" t="s">
        <v>170</v>
      </c>
      <c r="S703">
        <v>-66800</v>
      </c>
      <c r="T703">
        <v>0</v>
      </c>
      <c r="U703" s="15">
        <v>1</v>
      </c>
      <c r="V703" s="27" t="str">
        <f>INDEX(program[ProgramName],MATCH(Data2[[#This Row],[ProgramNum]],program[ProgramNum],0))</f>
        <v>MOTOR VEHICLE SERVICES AND ENFORCEMENT</v>
      </c>
      <c r="W703" s="20" t="str">
        <f>RIGHT(Data2[[#This Row],[ProgramNum]],1)&amp;Data2[[#This Row],[Statute]]</f>
        <v>5cq</v>
      </c>
      <c r="X703" s="27" t="e">
        <f>INDEX(#REF!,MATCH(Data2[[#This Row],[Appr]],#REF!,0))</f>
        <v>#REF!</v>
      </c>
      <c r="Y703" s="40" t="str">
        <f>INDEX(version[Version],MATCH(Data2[[#This Row],[ChangeAuth]],version[Chg code],0))</f>
        <v>Agency</v>
      </c>
      <c r="Z703" s="30">
        <f>INDEX(fund[#Data],MATCH(G703,fund[Fund code],0),2)</f>
        <v>211</v>
      </c>
      <c r="AA703" s="29" t="str">
        <f>IF(Data2[[#This Row],[B2year]]=1,RIGHT(LEFT($A$1,4)+1,2),IF(Data2[[#This Row],[B2year]]=2,RIGHT($A$1,2),""))</f>
        <v>22</v>
      </c>
      <c r="AB703" s="29">
        <f>INDEX(version8[#Data],MATCH(Data2[[#This Row],[Version]],version8[Version],0),2)</f>
        <v>1</v>
      </c>
      <c r="AC703" s="29" t="str">
        <f>IF(Data2[[#This Row],[FederalService]]="",Data2[[#This Row],[FundSource]],IF(Data2[[#This Row],[FederalService]]="L",Data2[[#This Row],[FundSource]]&amp;"-L",IF(Data2[[#This Row],[FederalService]]="F",Data2[[#This Row],[FundSource]]&amp;"-F",IF(Data2[[#This Row],[FederalService]]="S",Data2[[#This Row],[FundSource]]&amp;"-S"))))</f>
        <v>SEG</v>
      </c>
    </row>
    <row r="704" spans="1:29" ht="15" x14ac:dyDescent="0.25">
      <c r="A704" t="s">
        <v>127</v>
      </c>
      <c r="B704" t="s">
        <v>126</v>
      </c>
      <c r="C704" t="s">
        <v>165</v>
      </c>
      <c r="D704" s="15">
        <v>563</v>
      </c>
      <c r="E704" t="s">
        <v>345</v>
      </c>
      <c r="F704" t="s">
        <v>109</v>
      </c>
      <c r="G704" t="s">
        <v>110</v>
      </c>
      <c r="H704" t="s">
        <v>165</v>
      </c>
      <c r="I704" t="s">
        <v>111</v>
      </c>
      <c r="J704" t="s">
        <v>112</v>
      </c>
      <c r="K704" t="s">
        <v>165</v>
      </c>
      <c r="L704" s="15">
        <v>3003</v>
      </c>
      <c r="M704" t="s">
        <v>113</v>
      </c>
      <c r="N704" t="s">
        <v>114</v>
      </c>
      <c r="O704" t="s">
        <v>209</v>
      </c>
      <c r="P704" t="s">
        <v>270</v>
      </c>
      <c r="Q704" t="s">
        <v>172</v>
      </c>
      <c r="R704" t="s">
        <v>170</v>
      </c>
      <c r="S704">
        <v>835400</v>
      </c>
      <c r="T704">
        <v>0</v>
      </c>
      <c r="U704" s="15">
        <v>1</v>
      </c>
      <c r="V704" s="27" t="str">
        <f>INDEX(program[ProgramName],MATCH(Data2[[#This Row],[ProgramNum]],program[ProgramNum],0))</f>
        <v>MOTOR VEHICLE SERVICES AND ENFORCEMENT</v>
      </c>
      <c r="W704" s="20" t="str">
        <f>RIGHT(Data2[[#This Row],[ProgramNum]],1)&amp;Data2[[#This Row],[Statute]]</f>
        <v>5cq</v>
      </c>
      <c r="X704" s="27" t="e">
        <f>INDEX(#REF!,MATCH(Data2[[#This Row],[Appr]],#REF!,0))</f>
        <v>#REF!</v>
      </c>
      <c r="Y704" s="40" t="str">
        <f>INDEX(version[Version],MATCH(Data2[[#This Row],[ChangeAuth]],version[Chg code],0))</f>
        <v>Agency</v>
      </c>
      <c r="Z704" s="30">
        <f>INDEX(fund[#Data],MATCH(G704,fund[Fund code],0),2)</f>
        <v>211</v>
      </c>
      <c r="AA704" s="29" t="str">
        <f>IF(Data2[[#This Row],[B2year]]=1,RIGHT(LEFT($A$1,4)+1,2),IF(Data2[[#This Row],[B2year]]=2,RIGHT($A$1,2),""))</f>
        <v>22</v>
      </c>
      <c r="AB704" s="29">
        <f>INDEX(version8[#Data],MATCH(Data2[[#This Row],[Version]],version8[Version],0),2)</f>
        <v>1</v>
      </c>
      <c r="AC704" s="29" t="str">
        <f>IF(Data2[[#This Row],[FederalService]]="",Data2[[#This Row],[FundSource]],IF(Data2[[#This Row],[FederalService]]="L",Data2[[#This Row],[FundSource]]&amp;"-L",IF(Data2[[#This Row],[FederalService]]="F",Data2[[#This Row],[FundSource]]&amp;"-F",IF(Data2[[#This Row],[FederalService]]="S",Data2[[#This Row],[FundSource]]&amp;"-S"))))</f>
        <v>SEG</v>
      </c>
    </row>
    <row r="705" spans="1:29" ht="15" x14ac:dyDescent="0.25">
      <c r="A705" t="s">
        <v>127</v>
      </c>
      <c r="B705" t="s">
        <v>126</v>
      </c>
      <c r="C705" t="s">
        <v>165</v>
      </c>
      <c r="D705" s="15">
        <v>563</v>
      </c>
      <c r="E705" t="s">
        <v>345</v>
      </c>
      <c r="F705" t="s">
        <v>109</v>
      </c>
      <c r="G705" t="s">
        <v>110</v>
      </c>
      <c r="H705" t="s">
        <v>165</v>
      </c>
      <c r="I705" t="s">
        <v>111</v>
      </c>
      <c r="J705" t="s">
        <v>112</v>
      </c>
      <c r="K705" t="s">
        <v>165</v>
      </c>
      <c r="L705" s="15">
        <v>5513</v>
      </c>
      <c r="M705" t="s">
        <v>390</v>
      </c>
      <c r="N705" t="s">
        <v>114</v>
      </c>
      <c r="O705" t="s">
        <v>209</v>
      </c>
      <c r="P705" t="s">
        <v>270</v>
      </c>
      <c r="Q705" t="s">
        <v>172</v>
      </c>
      <c r="R705" t="s">
        <v>170</v>
      </c>
      <c r="S705">
        <v>188700</v>
      </c>
      <c r="T705">
        <v>0</v>
      </c>
      <c r="U705" s="15">
        <v>2</v>
      </c>
      <c r="V705" s="27" t="str">
        <f>INDEX(program[ProgramName],MATCH(Data2[[#This Row],[ProgramNum]],program[ProgramNum],0))</f>
        <v>MOTOR VEHICLE SERVICES AND ENFORCEMENT</v>
      </c>
      <c r="W705" s="20" t="str">
        <f>RIGHT(Data2[[#This Row],[ProgramNum]],1)&amp;Data2[[#This Row],[Statute]]</f>
        <v>5cq</v>
      </c>
      <c r="X705" s="27" t="e">
        <f>INDEX(#REF!,MATCH(Data2[[#This Row],[Appr]],#REF!,0))</f>
        <v>#REF!</v>
      </c>
      <c r="Y705" s="40" t="str">
        <f>INDEX(version[Version],MATCH(Data2[[#This Row],[ChangeAuth]],version[Chg code],0))</f>
        <v>Agency</v>
      </c>
      <c r="Z705" s="30">
        <f>INDEX(fund[#Data],MATCH(G705,fund[Fund code],0),2)</f>
        <v>211</v>
      </c>
      <c r="AA705" s="29" t="str">
        <f>IF(Data2[[#This Row],[B2year]]=1,RIGHT(LEFT($A$1,4)+1,2),IF(Data2[[#This Row],[B2year]]=2,RIGHT($A$1,2),""))</f>
        <v>23</v>
      </c>
      <c r="AB705" s="29">
        <f>INDEX(version8[#Data],MATCH(Data2[[#This Row],[Version]],version8[Version],0),2)</f>
        <v>1</v>
      </c>
      <c r="AC705" s="29" t="str">
        <f>IF(Data2[[#This Row],[FederalService]]="",Data2[[#This Row],[FundSource]],IF(Data2[[#This Row],[FederalService]]="L",Data2[[#This Row],[FundSource]]&amp;"-L",IF(Data2[[#This Row],[FederalService]]="F",Data2[[#This Row],[FundSource]]&amp;"-F",IF(Data2[[#This Row],[FederalService]]="S",Data2[[#This Row],[FundSource]]&amp;"-S"))))</f>
        <v>SEG</v>
      </c>
    </row>
    <row r="706" spans="1:29" ht="15" x14ac:dyDescent="0.25">
      <c r="A706" t="s">
        <v>127</v>
      </c>
      <c r="B706" t="s">
        <v>126</v>
      </c>
      <c r="C706" t="s">
        <v>165</v>
      </c>
      <c r="D706" s="15">
        <v>563</v>
      </c>
      <c r="E706" t="s">
        <v>345</v>
      </c>
      <c r="F706" t="s">
        <v>109</v>
      </c>
      <c r="G706" t="s">
        <v>110</v>
      </c>
      <c r="H706" t="s">
        <v>165</v>
      </c>
      <c r="I706" t="s">
        <v>111</v>
      </c>
      <c r="J706" t="s">
        <v>112</v>
      </c>
      <c r="K706" t="s">
        <v>165</v>
      </c>
      <c r="L706" s="15">
        <v>5512</v>
      </c>
      <c r="M706" t="s">
        <v>402</v>
      </c>
      <c r="N706" t="s">
        <v>114</v>
      </c>
      <c r="O706" t="s">
        <v>209</v>
      </c>
      <c r="P706" t="s">
        <v>270</v>
      </c>
      <c r="Q706" t="s">
        <v>172</v>
      </c>
      <c r="R706" t="s">
        <v>170</v>
      </c>
      <c r="S706">
        <v>-117800</v>
      </c>
      <c r="T706">
        <v>0</v>
      </c>
      <c r="U706" s="15">
        <v>1</v>
      </c>
      <c r="V706" s="27" t="str">
        <f>INDEX(program[ProgramName],MATCH(Data2[[#This Row],[ProgramNum]],program[ProgramNum],0))</f>
        <v>MOTOR VEHICLE SERVICES AND ENFORCEMENT</v>
      </c>
      <c r="W706" s="20" t="str">
        <f>RIGHT(Data2[[#This Row],[ProgramNum]],1)&amp;Data2[[#This Row],[Statute]]</f>
        <v>5cq</v>
      </c>
      <c r="X706" s="27" t="e">
        <f>INDEX(#REF!,MATCH(Data2[[#This Row],[Appr]],#REF!,0))</f>
        <v>#REF!</v>
      </c>
      <c r="Y706" s="40" t="str">
        <f>INDEX(version[Version],MATCH(Data2[[#This Row],[ChangeAuth]],version[Chg code],0))</f>
        <v>Agency</v>
      </c>
      <c r="Z706" s="30">
        <f>INDEX(fund[#Data],MATCH(G706,fund[Fund code],0),2)</f>
        <v>211</v>
      </c>
      <c r="AA706" s="29" t="str">
        <f>IF(Data2[[#This Row],[B2year]]=1,RIGHT(LEFT($A$1,4)+1,2),IF(Data2[[#This Row],[B2year]]=2,RIGHT($A$1,2),""))</f>
        <v>22</v>
      </c>
      <c r="AB706" s="29">
        <f>INDEX(version8[#Data],MATCH(Data2[[#This Row],[Version]],version8[Version],0),2)</f>
        <v>1</v>
      </c>
      <c r="AC706" s="29" t="str">
        <f>IF(Data2[[#This Row],[FederalService]]="",Data2[[#This Row],[FundSource]],IF(Data2[[#This Row],[FederalService]]="L",Data2[[#This Row],[FundSource]]&amp;"-L",IF(Data2[[#This Row],[FederalService]]="F",Data2[[#This Row],[FundSource]]&amp;"-F",IF(Data2[[#This Row],[FederalService]]="S",Data2[[#This Row],[FundSource]]&amp;"-S"))))</f>
        <v>SEG</v>
      </c>
    </row>
    <row r="707" spans="1:29" ht="15" x14ac:dyDescent="0.25">
      <c r="A707" t="s">
        <v>127</v>
      </c>
      <c r="B707" t="s">
        <v>126</v>
      </c>
      <c r="C707" t="s">
        <v>165</v>
      </c>
      <c r="D707" s="15">
        <v>563</v>
      </c>
      <c r="E707" t="s">
        <v>345</v>
      </c>
      <c r="F707" t="s">
        <v>109</v>
      </c>
      <c r="G707" t="s">
        <v>110</v>
      </c>
      <c r="H707" t="s">
        <v>165</v>
      </c>
      <c r="I707" t="s">
        <v>111</v>
      </c>
      <c r="J707" t="s">
        <v>112</v>
      </c>
      <c r="K707" t="s">
        <v>165</v>
      </c>
      <c r="L707" s="15">
        <v>3007</v>
      </c>
      <c r="M707" t="s">
        <v>135</v>
      </c>
      <c r="N707" t="s">
        <v>114</v>
      </c>
      <c r="O707" t="s">
        <v>209</v>
      </c>
      <c r="P707" t="s">
        <v>270</v>
      </c>
      <c r="Q707" t="s">
        <v>172</v>
      </c>
      <c r="R707" t="s">
        <v>170</v>
      </c>
      <c r="S707">
        <v>153200</v>
      </c>
      <c r="T707">
        <v>0</v>
      </c>
      <c r="U707" s="15">
        <v>2</v>
      </c>
      <c r="V707" s="27" t="str">
        <f>INDEX(program[ProgramName],MATCH(Data2[[#This Row],[ProgramNum]],program[ProgramNum],0))</f>
        <v>MOTOR VEHICLE SERVICES AND ENFORCEMENT</v>
      </c>
      <c r="W707" s="20" t="str">
        <f>RIGHT(Data2[[#This Row],[ProgramNum]],1)&amp;Data2[[#This Row],[Statute]]</f>
        <v>5cq</v>
      </c>
      <c r="X707" s="27" t="e">
        <f>INDEX(#REF!,MATCH(Data2[[#This Row],[Appr]],#REF!,0))</f>
        <v>#REF!</v>
      </c>
      <c r="Y707" s="40" t="str">
        <f>INDEX(version[Version],MATCH(Data2[[#This Row],[ChangeAuth]],version[Chg code],0))</f>
        <v>Agency</v>
      </c>
      <c r="Z707" s="30">
        <f>INDEX(fund[#Data],MATCH(G707,fund[Fund code],0),2)</f>
        <v>211</v>
      </c>
      <c r="AA707" s="29" t="str">
        <f>IF(Data2[[#This Row],[B2year]]=1,RIGHT(LEFT($A$1,4)+1,2),IF(Data2[[#This Row],[B2year]]=2,RIGHT($A$1,2),""))</f>
        <v>23</v>
      </c>
      <c r="AB707" s="29">
        <f>INDEX(version8[#Data],MATCH(Data2[[#This Row],[Version]],version8[Version],0),2)</f>
        <v>1</v>
      </c>
      <c r="AC707" s="29" t="str">
        <f>IF(Data2[[#This Row],[FederalService]]="",Data2[[#This Row],[FundSource]],IF(Data2[[#This Row],[FederalService]]="L",Data2[[#This Row],[FundSource]]&amp;"-L",IF(Data2[[#This Row],[FederalService]]="F",Data2[[#This Row],[FundSource]]&amp;"-F",IF(Data2[[#This Row],[FederalService]]="S",Data2[[#This Row],[FundSource]]&amp;"-S"))))</f>
        <v>SEG</v>
      </c>
    </row>
    <row r="708" spans="1:29" ht="15" x14ac:dyDescent="0.25">
      <c r="A708" t="s">
        <v>127</v>
      </c>
      <c r="B708" t="s">
        <v>126</v>
      </c>
      <c r="C708" t="s">
        <v>165</v>
      </c>
      <c r="D708" s="15">
        <v>563</v>
      </c>
      <c r="E708" t="s">
        <v>345</v>
      </c>
      <c r="F708" t="s">
        <v>109</v>
      </c>
      <c r="G708" t="s">
        <v>110</v>
      </c>
      <c r="H708" t="s">
        <v>165</v>
      </c>
      <c r="I708" t="s">
        <v>111</v>
      </c>
      <c r="J708" t="s">
        <v>112</v>
      </c>
      <c r="K708" t="s">
        <v>165</v>
      </c>
      <c r="L708" s="15">
        <v>3003</v>
      </c>
      <c r="M708" t="s">
        <v>113</v>
      </c>
      <c r="N708" t="s">
        <v>114</v>
      </c>
      <c r="O708" t="s">
        <v>209</v>
      </c>
      <c r="P708" t="s">
        <v>270</v>
      </c>
      <c r="Q708" t="s">
        <v>172</v>
      </c>
      <c r="R708" t="s">
        <v>170</v>
      </c>
      <c r="S708">
        <v>835400</v>
      </c>
      <c r="T708">
        <v>0</v>
      </c>
      <c r="U708" s="15">
        <v>2</v>
      </c>
      <c r="V708" s="27" t="str">
        <f>INDEX(program[ProgramName],MATCH(Data2[[#This Row],[ProgramNum]],program[ProgramNum],0))</f>
        <v>MOTOR VEHICLE SERVICES AND ENFORCEMENT</v>
      </c>
      <c r="W708" s="20" t="str">
        <f>RIGHT(Data2[[#This Row],[ProgramNum]],1)&amp;Data2[[#This Row],[Statute]]</f>
        <v>5cq</v>
      </c>
      <c r="X708" s="27" t="e">
        <f>INDEX(#REF!,MATCH(Data2[[#This Row],[Appr]],#REF!,0))</f>
        <v>#REF!</v>
      </c>
      <c r="Y708" s="40" t="str">
        <f>INDEX(version[Version],MATCH(Data2[[#This Row],[ChangeAuth]],version[Chg code],0))</f>
        <v>Agency</v>
      </c>
      <c r="Z708" s="30">
        <f>INDEX(fund[#Data],MATCH(G708,fund[Fund code],0),2)</f>
        <v>211</v>
      </c>
      <c r="AA708" s="29" t="str">
        <f>IF(Data2[[#This Row],[B2year]]=1,RIGHT(LEFT($A$1,4)+1,2),IF(Data2[[#This Row],[B2year]]=2,RIGHT($A$1,2),""))</f>
        <v>23</v>
      </c>
      <c r="AB708" s="29">
        <f>INDEX(version8[#Data],MATCH(Data2[[#This Row],[Version]],version8[Version],0),2)</f>
        <v>1</v>
      </c>
      <c r="AC708" s="29" t="str">
        <f>IF(Data2[[#This Row],[FederalService]]="",Data2[[#This Row],[FundSource]],IF(Data2[[#This Row],[FederalService]]="L",Data2[[#This Row],[FundSource]]&amp;"-L",IF(Data2[[#This Row],[FederalService]]="F",Data2[[#This Row],[FundSource]]&amp;"-F",IF(Data2[[#This Row],[FederalService]]="S",Data2[[#This Row],[FundSource]]&amp;"-S"))))</f>
        <v>SEG</v>
      </c>
    </row>
    <row r="709" spans="1:29" ht="15" x14ac:dyDescent="0.25">
      <c r="A709" t="s">
        <v>127</v>
      </c>
      <c r="B709" t="s">
        <v>126</v>
      </c>
      <c r="C709" t="s">
        <v>165</v>
      </c>
      <c r="D709" s="15">
        <v>563</v>
      </c>
      <c r="E709" t="s">
        <v>345</v>
      </c>
      <c r="F709" t="s">
        <v>109</v>
      </c>
      <c r="G709" t="s">
        <v>110</v>
      </c>
      <c r="H709" t="s">
        <v>165</v>
      </c>
      <c r="I709" t="s">
        <v>111</v>
      </c>
      <c r="J709" t="s">
        <v>112</v>
      </c>
      <c r="K709" t="s">
        <v>165</v>
      </c>
      <c r="L709" s="15">
        <v>3007</v>
      </c>
      <c r="M709" t="s">
        <v>135</v>
      </c>
      <c r="N709" t="s">
        <v>114</v>
      </c>
      <c r="O709" t="s">
        <v>209</v>
      </c>
      <c r="P709" t="s">
        <v>270</v>
      </c>
      <c r="Q709" t="s">
        <v>172</v>
      </c>
      <c r="R709" t="s">
        <v>170</v>
      </c>
      <c r="S709">
        <v>153200</v>
      </c>
      <c r="T709">
        <v>0</v>
      </c>
      <c r="U709" s="15">
        <v>1</v>
      </c>
      <c r="V709" s="27" t="str">
        <f>INDEX(program[ProgramName],MATCH(Data2[[#This Row],[ProgramNum]],program[ProgramNum],0))</f>
        <v>MOTOR VEHICLE SERVICES AND ENFORCEMENT</v>
      </c>
      <c r="W709" s="20" t="str">
        <f>RIGHT(Data2[[#This Row],[ProgramNum]],1)&amp;Data2[[#This Row],[Statute]]</f>
        <v>5cq</v>
      </c>
      <c r="X709" s="27" t="e">
        <f>INDEX(#REF!,MATCH(Data2[[#This Row],[Appr]],#REF!,0))</f>
        <v>#REF!</v>
      </c>
      <c r="Y709" s="40" t="str">
        <f>INDEX(version[Version],MATCH(Data2[[#This Row],[ChangeAuth]],version[Chg code],0))</f>
        <v>Agency</v>
      </c>
      <c r="Z709" s="30">
        <f>INDEX(fund[#Data],MATCH(G709,fund[Fund code],0),2)</f>
        <v>211</v>
      </c>
      <c r="AA709" s="29" t="str">
        <f>IF(Data2[[#This Row],[B2year]]=1,RIGHT(LEFT($A$1,4)+1,2),IF(Data2[[#This Row],[B2year]]=2,RIGHT($A$1,2),""))</f>
        <v>22</v>
      </c>
      <c r="AB709" s="29">
        <f>INDEX(version8[#Data],MATCH(Data2[[#This Row],[Version]],version8[Version],0),2)</f>
        <v>1</v>
      </c>
      <c r="AC709" s="29" t="str">
        <f>IF(Data2[[#This Row],[FederalService]]="",Data2[[#This Row],[FundSource]],IF(Data2[[#This Row],[FederalService]]="L",Data2[[#This Row],[FundSource]]&amp;"-L",IF(Data2[[#This Row],[FederalService]]="F",Data2[[#This Row],[FundSource]]&amp;"-F",IF(Data2[[#This Row],[FederalService]]="S",Data2[[#This Row],[FundSource]]&amp;"-S"))))</f>
        <v>SEG</v>
      </c>
    </row>
    <row r="710" spans="1:29" ht="15" x14ac:dyDescent="0.25">
      <c r="A710" t="s">
        <v>127</v>
      </c>
      <c r="B710" t="s">
        <v>126</v>
      </c>
      <c r="C710" t="s">
        <v>165</v>
      </c>
      <c r="D710" s="15">
        <v>563</v>
      </c>
      <c r="E710" t="s">
        <v>345</v>
      </c>
      <c r="F710" t="s">
        <v>109</v>
      </c>
      <c r="G710" t="s">
        <v>110</v>
      </c>
      <c r="H710" t="s">
        <v>165</v>
      </c>
      <c r="I710" t="s">
        <v>111</v>
      </c>
      <c r="J710" t="s">
        <v>112</v>
      </c>
      <c r="K710" t="s">
        <v>165</v>
      </c>
      <c r="L710" s="15">
        <v>5513</v>
      </c>
      <c r="M710" t="s">
        <v>390</v>
      </c>
      <c r="N710" t="s">
        <v>114</v>
      </c>
      <c r="O710" t="s">
        <v>209</v>
      </c>
      <c r="P710" t="s">
        <v>270</v>
      </c>
      <c r="Q710" t="s">
        <v>172</v>
      </c>
      <c r="R710" t="s">
        <v>170</v>
      </c>
      <c r="S710">
        <v>94400</v>
      </c>
      <c r="T710">
        <v>0</v>
      </c>
      <c r="U710" s="15">
        <v>1</v>
      </c>
      <c r="V710" s="27" t="str">
        <f>INDEX(program[ProgramName],MATCH(Data2[[#This Row],[ProgramNum]],program[ProgramNum],0))</f>
        <v>MOTOR VEHICLE SERVICES AND ENFORCEMENT</v>
      </c>
      <c r="W710" s="20" t="str">
        <f>RIGHT(Data2[[#This Row],[ProgramNum]],1)&amp;Data2[[#This Row],[Statute]]</f>
        <v>5cq</v>
      </c>
      <c r="X710" s="27" t="e">
        <f>INDEX(#REF!,MATCH(Data2[[#This Row],[Appr]],#REF!,0))</f>
        <v>#REF!</v>
      </c>
      <c r="Y710" s="40" t="str">
        <f>INDEX(version[Version],MATCH(Data2[[#This Row],[ChangeAuth]],version[Chg code],0))</f>
        <v>Agency</v>
      </c>
      <c r="Z710" s="30">
        <f>INDEX(fund[#Data],MATCH(G710,fund[Fund code],0),2)</f>
        <v>211</v>
      </c>
      <c r="AA710" s="29" t="str">
        <f>IF(Data2[[#This Row],[B2year]]=1,RIGHT(LEFT($A$1,4)+1,2),IF(Data2[[#This Row],[B2year]]=2,RIGHT($A$1,2),""))</f>
        <v>22</v>
      </c>
      <c r="AB710" s="29">
        <f>INDEX(version8[#Data],MATCH(Data2[[#This Row],[Version]],version8[Version],0),2)</f>
        <v>1</v>
      </c>
      <c r="AC710" s="29" t="str">
        <f>IF(Data2[[#This Row],[FederalService]]="",Data2[[#This Row],[FundSource]],IF(Data2[[#This Row],[FederalService]]="L",Data2[[#This Row],[FundSource]]&amp;"-L",IF(Data2[[#This Row],[FederalService]]="F",Data2[[#This Row],[FundSource]]&amp;"-F",IF(Data2[[#This Row],[FederalService]]="S",Data2[[#This Row],[FundSource]]&amp;"-S"))))</f>
        <v>SEG</v>
      </c>
    </row>
    <row r="711" spans="1:29" ht="15" x14ac:dyDescent="0.25">
      <c r="A711" t="s">
        <v>127</v>
      </c>
      <c r="B711" t="s">
        <v>126</v>
      </c>
      <c r="C711" t="s">
        <v>165</v>
      </c>
      <c r="D711" s="15">
        <v>563</v>
      </c>
      <c r="E711" t="s">
        <v>345</v>
      </c>
      <c r="F711" t="s">
        <v>109</v>
      </c>
      <c r="G711" t="s">
        <v>110</v>
      </c>
      <c r="H711" t="s">
        <v>165</v>
      </c>
      <c r="I711" t="s">
        <v>111</v>
      </c>
      <c r="J711" t="s">
        <v>112</v>
      </c>
      <c r="K711" t="s">
        <v>165</v>
      </c>
      <c r="L711" s="15">
        <v>3008</v>
      </c>
      <c r="M711" t="s">
        <v>136</v>
      </c>
      <c r="N711" t="s">
        <v>114</v>
      </c>
      <c r="O711" t="s">
        <v>209</v>
      </c>
      <c r="P711" t="s">
        <v>270</v>
      </c>
      <c r="Q711" t="s">
        <v>172</v>
      </c>
      <c r="R711" t="s">
        <v>170</v>
      </c>
      <c r="S711">
        <v>3800</v>
      </c>
      <c r="T711">
        <v>0</v>
      </c>
      <c r="U711" s="15">
        <v>1</v>
      </c>
      <c r="V711" s="27" t="str">
        <f>INDEX(program[ProgramName],MATCH(Data2[[#This Row],[ProgramNum]],program[ProgramNum],0))</f>
        <v>MOTOR VEHICLE SERVICES AND ENFORCEMENT</v>
      </c>
      <c r="W711" s="20" t="str">
        <f>RIGHT(Data2[[#This Row],[ProgramNum]],1)&amp;Data2[[#This Row],[Statute]]</f>
        <v>5cq</v>
      </c>
      <c r="X711" s="27" t="e">
        <f>INDEX(#REF!,MATCH(Data2[[#This Row],[Appr]],#REF!,0))</f>
        <v>#REF!</v>
      </c>
      <c r="Y711" s="40" t="str">
        <f>INDEX(version[Version],MATCH(Data2[[#This Row],[ChangeAuth]],version[Chg code],0))</f>
        <v>Agency</v>
      </c>
      <c r="Z711" s="30">
        <f>INDEX(fund[#Data],MATCH(G711,fund[Fund code],0),2)</f>
        <v>211</v>
      </c>
      <c r="AA711" s="29" t="str">
        <f>IF(Data2[[#This Row],[B2year]]=1,RIGHT(LEFT($A$1,4)+1,2),IF(Data2[[#This Row],[B2year]]=2,RIGHT($A$1,2),""))</f>
        <v>22</v>
      </c>
      <c r="AB711" s="29">
        <f>INDEX(version8[#Data],MATCH(Data2[[#This Row],[Version]],version8[Version],0),2)</f>
        <v>1</v>
      </c>
      <c r="AC711" s="29" t="str">
        <f>IF(Data2[[#This Row],[FederalService]]="",Data2[[#This Row],[FundSource]],IF(Data2[[#This Row],[FederalService]]="L",Data2[[#This Row],[FundSource]]&amp;"-L",IF(Data2[[#This Row],[FederalService]]="F",Data2[[#This Row],[FundSource]]&amp;"-F",IF(Data2[[#This Row],[FederalService]]="S",Data2[[#This Row],[FundSource]]&amp;"-S"))))</f>
        <v>SEG</v>
      </c>
    </row>
    <row r="712" spans="1:29" ht="15" x14ac:dyDescent="0.25">
      <c r="A712" t="s">
        <v>127</v>
      </c>
      <c r="B712" t="s">
        <v>126</v>
      </c>
      <c r="C712" t="s">
        <v>165</v>
      </c>
      <c r="D712" s="15">
        <v>563</v>
      </c>
      <c r="E712" t="s">
        <v>345</v>
      </c>
      <c r="F712" t="s">
        <v>109</v>
      </c>
      <c r="G712" t="s">
        <v>110</v>
      </c>
      <c r="H712" t="s">
        <v>165</v>
      </c>
      <c r="I712" t="s">
        <v>111</v>
      </c>
      <c r="J712" t="s">
        <v>112</v>
      </c>
      <c r="K712" t="s">
        <v>165</v>
      </c>
      <c r="L712" s="15">
        <v>3008</v>
      </c>
      <c r="M712" t="s">
        <v>136</v>
      </c>
      <c r="N712" t="s">
        <v>114</v>
      </c>
      <c r="O712" t="s">
        <v>209</v>
      </c>
      <c r="P712" t="s">
        <v>270</v>
      </c>
      <c r="Q712" t="s">
        <v>172</v>
      </c>
      <c r="R712" t="s">
        <v>170</v>
      </c>
      <c r="S712">
        <v>3800</v>
      </c>
      <c r="T712">
        <v>0</v>
      </c>
      <c r="U712" s="15">
        <v>2</v>
      </c>
      <c r="V712" s="27" t="str">
        <f>INDEX(program[ProgramName],MATCH(Data2[[#This Row],[ProgramNum]],program[ProgramNum],0))</f>
        <v>MOTOR VEHICLE SERVICES AND ENFORCEMENT</v>
      </c>
      <c r="W712" s="20" t="str">
        <f>RIGHT(Data2[[#This Row],[ProgramNum]],1)&amp;Data2[[#This Row],[Statute]]</f>
        <v>5cq</v>
      </c>
      <c r="X712" s="27" t="e">
        <f>INDEX(#REF!,MATCH(Data2[[#This Row],[Appr]],#REF!,0))</f>
        <v>#REF!</v>
      </c>
      <c r="Y712" s="40" t="str">
        <f>INDEX(version[Version],MATCH(Data2[[#This Row],[ChangeAuth]],version[Chg code],0))</f>
        <v>Agency</v>
      </c>
      <c r="Z712" s="30">
        <f>INDEX(fund[#Data],MATCH(G712,fund[Fund code],0),2)</f>
        <v>211</v>
      </c>
      <c r="AA712" s="29" t="str">
        <f>IF(Data2[[#This Row],[B2year]]=1,RIGHT(LEFT($A$1,4)+1,2),IF(Data2[[#This Row],[B2year]]=2,RIGHT($A$1,2),""))</f>
        <v>23</v>
      </c>
      <c r="AB712" s="29">
        <f>INDEX(version8[#Data],MATCH(Data2[[#This Row],[Version]],version8[Version],0),2)</f>
        <v>1</v>
      </c>
      <c r="AC712" s="29" t="str">
        <f>IF(Data2[[#This Row],[FederalService]]="",Data2[[#This Row],[FundSource]],IF(Data2[[#This Row],[FederalService]]="L",Data2[[#This Row],[FundSource]]&amp;"-L",IF(Data2[[#This Row],[FederalService]]="F",Data2[[#This Row],[FundSource]]&amp;"-F",IF(Data2[[#This Row],[FederalService]]="S",Data2[[#This Row],[FundSource]]&amp;"-S"))))</f>
        <v>SEG</v>
      </c>
    </row>
    <row r="713" spans="1:29" ht="15" x14ac:dyDescent="0.25">
      <c r="A713" t="s">
        <v>127</v>
      </c>
      <c r="B713" t="s">
        <v>126</v>
      </c>
      <c r="C713" t="s">
        <v>165</v>
      </c>
      <c r="D713" s="15">
        <v>563</v>
      </c>
      <c r="E713" t="s">
        <v>345</v>
      </c>
      <c r="F713" t="s">
        <v>109</v>
      </c>
      <c r="G713" t="s">
        <v>110</v>
      </c>
      <c r="H713" t="s">
        <v>165</v>
      </c>
      <c r="I713" t="s">
        <v>111</v>
      </c>
      <c r="J713" t="s">
        <v>112</v>
      </c>
      <c r="K713" t="s">
        <v>165</v>
      </c>
      <c r="L713" s="15">
        <v>5506</v>
      </c>
      <c r="M713" t="s">
        <v>398</v>
      </c>
      <c r="N713" t="s">
        <v>125</v>
      </c>
      <c r="O713" t="s">
        <v>209</v>
      </c>
      <c r="P713" t="s">
        <v>270</v>
      </c>
      <c r="Q713" t="s">
        <v>400</v>
      </c>
      <c r="R713" t="s">
        <v>160</v>
      </c>
      <c r="S713"/>
      <c r="T713">
        <v>3.8</v>
      </c>
      <c r="U713" s="15">
        <v>1</v>
      </c>
      <c r="V713" s="27" t="str">
        <f>INDEX(program[ProgramName],MATCH(Data2[[#This Row],[ProgramNum]],program[ProgramNum],0))</f>
        <v>MOTOR VEHICLE SERVICES AND ENFORCEMENT</v>
      </c>
      <c r="W713" s="20" t="str">
        <f>RIGHT(Data2[[#This Row],[ProgramNum]],1)&amp;Data2[[#This Row],[Statute]]</f>
        <v>5cq</v>
      </c>
      <c r="X713" s="27" t="e">
        <f>INDEX(#REF!,MATCH(Data2[[#This Row],[Appr]],#REF!,0))</f>
        <v>#REF!</v>
      </c>
      <c r="Y713" s="40" t="str">
        <f>INDEX(version[Version],MATCH(Data2[[#This Row],[ChangeAuth]],version[Chg code],0))</f>
        <v>Final</v>
      </c>
      <c r="Z713" s="30">
        <f>INDEX(fund[#Data],MATCH(G713,fund[Fund code],0),2)</f>
        <v>211</v>
      </c>
      <c r="AA713" s="29" t="str">
        <f>IF(Data2[[#This Row],[B2year]]=1,RIGHT(LEFT($A$1,4)+1,2),IF(Data2[[#This Row],[B2year]]=2,RIGHT($A$1,2),""))</f>
        <v>22</v>
      </c>
      <c r="AB713" s="29">
        <f>INDEX(version8[#Data],MATCH(Data2[[#This Row],[Version]],version8[Version],0),2)</f>
        <v>6</v>
      </c>
      <c r="AC713" s="29" t="str">
        <f>IF(Data2[[#This Row],[FederalService]]="",Data2[[#This Row],[FundSource]],IF(Data2[[#This Row],[FederalService]]="L",Data2[[#This Row],[FundSource]]&amp;"-L",IF(Data2[[#This Row],[FederalService]]="F",Data2[[#This Row],[FundSource]]&amp;"-F",IF(Data2[[#This Row],[FederalService]]="S",Data2[[#This Row],[FundSource]]&amp;"-S"))))</f>
        <v>SEG</v>
      </c>
    </row>
    <row r="714" spans="1:29" ht="15" x14ac:dyDescent="0.25">
      <c r="A714" t="s">
        <v>127</v>
      </c>
      <c r="B714" t="s">
        <v>126</v>
      </c>
      <c r="C714" t="s">
        <v>165</v>
      </c>
      <c r="D714" s="15">
        <v>563</v>
      </c>
      <c r="E714" t="s">
        <v>345</v>
      </c>
      <c r="F714" t="s">
        <v>109</v>
      </c>
      <c r="G714" t="s">
        <v>110</v>
      </c>
      <c r="H714" t="s">
        <v>165</v>
      </c>
      <c r="I714" t="s">
        <v>111</v>
      </c>
      <c r="J714" t="s">
        <v>112</v>
      </c>
      <c r="K714" t="s">
        <v>165</v>
      </c>
      <c r="L714" s="15">
        <v>5506</v>
      </c>
      <c r="M714" t="s">
        <v>398</v>
      </c>
      <c r="N714" t="s">
        <v>125</v>
      </c>
      <c r="O714" t="s">
        <v>209</v>
      </c>
      <c r="P714" t="s">
        <v>270</v>
      </c>
      <c r="Q714" t="s">
        <v>400</v>
      </c>
      <c r="R714" t="s">
        <v>160</v>
      </c>
      <c r="S714"/>
      <c r="T714">
        <v>3.8</v>
      </c>
      <c r="U714" s="15">
        <v>2</v>
      </c>
      <c r="V714" s="27" t="str">
        <f>INDEX(program[ProgramName],MATCH(Data2[[#This Row],[ProgramNum]],program[ProgramNum],0))</f>
        <v>MOTOR VEHICLE SERVICES AND ENFORCEMENT</v>
      </c>
      <c r="W714" s="20" t="str">
        <f>RIGHT(Data2[[#This Row],[ProgramNum]],1)&amp;Data2[[#This Row],[Statute]]</f>
        <v>5cq</v>
      </c>
      <c r="X714" s="27" t="e">
        <f>INDEX(#REF!,MATCH(Data2[[#This Row],[Appr]],#REF!,0))</f>
        <v>#REF!</v>
      </c>
      <c r="Y714" s="40" t="str">
        <f>INDEX(version[Version],MATCH(Data2[[#This Row],[ChangeAuth]],version[Chg code],0))</f>
        <v>Final</v>
      </c>
      <c r="Z714" s="30">
        <f>INDEX(fund[#Data],MATCH(G714,fund[Fund code],0),2)</f>
        <v>211</v>
      </c>
      <c r="AA714" s="29" t="str">
        <f>IF(Data2[[#This Row],[B2year]]=1,RIGHT(LEFT($A$1,4)+1,2),IF(Data2[[#This Row],[B2year]]=2,RIGHT($A$1,2),""))</f>
        <v>23</v>
      </c>
      <c r="AB714" s="29">
        <f>INDEX(version8[#Data],MATCH(Data2[[#This Row],[Version]],version8[Version],0),2)</f>
        <v>6</v>
      </c>
      <c r="AC714" s="29" t="str">
        <f>IF(Data2[[#This Row],[FederalService]]="",Data2[[#This Row],[FundSource]],IF(Data2[[#This Row],[FederalService]]="L",Data2[[#This Row],[FundSource]]&amp;"-L",IF(Data2[[#This Row],[FederalService]]="F",Data2[[#This Row],[FundSource]]&amp;"-F",IF(Data2[[#This Row],[FederalService]]="S",Data2[[#This Row],[FundSource]]&amp;"-S"))))</f>
        <v>SEG</v>
      </c>
    </row>
    <row r="715" spans="1:29" ht="15" x14ac:dyDescent="0.25">
      <c r="A715" t="s">
        <v>127</v>
      </c>
      <c r="B715" t="s">
        <v>126</v>
      </c>
      <c r="C715" t="s">
        <v>165</v>
      </c>
      <c r="D715" s="15">
        <v>563</v>
      </c>
      <c r="E715" t="s">
        <v>345</v>
      </c>
      <c r="F715" t="s">
        <v>109</v>
      </c>
      <c r="G715" t="s">
        <v>110</v>
      </c>
      <c r="H715" t="s">
        <v>165</v>
      </c>
      <c r="I715" t="s">
        <v>111</v>
      </c>
      <c r="J715" t="s">
        <v>112</v>
      </c>
      <c r="K715" t="s">
        <v>165</v>
      </c>
      <c r="L715" s="15">
        <v>5512</v>
      </c>
      <c r="M715" t="s">
        <v>402</v>
      </c>
      <c r="N715" t="s">
        <v>125</v>
      </c>
      <c r="O715" t="s">
        <v>209</v>
      </c>
      <c r="P715" t="s">
        <v>270</v>
      </c>
      <c r="Q715" t="s">
        <v>169</v>
      </c>
      <c r="R715" t="s">
        <v>170</v>
      </c>
      <c r="S715">
        <v>133500</v>
      </c>
      <c r="T715">
        <v>0</v>
      </c>
      <c r="U715" s="15">
        <v>1</v>
      </c>
      <c r="V715" s="27" t="str">
        <f>INDEX(program[ProgramName],MATCH(Data2[[#This Row],[ProgramNum]],program[ProgramNum],0))</f>
        <v>MOTOR VEHICLE SERVICES AND ENFORCEMENT</v>
      </c>
      <c r="W715" s="20" t="str">
        <f>RIGHT(Data2[[#This Row],[ProgramNum]],1)&amp;Data2[[#This Row],[Statute]]</f>
        <v>5cq</v>
      </c>
      <c r="X715" s="27" t="e">
        <f>INDEX(#REF!,MATCH(Data2[[#This Row],[Appr]],#REF!,0))</f>
        <v>#REF!</v>
      </c>
      <c r="Y715" s="40" t="str">
        <f>INDEX(version[Version],MATCH(Data2[[#This Row],[ChangeAuth]],version[Chg code],0))</f>
        <v>Final</v>
      </c>
      <c r="Z715" s="30">
        <f>INDEX(fund[#Data],MATCH(G715,fund[Fund code],0),2)</f>
        <v>211</v>
      </c>
      <c r="AA715" s="29" t="str">
        <f>IF(Data2[[#This Row],[B2year]]=1,RIGHT(LEFT($A$1,4)+1,2),IF(Data2[[#This Row],[B2year]]=2,RIGHT($A$1,2),""))</f>
        <v>22</v>
      </c>
      <c r="AB715" s="29">
        <f>INDEX(version8[#Data],MATCH(Data2[[#This Row],[Version]],version8[Version],0),2)</f>
        <v>6</v>
      </c>
      <c r="AC715" s="29" t="str">
        <f>IF(Data2[[#This Row],[FederalService]]="",Data2[[#This Row],[FundSource]],IF(Data2[[#This Row],[FederalService]]="L",Data2[[#This Row],[FundSource]]&amp;"-L",IF(Data2[[#This Row],[FederalService]]="F",Data2[[#This Row],[FundSource]]&amp;"-F",IF(Data2[[#This Row],[FederalService]]="S",Data2[[#This Row],[FundSource]]&amp;"-S"))))</f>
        <v>SEG</v>
      </c>
    </row>
    <row r="716" spans="1:29" ht="15" x14ac:dyDescent="0.25">
      <c r="A716" t="s">
        <v>127</v>
      </c>
      <c r="B716" t="s">
        <v>126</v>
      </c>
      <c r="C716" t="s">
        <v>165</v>
      </c>
      <c r="D716" s="15">
        <v>563</v>
      </c>
      <c r="E716" t="s">
        <v>345</v>
      </c>
      <c r="F716" t="s">
        <v>109</v>
      </c>
      <c r="G716" t="s">
        <v>110</v>
      </c>
      <c r="H716" t="s">
        <v>165</v>
      </c>
      <c r="I716" t="s">
        <v>111</v>
      </c>
      <c r="J716" t="s">
        <v>112</v>
      </c>
      <c r="K716" t="s">
        <v>165</v>
      </c>
      <c r="L716" s="15">
        <v>5512</v>
      </c>
      <c r="M716" t="s">
        <v>402</v>
      </c>
      <c r="N716" t="s">
        <v>125</v>
      </c>
      <c r="O716" t="s">
        <v>209</v>
      </c>
      <c r="P716" t="s">
        <v>270</v>
      </c>
      <c r="Q716" t="s">
        <v>172</v>
      </c>
      <c r="R716" t="s">
        <v>170</v>
      </c>
      <c r="S716">
        <v>58900</v>
      </c>
      <c r="T716">
        <v>0</v>
      </c>
      <c r="U716" s="15">
        <v>1</v>
      </c>
      <c r="V716" s="27" t="str">
        <f>INDEX(program[ProgramName],MATCH(Data2[[#This Row],[ProgramNum]],program[ProgramNum],0))</f>
        <v>MOTOR VEHICLE SERVICES AND ENFORCEMENT</v>
      </c>
      <c r="W716" s="20" t="str">
        <f>RIGHT(Data2[[#This Row],[ProgramNum]],1)&amp;Data2[[#This Row],[Statute]]</f>
        <v>5cq</v>
      </c>
      <c r="X716" s="27" t="e">
        <f>INDEX(#REF!,MATCH(Data2[[#This Row],[Appr]],#REF!,0))</f>
        <v>#REF!</v>
      </c>
      <c r="Y716" s="40" t="str">
        <f>INDEX(version[Version],MATCH(Data2[[#This Row],[ChangeAuth]],version[Chg code],0))</f>
        <v>Final</v>
      </c>
      <c r="Z716" s="30">
        <f>INDEX(fund[#Data],MATCH(G716,fund[Fund code],0),2)</f>
        <v>211</v>
      </c>
      <c r="AA716" s="29" t="str">
        <f>IF(Data2[[#This Row],[B2year]]=1,RIGHT(LEFT($A$1,4)+1,2),IF(Data2[[#This Row],[B2year]]=2,RIGHT($A$1,2),""))</f>
        <v>22</v>
      </c>
      <c r="AB716" s="29">
        <f>INDEX(version8[#Data],MATCH(Data2[[#This Row],[Version]],version8[Version],0),2)</f>
        <v>6</v>
      </c>
      <c r="AC716" s="29" t="str">
        <f>IF(Data2[[#This Row],[FederalService]]="",Data2[[#This Row],[FundSource]],IF(Data2[[#This Row],[FederalService]]="L",Data2[[#This Row],[FundSource]]&amp;"-L",IF(Data2[[#This Row],[FederalService]]="F",Data2[[#This Row],[FundSource]]&amp;"-F",IF(Data2[[#This Row],[FederalService]]="S",Data2[[#This Row],[FundSource]]&amp;"-S"))))</f>
        <v>SEG</v>
      </c>
    </row>
    <row r="717" spans="1:29" ht="15" x14ac:dyDescent="0.25">
      <c r="A717" t="s">
        <v>127</v>
      </c>
      <c r="B717" t="s">
        <v>126</v>
      </c>
      <c r="C717" t="s">
        <v>165</v>
      </c>
      <c r="D717" s="15">
        <v>563</v>
      </c>
      <c r="E717" t="s">
        <v>345</v>
      </c>
      <c r="F717" t="s">
        <v>109</v>
      </c>
      <c r="G717" t="s">
        <v>110</v>
      </c>
      <c r="H717" t="s">
        <v>165</v>
      </c>
      <c r="I717" t="s">
        <v>111</v>
      </c>
      <c r="J717" t="s">
        <v>112</v>
      </c>
      <c r="K717" t="s">
        <v>165</v>
      </c>
      <c r="L717" s="15">
        <v>5512</v>
      </c>
      <c r="M717" t="s">
        <v>402</v>
      </c>
      <c r="N717" t="s">
        <v>125</v>
      </c>
      <c r="O717" t="s">
        <v>209</v>
      </c>
      <c r="P717" t="s">
        <v>270</v>
      </c>
      <c r="Q717" t="s">
        <v>176</v>
      </c>
      <c r="R717" t="s">
        <v>170</v>
      </c>
      <c r="S717">
        <v>18300</v>
      </c>
      <c r="T717">
        <v>0</v>
      </c>
      <c r="U717" s="15">
        <v>1</v>
      </c>
      <c r="V717" s="27" t="str">
        <f>INDEX(program[ProgramName],MATCH(Data2[[#This Row],[ProgramNum]],program[ProgramNum],0))</f>
        <v>MOTOR VEHICLE SERVICES AND ENFORCEMENT</v>
      </c>
      <c r="W717" s="20" t="str">
        <f>RIGHT(Data2[[#This Row],[ProgramNum]],1)&amp;Data2[[#This Row],[Statute]]</f>
        <v>5cq</v>
      </c>
      <c r="X717" s="27" t="e">
        <f>INDEX(#REF!,MATCH(Data2[[#This Row],[Appr]],#REF!,0))</f>
        <v>#REF!</v>
      </c>
      <c r="Y717" s="40" t="str">
        <f>INDEX(version[Version],MATCH(Data2[[#This Row],[ChangeAuth]],version[Chg code],0))</f>
        <v>Final</v>
      </c>
      <c r="Z717" s="30">
        <f>INDEX(fund[#Data],MATCH(G717,fund[Fund code],0),2)</f>
        <v>211</v>
      </c>
      <c r="AA717" s="29" t="str">
        <f>IF(Data2[[#This Row],[B2year]]=1,RIGHT(LEFT($A$1,4)+1,2),IF(Data2[[#This Row],[B2year]]=2,RIGHT($A$1,2),""))</f>
        <v>22</v>
      </c>
      <c r="AB717" s="29">
        <f>INDEX(version8[#Data],MATCH(Data2[[#This Row],[Version]],version8[Version],0),2)</f>
        <v>6</v>
      </c>
      <c r="AC717" s="29" t="str">
        <f>IF(Data2[[#This Row],[FederalService]]="",Data2[[#This Row],[FundSource]],IF(Data2[[#This Row],[FederalService]]="L",Data2[[#This Row],[FundSource]]&amp;"-L",IF(Data2[[#This Row],[FederalService]]="F",Data2[[#This Row],[FundSource]]&amp;"-F",IF(Data2[[#This Row],[FederalService]]="S",Data2[[#This Row],[FundSource]]&amp;"-S"))))</f>
        <v>SEG</v>
      </c>
    </row>
    <row r="718" spans="1:29" ht="15" x14ac:dyDescent="0.25">
      <c r="A718" t="s">
        <v>127</v>
      </c>
      <c r="B718" t="s">
        <v>126</v>
      </c>
      <c r="C718" t="s">
        <v>165</v>
      </c>
      <c r="D718" s="15">
        <v>583</v>
      </c>
      <c r="E718" t="s">
        <v>403</v>
      </c>
      <c r="F718" t="s">
        <v>109</v>
      </c>
      <c r="G718" t="s">
        <v>110</v>
      </c>
      <c r="H718" t="s">
        <v>165</v>
      </c>
      <c r="I718" t="s">
        <v>118</v>
      </c>
      <c r="J718" t="s">
        <v>112</v>
      </c>
      <c r="K718" t="s">
        <v>178</v>
      </c>
      <c r="L718" s="15">
        <v>3003</v>
      </c>
      <c r="M718" t="s">
        <v>113</v>
      </c>
      <c r="N718" t="s">
        <v>114</v>
      </c>
      <c r="O718" t="s">
        <v>272</v>
      </c>
      <c r="P718" t="s">
        <v>273</v>
      </c>
      <c r="Q718" t="s">
        <v>172</v>
      </c>
      <c r="R718" t="s">
        <v>170</v>
      </c>
      <c r="S718">
        <v>-2200</v>
      </c>
      <c r="T718">
        <v>0</v>
      </c>
      <c r="U718" s="15">
        <v>2</v>
      </c>
      <c r="V718" s="27" t="str">
        <f>INDEX(program[ProgramName],MATCH(Data2[[#This Row],[ProgramNum]],program[ProgramNum],0))</f>
        <v>MOTOR VEHICLE SERVICES AND ENFORCEMENT</v>
      </c>
      <c r="W718" s="20" t="str">
        <f>RIGHT(Data2[[#This Row],[ProgramNum]],1)&amp;Data2[[#This Row],[Statute]]</f>
        <v>5cx</v>
      </c>
      <c r="X718" s="27" t="e">
        <f>INDEX(#REF!,MATCH(Data2[[#This Row],[Appr]],#REF!,0))</f>
        <v>#REF!</v>
      </c>
      <c r="Y718" s="40" t="str">
        <f>INDEX(version[Version],MATCH(Data2[[#This Row],[ChangeAuth]],version[Chg code],0))</f>
        <v>Agency</v>
      </c>
      <c r="Z718" s="30">
        <f>INDEX(fund[#Data],MATCH(G718,fund[Fund code],0),2)</f>
        <v>211</v>
      </c>
      <c r="AA718" s="29" t="str">
        <f>IF(Data2[[#This Row],[B2year]]=1,RIGHT(LEFT($A$1,4)+1,2),IF(Data2[[#This Row],[B2year]]=2,RIGHT($A$1,2),""))</f>
        <v>23</v>
      </c>
      <c r="AB718" s="29">
        <f>INDEX(version8[#Data],MATCH(Data2[[#This Row],[Version]],version8[Version],0),2)</f>
        <v>1</v>
      </c>
      <c r="AC718" s="29" t="str">
        <f>IF(Data2[[#This Row],[FederalService]]="",Data2[[#This Row],[FundSource]],IF(Data2[[#This Row],[FederalService]]="L",Data2[[#This Row],[FundSource]]&amp;"-L",IF(Data2[[#This Row],[FederalService]]="F",Data2[[#This Row],[FundSource]]&amp;"-F",IF(Data2[[#This Row],[FederalService]]="S",Data2[[#This Row],[FundSource]]&amp;"-S"))))</f>
        <v>SEG-F</v>
      </c>
    </row>
    <row r="719" spans="1:29" ht="15" x14ac:dyDescent="0.25">
      <c r="A719" t="s">
        <v>127</v>
      </c>
      <c r="B719" t="s">
        <v>126</v>
      </c>
      <c r="C719" t="s">
        <v>165</v>
      </c>
      <c r="D719" s="15">
        <v>583</v>
      </c>
      <c r="E719" t="s">
        <v>403</v>
      </c>
      <c r="F719" t="s">
        <v>109</v>
      </c>
      <c r="G719" t="s">
        <v>110</v>
      </c>
      <c r="H719" t="s">
        <v>165</v>
      </c>
      <c r="I719" t="s">
        <v>118</v>
      </c>
      <c r="J719" t="s">
        <v>112</v>
      </c>
      <c r="K719" t="s">
        <v>178</v>
      </c>
      <c r="L719" s="15">
        <v>3003</v>
      </c>
      <c r="M719" t="s">
        <v>113</v>
      </c>
      <c r="N719" t="s">
        <v>114</v>
      </c>
      <c r="O719" t="s">
        <v>272</v>
      </c>
      <c r="P719" t="s">
        <v>273</v>
      </c>
      <c r="Q719" t="s">
        <v>172</v>
      </c>
      <c r="R719" t="s">
        <v>170</v>
      </c>
      <c r="S719">
        <v>-2200</v>
      </c>
      <c r="T719">
        <v>0</v>
      </c>
      <c r="U719" s="15">
        <v>1</v>
      </c>
      <c r="V719" s="27" t="str">
        <f>INDEX(program[ProgramName],MATCH(Data2[[#This Row],[ProgramNum]],program[ProgramNum],0))</f>
        <v>MOTOR VEHICLE SERVICES AND ENFORCEMENT</v>
      </c>
      <c r="W719" s="20" t="str">
        <f>RIGHT(Data2[[#This Row],[ProgramNum]],1)&amp;Data2[[#This Row],[Statute]]</f>
        <v>5cx</v>
      </c>
      <c r="X719" s="27" t="e">
        <f>INDEX(#REF!,MATCH(Data2[[#This Row],[Appr]],#REF!,0))</f>
        <v>#REF!</v>
      </c>
      <c r="Y719" s="40" t="str">
        <f>INDEX(version[Version],MATCH(Data2[[#This Row],[ChangeAuth]],version[Chg code],0))</f>
        <v>Agency</v>
      </c>
      <c r="Z719" s="30">
        <f>INDEX(fund[#Data],MATCH(G719,fund[Fund code],0),2)</f>
        <v>211</v>
      </c>
      <c r="AA719" s="29" t="str">
        <f>IF(Data2[[#This Row],[B2year]]=1,RIGHT(LEFT($A$1,4)+1,2),IF(Data2[[#This Row],[B2year]]=2,RIGHT($A$1,2),""))</f>
        <v>22</v>
      </c>
      <c r="AB719" s="29">
        <f>INDEX(version8[#Data],MATCH(Data2[[#This Row],[Version]],version8[Version],0),2)</f>
        <v>1</v>
      </c>
      <c r="AC719" s="29" t="str">
        <f>IF(Data2[[#This Row],[FederalService]]="",Data2[[#This Row],[FundSource]],IF(Data2[[#This Row],[FederalService]]="L",Data2[[#This Row],[FundSource]]&amp;"-L",IF(Data2[[#This Row],[FederalService]]="F",Data2[[#This Row],[FundSource]]&amp;"-F",IF(Data2[[#This Row],[FederalService]]="S",Data2[[#This Row],[FundSource]]&amp;"-S"))))</f>
        <v>SEG-F</v>
      </c>
    </row>
    <row r="720" spans="1:29" ht="15" x14ac:dyDescent="0.25">
      <c r="A720" t="s">
        <v>127</v>
      </c>
      <c r="B720" t="s">
        <v>126</v>
      </c>
      <c r="C720" t="s">
        <v>165</v>
      </c>
      <c r="D720" s="15">
        <v>583</v>
      </c>
      <c r="E720" t="s">
        <v>403</v>
      </c>
      <c r="F720" t="s">
        <v>109</v>
      </c>
      <c r="G720" t="s">
        <v>110</v>
      </c>
      <c r="H720" t="s">
        <v>165</v>
      </c>
      <c r="I720" t="s">
        <v>118</v>
      </c>
      <c r="J720" t="s">
        <v>112</v>
      </c>
      <c r="K720" t="s">
        <v>178</v>
      </c>
      <c r="L720" s="15">
        <v>2000</v>
      </c>
      <c r="M720" t="s">
        <v>115</v>
      </c>
      <c r="N720" t="s">
        <v>116</v>
      </c>
      <c r="O720" t="s">
        <v>272</v>
      </c>
      <c r="P720" t="s">
        <v>273</v>
      </c>
      <c r="Q720" t="s">
        <v>172</v>
      </c>
      <c r="R720" t="s">
        <v>170</v>
      </c>
      <c r="S720">
        <v>44500</v>
      </c>
      <c r="T720">
        <v>0</v>
      </c>
      <c r="U720" s="15">
        <v>2</v>
      </c>
      <c r="V720" s="27" t="str">
        <f>INDEX(program[ProgramName],MATCH(Data2[[#This Row],[ProgramNum]],program[ProgramNum],0))</f>
        <v>MOTOR VEHICLE SERVICES AND ENFORCEMENT</v>
      </c>
      <c r="W720" s="20" t="str">
        <f>RIGHT(Data2[[#This Row],[ProgramNum]],1)&amp;Data2[[#This Row],[Statute]]</f>
        <v>5cx</v>
      </c>
      <c r="X720" s="27" t="e">
        <f>INDEX(#REF!,MATCH(Data2[[#This Row],[Appr]],#REF!,0))</f>
        <v>#REF!</v>
      </c>
      <c r="Y720" s="40" t="str">
        <f>INDEX(version[Version],MATCH(Data2[[#This Row],[ChangeAuth]],version[Chg code],0))</f>
        <v>Agency</v>
      </c>
      <c r="Z720" s="30">
        <f>INDEX(fund[#Data],MATCH(G720,fund[Fund code],0),2)</f>
        <v>211</v>
      </c>
      <c r="AA720" s="29" t="str">
        <f>IF(Data2[[#This Row],[B2year]]=1,RIGHT(LEFT($A$1,4)+1,2),IF(Data2[[#This Row],[B2year]]=2,RIGHT($A$1,2),""))</f>
        <v>23</v>
      </c>
      <c r="AB720" s="29">
        <f>INDEX(version8[#Data],MATCH(Data2[[#This Row],[Version]],version8[Version],0),2)</f>
        <v>1</v>
      </c>
      <c r="AC720" s="29" t="str">
        <f>IF(Data2[[#This Row],[FederalService]]="",Data2[[#This Row],[FundSource]],IF(Data2[[#This Row],[FederalService]]="L",Data2[[#This Row],[FundSource]]&amp;"-L",IF(Data2[[#This Row],[FederalService]]="F",Data2[[#This Row],[FundSource]]&amp;"-F",IF(Data2[[#This Row],[FederalService]]="S",Data2[[#This Row],[FundSource]]&amp;"-S"))))</f>
        <v>SEG-F</v>
      </c>
    </row>
    <row r="721" spans="1:29" ht="15" x14ac:dyDescent="0.25">
      <c r="A721" t="s">
        <v>127</v>
      </c>
      <c r="B721" t="s">
        <v>126</v>
      </c>
      <c r="C721" t="s">
        <v>165</v>
      </c>
      <c r="D721" s="15">
        <v>583</v>
      </c>
      <c r="E721" t="s">
        <v>403</v>
      </c>
      <c r="F721" t="s">
        <v>109</v>
      </c>
      <c r="G721" t="s">
        <v>110</v>
      </c>
      <c r="H721" t="s">
        <v>165</v>
      </c>
      <c r="I721" t="s">
        <v>118</v>
      </c>
      <c r="J721" t="s">
        <v>112</v>
      </c>
      <c r="K721" t="s">
        <v>178</v>
      </c>
      <c r="L721" s="15">
        <v>2000</v>
      </c>
      <c r="M721" t="s">
        <v>115</v>
      </c>
      <c r="N721" t="s">
        <v>116</v>
      </c>
      <c r="O721" t="s">
        <v>272</v>
      </c>
      <c r="P721" t="s">
        <v>273</v>
      </c>
      <c r="Q721" t="s">
        <v>172</v>
      </c>
      <c r="R721" t="s">
        <v>170</v>
      </c>
      <c r="S721">
        <v>44500</v>
      </c>
      <c r="T721">
        <v>0</v>
      </c>
      <c r="U721" s="15">
        <v>1</v>
      </c>
      <c r="V721" s="27" t="str">
        <f>INDEX(program[ProgramName],MATCH(Data2[[#This Row],[ProgramNum]],program[ProgramNum],0))</f>
        <v>MOTOR VEHICLE SERVICES AND ENFORCEMENT</v>
      </c>
      <c r="W721" s="20" t="str">
        <f>RIGHT(Data2[[#This Row],[ProgramNum]],1)&amp;Data2[[#This Row],[Statute]]</f>
        <v>5cx</v>
      </c>
      <c r="X721" s="27" t="e">
        <f>INDEX(#REF!,MATCH(Data2[[#This Row],[Appr]],#REF!,0))</f>
        <v>#REF!</v>
      </c>
      <c r="Y721" s="40" t="str">
        <f>INDEX(version[Version],MATCH(Data2[[#This Row],[ChangeAuth]],version[Chg code],0))</f>
        <v>Agency</v>
      </c>
      <c r="Z721" s="30">
        <f>INDEX(fund[#Data],MATCH(G721,fund[Fund code],0),2)</f>
        <v>211</v>
      </c>
      <c r="AA721" s="29" t="str">
        <f>IF(Data2[[#This Row],[B2year]]=1,RIGHT(LEFT($A$1,4)+1,2),IF(Data2[[#This Row],[B2year]]=2,RIGHT($A$1,2),""))</f>
        <v>22</v>
      </c>
      <c r="AB721" s="29">
        <f>INDEX(version8[#Data],MATCH(Data2[[#This Row],[Version]],version8[Version],0),2)</f>
        <v>1</v>
      </c>
      <c r="AC721" s="29" t="str">
        <f>IF(Data2[[#This Row],[FederalService]]="",Data2[[#This Row],[FundSource]],IF(Data2[[#This Row],[FederalService]]="L",Data2[[#This Row],[FundSource]]&amp;"-L",IF(Data2[[#This Row],[FederalService]]="F",Data2[[#This Row],[FundSource]]&amp;"-F",IF(Data2[[#This Row],[FederalService]]="S",Data2[[#This Row],[FundSource]]&amp;"-S"))))</f>
        <v>SEG-F</v>
      </c>
    </row>
    <row r="722" spans="1:29" ht="15" x14ac:dyDescent="0.25">
      <c r="A722" t="s">
        <v>127</v>
      </c>
      <c r="B722" t="s">
        <v>123</v>
      </c>
      <c r="C722" t="s">
        <v>165</v>
      </c>
      <c r="D722" s="15">
        <v>526</v>
      </c>
      <c r="E722" t="s">
        <v>404</v>
      </c>
      <c r="F722" t="s">
        <v>121</v>
      </c>
      <c r="G722" t="s">
        <v>117</v>
      </c>
      <c r="H722" t="s">
        <v>165</v>
      </c>
      <c r="I722" t="s">
        <v>118</v>
      </c>
      <c r="J722" t="s">
        <v>112</v>
      </c>
      <c r="K722" t="s">
        <v>165</v>
      </c>
      <c r="L722" s="15">
        <v>3007</v>
      </c>
      <c r="M722" t="s">
        <v>135</v>
      </c>
      <c r="N722" t="s">
        <v>114</v>
      </c>
      <c r="O722" t="s">
        <v>405</v>
      </c>
      <c r="P722" t="s">
        <v>328</v>
      </c>
      <c r="Q722" t="s">
        <v>172</v>
      </c>
      <c r="R722" t="s">
        <v>170</v>
      </c>
      <c r="S722">
        <v>49100</v>
      </c>
      <c r="T722">
        <v>0</v>
      </c>
      <c r="U722" s="15">
        <v>2</v>
      </c>
      <c r="V722" s="27" t="str">
        <f>INDEX(program[ProgramName],MATCH(Data2[[#This Row],[ProgramNum]],program[ProgramNum],0))</f>
        <v>MOTOR VEHICLE SERVICES AND ENFORCEMENT</v>
      </c>
      <c r="W722" s="20" t="str">
        <f>RIGHT(Data2[[#This Row],[ProgramNum]],1)&amp;Data2[[#This Row],[Statute]]</f>
        <v>5dg</v>
      </c>
      <c r="X722" s="27" t="e">
        <f>INDEX(#REF!,MATCH(Data2[[#This Row],[Appr]],#REF!,0))</f>
        <v>#REF!</v>
      </c>
      <c r="Y722" s="40" t="str">
        <f>INDEX(version[Version],MATCH(Data2[[#This Row],[ChangeAuth]],version[Chg code],0))</f>
        <v>Agency</v>
      </c>
      <c r="Z722" s="30">
        <f>INDEX(fund[#Data],MATCH(G722,fund[Fund code],0),2)</f>
        <v>100</v>
      </c>
      <c r="AA722" s="29" t="str">
        <f>IF(Data2[[#This Row],[B2year]]=1,RIGHT(LEFT($A$1,4)+1,2),IF(Data2[[#This Row],[B2year]]=2,RIGHT($A$1,2),""))</f>
        <v>23</v>
      </c>
      <c r="AB722" s="29">
        <f>INDEX(version8[#Data],MATCH(Data2[[#This Row],[Version]],version8[Version],0),2)</f>
        <v>1</v>
      </c>
      <c r="AC722" s="29" t="str">
        <f>IF(Data2[[#This Row],[FederalService]]="",Data2[[#This Row],[FundSource]],IF(Data2[[#This Row],[FederalService]]="L",Data2[[#This Row],[FundSource]]&amp;"-L",IF(Data2[[#This Row],[FederalService]]="F",Data2[[#This Row],[FundSource]]&amp;"-F",IF(Data2[[#This Row],[FederalService]]="S",Data2[[#This Row],[FundSource]]&amp;"-S"))))</f>
        <v>PR</v>
      </c>
    </row>
    <row r="723" spans="1:29" ht="15" x14ac:dyDescent="0.25">
      <c r="A723" t="s">
        <v>127</v>
      </c>
      <c r="B723" t="s">
        <v>123</v>
      </c>
      <c r="C723" t="s">
        <v>165</v>
      </c>
      <c r="D723" s="15">
        <v>526</v>
      </c>
      <c r="E723" t="s">
        <v>404</v>
      </c>
      <c r="F723" t="s">
        <v>121</v>
      </c>
      <c r="G723" t="s">
        <v>117</v>
      </c>
      <c r="H723" t="s">
        <v>165</v>
      </c>
      <c r="I723" t="s">
        <v>118</v>
      </c>
      <c r="J723" t="s">
        <v>112</v>
      </c>
      <c r="K723" t="s">
        <v>165</v>
      </c>
      <c r="L723" s="15">
        <v>3007</v>
      </c>
      <c r="M723" t="s">
        <v>135</v>
      </c>
      <c r="N723" t="s">
        <v>114</v>
      </c>
      <c r="O723" t="s">
        <v>405</v>
      </c>
      <c r="P723" t="s">
        <v>328</v>
      </c>
      <c r="Q723" t="s">
        <v>172</v>
      </c>
      <c r="R723" t="s">
        <v>170</v>
      </c>
      <c r="S723">
        <v>49100</v>
      </c>
      <c r="T723">
        <v>0</v>
      </c>
      <c r="U723" s="15">
        <v>1</v>
      </c>
      <c r="V723" s="27" t="str">
        <f>INDEX(program[ProgramName],MATCH(Data2[[#This Row],[ProgramNum]],program[ProgramNum],0))</f>
        <v>MOTOR VEHICLE SERVICES AND ENFORCEMENT</v>
      </c>
      <c r="W723" s="20" t="str">
        <f>RIGHT(Data2[[#This Row],[ProgramNum]],1)&amp;Data2[[#This Row],[Statute]]</f>
        <v>5dg</v>
      </c>
      <c r="X723" s="27" t="e">
        <f>INDEX(#REF!,MATCH(Data2[[#This Row],[Appr]],#REF!,0))</f>
        <v>#REF!</v>
      </c>
      <c r="Y723" s="40" t="str">
        <f>INDEX(version[Version],MATCH(Data2[[#This Row],[ChangeAuth]],version[Chg code],0))</f>
        <v>Agency</v>
      </c>
      <c r="Z723" s="30">
        <f>INDEX(fund[#Data],MATCH(G723,fund[Fund code],0),2)</f>
        <v>100</v>
      </c>
      <c r="AA723" s="29" t="str">
        <f>IF(Data2[[#This Row],[B2year]]=1,RIGHT(LEFT($A$1,4)+1,2),IF(Data2[[#This Row],[B2year]]=2,RIGHT($A$1,2),""))</f>
        <v>22</v>
      </c>
      <c r="AB723" s="29">
        <f>INDEX(version8[#Data],MATCH(Data2[[#This Row],[Version]],version8[Version],0),2)</f>
        <v>1</v>
      </c>
      <c r="AC723" s="29" t="str">
        <f>IF(Data2[[#This Row],[FederalService]]="",Data2[[#This Row],[FundSource]],IF(Data2[[#This Row],[FederalService]]="L",Data2[[#This Row],[FundSource]]&amp;"-L",IF(Data2[[#This Row],[FederalService]]="F",Data2[[#This Row],[FundSource]]&amp;"-F",IF(Data2[[#This Row],[FederalService]]="S",Data2[[#This Row],[FundSource]]&amp;"-S"))))</f>
        <v>PR</v>
      </c>
    </row>
    <row r="724" spans="1:29" ht="15" x14ac:dyDescent="0.25">
      <c r="A724" t="s">
        <v>127</v>
      </c>
      <c r="B724" t="s">
        <v>123</v>
      </c>
      <c r="C724" t="s">
        <v>165</v>
      </c>
      <c r="D724" s="15">
        <v>526</v>
      </c>
      <c r="E724" t="s">
        <v>404</v>
      </c>
      <c r="F724" t="s">
        <v>121</v>
      </c>
      <c r="G724" t="s">
        <v>117</v>
      </c>
      <c r="H724" t="s">
        <v>165</v>
      </c>
      <c r="I724" t="s">
        <v>118</v>
      </c>
      <c r="J724" t="s">
        <v>112</v>
      </c>
      <c r="K724" t="s">
        <v>165</v>
      </c>
      <c r="L724" s="15">
        <v>2000</v>
      </c>
      <c r="M724" t="s">
        <v>115</v>
      </c>
      <c r="N724" t="s">
        <v>116</v>
      </c>
      <c r="O724" t="s">
        <v>405</v>
      </c>
      <c r="P724" t="s">
        <v>328</v>
      </c>
      <c r="Q724" t="s">
        <v>172</v>
      </c>
      <c r="R724" t="s">
        <v>170</v>
      </c>
      <c r="S724">
        <v>65700</v>
      </c>
      <c r="T724">
        <v>0</v>
      </c>
      <c r="U724" s="15">
        <v>2</v>
      </c>
      <c r="V724" s="27" t="str">
        <f>INDEX(program[ProgramName],MATCH(Data2[[#This Row],[ProgramNum]],program[ProgramNum],0))</f>
        <v>MOTOR VEHICLE SERVICES AND ENFORCEMENT</v>
      </c>
      <c r="W724" s="20" t="str">
        <f>RIGHT(Data2[[#This Row],[ProgramNum]],1)&amp;Data2[[#This Row],[Statute]]</f>
        <v>5dg</v>
      </c>
      <c r="X724" s="27" t="e">
        <f>INDEX(#REF!,MATCH(Data2[[#This Row],[Appr]],#REF!,0))</f>
        <v>#REF!</v>
      </c>
      <c r="Y724" s="40" t="str">
        <f>INDEX(version[Version],MATCH(Data2[[#This Row],[ChangeAuth]],version[Chg code],0))</f>
        <v>Agency</v>
      </c>
      <c r="Z724" s="30">
        <f>INDEX(fund[#Data],MATCH(G724,fund[Fund code],0),2)</f>
        <v>100</v>
      </c>
      <c r="AA724" s="29" t="str">
        <f>IF(Data2[[#This Row],[B2year]]=1,RIGHT(LEFT($A$1,4)+1,2),IF(Data2[[#This Row],[B2year]]=2,RIGHT($A$1,2),""))</f>
        <v>23</v>
      </c>
      <c r="AB724" s="29">
        <f>INDEX(version8[#Data],MATCH(Data2[[#This Row],[Version]],version8[Version],0),2)</f>
        <v>1</v>
      </c>
      <c r="AC724" s="29" t="str">
        <f>IF(Data2[[#This Row],[FederalService]]="",Data2[[#This Row],[FundSource]],IF(Data2[[#This Row],[FederalService]]="L",Data2[[#This Row],[FundSource]]&amp;"-L",IF(Data2[[#This Row],[FederalService]]="F",Data2[[#This Row],[FundSource]]&amp;"-F",IF(Data2[[#This Row],[FederalService]]="S",Data2[[#This Row],[FundSource]]&amp;"-S"))))</f>
        <v>PR</v>
      </c>
    </row>
    <row r="725" spans="1:29" ht="15" x14ac:dyDescent="0.25">
      <c r="A725" t="s">
        <v>127</v>
      </c>
      <c r="B725" t="s">
        <v>123</v>
      </c>
      <c r="C725" t="s">
        <v>165</v>
      </c>
      <c r="D725" s="15">
        <v>526</v>
      </c>
      <c r="E725" t="s">
        <v>404</v>
      </c>
      <c r="F725" t="s">
        <v>121</v>
      </c>
      <c r="G725" t="s">
        <v>117</v>
      </c>
      <c r="H725" t="s">
        <v>165</v>
      </c>
      <c r="I725" t="s">
        <v>118</v>
      </c>
      <c r="J725" t="s">
        <v>112</v>
      </c>
      <c r="K725" t="s">
        <v>165</v>
      </c>
      <c r="L725" s="15">
        <v>2000</v>
      </c>
      <c r="M725" t="s">
        <v>115</v>
      </c>
      <c r="N725" t="s">
        <v>116</v>
      </c>
      <c r="O725" t="s">
        <v>405</v>
      </c>
      <c r="P725" t="s">
        <v>328</v>
      </c>
      <c r="Q725" t="s">
        <v>172</v>
      </c>
      <c r="R725" t="s">
        <v>170</v>
      </c>
      <c r="S725">
        <v>65700</v>
      </c>
      <c r="T725">
        <v>0</v>
      </c>
      <c r="U725" s="15">
        <v>1</v>
      </c>
      <c r="V725" s="27" t="str">
        <f>INDEX(program[ProgramName],MATCH(Data2[[#This Row],[ProgramNum]],program[ProgramNum],0))</f>
        <v>MOTOR VEHICLE SERVICES AND ENFORCEMENT</v>
      </c>
      <c r="W725" s="20" t="str">
        <f>RIGHT(Data2[[#This Row],[ProgramNum]],1)&amp;Data2[[#This Row],[Statute]]</f>
        <v>5dg</v>
      </c>
      <c r="X725" s="27" t="e">
        <f>INDEX(#REF!,MATCH(Data2[[#This Row],[Appr]],#REF!,0))</f>
        <v>#REF!</v>
      </c>
      <c r="Y725" s="40" t="str">
        <f>INDEX(version[Version],MATCH(Data2[[#This Row],[ChangeAuth]],version[Chg code],0))</f>
        <v>Agency</v>
      </c>
      <c r="Z725" s="30">
        <f>INDEX(fund[#Data],MATCH(G725,fund[Fund code],0),2)</f>
        <v>100</v>
      </c>
      <c r="AA725" s="29" t="str">
        <f>IF(Data2[[#This Row],[B2year]]=1,RIGHT(LEFT($A$1,4)+1,2),IF(Data2[[#This Row],[B2year]]=2,RIGHT($A$1,2),""))</f>
        <v>22</v>
      </c>
      <c r="AB725" s="29">
        <f>INDEX(version8[#Data],MATCH(Data2[[#This Row],[Version]],version8[Version],0),2)</f>
        <v>1</v>
      </c>
      <c r="AC725" s="29" t="str">
        <f>IF(Data2[[#This Row],[FederalService]]="",Data2[[#This Row],[FundSource]],IF(Data2[[#This Row],[FederalService]]="L",Data2[[#This Row],[FundSource]]&amp;"-L",IF(Data2[[#This Row],[FederalService]]="F",Data2[[#This Row],[FundSource]]&amp;"-F",IF(Data2[[#This Row],[FederalService]]="S",Data2[[#This Row],[FundSource]]&amp;"-S"))))</f>
        <v>PR</v>
      </c>
    </row>
    <row r="726" spans="1:29" ht="15" x14ac:dyDescent="0.25">
      <c r="A726" t="s">
        <v>127</v>
      </c>
      <c r="B726" t="s">
        <v>123</v>
      </c>
      <c r="C726" t="s">
        <v>165</v>
      </c>
      <c r="D726" s="15">
        <v>528</v>
      </c>
      <c r="E726" t="s">
        <v>406</v>
      </c>
      <c r="F726" t="s">
        <v>121</v>
      </c>
      <c r="G726" t="s">
        <v>117</v>
      </c>
      <c r="H726" t="s">
        <v>165</v>
      </c>
      <c r="I726" t="s">
        <v>111</v>
      </c>
      <c r="J726" t="s">
        <v>112</v>
      </c>
      <c r="K726" t="s">
        <v>112</v>
      </c>
      <c r="L726" s="15">
        <v>3003</v>
      </c>
      <c r="M726" t="s">
        <v>113</v>
      </c>
      <c r="N726" t="s">
        <v>114</v>
      </c>
      <c r="O726" t="s">
        <v>407</v>
      </c>
      <c r="P726" t="s">
        <v>408</v>
      </c>
      <c r="Q726" t="s">
        <v>172</v>
      </c>
      <c r="R726" t="s">
        <v>170</v>
      </c>
      <c r="S726">
        <v>17400</v>
      </c>
      <c r="T726">
        <v>0</v>
      </c>
      <c r="U726" s="15">
        <v>2</v>
      </c>
      <c r="V726" s="27" t="str">
        <f>INDEX(program[ProgramName],MATCH(Data2[[#This Row],[ProgramNum]],program[ProgramNum],0))</f>
        <v>MOTOR VEHICLE SERVICES AND ENFORCEMENT</v>
      </c>
      <c r="W726" s="20" t="str">
        <f>RIGHT(Data2[[#This Row],[ProgramNum]],1)&amp;Data2[[#This Row],[Statute]]</f>
        <v>5di</v>
      </c>
      <c r="X726" s="27" t="e">
        <f>INDEX(#REF!,MATCH(Data2[[#This Row],[Appr]],#REF!,0))</f>
        <v>#REF!</v>
      </c>
      <c r="Y726" s="40" t="str">
        <f>INDEX(version[Version],MATCH(Data2[[#This Row],[ChangeAuth]],version[Chg code],0))</f>
        <v>Agency</v>
      </c>
      <c r="Z726" s="30">
        <f>INDEX(fund[#Data],MATCH(G726,fund[Fund code],0),2)</f>
        <v>100</v>
      </c>
      <c r="AA726" s="29" t="str">
        <f>IF(Data2[[#This Row],[B2year]]=1,RIGHT(LEFT($A$1,4)+1,2),IF(Data2[[#This Row],[B2year]]=2,RIGHT($A$1,2),""))</f>
        <v>23</v>
      </c>
      <c r="AB726" s="29">
        <f>INDEX(version8[#Data],MATCH(Data2[[#This Row],[Version]],version8[Version],0),2)</f>
        <v>1</v>
      </c>
      <c r="AC726" s="29" t="str">
        <f>IF(Data2[[#This Row],[FederalService]]="",Data2[[#This Row],[FundSource]],IF(Data2[[#This Row],[FederalService]]="L",Data2[[#This Row],[FundSource]]&amp;"-L",IF(Data2[[#This Row],[FederalService]]="F",Data2[[#This Row],[FundSource]]&amp;"-F",IF(Data2[[#This Row],[FederalService]]="S",Data2[[#This Row],[FundSource]]&amp;"-S"))))</f>
        <v>PR-S</v>
      </c>
    </row>
    <row r="727" spans="1:29" ht="15" x14ac:dyDescent="0.25">
      <c r="A727" t="s">
        <v>127</v>
      </c>
      <c r="B727" t="s">
        <v>123</v>
      </c>
      <c r="C727" t="s">
        <v>165</v>
      </c>
      <c r="D727" s="15">
        <v>528</v>
      </c>
      <c r="E727" t="s">
        <v>406</v>
      </c>
      <c r="F727" t="s">
        <v>121</v>
      </c>
      <c r="G727" t="s">
        <v>117</v>
      </c>
      <c r="H727" t="s">
        <v>165</v>
      </c>
      <c r="I727" t="s">
        <v>111</v>
      </c>
      <c r="J727" t="s">
        <v>112</v>
      </c>
      <c r="K727" t="s">
        <v>112</v>
      </c>
      <c r="L727" s="15">
        <v>3003</v>
      </c>
      <c r="M727" t="s">
        <v>113</v>
      </c>
      <c r="N727" t="s">
        <v>114</v>
      </c>
      <c r="O727" t="s">
        <v>407</v>
      </c>
      <c r="P727" t="s">
        <v>408</v>
      </c>
      <c r="Q727" t="s">
        <v>172</v>
      </c>
      <c r="R727" t="s">
        <v>170</v>
      </c>
      <c r="S727">
        <v>17400</v>
      </c>
      <c r="T727">
        <v>0</v>
      </c>
      <c r="U727" s="15">
        <v>1</v>
      </c>
      <c r="V727" s="27" t="str">
        <f>INDEX(program[ProgramName],MATCH(Data2[[#This Row],[ProgramNum]],program[ProgramNum],0))</f>
        <v>MOTOR VEHICLE SERVICES AND ENFORCEMENT</v>
      </c>
      <c r="W727" s="20" t="str">
        <f>RIGHT(Data2[[#This Row],[ProgramNum]],1)&amp;Data2[[#This Row],[Statute]]</f>
        <v>5di</v>
      </c>
      <c r="X727" s="27" t="e">
        <f>INDEX(#REF!,MATCH(Data2[[#This Row],[Appr]],#REF!,0))</f>
        <v>#REF!</v>
      </c>
      <c r="Y727" s="40" t="str">
        <f>INDEX(version[Version],MATCH(Data2[[#This Row],[ChangeAuth]],version[Chg code],0))</f>
        <v>Agency</v>
      </c>
      <c r="Z727" s="30">
        <f>INDEX(fund[#Data],MATCH(G727,fund[Fund code],0),2)</f>
        <v>100</v>
      </c>
      <c r="AA727" s="29" t="str">
        <f>IF(Data2[[#This Row],[B2year]]=1,RIGHT(LEFT($A$1,4)+1,2),IF(Data2[[#This Row],[B2year]]=2,RIGHT($A$1,2),""))</f>
        <v>22</v>
      </c>
      <c r="AB727" s="29">
        <f>INDEX(version8[#Data],MATCH(Data2[[#This Row],[Version]],version8[Version],0),2)</f>
        <v>1</v>
      </c>
      <c r="AC727" s="29" t="str">
        <f>IF(Data2[[#This Row],[FederalService]]="",Data2[[#This Row],[FundSource]],IF(Data2[[#This Row],[FederalService]]="L",Data2[[#This Row],[FundSource]]&amp;"-L",IF(Data2[[#This Row],[FederalService]]="F",Data2[[#This Row],[FundSource]]&amp;"-F",IF(Data2[[#This Row],[FederalService]]="S",Data2[[#This Row],[FundSource]]&amp;"-S"))))</f>
        <v>PR-S</v>
      </c>
    </row>
    <row r="728" spans="1:29" ht="15" x14ac:dyDescent="0.25">
      <c r="A728" t="s">
        <v>127</v>
      </c>
      <c r="B728" t="s">
        <v>123</v>
      </c>
      <c r="C728" t="s">
        <v>165</v>
      </c>
      <c r="D728" s="15">
        <v>528</v>
      </c>
      <c r="E728" t="s">
        <v>406</v>
      </c>
      <c r="F728" t="s">
        <v>121</v>
      </c>
      <c r="G728" t="s">
        <v>117</v>
      </c>
      <c r="H728" t="s">
        <v>165</v>
      </c>
      <c r="I728" t="s">
        <v>111</v>
      </c>
      <c r="J728" t="s">
        <v>112</v>
      </c>
      <c r="K728" t="s">
        <v>112</v>
      </c>
      <c r="L728" s="15">
        <v>2000</v>
      </c>
      <c r="M728" t="s">
        <v>115</v>
      </c>
      <c r="N728" t="s">
        <v>116</v>
      </c>
      <c r="O728" t="s">
        <v>407</v>
      </c>
      <c r="P728" t="s">
        <v>408</v>
      </c>
      <c r="Q728" t="s">
        <v>172</v>
      </c>
      <c r="R728" t="s">
        <v>170</v>
      </c>
      <c r="S728">
        <v>325800</v>
      </c>
      <c r="T728">
        <v>0</v>
      </c>
      <c r="U728" s="15">
        <v>1</v>
      </c>
      <c r="V728" s="27" t="str">
        <f>INDEX(program[ProgramName],MATCH(Data2[[#This Row],[ProgramNum]],program[ProgramNum],0))</f>
        <v>MOTOR VEHICLE SERVICES AND ENFORCEMENT</v>
      </c>
      <c r="W728" s="20" t="str">
        <f>RIGHT(Data2[[#This Row],[ProgramNum]],1)&amp;Data2[[#This Row],[Statute]]</f>
        <v>5di</v>
      </c>
      <c r="X728" s="27" t="e">
        <f>INDEX(#REF!,MATCH(Data2[[#This Row],[Appr]],#REF!,0))</f>
        <v>#REF!</v>
      </c>
      <c r="Y728" s="40" t="str">
        <f>INDEX(version[Version],MATCH(Data2[[#This Row],[ChangeAuth]],version[Chg code],0))</f>
        <v>Agency</v>
      </c>
      <c r="Z728" s="30">
        <f>INDEX(fund[#Data],MATCH(G728,fund[Fund code],0),2)</f>
        <v>100</v>
      </c>
      <c r="AA728" s="29" t="str">
        <f>IF(Data2[[#This Row],[B2year]]=1,RIGHT(LEFT($A$1,4)+1,2),IF(Data2[[#This Row],[B2year]]=2,RIGHT($A$1,2),""))</f>
        <v>22</v>
      </c>
      <c r="AB728" s="29">
        <f>INDEX(version8[#Data],MATCH(Data2[[#This Row],[Version]],version8[Version],0),2)</f>
        <v>1</v>
      </c>
      <c r="AC728" s="29" t="str">
        <f>IF(Data2[[#This Row],[FederalService]]="",Data2[[#This Row],[FundSource]],IF(Data2[[#This Row],[FederalService]]="L",Data2[[#This Row],[FundSource]]&amp;"-L",IF(Data2[[#This Row],[FederalService]]="F",Data2[[#This Row],[FundSource]]&amp;"-F",IF(Data2[[#This Row],[FederalService]]="S",Data2[[#This Row],[FundSource]]&amp;"-S"))))</f>
        <v>PR-S</v>
      </c>
    </row>
    <row r="729" spans="1:29" ht="15" x14ac:dyDescent="0.25">
      <c r="A729" t="s">
        <v>127</v>
      </c>
      <c r="B729" t="s">
        <v>123</v>
      </c>
      <c r="C729" t="s">
        <v>165</v>
      </c>
      <c r="D729" s="15">
        <v>528</v>
      </c>
      <c r="E729" t="s">
        <v>406</v>
      </c>
      <c r="F729" t="s">
        <v>121</v>
      </c>
      <c r="G729" t="s">
        <v>117</v>
      </c>
      <c r="H729" t="s">
        <v>165</v>
      </c>
      <c r="I729" t="s">
        <v>111</v>
      </c>
      <c r="J729" t="s">
        <v>112</v>
      </c>
      <c r="K729" t="s">
        <v>112</v>
      </c>
      <c r="L729" s="15">
        <v>2000</v>
      </c>
      <c r="M729" t="s">
        <v>115</v>
      </c>
      <c r="N729" t="s">
        <v>116</v>
      </c>
      <c r="O729" t="s">
        <v>407</v>
      </c>
      <c r="P729" t="s">
        <v>408</v>
      </c>
      <c r="Q729" t="s">
        <v>172</v>
      </c>
      <c r="R729" t="s">
        <v>170</v>
      </c>
      <c r="S729">
        <v>325800</v>
      </c>
      <c r="T729">
        <v>0</v>
      </c>
      <c r="U729" s="15">
        <v>2</v>
      </c>
      <c r="V729" s="27" t="str">
        <f>INDEX(program[ProgramName],MATCH(Data2[[#This Row],[ProgramNum]],program[ProgramNum],0))</f>
        <v>MOTOR VEHICLE SERVICES AND ENFORCEMENT</v>
      </c>
      <c r="W729" s="20" t="str">
        <f>RIGHT(Data2[[#This Row],[ProgramNum]],1)&amp;Data2[[#This Row],[Statute]]</f>
        <v>5di</v>
      </c>
      <c r="X729" s="27" t="e">
        <f>INDEX(#REF!,MATCH(Data2[[#This Row],[Appr]],#REF!,0))</f>
        <v>#REF!</v>
      </c>
      <c r="Y729" s="40" t="str">
        <f>INDEX(version[Version],MATCH(Data2[[#This Row],[ChangeAuth]],version[Chg code],0))</f>
        <v>Agency</v>
      </c>
      <c r="Z729" s="30">
        <f>INDEX(fund[#Data],MATCH(G729,fund[Fund code],0),2)</f>
        <v>100</v>
      </c>
      <c r="AA729" s="29" t="str">
        <f>IF(Data2[[#This Row],[B2year]]=1,RIGHT(LEFT($A$1,4)+1,2),IF(Data2[[#This Row],[B2year]]=2,RIGHT($A$1,2),""))</f>
        <v>23</v>
      </c>
      <c r="AB729" s="29">
        <f>INDEX(version8[#Data],MATCH(Data2[[#This Row],[Version]],version8[Version],0),2)</f>
        <v>1</v>
      </c>
      <c r="AC729" s="29" t="str">
        <f>IF(Data2[[#This Row],[FederalService]]="",Data2[[#This Row],[FundSource]],IF(Data2[[#This Row],[FederalService]]="L",Data2[[#This Row],[FundSource]]&amp;"-L",IF(Data2[[#This Row],[FederalService]]="F",Data2[[#This Row],[FundSource]]&amp;"-F",IF(Data2[[#This Row],[FederalService]]="S",Data2[[#This Row],[FundSource]]&amp;"-S"))))</f>
        <v>PR-S</v>
      </c>
    </row>
    <row r="730" spans="1:29" ht="15" x14ac:dyDescent="0.25">
      <c r="A730" t="s">
        <v>127</v>
      </c>
      <c r="B730" t="s">
        <v>123</v>
      </c>
      <c r="C730" t="s">
        <v>165</v>
      </c>
      <c r="D730" s="15">
        <v>528</v>
      </c>
      <c r="E730" t="s">
        <v>406</v>
      </c>
      <c r="F730" t="s">
        <v>121</v>
      </c>
      <c r="G730" t="s">
        <v>117</v>
      </c>
      <c r="H730" t="s">
        <v>165</v>
      </c>
      <c r="I730" t="s">
        <v>111</v>
      </c>
      <c r="J730" t="s">
        <v>112</v>
      </c>
      <c r="K730" t="s">
        <v>112</v>
      </c>
      <c r="L730" s="15">
        <v>3007</v>
      </c>
      <c r="M730" t="s">
        <v>135</v>
      </c>
      <c r="N730" t="s">
        <v>114</v>
      </c>
      <c r="O730" t="s">
        <v>407</v>
      </c>
      <c r="P730" t="s">
        <v>408</v>
      </c>
      <c r="Q730" t="s">
        <v>172</v>
      </c>
      <c r="R730" t="s">
        <v>170</v>
      </c>
      <c r="S730">
        <v>9700</v>
      </c>
      <c r="T730">
        <v>0</v>
      </c>
      <c r="U730" s="15">
        <v>2</v>
      </c>
      <c r="V730" s="27" t="str">
        <f>INDEX(program[ProgramName],MATCH(Data2[[#This Row],[ProgramNum]],program[ProgramNum],0))</f>
        <v>MOTOR VEHICLE SERVICES AND ENFORCEMENT</v>
      </c>
      <c r="W730" s="20" t="str">
        <f>RIGHT(Data2[[#This Row],[ProgramNum]],1)&amp;Data2[[#This Row],[Statute]]</f>
        <v>5di</v>
      </c>
      <c r="X730" s="27" t="e">
        <f>INDEX(#REF!,MATCH(Data2[[#This Row],[Appr]],#REF!,0))</f>
        <v>#REF!</v>
      </c>
      <c r="Y730" s="40" t="str">
        <f>INDEX(version[Version],MATCH(Data2[[#This Row],[ChangeAuth]],version[Chg code],0))</f>
        <v>Agency</v>
      </c>
      <c r="Z730" s="30">
        <f>INDEX(fund[#Data],MATCH(G730,fund[Fund code],0),2)</f>
        <v>100</v>
      </c>
      <c r="AA730" s="29" t="str">
        <f>IF(Data2[[#This Row],[B2year]]=1,RIGHT(LEFT($A$1,4)+1,2),IF(Data2[[#This Row],[B2year]]=2,RIGHT($A$1,2),""))</f>
        <v>23</v>
      </c>
      <c r="AB730" s="29">
        <f>INDEX(version8[#Data],MATCH(Data2[[#This Row],[Version]],version8[Version],0),2)</f>
        <v>1</v>
      </c>
      <c r="AC730" s="29" t="str">
        <f>IF(Data2[[#This Row],[FederalService]]="",Data2[[#This Row],[FundSource]],IF(Data2[[#This Row],[FederalService]]="L",Data2[[#This Row],[FundSource]]&amp;"-L",IF(Data2[[#This Row],[FederalService]]="F",Data2[[#This Row],[FundSource]]&amp;"-F",IF(Data2[[#This Row],[FederalService]]="S",Data2[[#This Row],[FundSource]]&amp;"-S"))))</f>
        <v>PR-S</v>
      </c>
    </row>
    <row r="731" spans="1:29" ht="15" x14ac:dyDescent="0.25">
      <c r="A731" t="s">
        <v>127</v>
      </c>
      <c r="B731" t="s">
        <v>123</v>
      </c>
      <c r="C731" t="s">
        <v>165</v>
      </c>
      <c r="D731" s="15">
        <v>528</v>
      </c>
      <c r="E731" t="s">
        <v>406</v>
      </c>
      <c r="F731" t="s">
        <v>121</v>
      </c>
      <c r="G731" t="s">
        <v>117</v>
      </c>
      <c r="H731" t="s">
        <v>165</v>
      </c>
      <c r="I731" t="s">
        <v>111</v>
      </c>
      <c r="J731" t="s">
        <v>112</v>
      </c>
      <c r="K731" t="s">
        <v>112</v>
      </c>
      <c r="L731" s="15">
        <v>3007</v>
      </c>
      <c r="M731" t="s">
        <v>135</v>
      </c>
      <c r="N731" t="s">
        <v>114</v>
      </c>
      <c r="O731" t="s">
        <v>407</v>
      </c>
      <c r="P731" t="s">
        <v>408</v>
      </c>
      <c r="Q731" t="s">
        <v>172</v>
      </c>
      <c r="R731" t="s">
        <v>170</v>
      </c>
      <c r="S731">
        <v>9700</v>
      </c>
      <c r="T731">
        <v>0</v>
      </c>
      <c r="U731" s="15">
        <v>1</v>
      </c>
      <c r="V731" s="27" t="str">
        <f>INDEX(program[ProgramName],MATCH(Data2[[#This Row],[ProgramNum]],program[ProgramNum],0))</f>
        <v>MOTOR VEHICLE SERVICES AND ENFORCEMENT</v>
      </c>
      <c r="W731" s="20" t="str">
        <f>RIGHT(Data2[[#This Row],[ProgramNum]],1)&amp;Data2[[#This Row],[Statute]]</f>
        <v>5di</v>
      </c>
      <c r="X731" s="27" t="e">
        <f>INDEX(#REF!,MATCH(Data2[[#This Row],[Appr]],#REF!,0))</f>
        <v>#REF!</v>
      </c>
      <c r="Y731" s="40" t="str">
        <f>INDEX(version[Version],MATCH(Data2[[#This Row],[ChangeAuth]],version[Chg code],0))</f>
        <v>Agency</v>
      </c>
      <c r="Z731" s="30">
        <f>INDEX(fund[#Data],MATCH(G731,fund[Fund code],0),2)</f>
        <v>100</v>
      </c>
      <c r="AA731" s="29" t="str">
        <f>IF(Data2[[#This Row],[B2year]]=1,RIGHT(LEFT($A$1,4)+1,2),IF(Data2[[#This Row],[B2year]]=2,RIGHT($A$1,2),""))</f>
        <v>22</v>
      </c>
      <c r="AB731" s="29">
        <f>INDEX(version8[#Data],MATCH(Data2[[#This Row],[Version]],version8[Version],0),2)</f>
        <v>1</v>
      </c>
      <c r="AC731" s="29" t="str">
        <f>IF(Data2[[#This Row],[FederalService]]="",Data2[[#This Row],[FundSource]],IF(Data2[[#This Row],[FederalService]]="L",Data2[[#This Row],[FundSource]]&amp;"-L",IF(Data2[[#This Row],[FederalService]]="F",Data2[[#This Row],[FundSource]]&amp;"-F",IF(Data2[[#This Row],[FederalService]]="S",Data2[[#This Row],[FundSource]]&amp;"-S"))))</f>
        <v>PR-S</v>
      </c>
    </row>
    <row r="732" spans="1:29" ht="15" x14ac:dyDescent="0.25">
      <c r="A732" t="s">
        <v>127</v>
      </c>
      <c r="B732" t="s">
        <v>123</v>
      </c>
      <c r="C732" t="s">
        <v>165</v>
      </c>
      <c r="D732" s="15">
        <v>524</v>
      </c>
      <c r="E732" t="s">
        <v>409</v>
      </c>
      <c r="F732" t="s">
        <v>121</v>
      </c>
      <c r="G732" t="s">
        <v>117</v>
      </c>
      <c r="H732" t="s">
        <v>165</v>
      </c>
      <c r="I732" t="s">
        <v>118</v>
      </c>
      <c r="J732" t="s">
        <v>112</v>
      </c>
      <c r="K732" t="s">
        <v>112</v>
      </c>
      <c r="L732" s="15">
        <v>3003</v>
      </c>
      <c r="M732" t="s">
        <v>113</v>
      </c>
      <c r="N732" t="s">
        <v>114</v>
      </c>
      <c r="O732" t="s">
        <v>410</v>
      </c>
      <c r="P732" t="s">
        <v>411</v>
      </c>
      <c r="Q732" t="s">
        <v>172</v>
      </c>
      <c r="R732" t="s">
        <v>170</v>
      </c>
      <c r="S732">
        <v>22700</v>
      </c>
      <c r="T732">
        <v>0</v>
      </c>
      <c r="U732" s="15">
        <v>1</v>
      </c>
      <c r="V732" s="27" t="str">
        <f>INDEX(program[ProgramName],MATCH(Data2[[#This Row],[ProgramNum]],program[ProgramNum],0))</f>
        <v>MOTOR VEHICLE SERVICES AND ENFORCEMENT</v>
      </c>
      <c r="W732" s="20" t="str">
        <f>RIGHT(Data2[[#This Row],[ProgramNum]],1)&amp;Data2[[#This Row],[Statute]]</f>
        <v>5dk</v>
      </c>
      <c r="X732" s="27" t="e">
        <f>INDEX(#REF!,MATCH(Data2[[#This Row],[Appr]],#REF!,0))</f>
        <v>#REF!</v>
      </c>
      <c r="Y732" s="40" t="str">
        <f>INDEX(version[Version],MATCH(Data2[[#This Row],[ChangeAuth]],version[Chg code],0))</f>
        <v>Agency</v>
      </c>
      <c r="Z732" s="30">
        <f>INDEX(fund[#Data],MATCH(G732,fund[Fund code],0),2)</f>
        <v>100</v>
      </c>
      <c r="AA732" s="29" t="str">
        <f>IF(Data2[[#This Row],[B2year]]=1,RIGHT(LEFT($A$1,4)+1,2),IF(Data2[[#This Row],[B2year]]=2,RIGHT($A$1,2),""))</f>
        <v>22</v>
      </c>
      <c r="AB732" s="29">
        <f>INDEX(version8[#Data],MATCH(Data2[[#This Row],[Version]],version8[Version],0),2)</f>
        <v>1</v>
      </c>
      <c r="AC732" s="29" t="str">
        <f>IF(Data2[[#This Row],[FederalService]]="",Data2[[#This Row],[FundSource]],IF(Data2[[#This Row],[FederalService]]="L",Data2[[#This Row],[FundSource]]&amp;"-L",IF(Data2[[#This Row],[FederalService]]="F",Data2[[#This Row],[FundSource]]&amp;"-F",IF(Data2[[#This Row],[FederalService]]="S",Data2[[#This Row],[FundSource]]&amp;"-S"))))</f>
        <v>PR-S</v>
      </c>
    </row>
    <row r="733" spans="1:29" ht="15" x14ac:dyDescent="0.25">
      <c r="A733" t="s">
        <v>127</v>
      </c>
      <c r="B733" t="s">
        <v>123</v>
      </c>
      <c r="C733" t="s">
        <v>165</v>
      </c>
      <c r="D733" s="15">
        <v>524</v>
      </c>
      <c r="E733" t="s">
        <v>409</v>
      </c>
      <c r="F733" t="s">
        <v>121</v>
      </c>
      <c r="G733" t="s">
        <v>117</v>
      </c>
      <c r="H733" t="s">
        <v>165</v>
      </c>
      <c r="I733" t="s">
        <v>118</v>
      </c>
      <c r="J733" t="s">
        <v>112</v>
      </c>
      <c r="K733" t="s">
        <v>112</v>
      </c>
      <c r="L733" s="15">
        <v>3003</v>
      </c>
      <c r="M733" t="s">
        <v>113</v>
      </c>
      <c r="N733" t="s">
        <v>114</v>
      </c>
      <c r="O733" t="s">
        <v>410</v>
      </c>
      <c r="P733" t="s">
        <v>411</v>
      </c>
      <c r="Q733" t="s">
        <v>172</v>
      </c>
      <c r="R733" t="s">
        <v>170</v>
      </c>
      <c r="S733">
        <v>22700</v>
      </c>
      <c r="T733">
        <v>0</v>
      </c>
      <c r="U733" s="15">
        <v>2</v>
      </c>
      <c r="V733" s="27" t="str">
        <f>INDEX(program[ProgramName],MATCH(Data2[[#This Row],[ProgramNum]],program[ProgramNum],0))</f>
        <v>MOTOR VEHICLE SERVICES AND ENFORCEMENT</v>
      </c>
      <c r="W733" s="20" t="str">
        <f>RIGHT(Data2[[#This Row],[ProgramNum]],1)&amp;Data2[[#This Row],[Statute]]</f>
        <v>5dk</v>
      </c>
      <c r="X733" s="27" t="e">
        <f>INDEX(#REF!,MATCH(Data2[[#This Row],[Appr]],#REF!,0))</f>
        <v>#REF!</v>
      </c>
      <c r="Y733" s="40" t="str">
        <f>INDEX(version[Version],MATCH(Data2[[#This Row],[ChangeAuth]],version[Chg code],0))</f>
        <v>Agency</v>
      </c>
      <c r="Z733" s="30">
        <f>INDEX(fund[#Data],MATCH(G733,fund[Fund code],0),2)</f>
        <v>100</v>
      </c>
      <c r="AA733" s="29" t="str">
        <f>IF(Data2[[#This Row],[B2year]]=1,RIGHT(LEFT($A$1,4)+1,2),IF(Data2[[#This Row],[B2year]]=2,RIGHT($A$1,2),""))</f>
        <v>23</v>
      </c>
      <c r="AB733" s="29">
        <f>INDEX(version8[#Data],MATCH(Data2[[#This Row],[Version]],version8[Version],0),2)</f>
        <v>1</v>
      </c>
      <c r="AC733" s="29" t="str">
        <f>IF(Data2[[#This Row],[FederalService]]="",Data2[[#This Row],[FundSource]],IF(Data2[[#This Row],[FederalService]]="L",Data2[[#This Row],[FundSource]]&amp;"-L",IF(Data2[[#This Row],[FederalService]]="F",Data2[[#This Row],[FundSource]]&amp;"-F",IF(Data2[[#This Row],[FederalService]]="S",Data2[[#This Row],[FundSource]]&amp;"-S"))))</f>
        <v>PR-S</v>
      </c>
    </row>
    <row r="734" spans="1:29" ht="15" x14ac:dyDescent="0.25">
      <c r="A734" t="s">
        <v>127</v>
      </c>
      <c r="B734" t="s">
        <v>123</v>
      </c>
      <c r="C734" t="s">
        <v>165</v>
      </c>
      <c r="D734" s="15">
        <v>524</v>
      </c>
      <c r="E734" t="s">
        <v>409</v>
      </c>
      <c r="F734" t="s">
        <v>121</v>
      </c>
      <c r="G734" t="s">
        <v>117</v>
      </c>
      <c r="H734" t="s">
        <v>165</v>
      </c>
      <c r="I734" t="s">
        <v>118</v>
      </c>
      <c r="J734" t="s">
        <v>112</v>
      </c>
      <c r="K734" t="s">
        <v>112</v>
      </c>
      <c r="L734" s="15">
        <v>2000</v>
      </c>
      <c r="M734" t="s">
        <v>115</v>
      </c>
      <c r="N734" t="s">
        <v>116</v>
      </c>
      <c r="O734" t="s">
        <v>410</v>
      </c>
      <c r="P734" t="s">
        <v>411</v>
      </c>
      <c r="Q734" t="s">
        <v>172</v>
      </c>
      <c r="R734" t="s">
        <v>170</v>
      </c>
      <c r="S734">
        <v>118800</v>
      </c>
      <c r="T734">
        <v>0</v>
      </c>
      <c r="U734" s="15">
        <v>1</v>
      </c>
      <c r="V734" s="27" t="str">
        <f>INDEX(program[ProgramName],MATCH(Data2[[#This Row],[ProgramNum]],program[ProgramNum],0))</f>
        <v>MOTOR VEHICLE SERVICES AND ENFORCEMENT</v>
      </c>
      <c r="W734" s="20" t="str">
        <f>RIGHT(Data2[[#This Row],[ProgramNum]],1)&amp;Data2[[#This Row],[Statute]]</f>
        <v>5dk</v>
      </c>
      <c r="X734" s="27" t="e">
        <f>INDEX(#REF!,MATCH(Data2[[#This Row],[Appr]],#REF!,0))</f>
        <v>#REF!</v>
      </c>
      <c r="Y734" s="40" t="str">
        <f>INDEX(version[Version],MATCH(Data2[[#This Row],[ChangeAuth]],version[Chg code],0))</f>
        <v>Agency</v>
      </c>
      <c r="Z734" s="30">
        <f>INDEX(fund[#Data],MATCH(G734,fund[Fund code],0),2)</f>
        <v>100</v>
      </c>
      <c r="AA734" s="29" t="str">
        <f>IF(Data2[[#This Row],[B2year]]=1,RIGHT(LEFT($A$1,4)+1,2),IF(Data2[[#This Row],[B2year]]=2,RIGHT($A$1,2),""))</f>
        <v>22</v>
      </c>
      <c r="AB734" s="29">
        <f>INDEX(version8[#Data],MATCH(Data2[[#This Row],[Version]],version8[Version],0),2)</f>
        <v>1</v>
      </c>
      <c r="AC734" s="29" t="str">
        <f>IF(Data2[[#This Row],[FederalService]]="",Data2[[#This Row],[FundSource]],IF(Data2[[#This Row],[FederalService]]="L",Data2[[#This Row],[FundSource]]&amp;"-L",IF(Data2[[#This Row],[FederalService]]="F",Data2[[#This Row],[FundSource]]&amp;"-F",IF(Data2[[#This Row],[FederalService]]="S",Data2[[#This Row],[FundSource]]&amp;"-S"))))</f>
        <v>PR-S</v>
      </c>
    </row>
    <row r="735" spans="1:29" ht="15" x14ac:dyDescent="0.25">
      <c r="A735" t="s">
        <v>127</v>
      </c>
      <c r="B735" t="s">
        <v>123</v>
      </c>
      <c r="C735" t="s">
        <v>165</v>
      </c>
      <c r="D735" s="15">
        <v>524</v>
      </c>
      <c r="E735" t="s">
        <v>409</v>
      </c>
      <c r="F735" t="s">
        <v>121</v>
      </c>
      <c r="G735" t="s">
        <v>117</v>
      </c>
      <c r="H735" t="s">
        <v>165</v>
      </c>
      <c r="I735" t="s">
        <v>118</v>
      </c>
      <c r="J735" t="s">
        <v>112</v>
      </c>
      <c r="K735" t="s">
        <v>112</v>
      </c>
      <c r="L735" s="15">
        <v>2000</v>
      </c>
      <c r="M735" t="s">
        <v>115</v>
      </c>
      <c r="N735" t="s">
        <v>116</v>
      </c>
      <c r="O735" t="s">
        <v>410</v>
      </c>
      <c r="P735" t="s">
        <v>411</v>
      </c>
      <c r="Q735" t="s">
        <v>172</v>
      </c>
      <c r="R735" t="s">
        <v>170</v>
      </c>
      <c r="S735">
        <v>118800</v>
      </c>
      <c r="T735">
        <v>0</v>
      </c>
      <c r="U735" s="15">
        <v>2</v>
      </c>
      <c r="V735" s="27" t="str">
        <f>INDEX(program[ProgramName],MATCH(Data2[[#This Row],[ProgramNum]],program[ProgramNum],0))</f>
        <v>MOTOR VEHICLE SERVICES AND ENFORCEMENT</v>
      </c>
      <c r="W735" s="20" t="str">
        <f>RIGHT(Data2[[#This Row],[ProgramNum]],1)&amp;Data2[[#This Row],[Statute]]</f>
        <v>5dk</v>
      </c>
      <c r="X735" s="27" t="e">
        <f>INDEX(#REF!,MATCH(Data2[[#This Row],[Appr]],#REF!,0))</f>
        <v>#REF!</v>
      </c>
      <c r="Y735" s="40" t="str">
        <f>INDEX(version[Version],MATCH(Data2[[#This Row],[ChangeAuth]],version[Chg code],0))</f>
        <v>Agency</v>
      </c>
      <c r="Z735" s="30">
        <f>INDEX(fund[#Data],MATCH(G735,fund[Fund code],0),2)</f>
        <v>100</v>
      </c>
      <c r="AA735" s="29" t="str">
        <f>IF(Data2[[#This Row],[B2year]]=1,RIGHT(LEFT($A$1,4)+1,2),IF(Data2[[#This Row],[B2year]]=2,RIGHT($A$1,2),""))</f>
        <v>23</v>
      </c>
      <c r="AB735" s="29">
        <f>INDEX(version8[#Data],MATCH(Data2[[#This Row],[Version]],version8[Version],0),2)</f>
        <v>1</v>
      </c>
      <c r="AC735" s="29" t="str">
        <f>IF(Data2[[#This Row],[FederalService]]="",Data2[[#This Row],[FundSource]],IF(Data2[[#This Row],[FederalService]]="L",Data2[[#This Row],[FundSource]]&amp;"-L",IF(Data2[[#This Row],[FederalService]]="F",Data2[[#This Row],[FundSource]]&amp;"-F",IF(Data2[[#This Row],[FederalService]]="S",Data2[[#This Row],[FundSource]]&amp;"-S"))))</f>
        <v>PR-S</v>
      </c>
    </row>
    <row r="736" spans="1:29" ht="15" x14ac:dyDescent="0.25">
      <c r="A736" t="s">
        <v>127</v>
      </c>
      <c r="B736" t="s">
        <v>123</v>
      </c>
      <c r="C736" t="s">
        <v>165</v>
      </c>
      <c r="D736" s="15">
        <v>564</v>
      </c>
      <c r="E736" t="s">
        <v>349</v>
      </c>
      <c r="F736" t="s">
        <v>109</v>
      </c>
      <c r="G736" t="s">
        <v>110</v>
      </c>
      <c r="H736" t="s">
        <v>165</v>
      </c>
      <c r="I736" t="s">
        <v>111</v>
      </c>
      <c r="J736" t="s">
        <v>112</v>
      </c>
      <c r="K736" t="s">
        <v>165</v>
      </c>
      <c r="L736" s="15">
        <v>5401</v>
      </c>
      <c r="M736" t="s">
        <v>379</v>
      </c>
      <c r="N736" t="s">
        <v>114</v>
      </c>
      <c r="O736" t="s">
        <v>195</v>
      </c>
      <c r="P736" t="s">
        <v>196</v>
      </c>
      <c r="Q736" t="s">
        <v>172</v>
      </c>
      <c r="R736" t="s">
        <v>170</v>
      </c>
      <c r="S736">
        <v>-31200</v>
      </c>
      <c r="T736">
        <v>0</v>
      </c>
      <c r="U736" s="15">
        <v>2</v>
      </c>
      <c r="V736" s="27" t="str">
        <f>INDEX(program[ProgramName],MATCH(Data2[[#This Row],[ProgramNum]],program[ProgramNum],0))</f>
        <v>MOTOR VEHICLE SERVICES AND ENFORCEMENT</v>
      </c>
      <c r="W736" s="20" t="str">
        <f>RIGHT(Data2[[#This Row],[ProgramNum]],1)&amp;Data2[[#This Row],[Statute]]</f>
        <v>5dq</v>
      </c>
      <c r="X736" s="27" t="e">
        <f>INDEX(#REF!,MATCH(Data2[[#This Row],[Appr]],#REF!,0))</f>
        <v>#REF!</v>
      </c>
      <c r="Y736" s="40" t="str">
        <f>INDEX(version[Version],MATCH(Data2[[#This Row],[ChangeAuth]],version[Chg code],0))</f>
        <v>Agency</v>
      </c>
      <c r="Z736" s="30">
        <f>INDEX(fund[#Data],MATCH(G736,fund[Fund code],0),2)</f>
        <v>211</v>
      </c>
      <c r="AA736" s="29" t="str">
        <f>IF(Data2[[#This Row],[B2year]]=1,RIGHT(LEFT($A$1,4)+1,2),IF(Data2[[#This Row],[B2year]]=2,RIGHT($A$1,2),""))</f>
        <v>23</v>
      </c>
      <c r="AB736" s="29">
        <f>INDEX(version8[#Data],MATCH(Data2[[#This Row],[Version]],version8[Version],0),2)</f>
        <v>1</v>
      </c>
      <c r="AC736" s="29" t="str">
        <f>IF(Data2[[#This Row],[FederalService]]="",Data2[[#This Row],[FundSource]],IF(Data2[[#This Row],[FederalService]]="L",Data2[[#This Row],[FundSource]]&amp;"-L",IF(Data2[[#This Row],[FederalService]]="F",Data2[[#This Row],[FundSource]]&amp;"-F",IF(Data2[[#This Row],[FederalService]]="S",Data2[[#This Row],[FundSource]]&amp;"-S"))))</f>
        <v>SEG</v>
      </c>
    </row>
    <row r="737" spans="1:29" ht="15" x14ac:dyDescent="0.25">
      <c r="A737" t="s">
        <v>127</v>
      </c>
      <c r="B737" t="s">
        <v>123</v>
      </c>
      <c r="C737" t="s">
        <v>165</v>
      </c>
      <c r="D737" s="15">
        <v>564</v>
      </c>
      <c r="E737" t="s">
        <v>349</v>
      </c>
      <c r="F737" t="s">
        <v>109</v>
      </c>
      <c r="G737" t="s">
        <v>110</v>
      </c>
      <c r="H737" t="s">
        <v>165</v>
      </c>
      <c r="I737" t="s">
        <v>111</v>
      </c>
      <c r="J737" t="s">
        <v>112</v>
      </c>
      <c r="K737" t="s">
        <v>165</v>
      </c>
      <c r="L737" s="15">
        <v>5401</v>
      </c>
      <c r="M737" t="s">
        <v>379</v>
      </c>
      <c r="N737" t="s">
        <v>114</v>
      </c>
      <c r="O737" t="s">
        <v>195</v>
      </c>
      <c r="P737" t="s">
        <v>196</v>
      </c>
      <c r="Q737" t="s">
        <v>172</v>
      </c>
      <c r="R737" t="s">
        <v>170</v>
      </c>
      <c r="S737">
        <v>-31200</v>
      </c>
      <c r="T737">
        <v>0</v>
      </c>
      <c r="U737" s="15">
        <v>1</v>
      </c>
      <c r="V737" s="27" t="str">
        <f>INDEX(program[ProgramName],MATCH(Data2[[#This Row],[ProgramNum]],program[ProgramNum],0))</f>
        <v>MOTOR VEHICLE SERVICES AND ENFORCEMENT</v>
      </c>
      <c r="W737" s="20" t="str">
        <f>RIGHT(Data2[[#This Row],[ProgramNum]],1)&amp;Data2[[#This Row],[Statute]]</f>
        <v>5dq</v>
      </c>
      <c r="X737" s="27" t="e">
        <f>INDEX(#REF!,MATCH(Data2[[#This Row],[Appr]],#REF!,0))</f>
        <v>#REF!</v>
      </c>
      <c r="Y737" s="40" t="str">
        <f>INDEX(version[Version],MATCH(Data2[[#This Row],[ChangeAuth]],version[Chg code],0))</f>
        <v>Agency</v>
      </c>
      <c r="Z737" s="30">
        <f>INDEX(fund[#Data],MATCH(G737,fund[Fund code],0),2)</f>
        <v>211</v>
      </c>
      <c r="AA737" s="29" t="str">
        <f>IF(Data2[[#This Row],[B2year]]=1,RIGHT(LEFT($A$1,4)+1,2),IF(Data2[[#This Row],[B2year]]=2,RIGHT($A$1,2),""))</f>
        <v>22</v>
      </c>
      <c r="AB737" s="29">
        <f>INDEX(version8[#Data],MATCH(Data2[[#This Row],[Version]],version8[Version],0),2)</f>
        <v>1</v>
      </c>
      <c r="AC737" s="29" t="str">
        <f>IF(Data2[[#This Row],[FederalService]]="",Data2[[#This Row],[FundSource]],IF(Data2[[#This Row],[FederalService]]="L",Data2[[#This Row],[FundSource]]&amp;"-L",IF(Data2[[#This Row],[FederalService]]="F",Data2[[#This Row],[FundSource]]&amp;"-F",IF(Data2[[#This Row],[FederalService]]="S",Data2[[#This Row],[FundSource]]&amp;"-S"))))</f>
        <v>SEG</v>
      </c>
    </row>
    <row r="738" spans="1:29" ht="15" x14ac:dyDescent="0.25">
      <c r="A738" t="s">
        <v>127</v>
      </c>
      <c r="B738" t="s">
        <v>123</v>
      </c>
      <c r="C738" t="s">
        <v>165</v>
      </c>
      <c r="D738" s="15">
        <v>564</v>
      </c>
      <c r="E738" t="s">
        <v>349</v>
      </c>
      <c r="F738" t="s">
        <v>109</v>
      </c>
      <c r="G738" t="s">
        <v>110</v>
      </c>
      <c r="H738" t="s">
        <v>165</v>
      </c>
      <c r="I738" t="s">
        <v>111</v>
      </c>
      <c r="J738" t="s">
        <v>112</v>
      </c>
      <c r="K738" t="s">
        <v>165</v>
      </c>
      <c r="L738" s="15">
        <v>2000</v>
      </c>
      <c r="M738" t="s">
        <v>115</v>
      </c>
      <c r="N738" t="s">
        <v>116</v>
      </c>
      <c r="O738" t="s">
        <v>195</v>
      </c>
      <c r="P738" t="s">
        <v>196</v>
      </c>
      <c r="Q738" t="s">
        <v>172</v>
      </c>
      <c r="R738" t="s">
        <v>170</v>
      </c>
      <c r="S738">
        <v>16860900</v>
      </c>
      <c r="T738">
        <v>0</v>
      </c>
      <c r="U738" s="15">
        <v>1</v>
      </c>
      <c r="V738" s="27" t="str">
        <f>INDEX(program[ProgramName],MATCH(Data2[[#This Row],[ProgramNum]],program[ProgramNum],0))</f>
        <v>MOTOR VEHICLE SERVICES AND ENFORCEMENT</v>
      </c>
      <c r="W738" s="20" t="str">
        <f>RIGHT(Data2[[#This Row],[ProgramNum]],1)&amp;Data2[[#This Row],[Statute]]</f>
        <v>5dq</v>
      </c>
      <c r="X738" s="27" t="e">
        <f>INDEX(#REF!,MATCH(Data2[[#This Row],[Appr]],#REF!,0))</f>
        <v>#REF!</v>
      </c>
      <c r="Y738" s="40" t="str">
        <f>INDEX(version[Version],MATCH(Data2[[#This Row],[ChangeAuth]],version[Chg code],0))</f>
        <v>Agency</v>
      </c>
      <c r="Z738" s="30">
        <f>INDEX(fund[#Data],MATCH(G738,fund[Fund code],0),2)</f>
        <v>211</v>
      </c>
      <c r="AA738" s="29" t="str">
        <f>IF(Data2[[#This Row],[B2year]]=1,RIGHT(LEFT($A$1,4)+1,2),IF(Data2[[#This Row],[B2year]]=2,RIGHT($A$1,2),""))</f>
        <v>22</v>
      </c>
      <c r="AB738" s="29">
        <f>INDEX(version8[#Data],MATCH(Data2[[#This Row],[Version]],version8[Version],0),2)</f>
        <v>1</v>
      </c>
      <c r="AC738" s="29" t="str">
        <f>IF(Data2[[#This Row],[FederalService]]="",Data2[[#This Row],[FundSource]],IF(Data2[[#This Row],[FederalService]]="L",Data2[[#This Row],[FundSource]]&amp;"-L",IF(Data2[[#This Row],[FederalService]]="F",Data2[[#This Row],[FundSource]]&amp;"-F",IF(Data2[[#This Row],[FederalService]]="S",Data2[[#This Row],[FundSource]]&amp;"-S"))))</f>
        <v>SEG</v>
      </c>
    </row>
    <row r="739" spans="1:29" ht="15" x14ac:dyDescent="0.25">
      <c r="A739" t="s">
        <v>127</v>
      </c>
      <c r="B739" t="s">
        <v>123</v>
      </c>
      <c r="C739" t="s">
        <v>165</v>
      </c>
      <c r="D739" s="15">
        <v>564</v>
      </c>
      <c r="E739" t="s">
        <v>349</v>
      </c>
      <c r="F739" t="s">
        <v>109</v>
      </c>
      <c r="G739" t="s">
        <v>110</v>
      </c>
      <c r="H739" t="s">
        <v>165</v>
      </c>
      <c r="I739" t="s">
        <v>111</v>
      </c>
      <c r="J739" t="s">
        <v>112</v>
      </c>
      <c r="K739" t="s">
        <v>165</v>
      </c>
      <c r="L739" s="15">
        <v>2000</v>
      </c>
      <c r="M739" t="s">
        <v>115</v>
      </c>
      <c r="N739" t="s">
        <v>116</v>
      </c>
      <c r="O739" t="s">
        <v>195</v>
      </c>
      <c r="P739" t="s">
        <v>196</v>
      </c>
      <c r="Q739" t="s">
        <v>172</v>
      </c>
      <c r="R739" t="s">
        <v>170</v>
      </c>
      <c r="S739">
        <v>16860900</v>
      </c>
      <c r="T739">
        <v>0</v>
      </c>
      <c r="U739" s="15">
        <v>2</v>
      </c>
      <c r="V739" s="27" t="str">
        <f>INDEX(program[ProgramName],MATCH(Data2[[#This Row],[ProgramNum]],program[ProgramNum],0))</f>
        <v>MOTOR VEHICLE SERVICES AND ENFORCEMENT</v>
      </c>
      <c r="W739" s="20" t="str">
        <f>RIGHT(Data2[[#This Row],[ProgramNum]],1)&amp;Data2[[#This Row],[Statute]]</f>
        <v>5dq</v>
      </c>
      <c r="X739" s="27" t="e">
        <f>INDEX(#REF!,MATCH(Data2[[#This Row],[Appr]],#REF!,0))</f>
        <v>#REF!</v>
      </c>
      <c r="Y739" s="40" t="str">
        <f>INDEX(version[Version],MATCH(Data2[[#This Row],[ChangeAuth]],version[Chg code],0))</f>
        <v>Agency</v>
      </c>
      <c r="Z739" s="30">
        <f>INDEX(fund[#Data],MATCH(G739,fund[Fund code],0),2)</f>
        <v>211</v>
      </c>
      <c r="AA739" s="29" t="str">
        <f>IF(Data2[[#This Row],[B2year]]=1,RIGHT(LEFT($A$1,4)+1,2),IF(Data2[[#This Row],[B2year]]=2,RIGHT($A$1,2),""))</f>
        <v>23</v>
      </c>
      <c r="AB739" s="29">
        <f>INDEX(version8[#Data],MATCH(Data2[[#This Row],[Version]],version8[Version],0),2)</f>
        <v>1</v>
      </c>
      <c r="AC739" s="29" t="str">
        <f>IF(Data2[[#This Row],[FederalService]]="",Data2[[#This Row],[FundSource]],IF(Data2[[#This Row],[FederalService]]="L",Data2[[#This Row],[FundSource]]&amp;"-L",IF(Data2[[#This Row],[FederalService]]="F",Data2[[#This Row],[FundSource]]&amp;"-F",IF(Data2[[#This Row],[FederalService]]="S",Data2[[#This Row],[FundSource]]&amp;"-S"))))</f>
        <v>SEG</v>
      </c>
    </row>
    <row r="740" spans="1:29" ht="15" x14ac:dyDescent="0.25">
      <c r="A740" t="s">
        <v>127</v>
      </c>
      <c r="B740" t="s">
        <v>123</v>
      </c>
      <c r="C740" t="s">
        <v>165</v>
      </c>
      <c r="D740" s="15">
        <v>564</v>
      </c>
      <c r="E740" t="s">
        <v>349</v>
      </c>
      <c r="F740" t="s">
        <v>109</v>
      </c>
      <c r="G740" t="s">
        <v>110</v>
      </c>
      <c r="H740" t="s">
        <v>165</v>
      </c>
      <c r="I740" t="s">
        <v>111</v>
      </c>
      <c r="J740" t="s">
        <v>112</v>
      </c>
      <c r="K740" t="s">
        <v>165</v>
      </c>
      <c r="L740" s="15">
        <v>3003</v>
      </c>
      <c r="M740" t="s">
        <v>113</v>
      </c>
      <c r="N740" t="s">
        <v>114</v>
      </c>
      <c r="O740" t="s">
        <v>195</v>
      </c>
      <c r="P740" t="s">
        <v>196</v>
      </c>
      <c r="Q740" t="s">
        <v>172</v>
      </c>
      <c r="R740" t="s">
        <v>170</v>
      </c>
      <c r="S740">
        <v>859300</v>
      </c>
      <c r="T740">
        <v>0</v>
      </c>
      <c r="U740" s="15">
        <v>2</v>
      </c>
      <c r="V740" s="27" t="str">
        <f>INDEX(program[ProgramName],MATCH(Data2[[#This Row],[ProgramNum]],program[ProgramNum],0))</f>
        <v>MOTOR VEHICLE SERVICES AND ENFORCEMENT</v>
      </c>
      <c r="W740" s="20" t="str">
        <f>RIGHT(Data2[[#This Row],[ProgramNum]],1)&amp;Data2[[#This Row],[Statute]]</f>
        <v>5dq</v>
      </c>
      <c r="X740" s="27" t="e">
        <f>INDEX(#REF!,MATCH(Data2[[#This Row],[Appr]],#REF!,0))</f>
        <v>#REF!</v>
      </c>
      <c r="Y740" s="40" t="str">
        <f>INDEX(version[Version],MATCH(Data2[[#This Row],[ChangeAuth]],version[Chg code],0))</f>
        <v>Agency</v>
      </c>
      <c r="Z740" s="30">
        <f>INDEX(fund[#Data],MATCH(G740,fund[Fund code],0),2)</f>
        <v>211</v>
      </c>
      <c r="AA740" s="29" t="str">
        <f>IF(Data2[[#This Row],[B2year]]=1,RIGHT(LEFT($A$1,4)+1,2),IF(Data2[[#This Row],[B2year]]=2,RIGHT($A$1,2),""))</f>
        <v>23</v>
      </c>
      <c r="AB740" s="29">
        <f>INDEX(version8[#Data],MATCH(Data2[[#This Row],[Version]],version8[Version],0),2)</f>
        <v>1</v>
      </c>
      <c r="AC740" s="29" t="str">
        <f>IF(Data2[[#This Row],[FederalService]]="",Data2[[#This Row],[FundSource]],IF(Data2[[#This Row],[FederalService]]="L",Data2[[#This Row],[FundSource]]&amp;"-L",IF(Data2[[#This Row],[FederalService]]="F",Data2[[#This Row],[FundSource]]&amp;"-F",IF(Data2[[#This Row],[FederalService]]="S",Data2[[#This Row],[FundSource]]&amp;"-S"))))</f>
        <v>SEG</v>
      </c>
    </row>
    <row r="741" spans="1:29" ht="15" x14ac:dyDescent="0.25">
      <c r="A741" t="s">
        <v>127</v>
      </c>
      <c r="B741" t="s">
        <v>123</v>
      </c>
      <c r="C741" t="s">
        <v>165</v>
      </c>
      <c r="D741" s="15">
        <v>564</v>
      </c>
      <c r="E741" t="s">
        <v>349</v>
      </c>
      <c r="F741" t="s">
        <v>109</v>
      </c>
      <c r="G741" t="s">
        <v>110</v>
      </c>
      <c r="H741" t="s">
        <v>165</v>
      </c>
      <c r="I741" t="s">
        <v>111</v>
      </c>
      <c r="J741" t="s">
        <v>112</v>
      </c>
      <c r="K741" t="s">
        <v>165</v>
      </c>
      <c r="L741" s="15">
        <v>3003</v>
      </c>
      <c r="M741" t="s">
        <v>113</v>
      </c>
      <c r="N741" t="s">
        <v>114</v>
      </c>
      <c r="O741" t="s">
        <v>195</v>
      </c>
      <c r="P741" t="s">
        <v>196</v>
      </c>
      <c r="Q741" t="s">
        <v>172</v>
      </c>
      <c r="R741" t="s">
        <v>170</v>
      </c>
      <c r="S741">
        <v>859300</v>
      </c>
      <c r="T741">
        <v>0</v>
      </c>
      <c r="U741" s="15">
        <v>1</v>
      </c>
      <c r="V741" s="27" t="str">
        <f>INDEX(program[ProgramName],MATCH(Data2[[#This Row],[ProgramNum]],program[ProgramNum],0))</f>
        <v>MOTOR VEHICLE SERVICES AND ENFORCEMENT</v>
      </c>
      <c r="W741" s="20" t="str">
        <f>RIGHT(Data2[[#This Row],[ProgramNum]],1)&amp;Data2[[#This Row],[Statute]]</f>
        <v>5dq</v>
      </c>
      <c r="X741" s="27" t="e">
        <f>INDEX(#REF!,MATCH(Data2[[#This Row],[Appr]],#REF!,0))</f>
        <v>#REF!</v>
      </c>
      <c r="Y741" s="40" t="str">
        <f>INDEX(version[Version],MATCH(Data2[[#This Row],[ChangeAuth]],version[Chg code],0))</f>
        <v>Agency</v>
      </c>
      <c r="Z741" s="30">
        <f>INDEX(fund[#Data],MATCH(G741,fund[Fund code],0),2)</f>
        <v>211</v>
      </c>
      <c r="AA741" s="29" t="str">
        <f>IF(Data2[[#This Row],[B2year]]=1,RIGHT(LEFT($A$1,4)+1,2),IF(Data2[[#This Row],[B2year]]=2,RIGHT($A$1,2),""))</f>
        <v>22</v>
      </c>
      <c r="AB741" s="29">
        <f>INDEX(version8[#Data],MATCH(Data2[[#This Row],[Version]],version8[Version],0),2)</f>
        <v>1</v>
      </c>
      <c r="AC741" s="29" t="str">
        <f>IF(Data2[[#This Row],[FederalService]]="",Data2[[#This Row],[FundSource]],IF(Data2[[#This Row],[FederalService]]="L",Data2[[#This Row],[FundSource]]&amp;"-L",IF(Data2[[#This Row],[FederalService]]="F",Data2[[#This Row],[FundSource]]&amp;"-F",IF(Data2[[#This Row],[FederalService]]="S",Data2[[#This Row],[FundSource]]&amp;"-S"))))</f>
        <v>SEG</v>
      </c>
    </row>
    <row r="742" spans="1:29" ht="15" x14ac:dyDescent="0.25">
      <c r="A742" t="s">
        <v>127</v>
      </c>
      <c r="B742" t="s">
        <v>123</v>
      </c>
      <c r="C742" t="s">
        <v>165</v>
      </c>
      <c r="D742" s="15">
        <v>564</v>
      </c>
      <c r="E742" t="s">
        <v>349</v>
      </c>
      <c r="F742" t="s">
        <v>109</v>
      </c>
      <c r="G742" t="s">
        <v>110</v>
      </c>
      <c r="H742" t="s">
        <v>165</v>
      </c>
      <c r="I742" t="s">
        <v>111</v>
      </c>
      <c r="J742" t="s">
        <v>112</v>
      </c>
      <c r="K742" t="s">
        <v>165</v>
      </c>
      <c r="L742" s="15">
        <v>3008</v>
      </c>
      <c r="M742" t="s">
        <v>136</v>
      </c>
      <c r="N742" t="s">
        <v>114</v>
      </c>
      <c r="O742" t="s">
        <v>195</v>
      </c>
      <c r="P742" t="s">
        <v>196</v>
      </c>
      <c r="Q742" t="s">
        <v>172</v>
      </c>
      <c r="R742" t="s">
        <v>170</v>
      </c>
      <c r="S742">
        <v>33300</v>
      </c>
      <c r="T742">
        <v>0</v>
      </c>
      <c r="U742" s="15">
        <v>2</v>
      </c>
      <c r="V742" s="27" t="str">
        <f>INDEX(program[ProgramName],MATCH(Data2[[#This Row],[ProgramNum]],program[ProgramNum],0))</f>
        <v>MOTOR VEHICLE SERVICES AND ENFORCEMENT</v>
      </c>
      <c r="W742" s="20" t="str">
        <f>RIGHT(Data2[[#This Row],[ProgramNum]],1)&amp;Data2[[#This Row],[Statute]]</f>
        <v>5dq</v>
      </c>
      <c r="X742" s="27" t="e">
        <f>INDEX(#REF!,MATCH(Data2[[#This Row],[Appr]],#REF!,0))</f>
        <v>#REF!</v>
      </c>
      <c r="Y742" s="40" t="str">
        <f>INDEX(version[Version],MATCH(Data2[[#This Row],[ChangeAuth]],version[Chg code],0))</f>
        <v>Agency</v>
      </c>
      <c r="Z742" s="30">
        <f>INDEX(fund[#Data],MATCH(G742,fund[Fund code],0),2)</f>
        <v>211</v>
      </c>
      <c r="AA742" s="29" t="str">
        <f>IF(Data2[[#This Row],[B2year]]=1,RIGHT(LEFT($A$1,4)+1,2),IF(Data2[[#This Row],[B2year]]=2,RIGHT($A$1,2),""))</f>
        <v>23</v>
      </c>
      <c r="AB742" s="29">
        <f>INDEX(version8[#Data],MATCH(Data2[[#This Row],[Version]],version8[Version],0),2)</f>
        <v>1</v>
      </c>
      <c r="AC742" s="29" t="str">
        <f>IF(Data2[[#This Row],[FederalService]]="",Data2[[#This Row],[FundSource]],IF(Data2[[#This Row],[FederalService]]="L",Data2[[#This Row],[FundSource]]&amp;"-L",IF(Data2[[#This Row],[FederalService]]="F",Data2[[#This Row],[FundSource]]&amp;"-F",IF(Data2[[#This Row],[FederalService]]="S",Data2[[#This Row],[FundSource]]&amp;"-S"))))</f>
        <v>SEG</v>
      </c>
    </row>
    <row r="743" spans="1:29" ht="15" x14ac:dyDescent="0.25">
      <c r="A743" t="s">
        <v>127</v>
      </c>
      <c r="B743" t="s">
        <v>123</v>
      </c>
      <c r="C743" t="s">
        <v>165</v>
      </c>
      <c r="D743" s="15">
        <v>564</v>
      </c>
      <c r="E743" t="s">
        <v>349</v>
      </c>
      <c r="F743" t="s">
        <v>109</v>
      </c>
      <c r="G743" t="s">
        <v>110</v>
      </c>
      <c r="H743" t="s">
        <v>165</v>
      </c>
      <c r="I743" t="s">
        <v>111</v>
      </c>
      <c r="J743" t="s">
        <v>112</v>
      </c>
      <c r="K743" t="s">
        <v>165</v>
      </c>
      <c r="L743" s="15">
        <v>3008</v>
      </c>
      <c r="M743" t="s">
        <v>136</v>
      </c>
      <c r="N743" t="s">
        <v>114</v>
      </c>
      <c r="O743" t="s">
        <v>195</v>
      </c>
      <c r="P743" t="s">
        <v>196</v>
      </c>
      <c r="Q743" t="s">
        <v>172</v>
      </c>
      <c r="R743" t="s">
        <v>170</v>
      </c>
      <c r="S743">
        <v>33300</v>
      </c>
      <c r="T743">
        <v>0</v>
      </c>
      <c r="U743" s="15">
        <v>1</v>
      </c>
      <c r="V743" s="27" t="str">
        <f>INDEX(program[ProgramName],MATCH(Data2[[#This Row],[ProgramNum]],program[ProgramNum],0))</f>
        <v>MOTOR VEHICLE SERVICES AND ENFORCEMENT</v>
      </c>
      <c r="W743" s="20" t="str">
        <f>RIGHT(Data2[[#This Row],[ProgramNum]],1)&amp;Data2[[#This Row],[Statute]]</f>
        <v>5dq</v>
      </c>
      <c r="X743" s="27" t="e">
        <f>INDEX(#REF!,MATCH(Data2[[#This Row],[Appr]],#REF!,0))</f>
        <v>#REF!</v>
      </c>
      <c r="Y743" s="40" t="str">
        <f>INDEX(version[Version],MATCH(Data2[[#This Row],[ChangeAuth]],version[Chg code],0))</f>
        <v>Agency</v>
      </c>
      <c r="Z743" s="30">
        <f>INDEX(fund[#Data],MATCH(G743,fund[Fund code],0),2)</f>
        <v>211</v>
      </c>
      <c r="AA743" s="29" t="str">
        <f>IF(Data2[[#This Row],[B2year]]=1,RIGHT(LEFT($A$1,4)+1,2),IF(Data2[[#This Row],[B2year]]=2,RIGHT($A$1,2),""))</f>
        <v>22</v>
      </c>
      <c r="AB743" s="29">
        <f>INDEX(version8[#Data],MATCH(Data2[[#This Row],[Version]],version8[Version],0),2)</f>
        <v>1</v>
      </c>
      <c r="AC743" s="29" t="str">
        <f>IF(Data2[[#This Row],[FederalService]]="",Data2[[#This Row],[FundSource]],IF(Data2[[#This Row],[FederalService]]="L",Data2[[#This Row],[FundSource]]&amp;"-L",IF(Data2[[#This Row],[FederalService]]="F",Data2[[#This Row],[FundSource]]&amp;"-F",IF(Data2[[#This Row],[FederalService]]="S",Data2[[#This Row],[FundSource]]&amp;"-S"))))</f>
        <v>SEG</v>
      </c>
    </row>
    <row r="744" spans="1:29" ht="15" x14ac:dyDescent="0.25">
      <c r="A744" t="s">
        <v>127</v>
      </c>
      <c r="B744" t="s">
        <v>123</v>
      </c>
      <c r="C744" t="s">
        <v>165</v>
      </c>
      <c r="D744" s="15">
        <v>564</v>
      </c>
      <c r="E744" t="s">
        <v>349</v>
      </c>
      <c r="F744" t="s">
        <v>109</v>
      </c>
      <c r="G744" t="s">
        <v>110</v>
      </c>
      <c r="H744" t="s">
        <v>165</v>
      </c>
      <c r="I744" t="s">
        <v>111</v>
      </c>
      <c r="J744" t="s">
        <v>112</v>
      </c>
      <c r="K744" t="s">
        <v>165</v>
      </c>
      <c r="L744" s="15">
        <v>3007</v>
      </c>
      <c r="M744" t="s">
        <v>135</v>
      </c>
      <c r="N744" t="s">
        <v>114</v>
      </c>
      <c r="O744" t="s">
        <v>195</v>
      </c>
      <c r="P744" t="s">
        <v>196</v>
      </c>
      <c r="Q744" t="s">
        <v>172</v>
      </c>
      <c r="R744" t="s">
        <v>170</v>
      </c>
      <c r="S744">
        <v>426700</v>
      </c>
      <c r="T744">
        <v>0</v>
      </c>
      <c r="U744" s="15">
        <v>2</v>
      </c>
      <c r="V744" s="27" t="str">
        <f>INDEX(program[ProgramName],MATCH(Data2[[#This Row],[ProgramNum]],program[ProgramNum],0))</f>
        <v>MOTOR VEHICLE SERVICES AND ENFORCEMENT</v>
      </c>
      <c r="W744" s="20" t="str">
        <f>RIGHT(Data2[[#This Row],[ProgramNum]],1)&amp;Data2[[#This Row],[Statute]]</f>
        <v>5dq</v>
      </c>
      <c r="X744" s="27" t="e">
        <f>INDEX(#REF!,MATCH(Data2[[#This Row],[Appr]],#REF!,0))</f>
        <v>#REF!</v>
      </c>
      <c r="Y744" s="40" t="str">
        <f>INDEX(version[Version],MATCH(Data2[[#This Row],[ChangeAuth]],version[Chg code],0))</f>
        <v>Agency</v>
      </c>
      <c r="Z744" s="30">
        <f>INDEX(fund[#Data],MATCH(G744,fund[Fund code],0),2)</f>
        <v>211</v>
      </c>
      <c r="AA744" s="29" t="str">
        <f>IF(Data2[[#This Row],[B2year]]=1,RIGHT(LEFT($A$1,4)+1,2),IF(Data2[[#This Row],[B2year]]=2,RIGHT($A$1,2),""))</f>
        <v>23</v>
      </c>
      <c r="AB744" s="29">
        <f>INDEX(version8[#Data],MATCH(Data2[[#This Row],[Version]],version8[Version],0),2)</f>
        <v>1</v>
      </c>
      <c r="AC744" s="29" t="str">
        <f>IF(Data2[[#This Row],[FederalService]]="",Data2[[#This Row],[FundSource]],IF(Data2[[#This Row],[FederalService]]="L",Data2[[#This Row],[FundSource]]&amp;"-L",IF(Data2[[#This Row],[FederalService]]="F",Data2[[#This Row],[FundSource]]&amp;"-F",IF(Data2[[#This Row],[FederalService]]="S",Data2[[#This Row],[FundSource]]&amp;"-S"))))</f>
        <v>SEG</v>
      </c>
    </row>
    <row r="745" spans="1:29" ht="15" x14ac:dyDescent="0.25">
      <c r="A745" t="s">
        <v>127</v>
      </c>
      <c r="B745" t="s">
        <v>123</v>
      </c>
      <c r="C745" t="s">
        <v>165</v>
      </c>
      <c r="D745" s="15">
        <v>564</v>
      </c>
      <c r="E745" t="s">
        <v>349</v>
      </c>
      <c r="F745" t="s">
        <v>109</v>
      </c>
      <c r="G745" t="s">
        <v>110</v>
      </c>
      <c r="H745" t="s">
        <v>165</v>
      </c>
      <c r="I745" t="s">
        <v>111</v>
      </c>
      <c r="J745" t="s">
        <v>112</v>
      </c>
      <c r="K745" t="s">
        <v>165</v>
      </c>
      <c r="L745" s="15">
        <v>3007</v>
      </c>
      <c r="M745" t="s">
        <v>135</v>
      </c>
      <c r="N745" t="s">
        <v>114</v>
      </c>
      <c r="O745" t="s">
        <v>195</v>
      </c>
      <c r="P745" t="s">
        <v>196</v>
      </c>
      <c r="Q745" t="s">
        <v>172</v>
      </c>
      <c r="R745" t="s">
        <v>170</v>
      </c>
      <c r="S745">
        <v>426700</v>
      </c>
      <c r="T745">
        <v>0</v>
      </c>
      <c r="U745" s="15">
        <v>1</v>
      </c>
      <c r="V745" s="27" t="str">
        <f>INDEX(program[ProgramName],MATCH(Data2[[#This Row],[ProgramNum]],program[ProgramNum],0))</f>
        <v>MOTOR VEHICLE SERVICES AND ENFORCEMENT</v>
      </c>
      <c r="W745" s="20" t="str">
        <f>RIGHT(Data2[[#This Row],[ProgramNum]],1)&amp;Data2[[#This Row],[Statute]]</f>
        <v>5dq</v>
      </c>
      <c r="X745" s="27" t="e">
        <f>INDEX(#REF!,MATCH(Data2[[#This Row],[Appr]],#REF!,0))</f>
        <v>#REF!</v>
      </c>
      <c r="Y745" s="40" t="str">
        <f>INDEX(version[Version],MATCH(Data2[[#This Row],[ChangeAuth]],version[Chg code],0))</f>
        <v>Agency</v>
      </c>
      <c r="Z745" s="30">
        <f>INDEX(fund[#Data],MATCH(G745,fund[Fund code],0),2)</f>
        <v>211</v>
      </c>
      <c r="AA745" s="29" t="str">
        <f>IF(Data2[[#This Row],[B2year]]=1,RIGHT(LEFT($A$1,4)+1,2),IF(Data2[[#This Row],[B2year]]=2,RIGHT($A$1,2),""))</f>
        <v>22</v>
      </c>
      <c r="AB745" s="29">
        <f>INDEX(version8[#Data],MATCH(Data2[[#This Row],[Version]],version8[Version],0),2)</f>
        <v>1</v>
      </c>
      <c r="AC745" s="29" t="str">
        <f>IF(Data2[[#This Row],[FederalService]]="",Data2[[#This Row],[FundSource]],IF(Data2[[#This Row],[FederalService]]="L",Data2[[#This Row],[FundSource]]&amp;"-L",IF(Data2[[#This Row],[FederalService]]="F",Data2[[#This Row],[FundSource]]&amp;"-F",IF(Data2[[#This Row],[FederalService]]="S",Data2[[#This Row],[FundSource]]&amp;"-S"))))</f>
        <v>SEG</v>
      </c>
    </row>
    <row r="746" spans="1:29" ht="15" x14ac:dyDescent="0.25">
      <c r="A746" t="s">
        <v>127</v>
      </c>
      <c r="B746" t="s">
        <v>123</v>
      </c>
      <c r="C746" t="s">
        <v>165</v>
      </c>
      <c r="D746" s="15">
        <v>562</v>
      </c>
      <c r="E746" t="s">
        <v>412</v>
      </c>
      <c r="F746" t="s">
        <v>109</v>
      </c>
      <c r="G746" t="s">
        <v>110</v>
      </c>
      <c r="H746" t="s">
        <v>165</v>
      </c>
      <c r="I746" t="s">
        <v>111</v>
      </c>
      <c r="J746" t="s">
        <v>112</v>
      </c>
      <c r="K746" t="s">
        <v>165</v>
      </c>
      <c r="L746" s="15">
        <v>2000</v>
      </c>
      <c r="M746" t="s">
        <v>115</v>
      </c>
      <c r="N746" t="s">
        <v>116</v>
      </c>
      <c r="O746" t="s">
        <v>413</v>
      </c>
      <c r="P746" t="s">
        <v>230</v>
      </c>
      <c r="Q746" t="s">
        <v>172</v>
      </c>
      <c r="R746" t="s">
        <v>170</v>
      </c>
      <c r="S746">
        <v>329200</v>
      </c>
      <c r="T746">
        <v>0</v>
      </c>
      <c r="U746" s="15">
        <v>1</v>
      </c>
      <c r="V746" s="27" t="str">
        <f>INDEX(program[ProgramName],MATCH(Data2[[#This Row],[ProgramNum]],program[ProgramNum],0))</f>
        <v>MOTOR VEHICLE SERVICES AND ENFORCEMENT</v>
      </c>
      <c r="W746" s="20" t="str">
        <f>RIGHT(Data2[[#This Row],[ProgramNum]],1)&amp;Data2[[#This Row],[Statute]]</f>
        <v>5dr</v>
      </c>
      <c r="X746" s="27" t="e">
        <f>INDEX(#REF!,MATCH(Data2[[#This Row],[Appr]],#REF!,0))</f>
        <v>#REF!</v>
      </c>
      <c r="Y746" s="40" t="str">
        <f>INDEX(version[Version],MATCH(Data2[[#This Row],[ChangeAuth]],version[Chg code],0))</f>
        <v>Agency</v>
      </c>
      <c r="Z746" s="30">
        <f>INDEX(fund[#Data],MATCH(G746,fund[Fund code],0),2)</f>
        <v>211</v>
      </c>
      <c r="AA746" s="29" t="str">
        <f>IF(Data2[[#This Row],[B2year]]=1,RIGHT(LEFT($A$1,4)+1,2),IF(Data2[[#This Row],[B2year]]=2,RIGHT($A$1,2),""))</f>
        <v>22</v>
      </c>
      <c r="AB746" s="29">
        <f>INDEX(version8[#Data],MATCH(Data2[[#This Row],[Version]],version8[Version],0),2)</f>
        <v>1</v>
      </c>
      <c r="AC746" s="29" t="str">
        <f>IF(Data2[[#This Row],[FederalService]]="",Data2[[#This Row],[FundSource]],IF(Data2[[#This Row],[FederalService]]="L",Data2[[#This Row],[FundSource]]&amp;"-L",IF(Data2[[#This Row],[FederalService]]="F",Data2[[#This Row],[FundSource]]&amp;"-F",IF(Data2[[#This Row],[FederalService]]="S",Data2[[#This Row],[FundSource]]&amp;"-S"))))</f>
        <v>SEG</v>
      </c>
    </row>
    <row r="747" spans="1:29" ht="15" x14ac:dyDescent="0.25">
      <c r="A747" t="s">
        <v>127</v>
      </c>
      <c r="B747" t="s">
        <v>123</v>
      </c>
      <c r="C747" t="s">
        <v>165</v>
      </c>
      <c r="D747" s="15">
        <v>562</v>
      </c>
      <c r="E747" t="s">
        <v>412</v>
      </c>
      <c r="F747" t="s">
        <v>109</v>
      </c>
      <c r="G747" t="s">
        <v>110</v>
      </c>
      <c r="H747" t="s">
        <v>165</v>
      </c>
      <c r="I747" t="s">
        <v>111</v>
      </c>
      <c r="J747" t="s">
        <v>112</v>
      </c>
      <c r="K747" t="s">
        <v>165</v>
      </c>
      <c r="L747" s="15">
        <v>2000</v>
      </c>
      <c r="M747" t="s">
        <v>115</v>
      </c>
      <c r="N747" t="s">
        <v>116</v>
      </c>
      <c r="O747" t="s">
        <v>413</v>
      </c>
      <c r="P747" t="s">
        <v>230</v>
      </c>
      <c r="Q747" t="s">
        <v>172</v>
      </c>
      <c r="R747" t="s">
        <v>170</v>
      </c>
      <c r="S747">
        <v>329200</v>
      </c>
      <c r="T747">
        <v>0</v>
      </c>
      <c r="U747" s="15">
        <v>2</v>
      </c>
      <c r="V747" s="27" t="str">
        <f>INDEX(program[ProgramName],MATCH(Data2[[#This Row],[ProgramNum]],program[ProgramNum],0))</f>
        <v>MOTOR VEHICLE SERVICES AND ENFORCEMENT</v>
      </c>
      <c r="W747" s="20" t="str">
        <f>RIGHT(Data2[[#This Row],[ProgramNum]],1)&amp;Data2[[#This Row],[Statute]]</f>
        <v>5dr</v>
      </c>
      <c r="X747" s="27" t="e">
        <f>INDEX(#REF!,MATCH(Data2[[#This Row],[Appr]],#REF!,0))</f>
        <v>#REF!</v>
      </c>
      <c r="Y747" s="40" t="str">
        <f>INDEX(version[Version],MATCH(Data2[[#This Row],[ChangeAuth]],version[Chg code],0))</f>
        <v>Agency</v>
      </c>
      <c r="Z747" s="30">
        <f>INDEX(fund[#Data],MATCH(G747,fund[Fund code],0),2)</f>
        <v>211</v>
      </c>
      <c r="AA747" s="29" t="str">
        <f>IF(Data2[[#This Row],[B2year]]=1,RIGHT(LEFT($A$1,4)+1,2),IF(Data2[[#This Row],[B2year]]=2,RIGHT($A$1,2),""))</f>
        <v>23</v>
      </c>
      <c r="AB747" s="29">
        <f>INDEX(version8[#Data],MATCH(Data2[[#This Row],[Version]],version8[Version],0),2)</f>
        <v>1</v>
      </c>
      <c r="AC747" s="29" t="str">
        <f>IF(Data2[[#This Row],[FederalService]]="",Data2[[#This Row],[FundSource]],IF(Data2[[#This Row],[FederalService]]="L",Data2[[#This Row],[FundSource]]&amp;"-L",IF(Data2[[#This Row],[FederalService]]="F",Data2[[#This Row],[FundSource]]&amp;"-F",IF(Data2[[#This Row],[FederalService]]="S",Data2[[#This Row],[FundSource]]&amp;"-S"))))</f>
        <v>SEG</v>
      </c>
    </row>
    <row r="748" spans="1:29" ht="15" x14ac:dyDescent="0.25">
      <c r="A748" t="s">
        <v>127</v>
      </c>
      <c r="B748" t="s">
        <v>123</v>
      </c>
      <c r="C748" t="s">
        <v>165</v>
      </c>
      <c r="D748" s="15">
        <v>584</v>
      </c>
      <c r="E748" t="s">
        <v>414</v>
      </c>
      <c r="F748" t="s">
        <v>109</v>
      </c>
      <c r="G748" t="s">
        <v>110</v>
      </c>
      <c r="H748" t="s">
        <v>165</v>
      </c>
      <c r="I748" t="s">
        <v>118</v>
      </c>
      <c r="J748" t="s">
        <v>112</v>
      </c>
      <c r="K748" t="s">
        <v>178</v>
      </c>
      <c r="L748" s="15">
        <v>3008</v>
      </c>
      <c r="M748" t="s">
        <v>136</v>
      </c>
      <c r="N748" t="s">
        <v>114</v>
      </c>
      <c r="O748" t="s">
        <v>206</v>
      </c>
      <c r="P748" t="s">
        <v>207</v>
      </c>
      <c r="Q748" t="s">
        <v>172</v>
      </c>
      <c r="R748" t="s">
        <v>170</v>
      </c>
      <c r="S748">
        <v>700</v>
      </c>
      <c r="T748">
        <v>0</v>
      </c>
      <c r="U748" s="15">
        <v>2</v>
      </c>
      <c r="V748" s="27" t="str">
        <f>INDEX(program[ProgramName],MATCH(Data2[[#This Row],[ProgramNum]],program[ProgramNum],0))</f>
        <v>MOTOR VEHICLE SERVICES AND ENFORCEMENT</v>
      </c>
      <c r="W748" s="20" t="str">
        <f>RIGHT(Data2[[#This Row],[ProgramNum]],1)&amp;Data2[[#This Row],[Statute]]</f>
        <v>5dx</v>
      </c>
      <c r="X748" s="27" t="e">
        <f>INDEX(#REF!,MATCH(Data2[[#This Row],[Appr]],#REF!,0))</f>
        <v>#REF!</v>
      </c>
      <c r="Y748" s="40" t="str">
        <f>INDEX(version[Version],MATCH(Data2[[#This Row],[ChangeAuth]],version[Chg code],0))</f>
        <v>Agency</v>
      </c>
      <c r="Z748" s="30">
        <f>INDEX(fund[#Data],MATCH(G748,fund[Fund code],0),2)</f>
        <v>211</v>
      </c>
      <c r="AA748" s="29" t="str">
        <f>IF(Data2[[#This Row],[B2year]]=1,RIGHT(LEFT($A$1,4)+1,2),IF(Data2[[#This Row],[B2year]]=2,RIGHT($A$1,2),""))</f>
        <v>23</v>
      </c>
      <c r="AB748" s="29">
        <f>INDEX(version8[#Data],MATCH(Data2[[#This Row],[Version]],version8[Version],0),2)</f>
        <v>1</v>
      </c>
      <c r="AC748" s="29" t="str">
        <f>IF(Data2[[#This Row],[FederalService]]="",Data2[[#This Row],[FundSource]],IF(Data2[[#This Row],[FederalService]]="L",Data2[[#This Row],[FundSource]]&amp;"-L",IF(Data2[[#This Row],[FederalService]]="F",Data2[[#This Row],[FundSource]]&amp;"-F",IF(Data2[[#This Row],[FederalService]]="S",Data2[[#This Row],[FundSource]]&amp;"-S"))))</f>
        <v>SEG-F</v>
      </c>
    </row>
    <row r="749" spans="1:29" ht="15" x14ac:dyDescent="0.25">
      <c r="A749" t="s">
        <v>127</v>
      </c>
      <c r="B749" t="s">
        <v>123</v>
      </c>
      <c r="C749" t="s">
        <v>165</v>
      </c>
      <c r="D749" s="15">
        <v>584</v>
      </c>
      <c r="E749" t="s">
        <v>414</v>
      </c>
      <c r="F749" t="s">
        <v>109</v>
      </c>
      <c r="G749" t="s">
        <v>110</v>
      </c>
      <c r="H749" t="s">
        <v>165</v>
      </c>
      <c r="I749" t="s">
        <v>118</v>
      </c>
      <c r="J749" t="s">
        <v>112</v>
      </c>
      <c r="K749" t="s">
        <v>178</v>
      </c>
      <c r="L749" s="15">
        <v>2000</v>
      </c>
      <c r="M749" t="s">
        <v>115</v>
      </c>
      <c r="N749" t="s">
        <v>116</v>
      </c>
      <c r="O749" t="s">
        <v>206</v>
      </c>
      <c r="P749" t="s">
        <v>207</v>
      </c>
      <c r="Q749" t="s">
        <v>172</v>
      </c>
      <c r="R749" t="s">
        <v>170</v>
      </c>
      <c r="S749">
        <v>1292900</v>
      </c>
      <c r="T749">
        <v>0</v>
      </c>
      <c r="U749" s="15">
        <v>2</v>
      </c>
      <c r="V749" s="27" t="str">
        <f>INDEX(program[ProgramName],MATCH(Data2[[#This Row],[ProgramNum]],program[ProgramNum],0))</f>
        <v>MOTOR VEHICLE SERVICES AND ENFORCEMENT</v>
      </c>
      <c r="W749" s="20" t="str">
        <f>RIGHT(Data2[[#This Row],[ProgramNum]],1)&amp;Data2[[#This Row],[Statute]]</f>
        <v>5dx</v>
      </c>
      <c r="X749" s="27" t="e">
        <f>INDEX(#REF!,MATCH(Data2[[#This Row],[Appr]],#REF!,0))</f>
        <v>#REF!</v>
      </c>
      <c r="Y749" s="40" t="str">
        <f>INDEX(version[Version],MATCH(Data2[[#This Row],[ChangeAuth]],version[Chg code],0))</f>
        <v>Agency</v>
      </c>
      <c r="Z749" s="30">
        <f>INDEX(fund[#Data],MATCH(G749,fund[Fund code],0),2)</f>
        <v>211</v>
      </c>
      <c r="AA749" s="29" t="str">
        <f>IF(Data2[[#This Row],[B2year]]=1,RIGHT(LEFT($A$1,4)+1,2),IF(Data2[[#This Row],[B2year]]=2,RIGHT($A$1,2),""))</f>
        <v>23</v>
      </c>
      <c r="AB749" s="29">
        <f>INDEX(version8[#Data],MATCH(Data2[[#This Row],[Version]],version8[Version],0),2)</f>
        <v>1</v>
      </c>
      <c r="AC749" s="29" t="str">
        <f>IF(Data2[[#This Row],[FederalService]]="",Data2[[#This Row],[FundSource]],IF(Data2[[#This Row],[FederalService]]="L",Data2[[#This Row],[FundSource]]&amp;"-L",IF(Data2[[#This Row],[FederalService]]="F",Data2[[#This Row],[FundSource]]&amp;"-F",IF(Data2[[#This Row],[FederalService]]="S",Data2[[#This Row],[FundSource]]&amp;"-S"))))</f>
        <v>SEG-F</v>
      </c>
    </row>
    <row r="750" spans="1:29" ht="15" x14ac:dyDescent="0.25">
      <c r="A750" t="s">
        <v>127</v>
      </c>
      <c r="B750" t="s">
        <v>123</v>
      </c>
      <c r="C750" t="s">
        <v>165</v>
      </c>
      <c r="D750" s="15">
        <v>584</v>
      </c>
      <c r="E750" t="s">
        <v>414</v>
      </c>
      <c r="F750" t="s">
        <v>109</v>
      </c>
      <c r="G750" t="s">
        <v>110</v>
      </c>
      <c r="H750" t="s">
        <v>165</v>
      </c>
      <c r="I750" t="s">
        <v>118</v>
      </c>
      <c r="J750" t="s">
        <v>112</v>
      </c>
      <c r="K750" t="s">
        <v>178</v>
      </c>
      <c r="L750" s="15">
        <v>2000</v>
      </c>
      <c r="M750" t="s">
        <v>115</v>
      </c>
      <c r="N750" t="s">
        <v>116</v>
      </c>
      <c r="O750" t="s">
        <v>206</v>
      </c>
      <c r="P750" t="s">
        <v>207</v>
      </c>
      <c r="Q750" t="s">
        <v>172</v>
      </c>
      <c r="R750" t="s">
        <v>170</v>
      </c>
      <c r="S750">
        <v>1292900</v>
      </c>
      <c r="T750">
        <v>0</v>
      </c>
      <c r="U750" s="15">
        <v>1</v>
      </c>
      <c r="V750" s="27" t="str">
        <f>INDEX(program[ProgramName],MATCH(Data2[[#This Row],[ProgramNum]],program[ProgramNum],0))</f>
        <v>MOTOR VEHICLE SERVICES AND ENFORCEMENT</v>
      </c>
      <c r="W750" s="20" t="str">
        <f>RIGHT(Data2[[#This Row],[ProgramNum]],1)&amp;Data2[[#This Row],[Statute]]</f>
        <v>5dx</v>
      </c>
      <c r="X750" s="27" t="e">
        <f>INDEX(#REF!,MATCH(Data2[[#This Row],[Appr]],#REF!,0))</f>
        <v>#REF!</v>
      </c>
      <c r="Y750" s="40" t="str">
        <f>INDEX(version[Version],MATCH(Data2[[#This Row],[ChangeAuth]],version[Chg code],0))</f>
        <v>Agency</v>
      </c>
      <c r="Z750" s="30">
        <f>INDEX(fund[#Data],MATCH(G750,fund[Fund code],0),2)</f>
        <v>211</v>
      </c>
      <c r="AA750" s="29" t="str">
        <f>IF(Data2[[#This Row],[B2year]]=1,RIGHT(LEFT($A$1,4)+1,2),IF(Data2[[#This Row],[B2year]]=2,RIGHT($A$1,2),""))</f>
        <v>22</v>
      </c>
      <c r="AB750" s="29">
        <f>INDEX(version8[#Data],MATCH(Data2[[#This Row],[Version]],version8[Version],0),2)</f>
        <v>1</v>
      </c>
      <c r="AC750" s="29" t="str">
        <f>IF(Data2[[#This Row],[FederalService]]="",Data2[[#This Row],[FundSource]],IF(Data2[[#This Row],[FederalService]]="L",Data2[[#This Row],[FundSource]]&amp;"-L",IF(Data2[[#This Row],[FederalService]]="F",Data2[[#This Row],[FundSource]]&amp;"-F",IF(Data2[[#This Row],[FederalService]]="S",Data2[[#This Row],[FundSource]]&amp;"-S"))))</f>
        <v>SEG-F</v>
      </c>
    </row>
    <row r="751" spans="1:29" ht="15" x14ac:dyDescent="0.25">
      <c r="A751" t="s">
        <v>127</v>
      </c>
      <c r="B751" t="s">
        <v>123</v>
      </c>
      <c r="C751" t="s">
        <v>165</v>
      </c>
      <c r="D751" s="15">
        <v>584</v>
      </c>
      <c r="E751" t="s">
        <v>414</v>
      </c>
      <c r="F751" t="s">
        <v>109</v>
      </c>
      <c r="G751" t="s">
        <v>110</v>
      </c>
      <c r="H751" t="s">
        <v>165</v>
      </c>
      <c r="I751" t="s">
        <v>118</v>
      </c>
      <c r="J751" t="s">
        <v>112</v>
      </c>
      <c r="K751" t="s">
        <v>178</v>
      </c>
      <c r="L751" s="15">
        <v>3008</v>
      </c>
      <c r="M751" t="s">
        <v>136</v>
      </c>
      <c r="N751" t="s">
        <v>114</v>
      </c>
      <c r="O751" t="s">
        <v>206</v>
      </c>
      <c r="P751" t="s">
        <v>207</v>
      </c>
      <c r="Q751" t="s">
        <v>172</v>
      </c>
      <c r="R751" t="s">
        <v>170</v>
      </c>
      <c r="S751">
        <v>700</v>
      </c>
      <c r="T751">
        <v>0</v>
      </c>
      <c r="U751" s="15">
        <v>1</v>
      </c>
      <c r="V751" s="27" t="str">
        <f>INDEX(program[ProgramName],MATCH(Data2[[#This Row],[ProgramNum]],program[ProgramNum],0))</f>
        <v>MOTOR VEHICLE SERVICES AND ENFORCEMENT</v>
      </c>
      <c r="W751" s="20" t="str">
        <f>RIGHT(Data2[[#This Row],[ProgramNum]],1)&amp;Data2[[#This Row],[Statute]]</f>
        <v>5dx</v>
      </c>
      <c r="X751" s="27" t="e">
        <f>INDEX(#REF!,MATCH(Data2[[#This Row],[Appr]],#REF!,0))</f>
        <v>#REF!</v>
      </c>
      <c r="Y751" s="40" t="str">
        <f>INDEX(version[Version],MATCH(Data2[[#This Row],[ChangeAuth]],version[Chg code],0))</f>
        <v>Agency</v>
      </c>
      <c r="Z751" s="30">
        <f>INDEX(fund[#Data],MATCH(G751,fund[Fund code],0),2)</f>
        <v>211</v>
      </c>
      <c r="AA751" s="29" t="str">
        <f>IF(Data2[[#This Row],[B2year]]=1,RIGHT(LEFT($A$1,4)+1,2),IF(Data2[[#This Row],[B2year]]=2,RIGHT($A$1,2),""))</f>
        <v>22</v>
      </c>
      <c r="AB751" s="29">
        <f>INDEX(version8[#Data],MATCH(Data2[[#This Row],[Version]],version8[Version],0),2)</f>
        <v>1</v>
      </c>
      <c r="AC751" s="29" t="str">
        <f>IF(Data2[[#This Row],[FederalService]]="",Data2[[#This Row],[FundSource]],IF(Data2[[#This Row],[FederalService]]="L",Data2[[#This Row],[FundSource]]&amp;"-L",IF(Data2[[#This Row],[FederalService]]="F",Data2[[#This Row],[FundSource]]&amp;"-F",IF(Data2[[#This Row],[FederalService]]="S",Data2[[#This Row],[FundSource]]&amp;"-S"))))</f>
        <v>SEG-F</v>
      </c>
    </row>
    <row r="752" spans="1:29" ht="15" x14ac:dyDescent="0.25">
      <c r="A752" t="s">
        <v>127</v>
      </c>
      <c r="B752" t="s">
        <v>123</v>
      </c>
      <c r="C752" t="s">
        <v>165</v>
      </c>
      <c r="D752" s="15">
        <v>584</v>
      </c>
      <c r="E752" t="s">
        <v>414</v>
      </c>
      <c r="F752" t="s">
        <v>109</v>
      </c>
      <c r="G752" t="s">
        <v>110</v>
      </c>
      <c r="H752" t="s">
        <v>165</v>
      </c>
      <c r="I752" t="s">
        <v>118</v>
      </c>
      <c r="J752" t="s">
        <v>112</v>
      </c>
      <c r="K752" t="s">
        <v>178</v>
      </c>
      <c r="L752" s="15">
        <v>3007</v>
      </c>
      <c r="M752" t="s">
        <v>135</v>
      </c>
      <c r="N752" t="s">
        <v>114</v>
      </c>
      <c r="O752" t="s">
        <v>206</v>
      </c>
      <c r="P752" t="s">
        <v>207</v>
      </c>
      <c r="Q752" t="s">
        <v>172</v>
      </c>
      <c r="R752" t="s">
        <v>170</v>
      </c>
      <c r="S752">
        <v>10900</v>
      </c>
      <c r="T752">
        <v>0</v>
      </c>
      <c r="U752" s="15">
        <v>2</v>
      </c>
      <c r="V752" s="27" t="str">
        <f>INDEX(program[ProgramName],MATCH(Data2[[#This Row],[ProgramNum]],program[ProgramNum],0))</f>
        <v>MOTOR VEHICLE SERVICES AND ENFORCEMENT</v>
      </c>
      <c r="W752" s="20" t="str">
        <f>RIGHT(Data2[[#This Row],[ProgramNum]],1)&amp;Data2[[#This Row],[Statute]]</f>
        <v>5dx</v>
      </c>
      <c r="X752" s="27" t="e">
        <f>INDEX(#REF!,MATCH(Data2[[#This Row],[Appr]],#REF!,0))</f>
        <v>#REF!</v>
      </c>
      <c r="Y752" s="40" t="str">
        <f>INDEX(version[Version],MATCH(Data2[[#This Row],[ChangeAuth]],version[Chg code],0))</f>
        <v>Agency</v>
      </c>
      <c r="Z752" s="30">
        <f>INDEX(fund[#Data],MATCH(G752,fund[Fund code],0),2)</f>
        <v>211</v>
      </c>
      <c r="AA752" s="29" t="str">
        <f>IF(Data2[[#This Row],[B2year]]=1,RIGHT(LEFT($A$1,4)+1,2),IF(Data2[[#This Row],[B2year]]=2,RIGHT($A$1,2),""))</f>
        <v>23</v>
      </c>
      <c r="AB752" s="29">
        <f>INDEX(version8[#Data],MATCH(Data2[[#This Row],[Version]],version8[Version],0),2)</f>
        <v>1</v>
      </c>
      <c r="AC752" s="29" t="str">
        <f>IF(Data2[[#This Row],[FederalService]]="",Data2[[#This Row],[FundSource]],IF(Data2[[#This Row],[FederalService]]="L",Data2[[#This Row],[FundSource]]&amp;"-L",IF(Data2[[#This Row],[FederalService]]="F",Data2[[#This Row],[FundSource]]&amp;"-F",IF(Data2[[#This Row],[FederalService]]="S",Data2[[#This Row],[FundSource]]&amp;"-S"))))</f>
        <v>SEG-F</v>
      </c>
    </row>
    <row r="753" spans="1:29" ht="15" x14ac:dyDescent="0.25">
      <c r="A753" t="s">
        <v>127</v>
      </c>
      <c r="B753" t="s">
        <v>123</v>
      </c>
      <c r="C753" t="s">
        <v>165</v>
      </c>
      <c r="D753" s="15">
        <v>584</v>
      </c>
      <c r="E753" t="s">
        <v>414</v>
      </c>
      <c r="F753" t="s">
        <v>109</v>
      </c>
      <c r="G753" t="s">
        <v>110</v>
      </c>
      <c r="H753" t="s">
        <v>165</v>
      </c>
      <c r="I753" t="s">
        <v>118</v>
      </c>
      <c r="J753" t="s">
        <v>112</v>
      </c>
      <c r="K753" t="s">
        <v>178</v>
      </c>
      <c r="L753" s="15">
        <v>3007</v>
      </c>
      <c r="M753" t="s">
        <v>135</v>
      </c>
      <c r="N753" t="s">
        <v>114</v>
      </c>
      <c r="O753" t="s">
        <v>206</v>
      </c>
      <c r="P753" t="s">
        <v>207</v>
      </c>
      <c r="Q753" t="s">
        <v>172</v>
      </c>
      <c r="R753" t="s">
        <v>170</v>
      </c>
      <c r="S753">
        <v>10900</v>
      </c>
      <c r="T753">
        <v>0</v>
      </c>
      <c r="U753" s="15">
        <v>1</v>
      </c>
      <c r="V753" s="27" t="str">
        <f>INDEX(program[ProgramName],MATCH(Data2[[#This Row],[ProgramNum]],program[ProgramNum],0))</f>
        <v>MOTOR VEHICLE SERVICES AND ENFORCEMENT</v>
      </c>
      <c r="W753" s="20" t="str">
        <f>RIGHT(Data2[[#This Row],[ProgramNum]],1)&amp;Data2[[#This Row],[Statute]]</f>
        <v>5dx</v>
      </c>
      <c r="X753" s="27" t="e">
        <f>INDEX(#REF!,MATCH(Data2[[#This Row],[Appr]],#REF!,0))</f>
        <v>#REF!</v>
      </c>
      <c r="Y753" s="40" t="str">
        <f>INDEX(version[Version],MATCH(Data2[[#This Row],[ChangeAuth]],version[Chg code],0))</f>
        <v>Agency</v>
      </c>
      <c r="Z753" s="30">
        <f>INDEX(fund[#Data],MATCH(G753,fund[Fund code],0),2)</f>
        <v>211</v>
      </c>
      <c r="AA753" s="29" t="str">
        <f>IF(Data2[[#This Row],[B2year]]=1,RIGHT(LEFT($A$1,4)+1,2),IF(Data2[[#This Row],[B2year]]=2,RIGHT($A$1,2),""))</f>
        <v>22</v>
      </c>
      <c r="AB753" s="29">
        <f>INDEX(version8[#Data],MATCH(Data2[[#This Row],[Version]],version8[Version],0),2)</f>
        <v>1</v>
      </c>
      <c r="AC753" s="29" t="str">
        <f>IF(Data2[[#This Row],[FederalService]]="",Data2[[#This Row],[FundSource]],IF(Data2[[#This Row],[FederalService]]="L",Data2[[#This Row],[FundSource]]&amp;"-L",IF(Data2[[#This Row],[FederalService]]="F",Data2[[#This Row],[FundSource]]&amp;"-F",IF(Data2[[#This Row],[FederalService]]="S",Data2[[#This Row],[FundSource]]&amp;"-S"))))</f>
        <v>SEG-F</v>
      </c>
    </row>
    <row r="754" spans="1:29" ht="15" x14ac:dyDescent="0.25">
      <c r="A754" t="s">
        <v>127</v>
      </c>
      <c r="B754" t="s">
        <v>123</v>
      </c>
      <c r="C754" t="s">
        <v>165</v>
      </c>
      <c r="D754" s="15">
        <v>584</v>
      </c>
      <c r="E754" t="s">
        <v>414</v>
      </c>
      <c r="F754" t="s">
        <v>109</v>
      </c>
      <c r="G754" t="s">
        <v>110</v>
      </c>
      <c r="H754" t="s">
        <v>165</v>
      </c>
      <c r="I754" t="s">
        <v>118</v>
      </c>
      <c r="J754" t="s">
        <v>112</v>
      </c>
      <c r="K754" t="s">
        <v>178</v>
      </c>
      <c r="L754" s="15">
        <v>3003</v>
      </c>
      <c r="M754" t="s">
        <v>113</v>
      </c>
      <c r="N754" t="s">
        <v>114</v>
      </c>
      <c r="O754" t="s">
        <v>206</v>
      </c>
      <c r="P754" t="s">
        <v>207</v>
      </c>
      <c r="Q754" t="s">
        <v>172</v>
      </c>
      <c r="R754" t="s">
        <v>170</v>
      </c>
      <c r="S754">
        <v>41100</v>
      </c>
      <c r="T754">
        <v>0</v>
      </c>
      <c r="U754" s="15">
        <v>2</v>
      </c>
      <c r="V754" s="27" t="str">
        <f>INDEX(program[ProgramName],MATCH(Data2[[#This Row],[ProgramNum]],program[ProgramNum],0))</f>
        <v>MOTOR VEHICLE SERVICES AND ENFORCEMENT</v>
      </c>
      <c r="W754" s="20" t="str">
        <f>RIGHT(Data2[[#This Row],[ProgramNum]],1)&amp;Data2[[#This Row],[Statute]]</f>
        <v>5dx</v>
      </c>
      <c r="X754" s="27" t="e">
        <f>INDEX(#REF!,MATCH(Data2[[#This Row],[Appr]],#REF!,0))</f>
        <v>#REF!</v>
      </c>
      <c r="Y754" s="40" t="str">
        <f>INDEX(version[Version],MATCH(Data2[[#This Row],[ChangeAuth]],version[Chg code],0))</f>
        <v>Agency</v>
      </c>
      <c r="Z754" s="30">
        <f>INDEX(fund[#Data],MATCH(G754,fund[Fund code],0),2)</f>
        <v>211</v>
      </c>
      <c r="AA754" s="29" t="str">
        <f>IF(Data2[[#This Row],[B2year]]=1,RIGHT(LEFT($A$1,4)+1,2),IF(Data2[[#This Row],[B2year]]=2,RIGHT($A$1,2),""))</f>
        <v>23</v>
      </c>
      <c r="AB754" s="29">
        <f>INDEX(version8[#Data],MATCH(Data2[[#This Row],[Version]],version8[Version],0),2)</f>
        <v>1</v>
      </c>
      <c r="AC754" s="29" t="str">
        <f>IF(Data2[[#This Row],[FederalService]]="",Data2[[#This Row],[FundSource]],IF(Data2[[#This Row],[FederalService]]="L",Data2[[#This Row],[FundSource]]&amp;"-L",IF(Data2[[#This Row],[FederalService]]="F",Data2[[#This Row],[FundSource]]&amp;"-F",IF(Data2[[#This Row],[FederalService]]="S",Data2[[#This Row],[FundSource]]&amp;"-S"))))</f>
        <v>SEG-F</v>
      </c>
    </row>
    <row r="755" spans="1:29" ht="15" x14ac:dyDescent="0.25">
      <c r="A755" t="s">
        <v>127</v>
      </c>
      <c r="B755" t="s">
        <v>123</v>
      </c>
      <c r="C755" t="s">
        <v>165</v>
      </c>
      <c r="D755" s="15">
        <v>584</v>
      </c>
      <c r="E755" t="s">
        <v>414</v>
      </c>
      <c r="F755" t="s">
        <v>109</v>
      </c>
      <c r="G755" t="s">
        <v>110</v>
      </c>
      <c r="H755" t="s">
        <v>165</v>
      </c>
      <c r="I755" t="s">
        <v>118</v>
      </c>
      <c r="J755" t="s">
        <v>112</v>
      </c>
      <c r="K755" t="s">
        <v>178</v>
      </c>
      <c r="L755" s="15">
        <v>3003</v>
      </c>
      <c r="M755" t="s">
        <v>113</v>
      </c>
      <c r="N755" t="s">
        <v>114</v>
      </c>
      <c r="O755" t="s">
        <v>206</v>
      </c>
      <c r="P755" t="s">
        <v>207</v>
      </c>
      <c r="Q755" t="s">
        <v>172</v>
      </c>
      <c r="R755" t="s">
        <v>170</v>
      </c>
      <c r="S755">
        <v>41100</v>
      </c>
      <c r="T755">
        <v>0</v>
      </c>
      <c r="U755" s="15">
        <v>1</v>
      </c>
      <c r="V755" s="27" t="str">
        <f>INDEX(program[ProgramName],MATCH(Data2[[#This Row],[ProgramNum]],program[ProgramNum],0))</f>
        <v>MOTOR VEHICLE SERVICES AND ENFORCEMENT</v>
      </c>
      <c r="W755" s="20" t="str">
        <f>RIGHT(Data2[[#This Row],[ProgramNum]],1)&amp;Data2[[#This Row],[Statute]]</f>
        <v>5dx</v>
      </c>
      <c r="X755" s="27" t="e">
        <f>INDEX(#REF!,MATCH(Data2[[#This Row],[Appr]],#REF!,0))</f>
        <v>#REF!</v>
      </c>
      <c r="Y755" s="40" t="str">
        <f>INDEX(version[Version],MATCH(Data2[[#This Row],[ChangeAuth]],version[Chg code],0))</f>
        <v>Agency</v>
      </c>
      <c r="Z755" s="30">
        <f>INDEX(fund[#Data],MATCH(G755,fund[Fund code],0),2)</f>
        <v>211</v>
      </c>
      <c r="AA755" s="29" t="str">
        <f>IF(Data2[[#This Row],[B2year]]=1,RIGHT(LEFT($A$1,4)+1,2),IF(Data2[[#This Row],[B2year]]=2,RIGHT($A$1,2),""))</f>
        <v>22</v>
      </c>
      <c r="AB755" s="29">
        <f>INDEX(version8[#Data],MATCH(Data2[[#This Row],[Version]],version8[Version],0),2)</f>
        <v>1</v>
      </c>
      <c r="AC755" s="29" t="str">
        <f>IF(Data2[[#This Row],[FederalService]]="",Data2[[#This Row],[FundSource]],IF(Data2[[#This Row],[FederalService]]="L",Data2[[#This Row],[FundSource]]&amp;"-L",IF(Data2[[#This Row],[FederalService]]="F",Data2[[#This Row],[FundSource]]&amp;"-F",IF(Data2[[#This Row],[FederalService]]="S",Data2[[#This Row],[FundSource]]&amp;"-S"))))</f>
        <v>SEG-F</v>
      </c>
    </row>
    <row r="756" spans="1:29" ht="15" x14ac:dyDescent="0.25">
      <c r="A756" t="s">
        <v>127</v>
      </c>
      <c r="B756" t="s">
        <v>123</v>
      </c>
      <c r="C756" t="s">
        <v>165</v>
      </c>
      <c r="D756" s="15">
        <v>582</v>
      </c>
      <c r="E756" t="s">
        <v>415</v>
      </c>
      <c r="F756" t="s">
        <v>109</v>
      </c>
      <c r="G756" t="s">
        <v>110</v>
      </c>
      <c r="H756" t="s">
        <v>165</v>
      </c>
      <c r="I756" t="s">
        <v>118</v>
      </c>
      <c r="J756" t="s">
        <v>112</v>
      </c>
      <c r="K756" t="s">
        <v>178</v>
      </c>
      <c r="L756" s="15">
        <v>2000</v>
      </c>
      <c r="M756" t="s">
        <v>115</v>
      </c>
      <c r="N756" t="s">
        <v>116</v>
      </c>
      <c r="O756" t="s">
        <v>416</v>
      </c>
      <c r="P756" t="s">
        <v>180</v>
      </c>
      <c r="Q756" t="s">
        <v>172</v>
      </c>
      <c r="R756" t="s">
        <v>170</v>
      </c>
      <c r="S756">
        <v>240300</v>
      </c>
      <c r="T756">
        <v>0</v>
      </c>
      <c r="U756" s="15">
        <v>2</v>
      </c>
      <c r="V756" s="27" t="str">
        <f>INDEX(program[ProgramName],MATCH(Data2[[#This Row],[ProgramNum]],program[ProgramNum],0))</f>
        <v>MOTOR VEHICLE SERVICES AND ENFORCEMENT</v>
      </c>
      <c r="W756" s="20" t="str">
        <f>RIGHT(Data2[[#This Row],[ProgramNum]],1)&amp;Data2[[#This Row],[Statute]]</f>
        <v>5dy</v>
      </c>
      <c r="X756" s="27" t="e">
        <f>INDEX(#REF!,MATCH(Data2[[#This Row],[Appr]],#REF!,0))</f>
        <v>#REF!</v>
      </c>
      <c r="Y756" s="40" t="str">
        <f>INDEX(version[Version],MATCH(Data2[[#This Row],[ChangeAuth]],version[Chg code],0))</f>
        <v>Agency</v>
      </c>
      <c r="Z756" s="30">
        <f>INDEX(fund[#Data],MATCH(G756,fund[Fund code],0),2)</f>
        <v>211</v>
      </c>
      <c r="AA756" s="29" t="str">
        <f>IF(Data2[[#This Row],[B2year]]=1,RIGHT(LEFT($A$1,4)+1,2),IF(Data2[[#This Row],[B2year]]=2,RIGHT($A$1,2),""))</f>
        <v>23</v>
      </c>
      <c r="AB756" s="29">
        <f>INDEX(version8[#Data],MATCH(Data2[[#This Row],[Version]],version8[Version],0),2)</f>
        <v>1</v>
      </c>
      <c r="AC756" s="29" t="str">
        <f>IF(Data2[[#This Row],[FederalService]]="",Data2[[#This Row],[FundSource]],IF(Data2[[#This Row],[FederalService]]="L",Data2[[#This Row],[FundSource]]&amp;"-L",IF(Data2[[#This Row],[FederalService]]="F",Data2[[#This Row],[FundSource]]&amp;"-F",IF(Data2[[#This Row],[FederalService]]="S",Data2[[#This Row],[FundSource]]&amp;"-S"))))</f>
        <v>SEG-F</v>
      </c>
    </row>
    <row r="757" spans="1:29" ht="15" x14ac:dyDescent="0.25">
      <c r="A757" t="s">
        <v>127</v>
      </c>
      <c r="B757" t="s">
        <v>123</v>
      </c>
      <c r="C757" t="s">
        <v>165</v>
      </c>
      <c r="D757" s="15">
        <v>582</v>
      </c>
      <c r="E757" t="s">
        <v>415</v>
      </c>
      <c r="F757" t="s">
        <v>109</v>
      </c>
      <c r="G757" t="s">
        <v>110</v>
      </c>
      <c r="H757" t="s">
        <v>165</v>
      </c>
      <c r="I757" t="s">
        <v>118</v>
      </c>
      <c r="J757" t="s">
        <v>112</v>
      </c>
      <c r="K757" t="s">
        <v>178</v>
      </c>
      <c r="L757" s="15">
        <v>2000</v>
      </c>
      <c r="M757" t="s">
        <v>115</v>
      </c>
      <c r="N757" t="s">
        <v>116</v>
      </c>
      <c r="O757" t="s">
        <v>416</v>
      </c>
      <c r="P757" t="s">
        <v>180</v>
      </c>
      <c r="Q757" t="s">
        <v>172</v>
      </c>
      <c r="R757" t="s">
        <v>170</v>
      </c>
      <c r="S757">
        <v>240300</v>
      </c>
      <c r="T757">
        <v>0</v>
      </c>
      <c r="U757" s="15">
        <v>1</v>
      </c>
      <c r="V757" s="27" t="str">
        <f>INDEX(program[ProgramName],MATCH(Data2[[#This Row],[ProgramNum]],program[ProgramNum],0))</f>
        <v>MOTOR VEHICLE SERVICES AND ENFORCEMENT</v>
      </c>
      <c r="W757" s="20" t="str">
        <f>RIGHT(Data2[[#This Row],[ProgramNum]],1)&amp;Data2[[#This Row],[Statute]]</f>
        <v>5dy</v>
      </c>
      <c r="X757" s="27" t="e">
        <f>INDEX(#REF!,MATCH(Data2[[#This Row],[Appr]],#REF!,0))</f>
        <v>#REF!</v>
      </c>
      <c r="Y757" s="40" t="str">
        <f>INDEX(version[Version],MATCH(Data2[[#This Row],[ChangeAuth]],version[Chg code],0))</f>
        <v>Agency</v>
      </c>
      <c r="Z757" s="30">
        <f>INDEX(fund[#Data],MATCH(G757,fund[Fund code],0),2)</f>
        <v>211</v>
      </c>
      <c r="AA757" s="29" t="str">
        <f>IF(Data2[[#This Row],[B2year]]=1,RIGHT(LEFT($A$1,4)+1,2),IF(Data2[[#This Row],[B2year]]=2,RIGHT($A$1,2),""))</f>
        <v>22</v>
      </c>
      <c r="AB757" s="29">
        <f>INDEX(version8[#Data],MATCH(Data2[[#This Row],[Version]],version8[Version],0),2)</f>
        <v>1</v>
      </c>
      <c r="AC757" s="29" t="str">
        <f>IF(Data2[[#This Row],[FederalService]]="",Data2[[#This Row],[FundSource]],IF(Data2[[#This Row],[FederalService]]="L",Data2[[#This Row],[FundSource]]&amp;"-L",IF(Data2[[#This Row],[FederalService]]="F",Data2[[#This Row],[FundSource]]&amp;"-F",IF(Data2[[#This Row],[FederalService]]="S",Data2[[#This Row],[FundSource]]&amp;"-S"))))</f>
        <v>SEG-F</v>
      </c>
    </row>
    <row r="758" spans="1:29" ht="15" x14ac:dyDescent="0.25">
      <c r="A758" t="s">
        <v>127</v>
      </c>
      <c r="B758" t="s">
        <v>127</v>
      </c>
      <c r="C758" t="s">
        <v>165</v>
      </c>
      <c r="D758" s="15">
        <v>564</v>
      </c>
      <c r="E758" t="s">
        <v>349</v>
      </c>
      <c r="F758" t="s">
        <v>109</v>
      </c>
      <c r="G758" t="s">
        <v>110</v>
      </c>
      <c r="H758" t="s">
        <v>165</v>
      </c>
      <c r="I758" t="s">
        <v>111</v>
      </c>
      <c r="J758" t="s">
        <v>112</v>
      </c>
      <c r="K758" t="s">
        <v>165</v>
      </c>
      <c r="L758" s="15">
        <v>2000</v>
      </c>
      <c r="M758" t="s">
        <v>115</v>
      </c>
      <c r="N758" t="s">
        <v>116</v>
      </c>
      <c r="O758" t="s">
        <v>195</v>
      </c>
      <c r="P758" t="s">
        <v>196</v>
      </c>
      <c r="Q758" t="s">
        <v>172</v>
      </c>
      <c r="R758" t="s">
        <v>170</v>
      </c>
      <c r="S758">
        <v>5700</v>
      </c>
      <c r="T758">
        <v>0</v>
      </c>
      <c r="U758" s="15">
        <v>1</v>
      </c>
      <c r="V758" s="27" t="str">
        <f>INDEX(program[ProgramName],MATCH(Data2[[#This Row],[ProgramNum]],program[ProgramNum],0))</f>
        <v>MOTOR VEHICLE SERVICES AND ENFORCEMENT</v>
      </c>
      <c r="W758" s="20" t="str">
        <f>RIGHT(Data2[[#This Row],[ProgramNum]],1)&amp;Data2[[#This Row],[Statute]]</f>
        <v>5dq</v>
      </c>
      <c r="X758" s="27" t="e">
        <f>INDEX(#REF!,MATCH(Data2[[#This Row],[Appr]],#REF!,0))</f>
        <v>#REF!</v>
      </c>
      <c r="Y758" s="40" t="str">
        <f>INDEX(version[Version],MATCH(Data2[[#This Row],[ChangeAuth]],version[Chg code],0))</f>
        <v>Agency</v>
      </c>
      <c r="Z758" s="30">
        <f>INDEX(fund[#Data],MATCH(G758,fund[Fund code],0),2)</f>
        <v>211</v>
      </c>
      <c r="AA758" s="29" t="str">
        <f>IF(Data2[[#This Row],[B2year]]=1,RIGHT(LEFT($A$1,4)+1,2),IF(Data2[[#This Row],[B2year]]=2,RIGHT($A$1,2),""))</f>
        <v>22</v>
      </c>
      <c r="AB758" s="29">
        <f>INDEX(version8[#Data],MATCH(Data2[[#This Row],[Version]],version8[Version],0),2)</f>
        <v>1</v>
      </c>
      <c r="AC758" s="29" t="str">
        <f>IF(Data2[[#This Row],[FederalService]]="",Data2[[#This Row],[FundSource]],IF(Data2[[#This Row],[FederalService]]="L",Data2[[#This Row],[FundSource]]&amp;"-L",IF(Data2[[#This Row],[FederalService]]="F",Data2[[#This Row],[FundSource]]&amp;"-F",IF(Data2[[#This Row],[FederalService]]="S",Data2[[#This Row],[FundSource]]&amp;"-S"))))</f>
        <v>SEG</v>
      </c>
    </row>
    <row r="759" spans="1:29" ht="15" x14ac:dyDescent="0.25">
      <c r="A759" t="s">
        <v>127</v>
      </c>
      <c r="B759" t="s">
        <v>127</v>
      </c>
      <c r="C759" t="s">
        <v>165</v>
      </c>
      <c r="D759" s="15">
        <v>564</v>
      </c>
      <c r="E759" t="s">
        <v>349</v>
      </c>
      <c r="F759" t="s">
        <v>109</v>
      </c>
      <c r="G759" t="s">
        <v>110</v>
      </c>
      <c r="H759" t="s">
        <v>165</v>
      </c>
      <c r="I759" t="s">
        <v>111</v>
      </c>
      <c r="J759" t="s">
        <v>112</v>
      </c>
      <c r="K759" t="s">
        <v>165</v>
      </c>
      <c r="L759" s="15">
        <v>2000</v>
      </c>
      <c r="M759" t="s">
        <v>115</v>
      </c>
      <c r="N759" t="s">
        <v>116</v>
      </c>
      <c r="O759" t="s">
        <v>195</v>
      </c>
      <c r="P759" t="s">
        <v>196</v>
      </c>
      <c r="Q759" t="s">
        <v>172</v>
      </c>
      <c r="R759" t="s">
        <v>170</v>
      </c>
      <c r="S759">
        <v>5700</v>
      </c>
      <c r="T759">
        <v>0</v>
      </c>
      <c r="U759" s="15">
        <v>2</v>
      </c>
      <c r="V759" s="27" t="str">
        <f>INDEX(program[ProgramName],MATCH(Data2[[#This Row],[ProgramNum]],program[ProgramNum],0))</f>
        <v>MOTOR VEHICLE SERVICES AND ENFORCEMENT</v>
      </c>
      <c r="W759" s="20" t="str">
        <f>RIGHT(Data2[[#This Row],[ProgramNum]],1)&amp;Data2[[#This Row],[Statute]]</f>
        <v>5dq</v>
      </c>
      <c r="X759" s="27" t="e">
        <f>INDEX(#REF!,MATCH(Data2[[#This Row],[Appr]],#REF!,0))</f>
        <v>#REF!</v>
      </c>
      <c r="Y759" s="40" t="str">
        <f>INDEX(version[Version],MATCH(Data2[[#This Row],[ChangeAuth]],version[Chg code],0))</f>
        <v>Agency</v>
      </c>
      <c r="Z759" s="30">
        <f>INDEX(fund[#Data],MATCH(G759,fund[Fund code],0),2)</f>
        <v>211</v>
      </c>
      <c r="AA759" s="29" t="str">
        <f>IF(Data2[[#This Row],[B2year]]=1,RIGHT(LEFT($A$1,4)+1,2),IF(Data2[[#This Row],[B2year]]=2,RIGHT($A$1,2),""))</f>
        <v>23</v>
      </c>
      <c r="AB759" s="29">
        <f>INDEX(version8[#Data],MATCH(Data2[[#This Row],[Version]],version8[Version],0),2)</f>
        <v>1</v>
      </c>
      <c r="AC759" s="29" t="str">
        <f>IF(Data2[[#This Row],[FederalService]]="",Data2[[#This Row],[FundSource]],IF(Data2[[#This Row],[FederalService]]="L",Data2[[#This Row],[FundSource]]&amp;"-L",IF(Data2[[#This Row],[FederalService]]="F",Data2[[#This Row],[FundSource]]&amp;"-F",IF(Data2[[#This Row],[FederalService]]="S",Data2[[#This Row],[FundSource]]&amp;"-S"))))</f>
        <v>SEG</v>
      </c>
    </row>
    <row r="760" spans="1:29" ht="15" x14ac:dyDescent="0.25">
      <c r="A760" t="s">
        <v>127</v>
      </c>
      <c r="B760" t="s">
        <v>127</v>
      </c>
      <c r="C760" t="s">
        <v>165</v>
      </c>
      <c r="D760" s="15">
        <v>562</v>
      </c>
      <c r="E760" t="s">
        <v>412</v>
      </c>
      <c r="F760" t="s">
        <v>109</v>
      </c>
      <c r="G760" t="s">
        <v>110</v>
      </c>
      <c r="H760" t="s">
        <v>165</v>
      </c>
      <c r="I760" t="s">
        <v>111</v>
      </c>
      <c r="J760" t="s">
        <v>112</v>
      </c>
      <c r="K760" t="s">
        <v>165</v>
      </c>
      <c r="L760" s="15">
        <v>3003</v>
      </c>
      <c r="M760" t="s">
        <v>113</v>
      </c>
      <c r="N760" t="s">
        <v>114</v>
      </c>
      <c r="O760" t="s">
        <v>413</v>
      </c>
      <c r="P760" t="s">
        <v>230</v>
      </c>
      <c r="Q760" t="s">
        <v>172</v>
      </c>
      <c r="R760" t="s">
        <v>170</v>
      </c>
      <c r="S760">
        <v>40500</v>
      </c>
      <c r="T760">
        <v>0</v>
      </c>
      <c r="U760" s="15">
        <v>1</v>
      </c>
      <c r="V760" s="27" t="str">
        <f>INDEX(program[ProgramName],MATCH(Data2[[#This Row],[ProgramNum]],program[ProgramNum],0))</f>
        <v>MOTOR VEHICLE SERVICES AND ENFORCEMENT</v>
      </c>
      <c r="W760" s="20" t="str">
        <f>RIGHT(Data2[[#This Row],[ProgramNum]],1)&amp;Data2[[#This Row],[Statute]]</f>
        <v>5dr</v>
      </c>
      <c r="X760" s="27" t="e">
        <f>INDEX(#REF!,MATCH(Data2[[#This Row],[Appr]],#REF!,0))</f>
        <v>#REF!</v>
      </c>
      <c r="Y760" s="40" t="str">
        <f>INDEX(version[Version],MATCH(Data2[[#This Row],[ChangeAuth]],version[Chg code],0))</f>
        <v>Agency</v>
      </c>
      <c r="Z760" s="30">
        <f>INDEX(fund[#Data],MATCH(G760,fund[Fund code],0),2)</f>
        <v>211</v>
      </c>
      <c r="AA760" s="29" t="str">
        <f>IF(Data2[[#This Row],[B2year]]=1,RIGHT(LEFT($A$1,4)+1,2),IF(Data2[[#This Row],[B2year]]=2,RIGHT($A$1,2),""))</f>
        <v>22</v>
      </c>
      <c r="AB760" s="29">
        <f>INDEX(version8[#Data],MATCH(Data2[[#This Row],[Version]],version8[Version],0),2)</f>
        <v>1</v>
      </c>
      <c r="AC760" s="29" t="str">
        <f>IF(Data2[[#This Row],[FederalService]]="",Data2[[#This Row],[FundSource]],IF(Data2[[#This Row],[FederalService]]="L",Data2[[#This Row],[FundSource]]&amp;"-L",IF(Data2[[#This Row],[FederalService]]="F",Data2[[#This Row],[FundSource]]&amp;"-F",IF(Data2[[#This Row],[FederalService]]="S",Data2[[#This Row],[FundSource]]&amp;"-S"))))</f>
        <v>SEG</v>
      </c>
    </row>
    <row r="761" spans="1:29" ht="15" x14ac:dyDescent="0.25">
      <c r="A761" t="s">
        <v>127</v>
      </c>
      <c r="B761" t="s">
        <v>127</v>
      </c>
      <c r="C761" t="s">
        <v>165</v>
      </c>
      <c r="D761" s="15">
        <v>562</v>
      </c>
      <c r="E761" t="s">
        <v>412</v>
      </c>
      <c r="F761" t="s">
        <v>109</v>
      </c>
      <c r="G761" t="s">
        <v>110</v>
      </c>
      <c r="H761" t="s">
        <v>165</v>
      </c>
      <c r="I761" t="s">
        <v>111</v>
      </c>
      <c r="J761" t="s">
        <v>112</v>
      </c>
      <c r="K761" t="s">
        <v>165</v>
      </c>
      <c r="L761" s="15">
        <v>3003</v>
      </c>
      <c r="M761" t="s">
        <v>113</v>
      </c>
      <c r="N761" t="s">
        <v>114</v>
      </c>
      <c r="O761" t="s">
        <v>413</v>
      </c>
      <c r="P761" t="s">
        <v>230</v>
      </c>
      <c r="Q761" t="s">
        <v>172</v>
      </c>
      <c r="R761" t="s">
        <v>170</v>
      </c>
      <c r="S761">
        <v>40500</v>
      </c>
      <c r="T761">
        <v>0</v>
      </c>
      <c r="U761" s="15">
        <v>2</v>
      </c>
      <c r="V761" s="27" t="str">
        <f>INDEX(program[ProgramName],MATCH(Data2[[#This Row],[ProgramNum]],program[ProgramNum],0))</f>
        <v>MOTOR VEHICLE SERVICES AND ENFORCEMENT</v>
      </c>
      <c r="W761" s="20" t="str">
        <f>RIGHT(Data2[[#This Row],[ProgramNum]],1)&amp;Data2[[#This Row],[Statute]]</f>
        <v>5dr</v>
      </c>
      <c r="X761" s="27" t="e">
        <f>INDEX(#REF!,MATCH(Data2[[#This Row],[Appr]],#REF!,0))</f>
        <v>#REF!</v>
      </c>
      <c r="Y761" s="40" t="str">
        <f>INDEX(version[Version],MATCH(Data2[[#This Row],[ChangeAuth]],version[Chg code],0))</f>
        <v>Agency</v>
      </c>
      <c r="Z761" s="30">
        <f>INDEX(fund[#Data],MATCH(G761,fund[Fund code],0),2)</f>
        <v>211</v>
      </c>
      <c r="AA761" s="29" t="str">
        <f>IF(Data2[[#This Row],[B2year]]=1,RIGHT(LEFT($A$1,4)+1,2),IF(Data2[[#This Row],[B2year]]=2,RIGHT($A$1,2),""))</f>
        <v>23</v>
      </c>
      <c r="AB761" s="29">
        <f>INDEX(version8[#Data],MATCH(Data2[[#This Row],[Version]],version8[Version],0),2)</f>
        <v>1</v>
      </c>
      <c r="AC761" s="29" t="str">
        <f>IF(Data2[[#This Row],[FederalService]]="",Data2[[#This Row],[FundSource]],IF(Data2[[#This Row],[FederalService]]="L",Data2[[#This Row],[FundSource]]&amp;"-L",IF(Data2[[#This Row],[FederalService]]="F",Data2[[#This Row],[FundSource]]&amp;"-F",IF(Data2[[#This Row],[FederalService]]="S",Data2[[#This Row],[FundSource]]&amp;"-S"))))</f>
        <v>SEG</v>
      </c>
    </row>
    <row r="762" spans="1:29" ht="15" x14ac:dyDescent="0.25">
      <c r="A762" t="s">
        <v>127</v>
      </c>
      <c r="B762" t="s">
        <v>127</v>
      </c>
      <c r="C762" t="s">
        <v>165</v>
      </c>
      <c r="D762" s="15">
        <v>562</v>
      </c>
      <c r="E762" t="s">
        <v>412</v>
      </c>
      <c r="F762" t="s">
        <v>109</v>
      </c>
      <c r="G762" t="s">
        <v>110</v>
      </c>
      <c r="H762" t="s">
        <v>165</v>
      </c>
      <c r="I762" t="s">
        <v>111</v>
      </c>
      <c r="J762" t="s">
        <v>112</v>
      </c>
      <c r="K762" t="s">
        <v>165</v>
      </c>
      <c r="L762" s="15">
        <v>2000</v>
      </c>
      <c r="M762" t="s">
        <v>115</v>
      </c>
      <c r="N762" t="s">
        <v>116</v>
      </c>
      <c r="O762" t="s">
        <v>413</v>
      </c>
      <c r="P762" t="s">
        <v>230</v>
      </c>
      <c r="Q762" t="s">
        <v>172</v>
      </c>
      <c r="R762" t="s">
        <v>170</v>
      </c>
      <c r="S762">
        <v>24300</v>
      </c>
      <c r="T762">
        <v>0</v>
      </c>
      <c r="U762" s="15">
        <v>1</v>
      </c>
      <c r="V762" s="27" t="str">
        <f>INDEX(program[ProgramName],MATCH(Data2[[#This Row],[ProgramNum]],program[ProgramNum],0))</f>
        <v>MOTOR VEHICLE SERVICES AND ENFORCEMENT</v>
      </c>
      <c r="W762" s="20" t="str">
        <f>RIGHT(Data2[[#This Row],[ProgramNum]],1)&amp;Data2[[#This Row],[Statute]]</f>
        <v>5dr</v>
      </c>
      <c r="X762" s="27" t="e">
        <f>INDEX(#REF!,MATCH(Data2[[#This Row],[Appr]],#REF!,0))</f>
        <v>#REF!</v>
      </c>
      <c r="Y762" s="40" t="str">
        <f>INDEX(version[Version],MATCH(Data2[[#This Row],[ChangeAuth]],version[Chg code],0))</f>
        <v>Agency</v>
      </c>
      <c r="Z762" s="30">
        <f>INDEX(fund[#Data],MATCH(G762,fund[Fund code],0),2)</f>
        <v>211</v>
      </c>
      <c r="AA762" s="29" t="str">
        <f>IF(Data2[[#This Row],[B2year]]=1,RIGHT(LEFT($A$1,4)+1,2),IF(Data2[[#This Row],[B2year]]=2,RIGHT($A$1,2),""))</f>
        <v>22</v>
      </c>
      <c r="AB762" s="29">
        <f>INDEX(version8[#Data],MATCH(Data2[[#This Row],[Version]],version8[Version],0),2)</f>
        <v>1</v>
      </c>
      <c r="AC762" s="29" t="str">
        <f>IF(Data2[[#This Row],[FederalService]]="",Data2[[#This Row],[FundSource]],IF(Data2[[#This Row],[FederalService]]="L",Data2[[#This Row],[FundSource]]&amp;"-L",IF(Data2[[#This Row],[FederalService]]="F",Data2[[#This Row],[FundSource]]&amp;"-F",IF(Data2[[#This Row],[FederalService]]="S",Data2[[#This Row],[FundSource]]&amp;"-S"))))</f>
        <v>SEG</v>
      </c>
    </row>
    <row r="763" spans="1:29" ht="15" x14ac:dyDescent="0.25">
      <c r="A763" t="s">
        <v>127</v>
      </c>
      <c r="B763" t="s">
        <v>127</v>
      </c>
      <c r="C763" t="s">
        <v>165</v>
      </c>
      <c r="D763" s="15">
        <v>562</v>
      </c>
      <c r="E763" t="s">
        <v>412</v>
      </c>
      <c r="F763" t="s">
        <v>109</v>
      </c>
      <c r="G763" t="s">
        <v>110</v>
      </c>
      <c r="H763" t="s">
        <v>165</v>
      </c>
      <c r="I763" t="s">
        <v>111</v>
      </c>
      <c r="J763" t="s">
        <v>112</v>
      </c>
      <c r="K763" t="s">
        <v>165</v>
      </c>
      <c r="L763" s="15">
        <v>2000</v>
      </c>
      <c r="M763" t="s">
        <v>115</v>
      </c>
      <c r="N763" t="s">
        <v>116</v>
      </c>
      <c r="O763" t="s">
        <v>413</v>
      </c>
      <c r="P763" t="s">
        <v>230</v>
      </c>
      <c r="Q763" t="s">
        <v>172</v>
      </c>
      <c r="R763" t="s">
        <v>170</v>
      </c>
      <c r="S763">
        <v>24300</v>
      </c>
      <c r="T763">
        <v>0</v>
      </c>
      <c r="U763" s="15">
        <v>2</v>
      </c>
      <c r="V763" s="27" t="str">
        <f>INDEX(program[ProgramName],MATCH(Data2[[#This Row],[ProgramNum]],program[ProgramNum],0))</f>
        <v>MOTOR VEHICLE SERVICES AND ENFORCEMENT</v>
      </c>
      <c r="W763" s="20" t="str">
        <f>RIGHT(Data2[[#This Row],[ProgramNum]],1)&amp;Data2[[#This Row],[Statute]]</f>
        <v>5dr</v>
      </c>
      <c r="X763" s="27" t="e">
        <f>INDEX(#REF!,MATCH(Data2[[#This Row],[Appr]],#REF!,0))</f>
        <v>#REF!</v>
      </c>
      <c r="Y763" s="40" t="str">
        <f>INDEX(version[Version],MATCH(Data2[[#This Row],[ChangeAuth]],version[Chg code],0))</f>
        <v>Agency</v>
      </c>
      <c r="Z763" s="30">
        <f>INDEX(fund[#Data],MATCH(G763,fund[Fund code],0),2)</f>
        <v>211</v>
      </c>
      <c r="AA763" s="29" t="str">
        <f>IF(Data2[[#This Row],[B2year]]=1,RIGHT(LEFT($A$1,4)+1,2),IF(Data2[[#This Row],[B2year]]=2,RIGHT($A$1,2),""))</f>
        <v>23</v>
      </c>
      <c r="AB763" s="29">
        <f>INDEX(version8[#Data],MATCH(Data2[[#This Row],[Version]],version8[Version],0),2)</f>
        <v>1</v>
      </c>
      <c r="AC763" s="29" t="str">
        <f>IF(Data2[[#This Row],[FederalService]]="",Data2[[#This Row],[FundSource]],IF(Data2[[#This Row],[FederalService]]="L",Data2[[#This Row],[FundSource]]&amp;"-L",IF(Data2[[#This Row],[FederalService]]="F",Data2[[#This Row],[FundSource]]&amp;"-F",IF(Data2[[#This Row],[FederalService]]="S",Data2[[#This Row],[FundSource]]&amp;"-S"))))</f>
        <v>SEG</v>
      </c>
    </row>
    <row r="764" spans="1:29" ht="15" x14ac:dyDescent="0.25">
      <c r="A764" t="s">
        <v>127</v>
      </c>
      <c r="B764" t="s">
        <v>127</v>
      </c>
      <c r="C764" t="s">
        <v>165</v>
      </c>
      <c r="D764" s="15">
        <v>582</v>
      </c>
      <c r="E764" t="s">
        <v>415</v>
      </c>
      <c r="F764" t="s">
        <v>109</v>
      </c>
      <c r="G764" t="s">
        <v>110</v>
      </c>
      <c r="H764" t="s">
        <v>165</v>
      </c>
      <c r="I764" t="s">
        <v>118</v>
      </c>
      <c r="J764" t="s">
        <v>112</v>
      </c>
      <c r="K764" t="s">
        <v>178</v>
      </c>
      <c r="L764" s="15">
        <v>3003</v>
      </c>
      <c r="M764" t="s">
        <v>113</v>
      </c>
      <c r="N764" t="s">
        <v>114</v>
      </c>
      <c r="O764" t="s">
        <v>416</v>
      </c>
      <c r="P764" t="s">
        <v>180</v>
      </c>
      <c r="Q764" t="s">
        <v>172</v>
      </c>
      <c r="R764" t="s">
        <v>170</v>
      </c>
      <c r="S764">
        <v>28000</v>
      </c>
      <c r="T764">
        <v>0</v>
      </c>
      <c r="U764" s="15">
        <v>2</v>
      </c>
      <c r="V764" s="27" t="str">
        <f>INDEX(program[ProgramName],MATCH(Data2[[#This Row],[ProgramNum]],program[ProgramNum],0))</f>
        <v>MOTOR VEHICLE SERVICES AND ENFORCEMENT</v>
      </c>
      <c r="W764" s="20" t="str">
        <f>RIGHT(Data2[[#This Row],[ProgramNum]],1)&amp;Data2[[#This Row],[Statute]]</f>
        <v>5dy</v>
      </c>
      <c r="X764" s="27" t="e">
        <f>INDEX(#REF!,MATCH(Data2[[#This Row],[Appr]],#REF!,0))</f>
        <v>#REF!</v>
      </c>
      <c r="Y764" s="40" t="str">
        <f>INDEX(version[Version],MATCH(Data2[[#This Row],[ChangeAuth]],version[Chg code],0))</f>
        <v>Agency</v>
      </c>
      <c r="Z764" s="30">
        <f>INDEX(fund[#Data],MATCH(G764,fund[Fund code],0),2)</f>
        <v>211</v>
      </c>
      <c r="AA764" s="29" t="str">
        <f>IF(Data2[[#This Row],[B2year]]=1,RIGHT(LEFT($A$1,4)+1,2),IF(Data2[[#This Row],[B2year]]=2,RIGHT($A$1,2),""))</f>
        <v>23</v>
      </c>
      <c r="AB764" s="29">
        <f>INDEX(version8[#Data],MATCH(Data2[[#This Row],[Version]],version8[Version],0),2)</f>
        <v>1</v>
      </c>
      <c r="AC764" s="29" t="str">
        <f>IF(Data2[[#This Row],[FederalService]]="",Data2[[#This Row],[FundSource]],IF(Data2[[#This Row],[FederalService]]="L",Data2[[#This Row],[FundSource]]&amp;"-L",IF(Data2[[#This Row],[FederalService]]="F",Data2[[#This Row],[FundSource]]&amp;"-F",IF(Data2[[#This Row],[FederalService]]="S",Data2[[#This Row],[FundSource]]&amp;"-S"))))</f>
        <v>SEG-F</v>
      </c>
    </row>
    <row r="765" spans="1:29" ht="15" x14ac:dyDescent="0.25">
      <c r="A765" t="s">
        <v>127</v>
      </c>
      <c r="B765" t="s">
        <v>127</v>
      </c>
      <c r="C765" t="s">
        <v>165</v>
      </c>
      <c r="D765" s="15">
        <v>582</v>
      </c>
      <c r="E765" t="s">
        <v>415</v>
      </c>
      <c r="F765" t="s">
        <v>109</v>
      </c>
      <c r="G765" t="s">
        <v>110</v>
      </c>
      <c r="H765" t="s">
        <v>165</v>
      </c>
      <c r="I765" t="s">
        <v>118</v>
      </c>
      <c r="J765" t="s">
        <v>112</v>
      </c>
      <c r="K765" t="s">
        <v>178</v>
      </c>
      <c r="L765" s="15">
        <v>3003</v>
      </c>
      <c r="M765" t="s">
        <v>113</v>
      </c>
      <c r="N765" t="s">
        <v>114</v>
      </c>
      <c r="O765" t="s">
        <v>416</v>
      </c>
      <c r="P765" t="s">
        <v>180</v>
      </c>
      <c r="Q765" t="s">
        <v>172</v>
      </c>
      <c r="R765" t="s">
        <v>170</v>
      </c>
      <c r="S765">
        <v>28000</v>
      </c>
      <c r="T765">
        <v>0</v>
      </c>
      <c r="U765" s="15">
        <v>1</v>
      </c>
      <c r="V765" s="27" t="str">
        <f>INDEX(program[ProgramName],MATCH(Data2[[#This Row],[ProgramNum]],program[ProgramNum],0))</f>
        <v>MOTOR VEHICLE SERVICES AND ENFORCEMENT</v>
      </c>
      <c r="W765" s="20" t="str">
        <f>RIGHT(Data2[[#This Row],[ProgramNum]],1)&amp;Data2[[#This Row],[Statute]]</f>
        <v>5dy</v>
      </c>
      <c r="X765" s="27" t="e">
        <f>INDEX(#REF!,MATCH(Data2[[#This Row],[Appr]],#REF!,0))</f>
        <v>#REF!</v>
      </c>
      <c r="Y765" s="40" t="str">
        <f>INDEX(version[Version],MATCH(Data2[[#This Row],[ChangeAuth]],version[Chg code],0))</f>
        <v>Agency</v>
      </c>
      <c r="Z765" s="30">
        <f>INDEX(fund[#Data],MATCH(G765,fund[Fund code],0),2)</f>
        <v>211</v>
      </c>
      <c r="AA765" s="29" t="str">
        <f>IF(Data2[[#This Row],[B2year]]=1,RIGHT(LEFT($A$1,4)+1,2),IF(Data2[[#This Row],[B2year]]=2,RIGHT($A$1,2),""))</f>
        <v>22</v>
      </c>
      <c r="AB765" s="29">
        <f>INDEX(version8[#Data],MATCH(Data2[[#This Row],[Version]],version8[Version],0),2)</f>
        <v>1</v>
      </c>
      <c r="AC765" s="29" t="str">
        <f>IF(Data2[[#This Row],[FederalService]]="",Data2[[#This Row],[FundSource]],IF(Data2[[#This Row],[FederalService]]="L",Data2[[#This Row],[FundSource]]&amp;"-L",IF(Data2[[#This Row],[FederalService]]="F",Data2[[#This Row],[FundSource]]&amp;"-F",IF(Data2[[#This Row],[FederalService]]="S",Data2[[#This Row],[FundSource]]&amp;"-S"))))</f>
        <v>SEG-F</v>
      </c>
    </row>
    <row r="766" spans="1:29" ht="15" x14ac:dyDescent="0.25">
      <c r="A766" t="s">
        <v>127</v>
      </c>
      <c r="B766" t="s">
        <v>126</v>
      </c>
      <c r="C766" t="s">
        <v>165</v>
      </c>
      <c r="D766" s="15">
        <v>525</v>
      </c>
      <c r="E766" t="s">
        <v>417</v>
      </c>
      <c r="F766" t="s">
        <v>121</v>
      </c>
      <c r="G766" t="s">
        <v>117</v>
      </c>
      <c r="H766" t="s">
        <v>165</v>
      </c>
      <c r="I766" t="s">
        <v>118</v>
      </c>
      <c r="J766" t="s">
        <v>112</v>
      </c>
      <c r="K766" t="s">
        <v>165</v>
      </c>
      <c r="L766" s="15">
        <v>2000</v>
      </c>
      <c r="M766" t="s">
        <v>115</v>
      </c>
      <c r="N766" t="s">
        <v>116</v>
      </c>
      <c r="O766" t="s">
        <v>418</v>
      </c>
      <c r="P766" t="s">
        <v>285</v>
      </c>
      <c r="Q766" t="s">
        <v>176</v>
      </c>
      <c r="R766" t="s">
        <v>170</v>
      </c>
      <c r="S766">
        <v>118400</v>
      </c>
      <c r="T766">
        <v>0</v>
      </c>
      <c r="U766" s="15">
        <v>1</v>
      </c>
      <c r="V766" s="27" t="str">
        <f>INDEX(program[ProgramName],MATCH(Data2[[#This Row],[ProgramNum]],program[ProgramNum],0))</f>
        <v>MOTOR VEHICLE SERVICES AND ENFORCEMENT</v>
      </c>
      <c r="W766" s="20" t="str">
        <f>RIGHT(Data2[[#This Row],[ProgramNum]],1)&amp;Data2[[#This Row],[Statute]]</f>
        <v>5cg</v>
      </c>
      <c r="X766" s="27" t="e">
        <f>INDEX(#REF!,MATCH(Data2[[#This Row],[Appr]],#REF!,0))</f>
        <v>#REF!</v>
      </c>
      <c r="Y766" s="40" t="str">
        <f>INDEX(version[Version],MATCH(Data2[[#This Row],[ChangeAuth]],version[Chg code],0))</f>
        <v>Agency</v>
      </c>
      <c r="Z766" s="30">
        <f>INDEX(fund[#Data],MATCH(G766,fund[Fund code],0),2)</f>
        <v>100</v>
      </c>
      <c r="AA766" s="29" t="str">
        <f>IF(Data2[[#This Row],[B2year]]=1,RIGHT(LEFT($A$1,4)+1,2),IF(Data2[[#This Row],[B2year]]=2,RIGHT($A$1,2),""))</f>
        <v>22</v>
      </c>
      <c r="AB766" s="29">
        <f>INDEX(version8[#Data],MATCH(Data2[[#This Row],[Version]],version8[Version],0),2)</f>
        <v>1</v>
      </c>
      <c r="AC766" s="29" t="str">
        <f>IF(Data2[[#This Row],[FederalService]]="",Data2[[#This Row],[FundSource]],IF(Data2[[#This Row],[FederalService]]="L",Data2[[#This Row],[FundSource]]&amp;"-L",IF(Data2[[#This Row],[FederalService]]="F",Data2[[#This Row],[FundSource]]&amp;"-F",IF(Data2[[#This Row],[FederalService]]="S",Data2[[#This Row],[FundSource]]&amp;"-S"))))</f>
        <v>PR</v>
      </c>
    </row>
    <row r="767" spans="1:29" ht="15" x14ac:dyDescent="0.25">
      <c r="A767" t="s">
        <v>127</v>
      </c>
      <c r="B767" t="s">
        <v>126</v>
      </c>
      <c r="C767" t="s">
        <v>165</v>
      </c>
      <c r="D767" s="15">
        <v>525</v>
      </c>
      <c r="E767" t="s">
        <v>417</v>
      </c>
      <c r="F767" t="s">
        <v>121</v>
      </c>
      <c r="G767" t="s">
        <v>117</v>
      </c>
      <c r="H767" t="s">
        <v>165</v>
      </c>
      <c r="I767" t="s">
        <v>118</v>
      </c>
      <c r="J767" t="s">
        <v>112</v>
      </c>
      <c r="K767" t="s">
        <v>165</v>
      </c>
      <c r="L767" s="15">
        <v>2000</v>
      </c>
      <c r="M767" t="s">
        <v>115</v>
      </c>
      <c r="N767" t="s">
        <v>116</v>
      </c>
      <c r="O767" t="s">
        <v>418</v>
      </c>
      <c r="P767" t="s">
        <v>285</v>
      </c>
      <c r="Q767" t="s">
        <v>176</v>
      </c>
      <c r="R767" t="s">
        <v>170</v>
      </c>
      <c r="S767">
        <v>118400</v>
      </c>
      <c r="T767">
        <v>0</v>
      </c>
      <c r="U767" s="15">
        <v>2</v>
      </c>
      <c r="V767" s="27" t="str">
        <f>INDEX(program[ProgramName],MATCH(Data2[[#This Row],[ProgramNum]],program[ProgramNum],0))</f>
        <v>MOTOR VEHICLE SERVICES AND ENFORCEMENT</v>
      </c>
      <c r="W767" s="20" t="str">
        <f>RIGHT(Data2[[#This Row],[ProgramNum]],1)&amp;Data2[[#This Row],[Statute]]</f>
        <v>5cg</v>
      </c>
      <c r="X767" s="27" t="e">
        <f>INDEX(#REF!,MATCH(Data2[[#This Row],[Appr]],#REF!,0))</f>
        <v>#REF!</v>
      </c>
      <c r="Y767" s="40" t="str">
        <f>INDEX(version[Version],MATCH(Data2[[#This Row],[ChangeAuth]],version[Chg code],0))</f>
        <v>Agency</v>
      </c>
      <c r="Z767" s="30">
        <f>INDEX(fund[#Data],MATCH(G767,fund[Fund code],0),2)</f>
        <v>100</v>
      </c>
      <c r="AA767" s="29" t="str">
        <f>IF(Data2[[#This Row],[B2year]]=1,RIGHT(LEFT($A$1,4)+1,2),IF(Data2[[#This Row],[B2year]]=2,RIGHT($A$1,2),""))</f>
        <v>23</v>
      </c>
      <c r="AB767" s="29">
        <f>INDEX(version8[#Data],MATCH(Data2[[#This Row],[Version]],version8[Version],0),2)</f>
        <v>1</v>
      </c>
      <c r="AC767" s="29" t="str">
        <f>IF(Data2[[#This Row],[FederalService]]="",Data2[[#This Row],[FundSource]],IF(Data2[[#This Row],[FederalService]]="L",Data2[[#This Row],[FundSource]]&amp;"-L",IF(Data2[[#This Row],[FederalService]]="F",Data2[[#This Row],[FundSource]]&amp;"-F",IF(Data2[[#This Row],[FederalService]]="S",Data2[[#This Row],[FundSource]]&amp;"-S"))))</f>
        <v>PR</v>
      </c>
    </row>
    <row r="768" spans="1:29" ht="15" x14ac:dyDescent="0.25">
      <c r="A768" t="s">
        <v>127</v>
      </c>
      <c r="B768" t="s">
        <v>126</v>
      </c>
      <c r="C768" t="s">
        <v>165</v>
      </c>
      <c r="D768" s="15">
        <v>523</v>
      </c>
      <c r="E768" t="s">
        <v>419</v>
      </c>
      <c r="F768" t="s">
        <v>121</v>
      </c>
      <c r="G768" t="s">
        <v>117</v>
      </c>
      <c r="H768" t="s">
        <v>165</v>
      </c>
      <c r="I768" t="s">
        <v>118</v>
      </c>
      <c r="J768" t="s">
        <v>112</v>
      </c>
      <c r="K768" t="s">
        <v>165</v>
      </c>
      <c r="L768" s="15">
        <v>2000</v>
      </c>
      <c r="M768" t="s">
        <v>115</v>
      </c>
      <c r="N768" t="s">
        <v>116</v>
      </c>
      <c r="O768" t="s">
        <v>420</v>
      </c>
      <c r="P768" t="s">
        <v>421</v>
      </c>
      <c r="Q768" t="s">
        <v>176</v>
      </c>
      <c r="R768" t="s">
        <v>170</v>
      </c>
      <c r="S768">
        <v>145900</v>
      </c>
      <c r="T768">
        <v>0</v>
      </c>
      <c r="U768" s="15">
        <v>1</v>
      </c>
      <c r="V768" s="27" t="str">
        <f>INDEX(program[ProgramName],MATCH(Data2[[#This Row],[ProgramNum]],program[ProgramNum],0))</f>
        <v>MOTOR VEHICLE SERVICES AND ENFORCEMENT</v>
      </c>
      <c r="W768" s="20" t="str">
        <f>RIGHT(Data2[[#This Row],[ProgramNum]],1)&amp;Data2[[#This Row],[Statute]]</f>
        <v>5ch</v>
      </c>
      <c r="X768" s="27" t="e">
        <f>INDEX(#REF!,MATCH(Data2[[#This Row],[Appr]],#REF!,0))</f>
        <v>#REF!</v>
      </c>
      <c r="Y768" s="40" t="str">
        <f>INDEX(version[Version],MATCH(Data2[[#This Row],[ChangeAuth]],version[Chg code],0))</f>
        <v>Agency</v>
      </c>
      <c r="Z768" s="30">
        <f>INDEX(fund[#Data],MATCH(G768,fund[Fund code],0),2)</f>
        <v>100</v>
      </c>
      <c r="AA768" s="29" t="str">
        <f>IF(Data2[[#This Row],[B2year]]=1,RIGHT(LEFT($A$1,4)+1,2),IF(Data2[[#This Row],[B2year]]=2,RIGHT($A$1,2),""))</f>
        <v>22</v>
      </c>
      <c r="AB768" s="29">
        <f>INDEX(version8[#Data],MATCH(Data2[[#This Row],[Version]],version8[Version],0),2)</f>
        <v>1</v>
      </c>
      <c r="AC768" s="29" t="str">
        <f>IF(Data2[[#This Row],[FederalService]]="",Data2[[#This Row],[FundSource]],IF(Data2[[#This Row],[FederalService]]="L",Data2[[#This Row],[FundSource]]&amp;"-L",IF(Data2[[#This Row],[FederalService]]="F",Data2[[#This Row],[FundSource]]&amp;"-F",IF(Data2[[#This Row],[FederalService]]="S",Data2[[#This Row],[FundSource]]&amp;"-S"))))</f>
        <v>PR</v>
      </c>
    </row>
    <row r="769" spans="1:29" ht="15" x14ac:dyDescent="0.25">
      <c r="A769" t="s">
        <v>127</v>
      </c>
      <c r="B769" t="s">
        <v>126</v>
      </c>
      <c r="C769" t="s">
        <v>165</v>
      </c>
      <c r="D769" s="15">
        <v>523</v>
      </c>
      <c r="E769" t="s">
        <v>419</v>
      </c>
      <c r="F769" t="s">
        <v>121</v>
      </c>
      <c r="G769" t="s">
        <v>117</v>
      </c>
      <c r="H769" t="s">
        <v>165</v>
      </c>
      <c r="I769" t="s">
        <v>118</v>
      </c>
      <c r="J769" t="s">
        <v>112</v>
      </c>
      <c r="K769" t="s">
        <v>165</v>
      </c>
      <c r="L769" s="15">
        <v>2000</v>
      </c>
      <c r="M769" t="s">
        <v>115</v>
      </c>
      <c r="N769" t="s">
        <v>116</v>
      </c>
      <c r="O769" t="s">
        <v>420</v>
      </c>
      <c r="P769" t="s">
        <v>421</v>
      </c>
      <c r="Q769" t="s">
        <v>176</v>
      </c>
      <c r="R769" t="s">
        <v>170</v>
      </c>
      <c r="S769">
        <v>145900</v>
      </c>
      <c r="T769">
        <v>0</v>
      </c>
      <c r="U769" s="15">
        <v>2</v>
      </c>
      <c r="V769" s="27" t="str">
        <f>INDEX(program[ProgramName],MATCH(Data2[[#This Row],[ProgramNum]],program[ProgramNum],0))</f>
        <v>MOTOR VEHICLE SERVICES AND ENFORCEMENT</v>
      </c>
      <c r="W769" s="20" t="str">
        <f>RIGHT(Data2[[#This Row],[ProgramNum]],1)&amp;Data2[[#This Row],[Statute]]</f>
        <v>5ch</v>
      </c>
      <c r="X769" s="27" t="e">
        <f>INDEX(#REF!,MATCH(Data2[[#This Row],[Appr]],#REF!,0))</f>
        <v>#REF!</v>
      </c>
      <c r="Y769" s="40" t="str">
        <f>INDEX(version[Version],MATCH(Data2[[#This Row],[ChangeAuth]],version[Chg code],0))</f>
        <v>Agency</v>
      </c>
      <c r="Z769" s="30">
        <f>INDEX(fund[#Data],MATCH(G769,fund[Fund code],0),2)</f>
        <v>100</v>
      </c>
      <c r="AA769" s="29" t="str">
        <f>IF(Data2[[#This Row],[B2year]]=1,RIGHT(LEFT($A$1,4)+1,2),IF(Data2[[#This Row],[B2year]]=2,RIGHT($A$1,2),""))</f>
        <v>23</v>
      </c>
      <c r="AB769" s="29">
        <f>INDEX(version8[#Data],MATCH(Data2[[#This Row],[Version]],version8[Version],0),2)</f>
        <v>1</v>
      </c>
      <c r="AC769" s="29" t="str">
        <f>IF(Data2[[#This Row],[FederalService]]="",Data2[[#This Row],[FundSource]],IF(Data2[[#This Row],[FederalService]]="L",Data2[[#This Row],[FundSource]]&amp;"-L",IF(Data2[[#This Row],[FederalService]]="F",Data2[[#This Row],[FundSource]]&amp;"-F",IF(Data2[[#This Row],[FederalService]]="S",Data2[[#This Row],[FundSource]]&amp;"-S"))))</f>
        <v>PR</v>
      </c>
    </row>
    <row r="770" spans="1:29" ht="15" x14ac:dyDescent="0.25">
      <c r="A770" t="s">
        <v>127</v>
      </c>
      <c r="B770" t="s">
        <v>126</v>
      </c>
      <c r="C770" t="s">
        <v>165</v>
      </c>
      <c r="D770" s="15">
        <v>527</v>
      </c>
      <c r="E770" t="s">
        <v>422</v>
      </c>
      <c r="F770" t="s">
        <v>121</v>
      </c>
      <c r="G770" t="s">
        <v>117</v>
      </c>
      <c r="H770" t="s">
        <v>165</v>
      </c>
      <c r="I770" t="s">
        <v>118</v>
      </c>
      <c r="J770" t="s">
        <v>112</v>
      </c>
      <c r="K770" t="s">
        <v>112</v>
      </c>
      <c r="L770" s="15">
        <v>2000</v>
      </c>
      <c r="M770" t="s">
        <v>115</v>
      </c>
      <c r="N770" t="s">
        <v>116</v>
      </c>
      <c r="O770" t="s">
        <v>423</v>
      </c>
      <c r="P770" t="s">
        <v>331</v>
      </c>
      <c r="Q770" t="s">
        <v>176</v>
      </c>
      <c r="R770" t="s">
        <v>170</v>
      </c>
      <c r="S770">
        <v>120200</v>
      </c>
      <c r="T770">
        <v>0</v>
      </c>
      <c r="U770" s="15">
        <v>2</v>
      </c>
      <c r="V770" s="27" t="str">
        <f>INDEX(program[ProgramName],MATCH(Data2[[#This Row],[ProgramNum]],program[ProgramNum],0))</f>
        <v>MOTOR VEHICLE SERVICES AND ENFORCEMENT</v>
      </c>
      <c r="W770" s="20" t="str">
        <f>RIGHT(Data2[[#This Row],[ProgramNum]],1)&amp;Data2[[#This Row],[Statute]]</f>
        <v>5ci</v>
      </c>
      <c r="X770" s="27" t="e">
        <f>INDEX(#REF!,MATCH(Data2[[#This Row],[Appr]],#REF!,0))</f>
        <v>#REF!</v>
      </c>
      <c r="Y770" s="40" t="str">
        <f>INDEX(version[Version],MATCH(Data2[[#This Row],[ChangeAuth]],version[Chg code],0))</f>
        <v>Agency</v>
      </c>
      <c r="Z770" s="30">
        <f>INDEX(fund[#Data],MATCH(G770,fund[Fund code],0),2)</f>
        <v>100</v>
      </c>
      <c r="AA770" s="29" t="str">
        <f>IF(Data2[[#This Row],[B2year]]=1,RIGHT(LEFT($A$1,4)+1,2),IF(Data2[[#This Row],[B2year]]=2,RIGHT($A$1,2),""))</f>
        <v>23</v>
      </c>
      <c r="AB770" s="29">
        <f>INDEX(version8[#Data],MATCH(Data2[[#This Row],[Version]],version8[Version],0),2)</f>
        <v>1</v>
      </c>
      <c r="AC770" s="29" t="str">
        <f>IF(Data2[[#This Row],[FederalService]]="",Data2[[#This Row],[FundSource]],IF(Data2[[#This Row],[FederalService]]="L",Data2[[#This Row],[FundSource]]&amp;"-L",IF(Data2[[#This Row],[FederalService]]="F",Data2[[#This Row],[FundSource]]&amp;"-F",IF(Data2[[#This Row],[FederalService]]="S",Data2[[#This Row],[FundSource]]&amp;"-S"))))</f>
        <v>PR-S</v>
      </c>
    </row>
    <row r="771" spans="1:29" ht="15" x14ac:dyDescent="0.25">
      <c r="A771" t="s">
        <v>127</v>
      </c>
      <c r="B771" t="s">
        <v>126</v>
      </c>
      <c r="C771" t="s">
        <v>165</v>
      </c>
      <c r="D771" s="15">
        <v>527</v>
      </c>
      <c r="E771" t="s">
        <v>422</v>
      </c>
      <c r="F771" t="s">
        <v>121</v>
      </c>
      <c r="G771" t="s">
        <v>117</v>
      </c>
      <c r="H771" t="s">
        <v>165</v>
      </c>
      <c r="I771" t="s">
        <v>118</v>
      </c>
      <c r="J771" t="s">
        <v>112</v>
      </c>
      <c r="K771" t="s">
        <v>112</v>
      </c>
      <c r="L771" s="15">
        <v>2000</v>
      </c>
      <c r="M771" t="s">
        <v>115</v>
      </c>
      <c r="N771" t="s">
        <v>116</v>
      </c>
      <c r="O771" t="s">
        <v>423</v>
      </c>
      <c r="P771" t="s">
        <v>331</v>
      </c>
      <c r="Q771" t="s">
        <v>176</v>
      </c>
      <c r="R771" t="s">
        <v>170</v>
      </c>
      <c r="S771">
        <v>120200</v>
      </c>
      <c r="T771">
        <v>0</v>
      </c>
      <c r="U771" s="15">
        <v>1</v>
      </c>
      <c r="V771" s="27" t="str">
        <f>INDEX(program[ProgramName],MATCH(Data2[[#This Row],[ProgramNum]],program[ProgramNum],0))</f>
        <v>MOTOR VEHICLE SERVICES AND ENFORCEMENT</v>
      </c>
      <c r="W771" s="20" t="str">
        <f>RIGHT(Data2[[#This Row],[ProgramNum]],1)&amp;Data2[[#This Row],[Statute]]</f>
        <v>5ci</v>
      </c>
      <c r="X771" s="27" t="e">
        <f>INDEX(#REF!,MATCH(Data2[[#This Row],[Appr]],#REF!,0))</f>
        <v>#REF!</v>
      </c>
      <c r="Y771" s="40" t="str">
        <f>INDEX(version[Version],MATCH(Data2[[#This Row],[ChangeAuth]],version[Chg code],0))</f>
        <v>Agency</v>
      </c>
      <c r="Z771" s="30">
        <f>INDEX(fund[#Data],MATCH(G771,fund[Fund code],0),2)</f>
        <v>100</v>
      </c>
      <c r="AA771" s="29" t="str">
        <f>IF(Data2[[#This Row],[B2year]]=1,RIGHT(LEFT($A$1,4)+1,2),IF(Data2[[#This Row],[B2year]]=2,RIGHT($A$1,2),""))</f>
        <v>22</v>
      </c>
      <c r="AB771" s="29">
        <f>INDEX(version8[#Data],MATCH(Data2[[#This Row],[Version]],version8[Version],0),2)</f>
        <v>1</v>
      </c>
      <c r="AC771" s="29" t="str">
        <f>IF(Data2[[#This Row],[FederalService]]="",Data2[[#This Row],[FundSource]],IF(Data2[[#This Row],[FederalService]]="L",Data2[[#This Row],[FundSource]]&amp;"-L",IF(Data2[[#This Row],[FederalService]]="F",Data2[[#This Row],[FundSource]]&amp;"-F",IF(Data2[[#This Row],[FederalService]]="S",Data2[[#This Row],[FundSource]]&amp;"-S"))))</f>
        <v>PR-S</v>
      </c>
    </row>
    <row r="772" spans="1:29" ht="15" x14ac:dyDescent="0.25">
      <c r="A772" t="s">
        <v>127</v>
      </c>
      <c r="B772" t="s">
        <v>126</v>
      </c>
      <c r="C772" t="s">
        <v>165</v>
      </c>
      <c r="D772" s="15">
        <v>563</v>
      </c>
      <c r="E772" t="s">
        <v>345</v>
      </c>
      <c r="F772" t="s">
        <v>109</v>
      </c>
      <c r="G772" t="s">
        <v>110</v>
      </c>
      <c r="H772" t="s">
        <v>165</v>
      </c>
      <c r="I772" t="s">
        <v>111</v>
      </c>
      <c r="J772" t="s">
        <v>112</v>
      </c>
      <c r="K772" t="s">
        <v>165</v>
      </c>
      <c r="L772" s="15">
        <v>5512</v>
      </c>
      <c r="M772" t="s">
        <v>402</v>
      </c>
      <c r="N772" t="s">
        <v>114</v>
      </c>
      <c r="O772" t="s">
        <v>209</v>
      </c>
      <c r="P772" t="s">
        <v>270</v>
      </c>
      <c r="Q772" t="s">
        <v>176</v>
      </c>
      <c r="R772" t="s">
        <v>170</v>
      </c>
      <c r="S772">
        <v>-36600</v>
      </c>
      <c r="T772">
        <v>0</v>
      </c>
      <c r="U772" s="15">
        <v>2</v>
      </c>
      <c r="V772" s="27" t="str">
        <f>INDEX(program[ProgramName],MATCH(Data2[[#This Row],[ProgramNum]],program[ProgramNum],0))</f>
        <v>MOTOR VEHICLE SERVICES AND ENFORCEMENT</v>
      </c>
      <c r="W772" s="20" t="str">
        <f>RIGHT(Data2[[#This Row],[ProgramNum]],1)&amp;Data2[[#This Row],[Statute]]</f>
        <v>5cq</v>
      </c>
      <c r="X772" s="27" t="e">
        <f>INDEX(#REF!,MATCH(Data2[[#This Row],[Appr]],#REF!,0))</f>
        <v>#REF!</v>
      </c>
      <c r="Y772" s="40" t="str">
        <f>INDEX(version[Version],MATCH(Data2[[#This Row],[ChangeAuth]],version[Chg code],0))</f>
        <v>Agency</v>
      </c>
      <c r="Z772" s="30">
        <f>INDEX(fund[#Data],MATCH(G772,fund[Fund code],0),2)</f>
        <v>211</v>
      </c>
      <c r="AA772" s="29" t="str">
        <f>IF(Data2[[#This Row],[B2year]]=1,RIGHT(LEFT($A$1,4)+1,2),IF(Data2[[#This Row],[B2year]]=2,RIGHT($A$1,2),""))</f>
        <v>23</v>
      </c>
      <c r="AB772" s="29">
        <f>INDEX(version8[#Data],MATCH(Data2[[#This Row],[Version]],version8[Version],0),2)</f>
        <v>1</v>
      </c>
      <c r="AC772" s="29" t="str">
        <f>IF(Data2[[#This Row],[FederalService]]="",Data2[[#This Row],[FundSource]],IF(Data2[[#This Row],[FederalService]]="L",Data2[[#This Row],[FundSource]]&amp;"-L",IF(Data2[[#This Row],[FederalService]]="F",Data2[[#This Row],[FundSource]]&amp;"-F",IF(Data2[[#This Row],[FederalService]]="S",Data2[[#This Row],[FundSource]]&amp;"-S"))))</f>
        <v>SEG</v>
      </c>
    </row>
    <row r="773" spans="1:29" ht="15" x14ac:dyDescent="0.25">
      <c r="A773" t="s">
        <v>127</v>
      </c>
      <c r="B773" t="s">
        <v>126</v>
      </c>
      <c r="C773" t="s">
        <v>165</v>
      </c>
      <c r="D773" s="15">
        <v>563</v>
      </c>
      <c r="E773" t="s">
        <v>345</v>
      </c>
      <c r="F773" t="s">
        <v>109</v>
      </c>
      <c r="G773" t="s">
        <v>110</v>
      </c>
      <c r="H773" t="s">
        <v>165</v>
      </c>
      <c r="I773" t="s">
        <v>111</v>
      </c>
      <c r="J773" t="s">
        <v>112</v>
      </c>
      <c r="K773" t="s">
        <v>165</v>
      </c>
      <c r="L773" s="15">
        <v>5512</v>
      </c>
      <c r="M773" t="s">
        <v>402</v>
      </c>
      <c r="N773" t="s">
        <v>114</v>
      </c>
      <c r="O773" t="s">
        <v>209</v>
      </c>
      <c r="P773" t="s">
        <v>270</v>
      </c>
      <c r="Q773" t="s">
        <v>176</v>
      </c>
      <c r="R773" t="s">
        <v>170</v>
      </c>
      <c r="S773">
        <v>-36600</v>
      </c>
      <c r="T773">
        <v>0</v>
      </c>
      <c r="U773" s="15">
        <v>1</v>
      </c>
      <c r="V773" s="27" t="str">
        <f>INDEX(program[ProgramName],MATCH(Data2[[#This Row],[ProgramNum]],program[ProgramNum],0))</f>
        <v>MOTOR VEHICLE SERVICES AND ENFORCEMENT</v>
      </c>
      <c r="W773" s="20" t="str">
        <f>RIGHT(Data2[[#This Row],[ProgramNum]],1)&amp;Data2[[#This Row],[Statute]]</f>
        <v>5cq</v>
      </c>
      <c r="X773" s="27" t="e">
        <f>INDEX(#REF!,MATCH(Data2[[#This Row],[Appr]],#REF!,0))</f>
        <v>#REF!</v>
      </c>
      <c r="Y773" s="40" t="str">
        <f>INDEX(version[Version],MATCH(Data2[[#This Row],[ChangeAuth]],version[Chg code],0))</f>
        <v>Agency</v>
      </c>
      <c r="Z773" s="30">
        <f>INDEX(fund[#Data],MATCH(G773,fund[Fund code],0),2)</f>
        <v>211</v>
      </c>
      <c r="AA773" s="29" t="str">
        <f>IF(Data2[[#This Row],[B2year]]=1,RIGHT(LEFT($A$1,4)+1,2),IF(Data2[[#This Row],[B2year]]=2,RIGHT($A$1,2),""))</f>
        <v>22</v>
      </c>
      <c r="AB773" s="29">
        <f>INDEX(version8[#Data],MATCH(Data2[[#This Row],[Version]],version8[Version],0),2)</f>
        <v>1</v>
      </c>
      <c r="AC773" s="29" t="str">
        <f>IF(Data2[[#This Row],[FederalService]]="",Data2[[#This Row],[FundSource]],IF(Data2[[#This Row],[FederalService]]="L",Data2[[#This Row],[FundSource]]&amp;"-L",IF(Data2[[#This Row],[FederalService]]="F",Data2[[#This Row],[FundSource]]&amp;"-F",IF(Data2[[#This Row],[FederalService]]="S",Data2[[#This Row],[FundSource]]&amp;"-S"))))</f>
        <v>SEG</v>
      </c>
    </row>
    <row r="774" spans="1:29" ht="15" x14ac:dyDescent="0.25">
      <c r="A774" t="s">
        <v>127</v>
      </c>
      <c r="B774" t="s">
        <v>126</v>
      </c>
      <c r="C774" t="s">
        <v>165</v>
      </c>
      <c r="D774" s="15">
        <v>563</v>
      </c>
      <c r="E774" t="s">
        <v>345</v>
      </c>
      <c r="F774" t="s">
        <v>109</v>
      </c>
      <c r="G774" t="s">
        <v>110</v>
      </c>
      <c r="H774" t="s">
        <v>165</v>
      </c>
      <c r="I774" t="s">
        <v>111</v>
      </c>
      <c r="J774" t="s">
        <v>112</v>
      </c>
      <c r="K774" t="s">
        <v>165</v>
      </c>
      <c r="L774" s="15">
        <v>5513</v>
      </c>
      <c r="M774" t="s">
        <v>390</v>
      </c>
      <c r="N774" t="s">
        <v>114</v>
      </c>
      <c r="O774" t="s">
        <v>209</v>
      </c>
      <c r="P774" t="s">
        <v>270</v>
      </c>
      <c r="Q774" t="s">
        <v>176</v>
      </c>
      <c r="R774" t="s">
        <v>170</v>
      </c>
      <c r="S774">
        <v>178100</v>
      </c>
      <c r="T774">
        <v>0</v>
      </c>
      <c r="U774" s="15">
        <v>2</v>
      </c>
      <c r="V774" s="27" t="str">
        <f>INDEX(program[ProgramName],MATCH(Data2[[#This Row],[ProgramNum]],program[ProgramNum],0))</f>
        <v>MOTOR VEHICLE SERVICES AND ENFORCEMENT</v>
      </c>
      <c r="W774" s="20" t="str">
        <f>RIGHT(Data2[[#This Row],[ProgramNum]],1)&amp;Data2[[#This Row],[Statute]]</f>
        <v>5cq</v>
      </c>
      <c r="X774" s="27" t="e">
        <f>INDEX(#REF!,MATCH(Data2[[#This Row],[Appr]],#REF!,0))</f>
        <v>#REF!</v>
      </c>
      <c r="Y774" s="40" t="str">
        <f>INDEX(version[Version],MATCH(Data2[[#This Row],[ChangeAuth]],version[Chg code],0))</f>
        <v>Agency</v>
      </c>
      <c r="Z774" s="30">
        <f>INDEX(fund[#Data],MATCH(G774,fund[Fund code],0),2)</f>
        <v>211</v>
      </c>
      <c r="AA774" s="29" t="str">
        <f>IF(Data2[[#This Row],[B2year]]=1,RIGHT(LEFT($A$1,4)+1,2),IF(Data2[[#This Row],[B2year]]=2,RIGHT($A$1,2),""))</f>
        <v>23</v>
      </c>
      <c r="AB774" s="29">
        <f>INDEX(version8[#Data],MATCH(Data2[[#This Row],[Version]],version8[Version],0),2)</f>
        <v>1</v>
      </c>
      <c r="AC774" s="29" t="str">
        <f>IF(Data2[[#This Row],[FederalService]]="",Data2[[#This Row],[FundSource]],IF(Data2[[#This Row],[FederalService]]="L",Data2[[#This Row],[FundSource]]&amp;"-L",IF(Data2[[#This Row],[FederalService]]="F",Data2[[#This Row],[FundSource]]&amp;"-F",IF(Data2[[#This Row],[FederalService]]="S",Data2[[#This Row],[FundSource]]&amp;"-S"))))</f>
        <v>SEG</v>
      </c>
    </row>
    <row r="775" spans="1:29" ht="15" x14ac:dyDescent="0.25">
      <c r="A775" t="s">
        <v>127</v>
      </c>
      <c r="B775" t="s">
        <v>126</v>
      </c>
      <c r="C775" t="s">
        <v>165</v>
      </c>
      <c r="D775" s="15">
        <v>563</v>
      </c>
      <c r="E775" t="s">
        <v>345</v>
      </c>
      <c r="F775" t="s">
        <v>109</v>
      </c>
      <c r="G775" t="s">
        <v>110</v>
      </c>
      <c r="H775" t="s">
        <v>165</v>
      </c>
      <c r="I775" t="s">
        <v>111</v>
      </c>
      <c r="J775" t="s">
        <v>112</v>
      </c>
      <c r="K775" t="s">
        <v>165</v>
      </c>
      <c r="L775" s="15">
        <v>5506</v>
      </c>
      <c r="M775" t="s">
        <v>398</v>
      </c>
      <c r="N775" t="s">
        <v>114</v>
      </c>
      <c r="O775" t="s">
        <v>209</v>
      </c>
      <c r="P775" t="s">
        <v>270</v>
      </c>
      <c r="Q775" t="s">
        <v>176</v>
      </c>
      <c r="R775" t="s">
        <v>170</v>
      </c>
      <c r="S775">
        <v>-22400</v>
      </c>
      <c r="T775">
        <v>0</v>
      </c>
      <c r="U775" s="15">
        <v>1</v>
      </c>
      <c r="V775" s="27" t="str">
        <f>INDEX(program[ProgramName],MATCH(Data2[[#This Row],[ProgramNum]],program[ProgramNum],0))</f>
        <v>MOTOR VEHICLE SERVICES AND ENFORCEMENT</v>
      </c>
      <c r="W775" s="20" t="str">
        <f>RIGHT(Data2[[#This Row],[ProgramNum]],1)&amp;Data2[[#This Row],[Statute]]</f>
        <v>5cq</v>
      </c>
      <c r="X775" s="27" t="e">
        <f>INDEX(#REF!,MATCH(Data2[[#This Row],[Appr]],#REF!,0))</f>
        <v>#REF!</v>
      </c>
      <c r="Y775" s="40" t="str">
        <f>INDEX(version[Version],MATCH(Data2[[#This Row],[ChangeAuth]],version[Chg code],0))</f>
        <v>Agency</v>
      </c>
      <c r="Z775" s="30">
        <f>INDEX(fund[#Data],MATCH(G775,fund[Fund code],0),2)</f>
        <v>211</v>
      </c>
      <c r="AA775" s="29" t="str">
        <f>IF(Data2[[#This Row],[B2year]]=1,RIGHT(LEFT($A$1,4)+1,2),IF(Data2[[#This Row],[B2year]]=2,RIGHT($A$1,2),""))</f>
        <v>22</v>
      </c>
      <c r="AB775" s="29">
        <f>INDEX(version8[#Data],MATCH(Data2[[#This Row],[Version]],version8[Version],0),2)</f>
        <v>1</v>
      </c>
      <c r="AC775" s="29" t="str">
        <f>IF(Data2[[#This Row],[FederalService]]="",Data2[[#This Row],[FundSource]],IF(Data2[[#This Row],[FederalService]]="L",Data2[[#This Row],[FundSource]]&amp;"-L",IF(Data2[[#This Row],[FederalService]]="F",Data2[[#This Row],[FundSource]]&amp;"-F",IF(Data2[[#This Row],[FederalService]]="S",Data2[[#This Row],[FundSource]]&amp;"-S"))))</f>
        <v>SEG</v>
      </c>
    </row>
    <row r="776" spans="1:29" ht="15" x14ac:dyDescent="0.25">
      <c r="A776" t="s">
        <v>127</v>
      </c>
      <c r="B776" t="s">
        <v>126</v>
      </c>
      <c r="C776" t="s">
        <v>165</v>
      </c>
      <c r="D776" s="15">
        <v>563</v>
      </c>
      <c r="E776" t="s">
        <v>345</v>
      </c>
      <c r="F776" t="s">
        <v>109</v>
      </c>
      <c r="G776" t="s">
        <v>110</v>
      </c>
      <c r="H776" t="s">
        <v>165</v>
      </c>
      <c r="I776" t="s">
        <v>111</v>
      </c>
      <c r="J776" t="s">
        <v>112</v>
      </c>
      <c r="K776" t="s">
        <v>165</v>
      </c>
      <c r="L776" s="15">
        <v>5506</v>
      </c>
      <c r="M776" t="s">
        <v>398</v>
      </c>
      <c r="N776" t="s">
        <v>114</v>
      </c>
      <c r="O776" t="s">
        <v>209</v>
      </c>
      <c r="P776" t="s">
        <v>270</v>
      </c>
      <c r="Q776" t="s">
        <v>176</v>
      </c>
      <c r="R776" t="s">
        <v>170</v>
      </c>
      <c r="S776">
        <v>-22400</v>
      </c>
      <c r="T776">
        <v>0</v>
      </c>
      <c r="U776" s="15">
        <v>2</v>
      </c>
      <c r="V776" s="27" t="str">
        <f>INDEX(program[ProgramName],MATCH(Data2[[#This Row],[ProgramNum]],program[ProgramNum],0))</f>
        <v>MOTOR VEHICLE SERVICES AND ENFORCEMENT</v>
      </c>
      <c r="W776" s="20" t="str">
        <f>RIGHT(Data2[[#This Row],[ProgramNum]],1)&amp;Data2[[#This Row],[Statute]]</f>
        <v>5cq</v>
      </c>
      <c r="X776" s="27" t="e">
        <f>INDEX(#REF!,MATCH(Data2[[#This Row],[Appr]],#REF!,0))</f>
        <v>#REF!</v>
      </c>
      <c r="Y776" s="40" t="str">
        <f>INDEX(version[Version],MATCH(Data2[[#This Row],[ChangeAuth]],version[Chg code],0))</f>
        <v>Agency</v>
      </c>
      <c r="Z776" s="30">
        <f>INDEX(fund[#Data],MATCH(G776,fund[Fund code],0),2)</f>
        <v>211</v>
      </c>
      <c r="AA776" s="29" t="str">
        <f>IF(Data2[[#This Row],[B2year]]=1,RIGHT(LEFT($A$1,4)+1,2),IF(Data2[[#This Row],[B2year]]=2,RIGHT($A$1,2),""))</f>
        <v>23</v>
      </c>
      <c r="AB776" s="29">
        <f>INDEX(version8[#Data],MATCH(Data2[[#This Row],[Version]],version8[Version],0),2)</f>
        <v>1</v>
      </c>
      <c r="AC776" s="29" t="str">
        <f>IF(Data2[[#This Row],[FederalService]]="",Data2[[#This Row],[FundSource]],IF(Data2[[#This Row],[FederalService]]="L",Data2[[#This Row],[FundSource]]&amp;"-L",IF(Data2[[#This Row],[FederalService]]="F",Data2[[#This Row],[FundSource]]&amp;"-F",IF(Data2[[#This Row],[FederalService]]="S",Data2[[#This Row],[FundSource]]&amp;"-S"))))</f>
        <v>SEG</v>
      </c>
    </row>
    <row r="777" spans="1:29" ht="15" x14ac:dyDescent="0.25">
      <c r="A777" t="s">
        <v>127</v>
      </c>
      <c r="B777" t="s">
        <v>126</v>
      </c>
      <c r="C777" t="s">
        <v>165</v>
      </c>
      <c r="D777" s="15">
        <v>563</v>
      </c>
      <c r="E777" t="s">
        <v>345</v>
      </c>
      <c r="F777" t="s">
        <v>109</v>
      </c>
      <c r="G777" t="s">
        <v>110</v>
      </c>
      <c r="H777" t="s">
        <v>165</v>
      </c>
      <c r="I777" t="s">
        <v>111</v>
      </c>
      <c r="J777" t="s">
        <v>112</v>
      </c>
      <c r="K777" t="s">
        <v>165</v>
      </c>
      <c r="L777" s="15">
        <v>2000</v>
      </c>
      <c r="M777" t="s">
        <v>115</v>
      </c>
      <c r="N777" t="s">
        <v>116</v>
      </c>
      <c r="O777" t="s">
        <v>209</v>
      </c>
      <c r="P777" t="s">
        <v>270</v>
      </c>
      <c r="Q777" t="s">
        <v>176</v>
      </c>
      <c r="R777" t="s">
        <v>170</v>
      </c>
      <c r="S777">
        <v>28114700</v>
      </c>
      <c r="T777">
        <v>0</v>
      </c>
      <c r="U777" s="15">
        <v>1</v>
      </c>
      <c r="V777" s="27" t="str">
        <f>INDEX(program[ProgramName],MATCH(Data2[[#This Row],[ProgramNum]],program[ProgramNum],0))</f>
        <v>MOTOR VEHICLE SERVICES AND ENFORCEMENT</v>
      </c>
      <c r="W777" s="20" t="str">
        <f>RIGHT(Data2[[#This Row],[ProgramNum]],1)&amp;Data2[[#This Row],[Statute]]</f>
        <v>5cq</v>
      </c>
      <c r="X777" s="27" t="e">
        <f>INDEX(#REF!,MATCH(Data2[[#This Row],[Appr]],#REF!,0))</f>
        <v>#REF!</v>
      </c>
      <c r="Y777" s="40" t="str">
        <f>INDEX(version[Version],MATCH(Data2[[#This Row],[ChangeAuth]],version[Chg code],0))</f>
        <v>Agency</v>
      </c>
      <c r="Z777" s="30">
        <f>INDEX(fund[#Data],MATCH(G777,fund[Fund code],0),2)</f>
        <v>211</v>
      </c>
      <c r="AA777" s="29" t="str">
        <f>IF(Data2[[#This Row],[B2year]]=1,RIGHT(LEFT($A$1,4)+1,2),IF(Data2[[#This Row],[B2year]]=2,RIGHT($A$1,2),""))</f>
        <v>22</v>
      </c>
      <c r="AB777" s="29">
        <f>INDEX(version8[#Data],MATCH(Data2[[#This Row],[Version]],version8[Version],0),2)</f>
        <v>1</v>
      </c>
      <c r="AC777" s="29" t="str">
        <f>IF(Data2[[#This Row],[FederalService]]="",Data2[[#This Row],[FundSource]],IF(Data2[[#This Row],[FederalService]]="L",Data2[[#This Row],[FundSource]]&amp;"-L",IF(Data2[[#This Row],[FederalService]]="F",Data2[[#This Row],[FundSource]]&amp;"-F",IF(Data2[[#This Row],[FederalService]]="S",Data2[[#This Row],[FundSource]]&amp;"-S"))))</f>
        <v>SEG</v>
      </c>
    </row>
    <row r="778" spans="1:29" ht="15" x14ac:dyDescent="0.25">
      <c r="A778" t="s">
        <v>127</v>
      </c>
      <c r="B778" t="s">
        <v>126</v>
      </c>
      <c r="C778" t="s">
        <v>165</v>
      </c>
      <c r="D778" s="15">
        <v>563</v>
      </c>
      <c r="E778" t="s">
        <v>345</v>
      </c>
      <c r="F778" t="s">
        <v>109</v>
      </c>
      <c r="G778" t="s">
        <v>110</v>
      </c>
      <c r="H778" t="s">
        <v>165</v>
      </c>
      <c r="I778" t="s">
        <v>111</v>
      </c>
      <c r="J778" t="s">
        <v>112</v>
      </c>
      <c r="K778" t="s">
        <v>165</v>
      </c>
      <c r="L778" s="15">
        <v>2000</v>
      </c>
      <c r="M778" t="s">
        <v>115</v>
      </c>
      <c r="N778" t="s">
        <v>116</v>
      </c>
      <c r="O778" t="s">
        <v>209</v>
      </c>
      <c r="P778" t="s">
        <v>270</v>
      </c>
      <c r="Q778" t="s">
        <v>176</v>
      </c>
      <c r="R778" t="s">
        <v>170</v>
      </c>
      <c r="S778">
        <v>28114700</v>
      </c>
      <c r="T778">
        <v>0</v>
      </c>
      <c r="U778" s="15">
        <v>2</v>
      </c>
      <c r="V778" s="27" t="str">
        <f>INDEX(program[ProgramName],MATCH(Data2[[#This Row],[ProgramNum]],program[ProgramNum],0))</f>
        <v>MOTOR VEHICLE SERVICES AND ENFORCEMENT</v>
      </c>
      <c r="W778" s="20" t="str">
        <f>RIGHT(Data2[[#This Row],[ProgramNum]],1)&amp;Data2[[#This Row],[Statute]]</f>
        <v>5cq</v>
      </c>
      <c r="X778" s="27" t="e">
        <f>INDEX(#REF!,MATCH(Data2[[#This Row],[Appr]],#REF!,0))</f>
        <v>#REF!</v>
      </c>
      <c r="Y778" s="40" t="str">
        <f>INDEX(version[Version],MATCH(Data2[[#This Row],[ChangeAuth]],version[Chg code],0))</f>
        <v>Agency</v>
      </c>
      <c r="Z778" s="30">
        <f>INDEX(fund[#Data],MATCH(G778,fund[Fund code],0),2)</f>
        <v>211</v>
      </c>
      <c r="AA778" s="29" t="str">
        <f>IF(Data2[[#This Row],[B2year]]=1,RIGHT(LEFT($A$1,4)+1,2),IF(Data2[[#This Row],[B2year]]=2,RIGHT($A$1,2),""))</f>
        <v>23</v>
      </c>
      <c r="AB778" s="29">
        <f>INDEX(version8[#Data],MATCH(Data2[[#This Row],[Version]],version8[Version],0),2)</f>
        <v>1</v>
      </c>
      <c r="AC778" s="29" t="str">
        <f>IF(Data2[[#This Row],[FederalService]]="",Data2[[#This Row],[FundSource]],IF(Data2[[#This Row],[FederalService]]="L",Data2[[#This Row],[FundSource]]&amp;"-L",IF(Data2[[#This Row],[FederalService]]="F",Data2[[#This Row],[FundSource]]&amp;"-F",IF(Data2[[#This Row],[FederalService]]="S",Data2[[#This Row],[FundSource]]&amp;"-S"))))</f>
        <v>SEG</v>
      </c>
    </row>
    <row r="779" spans="1:29" ht="15" x14ac:dyDescent="0.25">
      <c r="A779" t="s">
        <v>127</v>
      </c>
      <c r="B779" t="s">
        <v>126</v>
      </c>
      <c r="C779" t="s">
        <v>165</v>
      </c>
      <c r="D779" s="15">
        <v>563</v>
      </c>
      <c r="E779" t="s">
        <v>345</v>
      </c>
      <c r="F779" t="s">
        <v>109</v>
      </c>
      <c r="G779" t="s">
        <v>110</v>
      </c>
      <c r="H779" t="s">
        <v>165</v>
      </c>
      <c r="I779" t="s">
        <v>111</v>
      </c>
      <c r="J779" t="s">
        <v>112</v>
      </c>
      <c r="K779" t="s">
        <v>165</v>
      </c>
      <c r="L779" s="15">
        <v>5513</v>
      </c>
      <c r="M779" t="s">
        <v>390</v>
      </c>
      <c r="N779" t="s">
        <v>114</v>
      </c>
      <c r="O779" t="s">
        <v>209</v>
      </c>
      <c r="P779" t="s">
        <v>270</v>
      </c>
      <c r="Q779" t="s">
        <v>176</v>
      </c>
      <c r="R779" t="s">
        <v>170</v>
      </c>
      <c r="S779">
        <v>525100</v>
      </c>
      <c r="T779">
        <v>0</v>
      </c>
      <c r="U779" s="15">
        <v>1</v>
      </c>
      <c r="V779" s="27" t="str">
        <f>INDEX(program[ProgramName],MATCH(Data2[[#This Row],[ProgramNum]],program[ProgramNum],0))</f>
        <v>MOTOR VEHICLE SERVICES AND ENFORCEMENT</v>
      </c>
      <c r="W779" s="20" t="str">
        <f>RIGHT(Data2[[#This Row],[ProgramNum]],1)&amp;Data2[[#This Row],[Statute]]</f>
        <v>5cq</v>
      </c>
      <c r="X779" s="27" t="e">
        <f>INDEX(#REF!,MATCH(Data2[[#This Row],[Appr]],#REF!,0))</f>
        <v>#REF!</v>
      </c>
      <c r="Y779" s="40" t="str">
        <f>INDEX(version[Version],MATCH(Data2[[#This Row],[ChangeAuth]],version[Chg code],0))</f>
        <v>Agency</v>
      </c>
      <c r="Z779" s="30">
        <f>INDEX(fund[#Data],MATCH(G779,fund[Fund code],0),2)</f>
        <v>211</v>
      </c>
      <c r="AA779" s="29" t="str">
        <f>IF(Data2[[#This Row],[B2year]]=1,RIGHT(LEFT($A$1,4)+1,2),IF(Data2[[#This Row],[B2year]]=2,RIGHT($A$1,2),""))</f>
        <v>22</v>
      </c>
      <c r="AB779" s="29">
        <f>INDEX(version8[#Data],MATCH(Data2[[#This Row],[Version]],version8[Version],0),2)</f>
        <v>1</v>
      </c>
      <c r="AC779" s="29" t="str">
        <f>IF(Data2[[#This Row],[FederalService]]="",Data2[[#This Row],[FundSource]],IF(Data2[[#This Row],[FederalService]]="L",Data2[[#This Row],[FundSource]]&amp;"-L",IF(Data2[[#This Row],[FederalService]]="F",Data2[[#This Row],[FundSource]]&amp;"-F",IF(Data2[[#This Row],[FederalService]]="S",Data2[[#This Row],[FundSource]]&amp;"-S"))))</f>
        <v>SEG</v>
      </c>
    </row>
    <row r="780" spans="1:29" ht="15" x14ac:dyDescent="0.25">
      <c r="A780" t="s">
        <v>127</v>
      </c>
      <c r="B780" t="s">
        <v>126</v>
      </c>
      <c r="C780" t="s">
        <v>165</v>
      </c>
      <c r="D780" s="15">
        <v>563</v>
      </c>
      <c r="E780" t="s">
        <v>345</v>
      </c>
      <c r="F780" t="s">
        <v>109</v>
      </c>
      <c r="G780" t="s">
        <v>110</v>
      </c>
      <c r="H780" t="s">
        <v>165</v>
      </c>
      <c r="I780" t="s">
        <v>111</v>
      </c>
      <c r="J780" t="s">
        <v>112</v>
      </c>
      <c r="K780" t="s">
        <v>165</v>
      </c>
      <c r="L780" s="15">
        <v>7041</v>
      </c>
      <c r="M780" t="s">
        <v>424</v>
      </c>
      <c r="N780" t="s">
        <v>122</v>
      </c>
      <c r="O780" t="s">
        <v>209</v>
      </c>
      <c r="P780" t="s">
        <v>270</v>
      </c>
      <c r="Q780" t="s">
        <v>176</v>
      </c>
      <c r="R780" t="s">
        <v>170</v>
      </c>
      <c r="S780">
        <v>349000</v>
      </c>
      <c r="T780">
        <v>0</v>
      </c>
      <c r="U780" s="15">
        <v>1</v>
      </c>
      <c r="V780" s="27" t="str">
        <f>INDEX(program[ProgramName],MATCH(Data2[[#This Row],[ProgramNum]],program[ProgramNum],0))</f>
        <v>MOTOR VEHICLE SERVICES AND ENFORCEMENT</v>
      </c>
      <c r="W780" s="20" t="str">
        <f>RIGHT(Data2[[#This Row],[ProgramNum]],1)&amp;Data2[[#This Row],[Statute]]</f>
        <v>5cq</v>
      </c>
      <c r="X780" s="27" t="e">
        <f>INDEX(#REF!,MATCH(Data2[[#This Row],[Appr]],#REF!,0))</f>
        <v>#REF!</v>
      </c>
      <c r="Y780" s="40" t="str">
        <f>INDEX(version[Version],MATCH(Data2[[#This Row],[ChangeAuth]],version[Chg code],0))</f>
        <v>Governor's</v>
      </c>
      <c r="Z780" s="30">
        <f>INDEX(fund[#Data],MATCH(G780,fund[Fund code],0),2)</f>
        <v>211</v>
      </c>
      <c r="AA780" s="29" t="str">
        <f>IF(Data2[[#This Row],[B2year]]=1,RIGHT(LEFT($A$1,4)+1,2),IF(Data2[[#This Row],[B2year]]=2,RIGHT($A$1,2),""))</f>
        <v>22</v>
      </c>
      <c r="AB780" s="29">
        <f>INDEX(version8[#Data],MATCH(Data2[[#This Row],[Version]],version8[Version],0),2)</f>
        <v>2</v>
      </c>
      <c r="AC780" s="29" t="str">
        <f>IF(Data2[[#This Row],[FederalService]]="",Data2[[#This Row],[FundSource]],IF(Data2[[#This Row],[FederalService]]="L",Data2[[#This Row],[FundSource]]&amp;"-L",IF(Data2[[#This Row],[FederalService]]="F",Data2[[#This Row],[FundSource]]&amp;"-F",IF(Data2[[#This Row],[FederalService]]="S",Data2[[#This Row],[FundSource]]&amp;"-S"))))</f>
        <v>SEG</v>
      </c>
    </row>
    <row r="781" spans="1:29" ht="15" x14ac:dyDescent="0.25">
      <c r="A781" t="s">
        <v>127</v>
      </c>
      <c r="B781" t="s">
        <v>126</v>
      </c>
      <c r="C781" t="s">
        <v>165</v>
      </c>
      <c r="D781" s="15">
        <v>563</v>
      </c>
      <c r="E781" t="s">
        <v>345</v>
      </c>
      <c r="F781" t="s">
        <v>109</v>
      </c>
      <c r="G781" t="s">
        <v>110</v>
      </c>
      <c r="H781" t="s">
        <v>165</v>
      </c>
      <c r="I781" t="s">
        <v>111</v>
      </c>
      <c r="J781" t="s">
        <v>112</v>
      </c>
      <c r="K781" t="s">
        <v>165</v>
      </c>
      <c r="L781" s="15">
        <v>6046</v>
      </c>
      <c r="M781" t="s">
        <v>425</v>
      </c>
      <c r="N781" t="s">
        <v>122</v>
      </c>
      <c r="O781" t="s">
        <v>209</v>
      </c>
      <c r="P781" t="s">
        <v>270</v>
      </c>
      <c r="Q781" t="s">
        <v>176</v>
      </c>
      <c r="R781" t="s">
        <v>170</v>
      </c>
      <c r="S781">
        <v>400000</v>
      </c>
      <c r="T781">
        <v>0</v>
      </c>
      <c r="U781" s="15">
        <v>1</v>
      </c>
      <c r="V781" s="27" t="str">
        <f>INDEX(program[ProgramName],MATCH(Data2[[#This Row],[ProgramNum]],program[ProgramNum],0))</f>
        <v>MOTOR VEHICLE SERVICES AND ENFORCEMENT</v>
      </c>
      <c r="W781" s="20" t="str">
        <f>RIGHT(Data2[[#This Row],[ProgramNum]],1)&amp;Data2[[#This Row],[Statute]]</f>
        <v>5cq</v>
      </c>
      <c r="X781" s="27" t="e">
        <f>INDEX(#REF!,MATCH(Data2[[#This Row],[Appr]],#REF!,0))</f>
        <v>#REF!</v>
      </c>
      <c r="Y781" s="40" t="str">
        <f>INDEX(version[Version],MATCH(Data2[[#This Row],[ChangeAuth]],version[Chg code],0))</f>
        <v>Governor's</v>
      </c>
      <c r="Z781" s="30">
        <f>INDEX(fund[#Data],MATCH(G781,fund[Fund code],0),2)</f>
        <v>211</v>
      </c>
      <c r="AA781" s="29" t="str">
        <f>IF(Data2[[#This Row],[B2year]]=1,RIGHT(LEFT($A$1,4)+1,2),IF(Data2[[#This Row],[B2year]]=2,RIGHT($A$1,2),""))</f>
        <v>22</v>
      </c>
      <c r="AB781" s="29">
        <f>INDEX(version8[#Data],MATCH(Data2[[#This Row],[Version]],version8[Version],0),2)</f>
        <v>2</v>
      </c>
      <c r="AC781" s="29" t="str">
        <f>IF(Data2[[#This Row],[FederalService]]="",Data2[[#This Row],[FundSource]],IF(Data2[[#This Row],[FederalService]]="L",Data2[[#This Row],[FundSource]]&amp;"-L",IF(Data2[[#This Row],[FederalService]]="F",Data2[[#This Row],[FundSource]]&amp;"-F",IF(Data2[[#This Row],[FederalService]]="S",Data2[[#This Row],[FundSource]]&amp;"-S"))))</f>
        <v>SEG</v>
      </c>
    </row>
    <row r="782" spans="1:29" ht="15" x14ac:dyDescent="0.25">
      <c r="A782" t="s">
        <v>127</v>
      </c>
      <c r="B782" t="s">
        <v>126</v>
      </c>
      <c r="C782" t="s">
        <v>165</v>
      </c>
      <c r="D782" s="15">
        <v>563</v>
      </c>
      <c r="E782" t="s">
        <v>345</v>
      </c>
      <c r="F782" t="s">
        <v>109</v>
      </c>
      <c r="G782" t="s">
        <v>110</v>
      </c>
      <c r="H782" t="s">
        <v>165</v>
      </c>
      <c r="I782" t="s">
        <v>111</v>
      </c>
      <c r="J782" t="s">
        <v>112</v>
      </c>
      <c r="K782" t="s">
        <v>165</v>
      </c>
      <c r="L782" s="15">
        <v>6042</v>
      </c>
      <c r="M782" t="s">
        <v>426</v>
      </c>
      <c r="N782" t="s">
        <v>122</v>
      </c>
      <c r="O782" t="s">
        <v>209</v>
      </c>
      <c r="P782" t="s">
        <v>270</v>
      </c>
      <c r="Q782" t="s">
        <v>176</v>
      </c>
      <c r="R782" t="s">
        <v>170</v>
      </c>
      <c r="S782">
        <v>2100000</v>
      </c>
      <c r="T782">
        <v>0</v>
      </c>
      <c r="U782" s="15">
        <v>1</v>
      </c>
      <c r="V782" s="27" t="str">
        <f>INDEX(program[ProgramName],MATCH(Data2[[#This Row],[ProgramNum]],program[ProgramNum],0))</f>
        <v>MOTOR VEHICLE SERVICES AND ENFORCEMENT</v>
      </c>
      <c r="W782" s="20" t="str">
        <f>RIGHT(Data2[[#This Row],[ProgramNum]],1)&amp;Data2[[#This Row],[Statute]]</f>
        <v>5cq</v>
      </c>
      <c r="X782" s="27" t="e">
        <f>INDEX(#REF!,MATCH(Data2[[#This Row],[Appr]],#REF!,0))</f>
        <v>#REF!</v>
      </c>
      <c r="Y782" s="40" t="str">
        <f>INDEX(version[Version],MATCH(Data2[[#This Row],[ChangeAuth]],version[Chg code],0))</f>
        <v>Governor's</v>
      </c>
      <c r="Z782" s="30">
        <f>INDEX(fund[#Data],MATCH(G782,fund[Fund code],0),2)</f>
        <v>211</v>
      </c>
      <c r="AA782" s="29" t="str">
        <f>IF(Data2[[#This Row],[B2year]]=1,RIGHT(LEFT($A$1,4)+1,2),IF(Data2[[#This Row],[B2year]]=2,RIGHT($A$1,2),""))</f>
        <v>22</v>
      </c>
      <c r="AB782" s="29">
        <f>INDEX(version8[#Data],MATCH(Data2[[#This Row],[Version]],version8[Version],0),2)</f>
        <v>2</v>
      </c>
      <c r="AC782" s="29" t="str">
        <f>IF(Data2[[#This Row],[FederalService]]="",Data2[[#This Row],[FundSource]],IF(Data2[[#This Row],[FederalService]]="L",Data2[[#This Row],[FundSource]]&amp;"-L",IF(Data2[[#This Row],[FederalService]]="F",Data2[[#This Row],[FundSource]]&amp;"-F",IF(Data2[[#This Row],[FederalService]]="S",Data2[[#This Row],[FundSource]]&amp;"-S"))))</f>
        <v>SEG</v>
      </c>
    </row>
    <row r="783" spans="1:29" ht="15" x14ac:dyDescent="0.25">
      <c r="A783" t="s">
        <v>127</v>
      </c>
      <c r="B783" t="s">
        <v>126</v>
      </c>
      <c r="C783" t="s">
        <v>165</v>
      </c>
      <c r="D783" s="15">
        <v>563</v>
      </c>
      <c r="E783" t="s">
        <v>345</v>
      </c>
      <c r="F783" t="s">
        <v>109</v>
      </c>
      <c r="G783" t="s">
        <v>110</v>
      </c>
      <c r="H783" t="s">
        <v>165</v>
      </c>
      <c r="I783" t="s">
        <v>111</v>
      </c>
      <c r="J783" t="s">
        <v>112</v>
      </c>
      <c r="K783" t="s">
        <v>165</v>
      </c>
      <c r="L783" s="15">
        <v>6042</v>
      </c>
      <c r="M783" t="s">
        <v>426</v>
      </c>
      <c r="N783" t="s">
        <v>122</v>
      </c>
      <c r="O783" t="s">
        <v>209</v>
      </c>
      <c r="P783" t="s">
        <v>270</v>
      </c>
      <c r="Q783" t="s">
        <v>176</v>
      </c>
      <c r="R783" t="s">
        <v>170</v>
      </c>
      <c r="S783">
        <v>2100000</v>
      </c>
      <c r="T783">
        <v>0</v>
      </c>
      <c r="U783" s="15">
        <v>2</v>
      </c>
      <c r="V783" s="27" t="str">
        <f>INDEX(program[ProgramName],MATCH(Data2[[#This Row],[ProgramNum]],program[ProgramNum],0))</f>
        <v>MOTOR VEHICLE SERVICES AND ENFORCEMENT</v>
      </c>
      <c r="W783" s="20" t="str">
        <f>RIGHT(Data2[[#This Row],[ProgramNum]],1)&amp;Data2[[#This Row],[Statute]]</f>
        <v>5cq</v>
      </c>
      <c r="X783" s="27" t="e">
        <f>INDEX(#REF!,MATCH(Data2[[#This Row],[Appr]],#REF!,0))</f>
        <v>#REF!</v>
      </c>
      <c r="Y783" s="40" t="str">
        <f>INDEX(version[Version],MATCH(Data2[[#This Row],[ChangeAuth]],version[Chg code],0))</f>
        <v>Governor's</v>
      </c>
      <c r="Z783" s="30">
        <f>INDEX(fund[#Data],MATCH(G783,fund[Fund code],0),2)</f>
        <v>211</v>
      </c>
      <c r="AA783" s="29" t="str">
        <f>IF(Data2[[#This Row],[B2year]]=1,RIGHT(LEFT($A$1,4)+1,2),IF(Data2[[#This Row],[B2year]]=2,RIGHT($A$1,2),""))</f>
        <v>23</v>
      </c>
      <c r="AB783" s="29">
        <f>INDEX(version8[#Data],MATCH(Data2[[#This Row],[Version]],version8[Version],0),2)</f>
        <v>2</v>
      </c>
      <c r="AC783" s="29" t="str">
        <f>IF(Data2[[#This Row],[FederalService]]="",Data2[[#This Row],[FundSource]],IF(Data2[[#This Row],[FederalService]]="L",Data2[[#This Row],[FundSource]]&amp;"-L",IF(Data2[[#This Row],[FederalService]]="F",Data2[[#This Row],[FundSource]]&amp;"-F",IF(Data2[[#This Row],[FederalService]]="S",Data2[[#This Row],[FundSource]]&amp;"-S"))))</f>
        <v>SEG</v>
      </c>
    </row>
    <row r="784" spans="1:29" ht="15" x14ac:dyDescent="0.25">
      <c r="A784" t="s">
        <v>127</v>
      </c>
      <c r="B784" t="s">
        <v>126</v>
      </c>
      <c r="C784" t="s">
        <v>165</v>
      </c>
      <c r="D784" s="15">
        <v>563</v>
      </c>
      <c r="E784" t="s">
        <v>345</v>
      </c>
      <c r="F784" t="s">
        <v>109</v>
      </c>
      <c r="G784" t="s">
        <v>110</v>
      </c>
      <c r="H784" t="s">
        <v>165</v>
      </c>
      <c r="I784" t="s">
        <v>111</v>
      </c>
      <c r="J784" t="s">
        <v>112</v>
      </c>
      <c r="K784" t="s">
        <v>165</v>
      </c>
      <c r="L784" s="15">
        <v>6047</v>
      </c>
      <c r="M784" t="s">
        <v>427</v>
      </c>
      <c r="N784" t="s">
        <v>122</v>
      </c>
      <c r="O784" t="s">
        <v>209</v>
      </c>
      <c r="P784" t="s">
        <v>270</v>
      </c>
      <c r="Q784" t="s">
        <v>176</v>
      </c>
      <c r="R784" t="s">
        <v>170</v>
      </c>
      <c r="S784">
        <v>400000</v>
      </c>
      <c r="T784">
        <v>0</v>
      </c>
      <c r="U784" s="15">
        <v>2</v>
      </c>
      <c r="V784" s="27" t="str">
        <f>INDEX(program[ProgramName],MATCH(Data2[[#This Row],[ProgramNum]],program[ProgramNum],0))</f>
        <v>MOTOR VEHICLE SERVICES AND ENFORCEMENT</v>
      </c>
      <c r="W784" s="20" t="str">
        <f>RIGHT(Data2[[#This Row],[ProgramNum]],1)&amp;Data2[[#This Row],[Statute]]</f>
        <v>5cq</v>
      </c>
      <c r="X784" s="27" t="e">
        <f>INDEX(#REF!,MATCH(Data2[[#This Row],[Appr]],#REF!,0))</f>
        <v>#REF!</v>
      </c>
      <c r="Y784" s="40" t="str">
        <f>INDEX(version[Version],MATCH(Data2[[#This Row],[ChangeAuth]],version[Chg code],0))</f>
        <v>Governor's</v>
      </c>
      <c r="Z784" s="30">
        <f>INDEX(fund[#Data],MATCH(G784,fund[Fund code],0),2)</f>
        <v>211</v>
      </c>
      <c r="AA784" s="29" t="str">
        <f>IF(Data2[[#This Row],[B2year]]=1,RIGHT(LEFT($A$1,4)+1,2),IF(Data2[[#This Row],[B2year]]=2,RIGHT($A$1,2),""))</f>
        <v>23</v>
      </c>
      <c r="AB784" s="29">
        <f>INDEX(version8[#Data],MATCH(Data2[[#This Row],[Version]],version8[Version],0),2)</f>
        <v>2</v>
      </c>
      <c r="AC784" s="29" t="str">
        <f>IF(Data2[[#This Row],[FederalService]]="",Data2[[#This Row],[FundSource]],IF(Data2[[#This Row],[FederalService]]="L",Data2[[#This Row],[FundSource]]&amp;"-L",IF(Data2[[#This Row],[FederalService]]="F",Data2[[#This Row],[FundSource]]&amp;"-F",IF(Data2[[#This Row],[FederalService]]="S",Data2[[#This Row],[FundSource]]&amp;"-S"))))</f>
        <v>SEG</v>
      </c>
    </row>
    <row r="785" spans="1:29" ht="15" x14ac:dyDescent="0.25">
      <c r="A785" t="s">
        <v>127</v>
      </c>
      <c r="B785" t="s">
        <v>126</v>
      </c>
      <c r="C785" t="s">
        <v>165</v>
      </c>
      <c r="D785" s="15">
        <v>563</v>
      </c>
      <c r="E785" t="s">
        <v>345</v>
      </c>
      <c r="F785" t="s">
        <v>109</v>
      </c>
      <c r="G785" t="s">
        <v>110</v>
      </c>
      <c r="H785" t="s">
        <v>165</v>
      </c>
      <c r="I785" t="s">
        <v>111</v>
      </c>
      <c r="J785" t="s">
        <v>112</v>
      </c>
      <c r="K785" t="s">
        <v>165</v>
      </c>
      <c r="L785" s="15">
        <v>6045</v>
      </c>
      <c r="M785" t="s">
        <v>428</v>
      </c>
      <c r="N785" t="s">
        <v>122</v>
      </c>
      <c r="O785" t="s">
        <v>209</v>
      </c>
      <c r="P785" t="s">
        <v>270</v>
      </c>
      <c r="Q785" t="s">
        <v>176</v>
      </c>
      <c r="R785" t="s">
        <v>170</v>
      </c>
      <c r="S785">
        <v>1600000</v>
      </c>
      <c r="T785">
        <v>0</v>
      </c>
      <c r="U785" s="15">
        <v>2</v>
      </c>
      <c r="V785" s="27" t="str">
        <f>INDEX(program[ProgramName],MATCH(Data2[[#This Row],[ProgramNum]],program[ProgramNum],0))</f>
        <v>MOTOR VEHICLE SERVICES AND ENFORCEMENT</v>
      </c>
      <c r="W785" s="20" t="str">
        <f>RIGHT(Data2[[#This Row],[ProgramNum]],1)&amp;Data2[[#This Row],[Statute]]</f>
        <v>5cq</v>
      </c>
      <c r="X785" s="27" t="e">
        <f>INDEX(#REF!,MATCH(Data2[[#This Row],[Appr]],#REF!,0))</f>
        <v>#REF!</v>
      </c>
      <c r="Y785" s="40" t="str">
        <f>INDEX(version[Version],MATCH(Data2[[#This Row],[ChangeAuth]],version[Chg code],0))</f>
        <v>Governor's</v>
      </c>
      <c r="Z785" s="30">
        <f>INDEX(fund[#Data],MATCH(G785,fund[Fund code],0),2)</f>
        <v>211</v>
      </c>
      <c r="AA785" s="29" t="str">
        <f>IF(Data2[[#This Row],[B2year]]=1,RIGHT(LEFT($A$1,4)+1,2),IF(Data2[[#This Row],[B2year]]=2,RIGHT($A$1,2),""))</f>
        <v>23</v>
      </c>
      <c r="AB785" s="29">
        <f>INDEX(version8[#Data],MATCH(Data2[[#This Row],[Version]],version8[Version],0),2)</f>
        <v>2</v>
      </c>
      <c r="AC785" s="29" t="str">
        <f>IF(Data2[[#This Row],[FederalService]]="",Data2[[#This Row],[FundSource]],IF(Data2[[#This Row],[FederalService]]="L",Data2[[#This Row],[FundSource]]&amp;"-L",IF(Data2[[#This Row],[FederalService]]="F",Data2[[#This Row],[FundSource]]&amp;"-F",IF(Data2[[#This Row],[FederalService]]="S",Data2[[#This Row],[FundSource]]&amp;"-S"))))</f>
        <v>SEG</v>
      </c>
    </row>
    <row r="786" spans="1:29" ht="15" x14ac:dyDescent="0.25">
      <c r="A786" t="s">
        <v>123</v>
      </c>
      <c r="B786" t="s">
        <v>127</v>
      </c>
      <c r="C786" t="s">
        <v>165</v>
      </c>
      <c r="D786" s="15">
        <v>461</v>
      </c>
      <c r="E786" t="s">
        <v>344</v>
      </c>
      <c r="F786" t="s">
        <v>109</v>
      </c>
      <c r="G786" t="s">
        <v>110</v>
      </c>
      <c r="H786" t="s">
        <v>165</v>
      </c>
      <c r="I786" t="s">
        <v>111</v>
      </c>
      <c r="J786" t="s">
        <v>112</v>
      </c>
      <c r="K786" t="s">
        <v>165</v>
      </c>
      <c r="L786" s="15">
        <v>5513</v>
      </c>
      <c r="M786" t="s">
        <v>390</v>
      </c>
      <c r="N786" t="s">
        <v>125</v>
      </c>
      <c r="O786" t="s">
        <v>235</v>
      </c>
      <c r="P786" t="s">
        <v>264</v>
      </c>
      <c r="Q786" t="s">
        <v>176</v>
      </c>
      <c r="R786" t="s">
        <v>170</v>
      </c>
      <c r="S786">
        <v>-160600</v>
      </c>
      <c r="T786">
        <v>0</v>
      </c>
      <c r="U786" s="15">
        <v>1</v>
      </c>
      <c r="V786" s="27" t="str">
        <f>INDEX(program[ProgramName],MATCH(Data2[[#This Row],[ProgramNum]],program[ProgramNum],0))</f>
        <v>GENERAL TRANSPORTATION OPERATIONS</v>
      </c>
      <c r="W786" s="20" t="str">
        <f>RIGHT(Data2[[#This Row],[ProgramNum]],1)&amp;Data2[[#This Row],[Statute]]</f>
        <v>4aq</v>
      </c>
      <c r="X786" s="27" t="e">
        <f>INDEX(#REF!,MATCH(Data2[[#This Row],[Appr]],#REF!,0))</f>
        <v>#REF!</v>
      </c>
      <c r="Y786" s="40" t="str">
        <f>INDEX(version[Version],MATCH(Data2[[#This Row],[ChangeAuth]],version[Chg code],0))</f>
        <v>Final</v>
      </c>
      <c r="Z786" s="30">
        <f>INDEX(fund[#Data],MATCH(G786,fund[Fund code],0),2)</f>
        <v>211</v>
      </c>
      <c r="AA786" s="29" t="str">
        <f>IF(Data2[[#This Row],[B2year]]=1,RIGHT(LEFT($A$1,4)+1,2),IF(Data2[[#This Row],[B2year]]=2,RIGHT($A$1,2),""))</f>
        <v>22</v>
      </c>
      <c r="AB786" s="29">
        <f>INDEX(version8[#Data],MATCH(Data2[[#This Row],[Version]],version8[Version],0),2)</f>
        <v>6</v>
      </c>
      <c r="AC786" s="29" t="str">
        <f>IF(Data2[[#This Row],[FederalService]]="",Data2[[#This Row],[FundSource]],IF(Data2[[#This Row],[FederalService]]="L",Data2[[#This Row],[FundSource]]&amp;"-L",IF(Data2[[#This Row],[FederalService]]="F",Data2[[#This Row],[FundSource]]&amp;"-F",IF(Data2[[#This Row],[FederalService]]="S",Data2[[#This Row],[FundSource]]&amp;"-S"))))</f>
        <v>SEG</v>
      </c>
    </row>
    <row r="787" spans="1:29" ht="15" x14ac:dyDescent="0.25">
      <c r="A787" t="s">
        <v>123</v>
      </c>
      <c r="B787" t="s">
        <v>127</v>
      </c>
      <c r="C787" t="s">
        <v>165</v>
      </c>
      <c r="D787" s="15">
        <v>461</v>
      </c>
      <c r="E787" t="s">
        <v>344</v>
      </c>
      <c r="F787" t="s">
        <v>109</v>
      </c>
      <c r="G787" t="s">
        <v>110</v>
      </c>
      <c r="H787" t="s">
        <v>165</v>
      </c>
      <c r="I787" t="s">
        <v>111</v>
      </c>
      <c r="J787" t="s">
        <v>112</v>
      </c>
      <c r="K787" t="s">
        <v>165</v>
      </c>
      <c r="L787" s="15">
        <v>5513</v>
      </c>
      <c r="M787" t="s">
        <v>390</v>
      </c>
      <c r="N787" t="s">
        <v>125</v>
      </c>
      <c r="O787" t="s">
        <v>235</v>
      </c>
      <c r="P787" t="s">
        <v>264</v>
      </c>
      <c r="Q787" t="s">
        <v>176</v>
      </c>
      <c r="R787" t="s">
        <v>170</v>
      </c>
      <c r="S787">
        <v>-321200</v>
      </c>
      <c r="T787">
        <v>0</v>
      </c>
      <c r="U787" s="15">
        <v>2</v>
      </c>
      <c r="V787" s="27" t="str">
        <f>INDEX(program[ProgramName],MATCH(Data2[[#This Row],[ProgramNum]],program[ProgramNum],0))</f>
        <v>GENERAL TRANSPORTATION OPERATIONS</v>
      </c>
      <c r="W787" s="20" t="str">
        <f>RIGHT(Data2[[#This Row],[ProgramNum]],1)&amp;Data2[[#This Row],[Statute]]</f>
        <v>4aq</v>
      </c>
      <c r="X787" s="27" t="e">
        <f>INDEX(#REF!,MATCH(Data2[[#This Row],[Appr]],#REF!,0))</f>
        <v>#REF!</v>
      </c>
      <c r="Y787" s="40" t="str">
        <f>INDEX(version[Version],MATCH(Data2[[#This Row],[ChangeAuth]],version[Chg code],0))</f>
        <v>Final</v>
      </c>
      <c r="Z787" s="30">
        <f>INDEX(fund[#Data],MATCH(G787,fund[Fund code],0),2)</f>
        <v>211</v>
      </c>
      <c r="AA787" s="29" t="str">
        <f>IF(Data2[[#This Row],[B2year]]=1,RIGHT(LEFT($A$1,4)+1,2),IF(Data2[[#This Row],[B2year]]=2,RIGHT($A$1,2),""))</f>
        <v>23</v>
      </c>
      <c r="AB787" s="29">
        <f>INDEX(version8[#Data],MATCH(Data2[[#This Row],[Version]],version8[Version],0),2)</f>
        <v>6</v>
      </c>
      <c r="AC787" s="29" t="str">
        <f>IF(Data2[[#This Row],[FederalService]]="",Data2[[#This Row],[FundSource]],IF(Data2[[#This Row],[FederalService]]="L",Data2[[#This Row],[FundSource]]&amp;"-L",IF(Data2[[#This Row],[FederalService]]="F",Data2[[#This Row],[FundSource]]&amp;"-F",IF(Data2[[#This Row],[FederalService]]="S",Data2[[#This Row],[FundSource]]&amp;"-S"))))</f>
        <v>SEG</v>
      </c>
    </row>
    <row r="788" spans="1:29" ht="15" x14ac:dyDescent="0.25">
      <c r="A788" t="s">
        <v>127</v>
      </c>
      <c r="B788" t="s">
        <v>126</v>
      </c>
      <c r="C788" t="s">
        <v>165</v>
      </c>
      <c r="D788" s="15">
        <v>563</v>
      </c>
      <c r="E788" t="s">
        <v>345</v>
      </c>
      <c r="F788" t="s">
        <v>109</v>
      </c>
      <c r="G788" t="s">
        <v>110</v>
      </c>
      <c r="H788" t="s">
        <v>165</v>
      </c>
      <c r="I788" t="s">
        <v>111</v>
      </c>
      <c r="J788" t="s">
        <v>112</v>
      </c>
      <c r="K788" t="s">
        <v>165</v>
      </c>
      <c r="L788" s="15">
        <v>5513</v>
      </c>
      <c r="M788" t="s">
        <v>390</v>
      </c>
      <c r="N788" t="s">
        <v>125</v>
      </c>
      <c r="O788" t="s">
        <v>209</v>
      </c>
      <c r="P788" t="s">
        <v>270</v>
      </c>
      <c r="Q788" t="s">
        <v>169</v>
      </c>
      <c r="R788" t="s">
        <v>170</v>
      </c>
      <c r="S788">
        <v>-213900</v>
      </c>
      <c r="T788">
        <v>0</v>
      </c>
      <c r="U788" s="15">
        <v>1</v>
      </c>
      <c r="V788" s="27" t="str">
        <f>INDEX(program[ProgramName],MATCH(Data2[[#This Row],[ProgramNum]],program[ProgramNum],0))</f>
        <v>MOTOR VEHICLE SERVICES AND ENFORCEMENT</v>
      </c>
      <c r="W788" s="20" t="str">
        <f>RIGHT(Data2[[#This Row],[ProgramNum]],1)&amp;Data2[[#This Row],[Statute]]</f>
        <v>5cq</v>
      </c>
      <c r="X788" s="27" t="e">
        <f>INDEX(#REF!,MATCH(Data2[[#This Row],[Appr]],#REF!,0))</f>
        <v>#REF!</v>
      </c>
      <c r="Y788" s="40" t="str">
        <f>INDEX(version[Version],MATCH(Data2[[#This Row],[ChangeAuth]],version[Chg code],0))</f>
        <v>Final</v>
      </c>
      <c r="Z788" s="30">
        <f>INDEX(fund[#Data],MATCH(G788,fund[Fund code],0),2)</f>
        <v>211</v>
      </c>
      <c r="AA788" s="29" t="str">
        <f>IF(Data2[[#This Row],[B2year]]=1,RIGHT(LEFT($A$1,4)+1,2),IF(Data2[[#This Row],[B2year]]=2,RIGHT($A$1,2),""))</f>
        <v>22</v>
      </c>
      <c r="AB788" s="29">
        <f>INDEX(version8[#Data],MATCH(Data2[[#This Row],[Version]],version8[Version],0),2)</f>
        <v>6</v>
      </c>
      <c r="AC788" s="29" t="str">
        <f>IF(Data2[[#This Row],[FederalService]]="",Data2[[#This Row],[FundSource]],IF(Data2[[#This Row],[FederalService]]="L",Data2[[#This Row],[FundSource]]&amp;"-L",IF(Data2[[#This Row],[FederalService]]="F",Data2[[#This Row],[FundSource]]&amp;"-F",IF(Data2[[#This Row],[FederalService]]="S",Data2[[#This Row],[FundSource]]&amp;"-S"))))</f>
        <v>SEG</v>
      </c>
    </row>
    <row r="789" spans="1:29" ht="15" x14ac:dyDescent="0.25">
      <c r="A789" t="s">
        <v>127</v>
      </c>
      <c r="B789" t="s">
        <v>126</v>
      </c>
      <c r="C789" t="s">
        <v>165</v>
      </c>
      <c r="D789" s="15">
        <v>563</v>
      </c>
      <c r="E789" t="s">
        <v>345</v>
      </c>
      <c r="F789" t="s">
        <v>109</v>
      </c>
      <c r="G789" t="s">
        <v>110</v>
      </c>
      <c r="H789" t="s">
        <v>165</v>
      </c>
      <c r="I789" t="s">
        <v>111</v>
      </c>
      <c r="J789" t="s">
        <v>112</v>
      </c>
      <c r="K789" t="s">
        <v>165</v>
      </c>
      <c r="L789" s="15">
        <v>5513</v>
      </c>
      <c r="M789" t="s">
        <v>390</v>
      </c>
      <c r="N789" t="s">
        <v>125</v>
      </c>
      <c r="O789" t="s">
        <v>209</v>
      </c>
      <c r="P789" t="s">
        <v>270</v>
      </c>
      <c r="Q789" t="s">
        <v>169</v>
      </c>
      <c r="R789" t="s">
        <v>170</v>
      </c>
      <c r="S789">
        <v>-427800</v>
      </c>
      <c r="T789">
        <v>0</v>
      </c>
      <c r="U789" s="15">
        <v>2</v>
      </c>
      <c r="V789" s="27" t="str">
        <f>INDEX(program[ProgramName],MATCH(Data2[[#This Row],[ProgramNum]],program[ProgramNum],0))</f>
        <v>MOTOR VEHICLE SERVICES AND ENFORCEMENT</v>
      </c>
      <c r="W789" s="20" t="str">
        <f>RIGHT(Data2[[#This Row],[ProgramNum]],1)&amp;Data2[[#This Row],[Statute]]</f>
        <v>5cq</v>
      </c>
      <c r="X789" s="27" t="e">
        <f>INDEX(#REF!,MATCH(Data2[[#This Row],[Appr]],#REF!,0))</f>
        <v>#REF!</v>
      </c>
      <c r="Y789" s="40" t="str">
        <f>INDEX(version[Version],MATCH(Data2[[#This Row],[ChangeAuth]],version[Chg code],0))</f>
        <v>Final</v>
      </c>
      <c r="Z789" s="30">
        <f>INDEX(fund[#Data],MATCH(G789,fund[Fund code],0),2)</f>
        <v>211</v>
      </c>
      <c r="AA789" s="29" t="str">
        <f>IF(Data2[[#This Row],[B2year]]=1,RIGHT(LEFT($A$1,4)+1,2),IF(Data2[[#This Row],[B2year]]=2,RIGHT($A$1,2),""))</f>
        <v>23</v>
      </c>
      <c r="AB789" s="29">
        <f>INDEX(version8[#Data],MATCH(Data2[[#This Row],[Version]],version8[Version],0),2)</f>
        <v>6</v>
      </c>
      <c r="AC789" s="29" t="str">
        <f>IF(Data2[[#This Row],[FederalService]]="",Data2[[#This Row],[FundSource]],IF(Data2[[#This Row],[FederalService]]="L",Data2[[#This Row],[FundSource]]&amp;"-L",IF(Data2[[#This Row],[FederalService]]="F",Data2[[#This Row],[FundSource]]&amp;"-F",IF(Data2[[#This Row],[FederalService]]="S",Data2[[#This Row],[FundSource]]&amp;"-S"))))</f>
        <v>SEG</v>
      </c>
    </row>
    <row r="790" spans="1:29" ht="15" x14ac:dyDescent="0.25">
      <c r="A790" t="s">
        <v>127</v>
      </c>
      <c r="B790" t="s">
        <v>126</v>
      </c>
      <c r="C790" t="s">
        <v>165</v>
      </c>
      <c r="D790" s="15">
        <v>563</v>
      </c>
      <c r="E790" t="s">
        <v>345</v>
      </c>
      <c r="F790" t="s">
        <v>109</v>
      </c>
      <c r="G790" t="s">
        <v>110</v>
      </c>
      <c r="H790" t="s">
        <v>165</v>
      </c>
      <c r="I790" t="s">
        <v>111</v>
      </c>
      <c r="J790" t="s">
        <v>112</v>
      </c>
      <c r="K790" t="s">
        <v>165</v>
      </c>
      <c r="L790" s="15">
        <v>5513</v>
      </c>
      <c r="M790" t="s">
        <v>390</v>
      </c>
      <c r="N790" t="s">
        <v>125</v>
      </c>
      <c r="O790" t="s">
        <v>209</v>
      </c>
      <c r="P790" t="s">
        <v>270</v>
      </c>
      <c r="Q790" t="s">
        <v>172</v>
      </c>
      <c r="R790" t="s">
        <v>170</v>
      </c>
      <c r="S790">
        <v>-94400</v>
      </c>
      <c r="T790">
        <v>0</v>
      </c>
      <c r="U790" s="15">
        <v>1</v>
      </c>
      <c r="V790" s="27" t="str">
        <f>INDEX(program[ProgramName],MATCH(Data2[[#This Row],[ProgramNum]],program[ProgramNum],0))</f>
        <v>MOTOR VEHICLE SERVICES AND ENFORCEMENT</v>
      </c>
      <c r="W790" s="20" t="str">
        <f>RIGHT(Data2[[#This Row],[ProgramNum]],1)&amp;Data2[[#This Row],[Statute]]</f>
        <v>5cq</v>
      </c>
      <c r="X790" s="27" t="e">
        <f>INDEX(#REF!,MATCH(Data2[[#This Row],[Appr]],#REF!,0))</f>
        <v>#REF!</v>
      </c>
      <c r="Y790" s="40" t="str">
        <f>INDEX(version[Version],MATCH(Data2[[#This Row],[ChangeAuth]],version[Chg code],0))</f>
        <v>Final</v>
      </c>
      <c r="Z790" s="30">
        <f>INDEX(fund[#Data],MATCH(G790,fund[Fund code],0),2)</f>
        <v>211</v>
      </c>
      <c r="AA790" s="29" t="str">
        <f>IF(Data2[[#This Row],[B2year]]=1,RIGHT(LEFT($A$1,4)+1,2),IF(Data2[[#This Row],[B2year]]=2,RIGHT($A$1,2),""))</f>
        <v>22</v>
      </c>
      <c r="AB790" s="29">
        <f>INDEX(version8[#Data],MATCH(Data2[[#This Row],[Version]],version8[Version],0),2)</f>
        <v>6</v>
      </c>
      <c r="AC790" s="29" t="str">
        <f>IF(Data2[[#This Row],[FederalService]]="",Data2[[#This Row],[FundSource]],IF(Data2[[#This Row],[FederalService]]="L",Data2[[#This Row],[FundSource]]&amp;"-L",IF(Data2[[#This Row],[FederalService]]="F",Data2[[#This Row],[FundSource]]&amp;"-F",IF(Data2[[#This Row],[FederalService]]="S",Data2[[#This Row],[FundSource]]&amp;"-S"))))</f>
        <v>SEG</v>
      </c>
    </row>
    <row r="791" spans="1:29" ht="15" x14ac:dyDescent="0.25">
      <c r="A791" t="s">
        <v>127</v>
      </c>
      <c r="B791" t="s">
        <v>126</v>
      </c>
      <c r="C791" t="s">
        <v>165</v>
      </c>
      <c r="D791" s="15">
        <v>563</v>
      </c>
      <c r="E791" t="s">
        <v>345</v>
      </c>
      <c r="F791" t="s">
        <v>109</v>
      </c>
      <c r="G791" t="s">
        <v>110</v>
      </c>
      <c r="H791" t="s">
        <v>165</v>
      </c>
      <c r="I791" t="s">
        <v>111</v>
      </c>
      <c r="J791" t="s">
        <v>112</v>
      </c>
      <c r="K791" t="s">
        <v>165</v>
      </c>
      <c r="L791" s="15">
        <v>5513</v>
      </c>
      <c r="M791" t="s">
        <v>390</v>
      </c>
      <c r="N791" t="s">
        <v>125</v>
      </c>
      <c r="O791" t="s">
        <v>209</v>
      </c>
      <c r="P791" t="s">
        <v>270</v>
      </c>
      <c r="Q791" t="s">
        <v>172</v>
      </c>
      <c r="R791" t="s">
        <v>170</v>
      </c>
      <c r="S791">
        <v>-188700</v>
      </c>
      <c r="T791">
        <v>0</v>
      </c>
      <c r="U791" s="15">
        <v>2</v>
      </c>
      <c r="V791" s="27" t="str">
        <f>INDEX(program[ProgramName],MATCH(Data2[[#This Row],[ProgramNum]],program[ProgramNum],0))</f>
        <v>MOTOR VEHICLE SERVICES AND ENFORCEMENT</v>
      </c>
      <c r="W791" s="20" t="str">
        <f>RIGHT(Data2[[#This Row],[ProgramNum]],1)&amp;Data2[[#This Row],[Statute]]</f>
        <v>5cq</v>
      </c>
      <c r="X791" s="27" t="e">
        <f>INDEX(#REF!,MATCH(Data2[[#This Row],[Appr]],#REF!,0))</f>
        <v>#REF!</v>
      </c>
      <c r="Y791" s="40" t="str">
        <f>INDEX(version[Version],MATCH(Data2[[#This Row],[ChangeAuth]],version[Chg code],0))</f>
        <v>Final</v>
      </c>
      <c r="Z791" s="30">
        <f>INDEX(fund[#Data],MATCH(G791,fund[Fund code],0),2)</f>
        <v>211</v>
      </c>
      <c r="AA791" s="29" t="str">
        <f>IF(Data2[[#This Row],[B2year]]=1,RIGHT(LEFT($A$1,4)+1,2),IF(Data2[[#This Row],[B2year]]=2,RIGHT($A$1,2),""))</f>
        <v>23</v>
      </c>
      <c r="AB791" s="29">
        <f>INDEX(version8[#Data],MATCH(Data2[[#This Row],[Version]],version8[Version],0),2)</f>
        <v>6</v>
      </c>
      <c r="AC791" s="29" t="str">
        <f>IF(Data2[[#This Row],[FederalService]]="",Data2[[#This Row],[FundSource]],IF(Data2[[#This Row],[FederalService]]="L",Data2[[#This Row],[FundSource]]&amp;"-L",IF(Data2[[#This Row],[FederalService]]="F",Data2[[#This Row],[FundSource]]&amp;"-F",IF(Data2[[#This Row],[FederalService]]="S",Data2[[#This Row],[FundSource]]&amp;"-S"))))</f>
        <v>SEG</v>
      </c>
    </row>
    <row r="792" spans="1:29" ht="15" x14ac:dyDescent="0.25">
      <c r="A792" t="s">
        <v>127</v>
      </c>
      <c r="B792" t="s">
        <v>126</v>
      </c>
      <c r="C792" t="s">
        <v>165</v>
      </c>
      <c r="D792" s="15">
        <v>563</v>
      </c>
      <c r="E792" t="s">
        <v>345</v>
      </c>
      <c r="F792" t="s">
        <v>109</v>
      </c>
      <c r="G792" t="s">
        <v>110</v>
      </c>
      <c r="H792" t="s">
        <v>165</v>
      </c>
      <c r="I792" t="s">
        <v>111</v>
      </c>
      <c r="J792" t="s">
        <v>112</v>
      </c>
      <c r="K792" t="s">
        <v>165</v>
      </c>
      <c r="L792" s="15">
        <v>5513</v>
      </c>
      <c r="M792" t="s">
        <v>390</v>
      </c>
      <c r="N792" t="s">
        <v>125</v>
      </c>
      <c r="O792" t="s">
        <v>209</v>
      </c>
      <c r="P792" t="s">
        <v>270</v>
      </c>
      <c r="Q792" t="s">
        <v>176</v>
      </c>
      <c r="R792" t="s">
        <v>170</v>
      </c>
      <c r="S792">
        <v>-525100</v>
      </c>
      <c r="T792">
        <v>0</v>
      </c>
      <c r="U792" s="15">
        <v>1</v>
      </c>
      <c r="V792" s="27" t="str">
        <f>INDEX(program[ProgramName],MATCH(Data2[[#This Row],[ProgramNum]],program[ProgramNum],0))</f>
        <v>MOTOR VEHICLE SERVICES AND ENFORCEMENT</v>
      </c>
      <c r="W792" s="20" t="str">
        <f>RIGHT(Data2[[#This Row],[ProgramNum]],1)&amp;Data2[[#This Row],[Statute]]</f>
        <v>5cq</v>
      </c>
      <c r="X792" s="27" t="e">
        <f>INDEX(#REF!,MATCH(Data2[[#This Row],[Appr]],#REF!,0))</f>
        <v>#REF!</v>
      </c>
      <c r="Y792" s="40" t="str">
        <f>INDEX(version[Version],MATCH(Data2[[#This Row],[ChangeAuth]],version[Chg code],0))</f>
        <v>Final</v>
      </c>
      <c r="Z792" s="30">
        <f>INDEX(fund[#Data],MATCH(G792,fund[Fund code],0),2)</f>
        <v>211</v>
      </c>
      <c r="AA792" s="29" t="str">
        <f>IF(Data2[[#This Row],[B2year]]=1,RIGHT(LEFT($A$1,4)+1,2),IF(Data2[[#This Row],[B2year]]=2,RIGHT($A$1,2),""))</f>
        <v>22</v>
      </c>
      <c r="AB792" s="29">
        <f>INDEX(version8[#Data],MATCH(Data2[[#This Row],[Version]],version8[Version],0),2)</f>
        <v>6</v>
      </c>
      <c r="AC792" s="29" t="str">
        <f>IF(Data2[[#This Row],[FederalService]]="",Data2[[#This Row],[FundSource]],IF(Data2[[#This Row],[FederalService]]="L",Data2[[#This Row],[FundSource]]&amp;"-L",IF(Data2[[#This Row],[FederalService]]="F",Data2[[#This Row],[FundSource]]&amp;"-F",IF(Data2[[#This Row],[FederalService]]="S",Data2[[#This Row],[FundSource]]&amp;"-S"))))</f>
        <v>SEG</v>
      </c>
    </row>
    <row r="793" spans="1:29" ht="15" x14ac:dyDescent="0.25">
      <c r="A793" t="s">
        <v>127</v>
      </c>
      <c r="B793" t="s">
        <v>126</v>
      </c>
      <c r="C793" t="s">
        <v>165</v>
      </c>
      <c r="D793" s="15">
        <v>563</v>
      </c>
      <c r="E793" t="s">
        <v>345</v>
      </c>
      <c r="F793" t="s">
        <v>109</v>
      </c>
      <c r="G793" t="s">
        <v>110</v>
      </c>
      <c r="H793" t="s">
        <v>165</v>
      </c>
      <c r="I793" t="s">
        <v>111</v>
      </c>
      <c r="J793" t="s">
        <v>112</v>
      </c>
      <c r="K793" t="s">
        <v>165</v>
      </c>
      <c r="L793" s="15">
        <v>5513</v>
      </c>
      <c r="M793" t="s">
        <v>390</v>
      </c>
      <c r="N793" t="s">
        <v>125</v>
      </c>
      <c r="O793" t="s">
        <v>209</v>
      </c>
      <c r="P793" t="s">
        <v>270</v>
      </c>
      <c r="Q793" t="s">
        <v>176</v>
      </c>
      <c r="R793" t="s">
        <v>170</v>
      </c>
      <c r="S793">
        <v>-178100</v>
      </c>
      <c r="T793">
        <v>0</v>
      </c>
      <c r="U793" s="15">
        <v>2</v>
      </c>
      <c r="V793" s="27" t="str">
        <f>INDEX(program[ProgramName],MATCH(Data2[[#This Row],[ProgramNum]],program[ProgramNum],0))</f>
        <v>MOTOR VEHICLE SERVICES AND ENFORCEMENT</v>
      </c>
      <c r="W793" s="20" t="str">
        <f>RIGHT(Data2[[#This Row],[ProgramNum]],1)&amp;Data2[[#This Row],[Statute]]</f>
        <v>5cq</v>
      </c>
      <c r="X793" s="27" t="e">
        <f>INDEX(#REF!,MATCH(Data2[[#This Row],[Appr]],#REF!,0))</f>
        <v>#REF!</v>
      </c>
      <c r="Y793" s="40" t="str">
        <f>INDEX(version[Version],MATCH(Data2[[#This Row],[ChangeAuth]],version[Chg code],0))</f>
        <v>Final</v>
      </c>
      <c r="Z793" s="30">
        <f>INDEX(fund[#Data],MATCH(G793,fund[Fund code],0),2)</f>
        <v>211</v>
      </c>
      <c r="AA793" s="29" t="str">
        <f>IF(Data2[[#This Row],[B2year]]=1,RIGHT(LEFT($A$1,4)+1,2),IF(Data2[[#This Row],[B2year]]=2,RIGHT($A$1,2),""))</f>
        <v>23</v>
      </c>
      <c r="AB793" s="29">
        <f>INDEX(version8[#Data],MATCH(Data2[[#This Row],[Version]],version8[Version],0),2)</f>
        <v>6</v>
      </c>
      <c r="AC793" s="29" t="str">
        <f>IF(Data2[[#This Row],[FederalService]]="",Data2[[#This Row],[FundSource]],IF(Data2[[#This Row],[FederalService]]="L",Data2[[#This Row],[FundSource]]&amp;"-L",IF(Data2[[#This Row],[FederalService]]="F",Data2[[#This Row],[FundSource]]&amp;"-F",IF(Data2[[#This Row],[FederalService]]="S",Data2[[#This Row],[FundSource]]&amp;"-S"))))</f>
        <v>SEG</v>
      </c>
    </row>
    <row r="794" spans="1:29" ht="15" x14ac:dyDescent="0.25">
      <c r="A794" t="s">
        <v>127</v>
      </c>
      <c r="B794" t="s">
        <v>126</v>
      </c>
      <c r="C794" t="s">
        <v>165</v>
      </c>
      <c r="D794" s="15">
        <v>563</v>
      </c>
      <c r="E794" t="s">
        <v>345</v>
      </c>
      <c r="F794" t="s">
        <v>109</v>
      </c>
      <c r="G794" t="s">
        <v>110</v>
      </c>
      <c r="H794" t="s">
        <v>165</v>
      </c>
      <c r="I794" t="s">
        <v>111</v>
      </c>
      <c r="J794" t="s">
        <v>112</v>
      </c>
      <c r="K794" t="s">
        <v>165</v>
      </c>
      <c r="L794" s="15">
        <v>5513</v>
      </c>
      <c r="M794" t="s">
        <v>390</v>
      </c>
      <c r="N794" t="s">
        <v>125</v>
      </c>
      <c r="O794" t="s">
        <v>209</v>
      </c>
      <c r="P794" t="s">
        <v>270</v>
      </c>
      <c r="Q794" t="s">
        <v>400</v>
      </c>
      <c r="R794" t="s">
        <v>160</v>
      </c>
      <c r="S794"/>
      <c r="T794">
        <v>-10</v>
      </c>
      <c r="U794" s="15">
        <v>1</v>
      </c>
      <c r="V794" s="27" t="str">
        <f>INDEX(program[ProgramName],MATCH(Data2[[#This Row],[ProgramNum]],program[ProgramNum],0))</f>
        <v>MOTOR VEHICLE SERVICES AND ENFORCEMENT</v>
      </c>
      <c r="W794" s="20" t="str">
        <f>RIGHT(Data2[[#This Row],[ProgramNum]],1)&amp;Data2[[#This Row],[Statute]]</f>
        <v>5cq</v>
      </c>
      <c r="X794" s="27" t="e">
        <f>INDEX(#REF!,MATCH(Data2[[#This Row],[Appr]],#REF!,0))</f>
        <v>#REF!</v>
      </c>
      <c r="Y794" s="40" t="str">
        <f>INDEX(version[Version],MATCH(Data2[[#This Row],[ChangeAuth]],version[Chg code],0))</f>
        <v>Final</v>
      </c>
      <c r="Z794" s="30">
        <f>INDEX(fund[#Data],MATCH(G794,fund[Fund code],0),2)</f>
        <v>211</v>
      </c>
      <c r="AA794" s="29" t="str">
        <f>IF(Data2[[#This Row],[B2year]]=1,RIGHT(LEFT($A$1,4)+1,2),IF(Data2[[#This Row],[B2year]]=2,RIGHT($A$1,2),""))</f>
        <v>22</v>
      </c>
      <c r="AB794" s="29">
        <f>INDEX(version8[#Data],MATCH(Data2[[#This Row],[Version]],version8[Version],0),2)</f>
        <v>6</v>
      </c>
      <c r="AC794" s="29" t="str">
        <f>IF(Data2[[#This Row],[FederalService]]="",Data2[[#This Row],[FundSource]],IF(Data2[[#This Row],[FederalService]]="L",Data2[[#This Row],[FundSource]]&amp;"-L",IF(Data2[[#This Row],[FederalService]]="F",Data2[[#This Row],[FundSource]]&amp;"-F",IF(Data2[[#This Row],[FederalService]]="S",Data2[[#This Row],[FundSource]]&amp;"-S"))))</f>
        <v>SEG</v>
      </c>
    </row>
    <row r="795" spans="1:29" ht="15" x14ac:dyDescent="0.25">
      <c r="A795" t="s">
        <v>127</v>
      </c>
      <c r="B795" t="s">
        <v>126</v>
      </c>
      <c r="C795" t="s">
        <v>165</v>
      </c>
      <c r="D795" s="15">
        <v>563</v>
      </c>
      <c r="E795" t="s">
        <v>345</v>
      </c>
      <c r="F795" t="s">
        <v>109</v>
      </c>
      <c r="G795" t="s">
        <v>110</v>
      </c>
      <c r="H795" t="s">
        <v>165</v>
      </c>
      <c r="I795" t="s">
        <v>111</v>
      </c>
      <c r="J795" t="s">
        <v>112</v>
      </c>
      <c r="K795" t="s">
        <v>165</v>
      </c>
      <c r="L795" s="15">
        <v>5513</v>
      </c>
      <c r="M795" t="s">
        <v>390</v>
      </c>
      <c r="N795" t="s">
        <v>125</v>
      </c>
      <c r="O795" t="s">
        <v>209</v>
      </c>
      <c r="P795" t="s">
        <v>270</v>
      </c>
      <c r="Q795" t="s">
        <v>400</v>
      </c>
      <c r="R795" t="s">
        <v>160</v>
      </c>
      <c r="S795"/>
      <c r="T795">
        <v>-10</v>
      </c>
      <c r="U795" s="15">
        <v>2</v>
      </c>
      <c r="V795" s="27" t="str">
        <f>INDEX(program[ProgramName],MATCH(Data2[[#This Row],[ProgramNum]],program[ProgramNum],0))</f>
        <v>MOTOR VEHICLE SERVICES AND ENFORCEMENT</v>
      </c>
      <c r="W795" s="20" t="str">
        <f>RIGHT(Data2[[#This Row],[ProgramNum]],1)&amp;Data2[[#This Row],[Statute]]</f>
        <v>5cq</v>
      </c>
      <c r="X795" s="27" t="e">
        <f>INDEX(#REF!,MATCH(Data2[[#This Row],[Appr]],#REF!,0))</f>
        <v>#REF!</v>
      </c>
      <c r="Y795" s="40" t="str">
        <f>INDEX(version[Version],MATCH(Data2[[#This Row],[ChangeAuth]],version[Chg code],0))</f>
        <v>Final</v>
      </c>
      <c r="Z795" s="30">
        <f>INDEX(fund[#Data],MATCH(G795,fund[Fund code],0),2)</f>
        <v>211</v>
      </c>
      <c r="AA795" s="29" t="str">
        <f>IF(Data2[[#This Row],[B2year]]=1,RIGHT(LEFT($A$1,4)+1,2),IF(Data2[[#This Row],[B2year]]=2,RIGHT($A$1,2),""))</f>
        <v>23</v>
      </c>
      <c r="AB795" s="29">
        <f>INDEX(version8[#Data],MATCH(Data2[[#This Row],[Version]],version8[Version],0),2)</f>
        <v>6</v>
      </c>
      <c r="AC795" s="29" t="str">
        <f>IF(Data2[[#This Row],[FederalService]]="",Data2[[#This Row],[FundSource]],IF(Data2[[#This Row],[FederalService]]="L",Data2[[#This Row],[FundSource]]&amp;"-L",IF(Data2[[#This Row],[FederalService]]="F",Data2[[#This Row],[FundSource]]&amp;"-F",IF(Data2[[#This Row],[FederalService]]="S",Data2[[#This Row],[FundSource]]&amp;"-S"))))</f>
        <v>SEG</v>
      </c>
    </row>
    <row r="796" spans="1:29" ht="15" x14ac:dyDescent="0.25">
      <c r="A796" t="s">
        <v>107</v>
      </c>
      <c r="B796" t="s">
        <v>107</v>
      </c>
      <c r="C796" t="s">
        <v>165</v>
      </c>
      <c r="D796" s="15">
        <v>193</v>
      </c>
      <c r="E796" t="s">
        <v>222</v>
      </c>
      <c r="F796" t="s">
        <v>109</v>
      </c>
      <c r="G796" t="s">
        <v>110</v>
      </c>
      <c r="H796" t="s">
        <v>165</v>
      </c>
      <c r="I796" t="s">
        <v>111</v>
      </c>
      <c r="J796" t="s">
        <v>174</v>
      </c>
      <c r="K796" t="s">
        <v>165</v>
      </c>
      <c r="L796" s="15">
        <v>6003</v>
      </c>
      <c r="M796" t="s">
        <v>238</v>
      </c>
      <c r="N796" t="s">
        <v>125</v>
      </c>
      <c r="O796" t="s">
        <v>223</v>
      </c>
      <c r="P796" t="s">
        <v>224</v>
      </c>
      <c r="Q796" t="s">
        <v>215</v>
      </c>
      <c r="R796" t="s">
        <v>170</v>
      </c>
      <c r="S796">
        <v>-409200</v>
      </c>
      <c r="T796">
        <v>0</v>
      </c>
      <c r="U796" s="15">
        <v>1</v>
      </c>
      <c r="V796" s="27" t="str">
        <f>INDEX(program[ProgramName],MATCH(Data2[[#This Row],[ProgramNum]],program[ProgramNum],0))</f>
        <v>AIDS</v>
      </c>
      <c r="W796" s="20" t="str">
        <f>RIGHT(Data2[[#This Row],[ProgramNum]],1)&amp;Data2[[#This Row],[Statute]]</f>
        <v>1ht</v>
      </c>
      <c r="X796" s="27" t="e">
        <f>INDEX(#REF!,MATCH(Data2[[#This Row],[Appr]],#REF!,0))</f>
        <v>#REF!</v>
      </c>
      <c r="Y796" s="40" t="str">
        <f>INDEX(version[Version],MATCH(Data2[[#This Row],[ChangeAuth]],version[Chg code],0))</f>
        <v>Final</v>
      </c>
      <c r="Z796" s="30">
        <f>INDEX(fund[#Data],MATCH(G796,fund[Fund code],0),2)</f>
        <v>211</v>
      </c>
      <c r="AA796" s="29" t="str">
        <f>IF(Data2[[#This Row],[B2year]]=1,RIGHT(LEFT($A$1,4)+1,2),IF(Data2[[#This Row],[B2year]]=2,RIGHT($A$1,2),""))</f>
        <v>22</v>
      </c>
      <c r="AB796" s="29">
        <f>INDEX(version8[#Data],MATCH(Data2[[#This Row],[Version]],version8[Version],0),2)</f>
        <v>6</v>
      </c>
      <c r="AC796" s="29" t="str">
        <f>IF(Data2[[#This Row],[FederalService]]="",Data2[[#This Row],[FundSource]],IF(Data2[[#This Row],[FederalService]]="L",Data2[[#This Row],[FundSource]]&amp;"-L",IF(Data2[[#This Row],[FederalService]]="F",Data2[[#This Row],[FundSource]]&amp;"-F",IF(Data2[[#This Row],[FederalService]]="S",Data2[[#This Row],[FundSource]]&amp;"-S"))))</f>
        <v>SEG</v>
      </c>
    </row>
    <row r="797" spans="1:29" ht="15" x14ac:dyDescent="0.25">
      <c r="A797" t="s">
        <v>127</v>
      </c>
      <c r="B797" t="s">
        <v>126</v>
      </c>
      <c r="C797" t="s">
        <v>165</v>
      </c>
      <c r="D797" s="15">
        <v>583</v>
      </c>
      <c r="E797" t="s">
        <v>403</v>
      </c>
      <c r="F797" t="s">
        <v>109</v>
      </c>
      <c r="G797" t="s">
        <v>110</v>
      </c>
      <c r="H797" t="s">
        <v>165</v>
      </c>
      <c r="I797" t="s">
        <v>118</v>
      </c>
      <c r="J797" t="s">
        <v>112</v>
      </c>
      <c r="K797" t="s">
        <v>178</v>
      </c>
      <c r="L797" s="15">
        <v>2000</v>
      </c>
      <c r="M797" t="s">
        <v>115</v>
      </c>
      <c r="N797" t="s">
        <v>116</v>
      </c>
      <c r="O797" t="s">
        <v>272</v>
      </c>
      <c r="P797" t="s">
        <v>273</v>
      </c>
      <c r="Q797" t="s">
        <v>176</v>
      </c>
      <c r="R797" t="s">
        <v>170</v>
      </c>
      <c r="S797">
        <v>1151300</v>
      </c>
      <c r="T797">
        <v>0</v>
      </c>
      <c r="U797" s="15">
        <v>1</v>
      </c>
      <c r="V797" s="27" t="str">
        <f>INDEX(program[ProgramName],MATCH(Data2[[#This Row],[ProgramNum]],program[ProgramNum],0))</f>
        <v>MOTOR VEHICLE SERVICES AND ENFORCEMENT</v>
      </c>
      <c r="W797" s="20" t="str">
        <f>RIGHT(Data2[[#This Row],[ProgramNum]],1)&amp;Data2[[#This Row],[Statute]]</f>
        <v>5cx</v>
      </c>
      <c r="X797" s="27" t="e">
        <f>INDEX(#REF!,MATCH(Data2[[#This Row],[Appr]],#REF!,0))</f>
        <v>#REF!</v>
      </c>
      <c r="Y797" s="40" t="str">
        <f>INDEX(version[Version],MATCH(Data2[[#This Row],[ChangeAuth]],version[Chg code],0))</f>
        <v>Agency</v>
      </c>
      <c r="Z797" s="30">
        <f>INDEX(fund[#Data],MATCH(G797,fund[Fund code],0),2)</f>
        <v>211</v>
      </c>
      <c r="AA797" s="29" t="str">
        <f>IF(Data2[[#This Row],[B2year]]=1,RIGHT(LEFT($A$1,4)+1,2),IF(Data2[[#This Row],[B2year]]=2,RIGHT($A$1,2),""))</f>
        <v>22</v>
      </c>
      <c r="AB797" s="29">
        <f>INDEX(version8[#Data],MATCH(Data2[[#This Row],[Version]],version8[Version],0),2)</f>
        <v>1</v>
      </c>
      <c r="AC797" s="29" t="str">
        <f>IF(Data2[[#This Row],[FederalService]]="",Data2[[#This Row],[FundSource]],IF(Data2[[#This Row],[FederalService]]="L",Data2[[#This Row],[FundSource]]&amp;"-L",IF(Data2[[#This Row],[FederalService]]="F",Data2[[#This Row],[FundSource]]&amp;"-F",IF(Data2[[#This Row],[FederalService]]="S",Data2[[#This Row],[FundSource]]&amp;"-S"))))</f>
        <v>SEG-F</v>
      </c>
    </row>
    <row r="798" spans="1:29" ht="15" x14ac:dyDescent="0.25">
      <c r="A798" t="s">
        <v>127</v>
      </c>
      <c r="B798" t="s">
        <v>126</v>
      </c>
      <c r="C798" t="s">
        <v>165</v>
      </c>
      <c r="D798" s="15">
        <v>583</v>
      </c>
      <c r="E798" t="s">
        <v>403</v>
      </c>
      <c r="F798" t="s">
        <v>109</v>
      </c>
      <c r="G798" t="s">
        <v>110</v>
      </c>
      <c r="H798" t="s">
        <v>165</v>
      </c>
      <c r="I798" t="s">
        <v>118</v>
      </c>
      <c r="J798" t="s">
        <v>112</v>
      </c>
      <c r="K798" t="s">
        <v>178</v>
      </c>
      <c r="L798" s="15">
        <v>2000</v>
      </c>
      <c r="M798" t="s">
        <v>115</v>
      </c>
      <c r="N798" t="s">
        <v>116</v>
      </c>
      <c r="O798" t="s">
        <v>272</v>
      </c>
      <c r="P798" t="s">
        <v>273</v>
      </c>
      <c r="Q798" t="s">
        <v>176</v>
      </c>
      <c r="R798" t="s">
        <v>170</v>
      </c>
      <c r="S798">
        <v>1151300</v>
      </c>
      <c r="T798">
        <v>0</v>
      </c>
      <c r="U798" s="15">
        <v>2</v>
      </c>
      <c r="V798" s="27" t="str">
        <f>INDEX(program[ProgramName],MATCH(Data2[[#This Row],[ProgramNum]],program[ProgramNum],0))</f>
        <v>MOTOR VEHICLE SERVICES AND ENFORCEMENT</v>
      </c>
      <c r="W798" s="20" t="str">
        <f>RIGHT(Data2[[#This Row],[ProgramNum]],1)&amp;Data2[[#This Row],[Statute]]</f>
        <v>5cx</v>
      </c>
      <c r="X798" s="27" t="e">
        <f>INDEX(#REF!,MATCH(Data2[[#This Row],[Appr]],#REF!,0))</f>
        <v>#REF!</v>
      </c>
      <c r="Y798" s="40" t="str">
        <f>INDEX(version[Version],MATCH(Data2[[#This Row],[ChangeAuth]],version[Chg code],0))</f>
        <v>Agency</v>
      </c>
      <c r="Z798" s="30">
        <f>INDEX(fund[#Data],MATCH(G798,fund[Fund code],0),2)</f>
        <v>211</v>
      </c>
      <c r="AA798" s="29" t="str">
        <f>IF(Data2[[#This Row],[B2year]]=1,RIGHT(LEFT($A$1,4)+1,2),IF(Data2[[#This Row],[B2year]]=2,RIGHT($A$1,2),""))</f>
        <v>23</v>
      </c>
      <c r="AB798" s="29">
        <f>INDEX(version8[#Data],MATCH(Data2[[#This Row],[Version]],version8[Version],0),2)</f>
        <v>1</v>
      </c>
      <c r="AC798" s="29" t="str">
        <f>IF(Data2[[#This Row],[FederalService]]="",Data2[[#This Row],[FundSource]],IF(Data2[[#This Row],[FederalService]]="L",Data2[[#This Row],[FundSource]]&amp;"-L",IF(Data2[[#This Row],[FederalService]]="F",Data2[[#This Row],[FundSource]]&amp;"-F",IF(Data2[[#This Row],[FederalService]]="S",Data2[[#This Row],[FundSource]]&amp;"-S"))))</f>
        <v>SEG-F</v>
      </c>
    </row>
    <row r="799" spans="1:29" ht="15" x14ac:dyDescent="0.25">
      <c r="A799" t="s">
        <v>127</v>
      </c>
      <c r="B799" t="s">
        <v>123</v>
      </c>
      <c r="C799" t="s">
        <v>165</v>
      </c>
      <c r="D799" s="15">
        <v>526</v>
      </c>
      <c r="E799" t="s">
        <v>404</v>
      </c>
      <c r="F799" t="s">
        <v>121</v>
      </c>
      <c r="G799" t="s">
        <v>117</v>
      </c>
      <c r="H799" t="s">
        <v>165</v>
      </c>
      <c r="I799" t="s">
        <v>118</v>
      </c>
      <c r="J799" t="s">
        <v>112</v>
      </c>
      <c r="K799" t="s">
        <v>165</v>
      </c>
      <c r="L799" s="15">
        <v>2000</v>
      </c>
      <c r="M799" t="s">
        <v>115</v>
      </c>
      <c r="N799" t="s">
        <v>116</v>
      </c>
      <c r="O799" t="s">
        <v>405</v>
      </c>
      <c r="P799" t="s">
        <v>328</v>
      </c>
      <c r="Q799" t="s">
        <v>176</v>
      </c>
      <c r="R799" t="s">
        <v>170</v>
      </c>
      <c r="S799">
        <v>47500</v>
      </c>
      <c r="T799">
        <v>0</v>
      </c>
      <c r="U799" s="15">
        <v>2</v>
      </c>
      <c r="V799" s="27" t="str">
        <f>INDEX(program[ProgramName],MATCH(Data2[[#This Row],[ProgramNum]],program[ProgramNum],0))</f>
        <v>MOTOR VEHICLE SERVICES AND ENFORCEMENT</v>
      </c>
      <c r="W799" s="20" t="str">
        <f>RIGHT(Data2[[#This Row],[ProgramNum]],1)&amp;Data2[[#This Row],[Statute]]</f>
        <v>5dg</v>
      </c>
      <c r="X799" s="27" t="e">
        <f>INDEX(#REF!,MATCH(Data2[[#This Row],[Appr]],#REF!,0))</f>
        <v>#REF!</v>
      </c>
      <c r="Y799" s="40" t="str">
        <f>INDEX(version[Version],MATCH(Data2[[#This Row],[ChangeAuth]],version[Chg code],0))</f>
        <v>Agency</v>
      </c>
      <c r="Z799" s="30">
        <f>INDEX(fund[#Data],MATCH(G799,fund[Fund code],0),2)</f>
        <v>100</v>
      </c>
      <c r="AA799" s="29" t="str">
        <f>IF(Data2[[#This Row],[B2year]]=1,RIGHT(LEFT($A$1,4)+1,2),IF(Data2[[#This Row],[B2year]]=2,RIGHT($A$1,2),""))</f>
        <v>23</v>
      </c>
      <c r="AB799" s="29">
        <f>INDEX(version8[#Data],MATCH(Data2[[#This Row],[Version]],version8[Version],0),2)</f>
        <v>1</v>
      </c>
      <c r="AC799" s="29" t="str">
        <f>IF(Data2[[#This Row],[FederalService]]="",Data2[[#This Row],[FundSource]],IF(Data2[[#This Row],[FederalService]]="L",Data2[[#This Row],[FundSource]]&amp;"-L",IF(Data2[[#This Row],[FederalService]]="F",Data2[[#This Row],[FundSource]]&amp;"-F",IF(Data2[[#This Row],[FederalService]]="S",Data2[[#This Row],[FundSource]]&amp;"-S"))))</f>
        <v>PR</v>
      </c>
    </row>
    <row r="800" spans="1:29" ht="15" x14ac:dyDescent="0.25">
      <c r="A800" t="s">
        <v>127</v>
      </c>
      <c r="B800" t="s">
        <v>123</v>
      </c>
      <c r="C800" t="s">
        <v>165</v>
      </c>
      <c r="D800" s="15">
        <v>526</v>
      </c>
      <c r="E800" t="s">
        <v>404</v>
      </c>
      <c r="F800" t="s">
        <v>121</v>
      </c>
      <c r="G800" t="s">
        <v>117</v>
      </c>
      <c r="H800" t="s">
        <v>165</v>
      </c>
      <c r="I800" t="s">
        <v>118</v>
      </c>
      <c r="J800" t="s">
        <v>112</v>
      </c>
      <c r="K800" t="s">
        <v>165</v>
      </c>
      <c r="L800" s="15">
        <v>2000</v>
      </c>
      <c r="M800" t="s">
        <v>115</v>
      </c>
      <c r="N800" t="s">
        <v>116</v>
      </c>
      <c r="O800" t="s">
        <v>405</v>
      </c>
      <c r="P800" t="s">
        <v>328</v>
      </c>
      <c r="Q800" t="s">
        <v>176</v>
      </c>
      <c r="R800" t="s">
        <v>170</v>
      </c>
      <c r="S800">
        <v>47500</v>
      </c>
      <c r="T800">
        <v>0</v>
      </c>
      <c r="U800" s="15">
        <v>1</v>
      </c>
      <c r="V800" s="27" t="str">
        <f>INDEX(program[ProgramName],MATCH(Data2[[#This Row],[ProgramNum]],program[ProgramNum],0))</f>
        <v>MOTOR VEHICLE SERVICES AND ENFORCEMENT</v>
      </c>
      <c r="W800" s="20" t="str">
        <f>RIGHT(Data2[[#This Row],[ProgramNum]],1)&amp;Data2[[#This Row],[Statute]]</f>
        <v>5dg</v>
      </c>
      <c r="X800" s="27" t="e">
        <f>INDEX(#REF!,MATCH(Data2[[#This Row],[Appr]],#REF!,0))</f>
        <v>#REF!</v>
      </c>
      <c r="Y800" s="40" t="str">
        <f>INDEX(version[Version],MATCH(Data2[[#This Row],[ChangeAuth]],version[Chg code],0))</f>
        <v>Agency</v>
      </c>
      <c r="Z800" s="30">
        <f>INDEX(fund[#Data],MATCH(G800,fund[Fund code],0),2)</f>
        <v>100</v>
      </c>
      <c r="AA800" s="29" t="str">
        <f>IF(Data2[[#This Row],[B2year]]=1,RIGHT(LEFT($A$1,4)+1,2),IF(Data2[[#This Row],[B2year]]=2,RIGHT($A$1,2),""))</f>
        <v>22</v>
      </c>
      <c r="AB800" s="29">
        <f>INDEX(version8[#Data],MATCH(Data2[[#This Row],[Version]],version8[Version],0),2)</f>
        <v>1</v>
      </c>
      <c r="AC800" s="29" t="str">
        <f>IF(Data2[[#This Row],[FederalService]]="",Data2[[#This Row],[FundSource]],IF(Data2[[#This Row],[FederalService]]="L",Data2[[#This Row],[FundSource]]&amp;"-L",IF(Data2[[#This Row],[FederalService]]="F",Data2[[#This Row],[FundSource]]&amp;"-F",IF(Data2[[#This Row],[FederalService]]="S",Data2[[#This Row],[FundSource]]&amp;"-S"))))</f>
        <v>PR</v>
      </c>
    </row>
    <row r="801" spans="1:29" ht="15" x14ac:dyDescent="0.25">
      <c r="A801" t="s">
        <v>127</v>
      </c>
      <c r="B801" t="s">
        <v>123</v>
      </c>
      <c r="C801" t="s">
        <v>165</v>
      </c>
      <c r="D801" s="15">
        <v>566</v>
      </c>
      <c r="E801" t="s">
        <v>429</v>
      </c>
      <c r="F801" t="s">
        <v>121</v>
      </c>
      <c r="G801" t="s">
        <v>117</v>
      </c>
      <c r="H801" t="s">
        <v>165</v>
      </c>
      <c r="I801" t="s">
        <v>118</v>
      </c>
      <c r="J801" t="s">
        <v>112</v>
      </c>
      <c r="K801" t="s">
        <v>165</v>
      </c>
      <c r="L801" s="15">
        <v>2000</v>
      </c>
      <c r="M801" t="s">
        <v>115</v>
      </c>
      <c r="N801" t="s">
        <v>116</v>
      </c>
      <c r="O801" t="s">
        <v>430</v>
      </c>
      <c r="P801" t="s">
        <v>302</v>
      </c>
      <c r="Q801" t="s">
        <v>176</v>
      </c>
      <c r="R801" t="s">
        <v>170</v>
      </c>
      <c r="S801">
        <v>655400</v>
      </c>
      <c r="T801">
        <v>0</v>
      </c>
      <c r="U801" s="15">
        <v>1</v>
      </c>
      <c r="V801" s="27" t="str">
        <f>INDEX(program[ProgramName],MATCH(Data2[[#This Row],[ProgramNum]],program[ProgramNum],0))</f>
        <v>MOTOR VEHICLE SERVICES AND ENFORCEMENT</v>
      </c>
      <c r="W801" s="20" t="str">
        <f>RIGHT(Data2[[#This Row],[ProgramNum]],1)&amp;Data2[[#This Row],[Statute]]</f>
        <v>5dh</v>
      </c>
      <c r="X801" s="27" t="e">
        <f>INDEX(#REF!,MATCH(Data2[[#This Row],[Appr]],#REF!,0))</f>
        <v>#REF!</v>
      </c>
      <c r="Y801" s="40" t="str">
        <f>INDEX(version[Version],MATCH(Data2[[#This Row],[ChangeAuth]],version[Chg code],0))</f>
        <v>Agency</v>
      </c>
      <c r="Z801" s="30">
        <f>INDEX(fund[#Data],MATCH(G801,fund[Fund code],0),2)</f>
        <v>100</v>
      </c>
      <c r="AA801" s="29" t="str">
        <f>IF(Data2[[#This Row],[B2year]]=1,RIGHT(LEFT($A$1,4)+1,2),IF(Data2[[#This Row],[B2year]]=2,RIGHT($A$1,2),""))</f>
        <v>22</v>
      </c>
      <c r="AB801" s="29">
        <f>INDEX(version8[#Data],MATCH(Data2[[#This Row],[Version]],version8[Version],0),2)</f>
        <v>1</v>
      </c>
      <c r="AC801" s="29" t="str">
        <f>IF(Data2[[#This Row],[FederalService]]="",Data2[[#This Row],[FundSource]],IF(Data2[[#This Row],[FederalService]]="L",Data2[[#This Row],[FundSource]]&amp;"-L",IF(Data2[[#This Row],[FederalService]]="F",Data2[[#This Row],[FundSource]]&amp;"-F",IF(Data2[[#This Row],[FederalService]]="S",Data2[[#This Row],[FundSource]]&amp;"-S"))))</f>
        <v>PR</v>
      </c>
    </row>
    <row r="802" spans="1:29" ht="15" x14ac:dyDescent="0.25">
      <c r="A802" t="s">
        <v>127</v>
      </c>
      <c r="B802" t="s">
        <v>123</v>
      </c>
      <c r="C802" t="s">
        <v>165</v>
      </c>
      <c r="D802" s="15">
        <v>566</v>
      </c>
      <c r="E802" t="s">
        <v>429</v>
      </c>
      <c r="F802" t="s">
        <v>121</v>
      </c>
      <c r="G802" t="s">
        <v>117</v>
      </c>
      <c r="H802" t="s">
        <v>165</v>
      </c>
      <c r="I802" t="s">
        <v>118</v>
      </c>
      <c r="J802" t="s">
        <v>112</v>
      </c>
      <c r="K802" t="s">
        <v>165</v>
      </c>
      <c r="L802" s="15">
        <v>2000</v>
      </c>
      <c r="M802" t="s">
        <v>115</v>
      </c>
      <c r="N802" t="s">
        <v>116</v>
      </c>
      <c r="O802" t="s">
        <v>430</v>
      </c>
      <c r="P802" t="s">
        <v>302</v>
      </c>
      <c r="Q802" t="s">
        <v>176</v>
      </c>
      <c r="R802" t="s">
        <v>170</v>
      </c>
      <c r="S802">
        <v>655400</v>
      </c>
      <c r="T802">
        <v>0</v>
      </c>
      <c r="U802" s="15">
        <v>2</v>
      </c>
      <c r="V802" s="27" t="str">
        <f>INDEX(program[ProgramName],MATCH(Data2[[#This Row],[ProgramNum]],program[ProgramNum],0))</f>
        <v>MOTOR VEHICLE SERVICES AND ENFORCEMENT</v>
      </c>
      <c r="W802" s="20" t="str">
        <f>RIGHT(Data2[[#This Row],[ProgramNum]],1)&amp;Data2[[#This Row],[Statute]]</f>
        <v>5dh</v>
      </c>
      <c r="X802" s="27" t="e">
        <f>INDEX(#REF!,MATCH(Data2[[#This Row],[Appr]],#REF!,0))</f>
        <v>#REF!</v>
      </c>
      <c r="Y802" s="40" t="str">
        <f>INDEX(version[Version],MATCH(Data2[[#This Row],[ChangeAuth]],version[Chg code],0))</f>
        <v>Agency</v>
      </c>
      <c r="Z802" s="30">
        <f>INDEX(fund[#Data],MATCH(G802,fund[Fund code],0),2)</f>
        <v>100</v>
      </c>
      <c r="AA802" s="29" t="str">
        <f>IF(Data2[[#This Row],[B2year]]=1,RIGHT(LEFT($A$1,4)+1,2),IF(Data2[[#This Row],[B2year]]=2,RIGHT($A$1,2),""))</f>
        <v>23</v>
      </c>
      <c r="AB802" s="29">
        <f>INDEX(version8[#Data],MATCH(Data2[[#This Row],[Version]],version8[Version],0),2)</f>
        <v>1</v>
      </c>
      <c r="AC802" s="29" t="str">
        <f>IF(Data2[[#This Row],[FederalService]]="",Data2[[#This Row],[FundSource]],IF(Data2[[#This Row],[FederalService]]="L",Data2[[#This Row],[FundSource]]&amp;"-L",IF(Data2[[#This Row],[FederalService]]="F",Data2[[#This Row],[FundSource]]&amp;"-F",IF(Data2[[#This Row],[FederalService]]="S",Data2[[#This Row],[FundSource]]&amp;"-S"))))</f>
        <v>PR</v>
      </c>
    </row>
    <row r="803" spans="1:29" ht="15" x14ac:dyDescent="0.25">
      <c r="A803" t="s">
        <v>127</v>
      </c>
      <c r="B803" t="s">
        <v>123</v>
      </c>
      <c r="C803" t="s">
        <v>165</v>
      </c>
      <c r="D803" s="15">
        <v>528</v>
      </c>
      <c r="E803" t="s">
        <v>406</v>
      </c>
      <c r="F803" t="s">
        <v>121</v>
      </c>
      <c r="G803" t="s">
        <v>117</v>
      </c>
      <c r="H803" t="s">
        <v>165</v>
      </c>
      <c r="I803" t="s">
        <v>111</v>
      </c>
      <c r="J803" t="s">
        <v>112</v>
      </c>
      <c r="K803" t="s">
        <v>112</v>
      </c>
      <c r="L803" s="15">
        <v>2000</v>
      </c>
      <c r="M803" t="s">
        <v>115</v>
      </c>
      <c r="N803" t="s">
        <v>116</v>
      </c>
      <c r="O803" t="s">
        <v>407</v>
      </c>
      <c r="P803" t="s">
        <v>408</v>
      </c>
      <c r="Q803" t="s">
        <v>176</v>
      </c>
      <c r="R803" t="s">
        <v>170</v>
      </c>
      <c r="S803">
        <v>566800</v>
      </c>
      <c r="T803">
        <v>0</v>
      </c>
      <c r="U803" s="15">
        <v>2</v>
      </c>
      <c r="V803" s="27" t="str">
        <f>INDEX(program[ProgramName],MATCH(Data2[[#This Row],[ProgramNum]],program[ProgramNum],0))</f>
        <v>MOTOR VEHICLE SERVICES AND ENFORCEMENT</v>
      </c>
      <c r="W803" s="20" t="str">
        <f>RIGHT(Data2[[#This Row],[ProgramNum]],1)&amp;Data2[[#This Row],[Statute]]</f>
        <v>5di</v>
      </c>
      <c r="X803" s="27" t="e">
        <f>INDEX(#REF!,MATCH(Data2[[#This Row],[Appr]],#REF!,0))</f>
        <v>#REF!</v>
      </c>
      <c r="Y803" s="40" t="str">
        <f>INDEX(version[Version],MATCH(Data2[[#This Row],[ChangeAuth]],version[Chg code],0))</f>
        <v>Agency</v>
      </c>
      <c r="Z803" s="30">
        <f>INDEX(fund[#Data],MATCH(G803,fund[Fund code],0),2)</f>
        <v>100</v>
      </c>
      <c r="AA803" s="29" t="str">
        <f>IF(Data2[[#This Row],[B2year]]=1,RIGHT(LEFT($A$1,4)+1,2),IF(Data2[[#This Row],[B2year]]=2,RIGHT($A$1,2),""))</f>
        <v>23</v>
      </c>
      <c r="AB803" s="29">
        <f>INDEX(version8[#Data],MATCH(Data2[[#This Row],[Version]],version8[Version],0),2)</f>
        <v>1</v>
      </c>
      <c r="AC803" s="29" t="str">
        <f>IF(Data2[[#This Row],[FederalService]]="",Data2[[#This Row],[FundSource]],IF(Data2[[#This Row],[FederalService]]="L",Data2[[#This Row],[FundSource]]&amp;"-L",IF(Data2[[#This Row],[FederalService]]="F",Data2[[#This Row],[FundSource]]&amp;"-F",IF(Data2[[#This Row],[FederalService]]="S",Data2[[#This Row],[FundSource]]&amp;"-S"))))</f>
        <v>PR-S</v>
      </c>
    </row>
    <row r="804" spans="1:29" ht="15" x14ac:dyDescent="0.25">
      <c r="A804" t="s">
        <v>127</v>
      </c>
      <c r="B804" t="s">
        <v>123</v>
      </c>
      <c r="C804" t="s">
        <v>165</v>
      </c>
      <c r="D804" s="15">
        <v>528</v>
      </c>
      <c r="E804" t="s">
        <v>406</v>
      </c>
      <c r="F804" t="s">
        <v>121</v>
      </c>
      <c r="G804" t="s">
        <v>117</v>
      </c>
      <c r="H804" t="s">
        <v>165</v>
      </c>
      <c r="I804" t="s">
        <v>111</v>
      </c>
      <c r="J804" t="s">
        <v>112</v>
      </c>
      <c r="K804" t="s">
        <v>112</v>
      </c>
      <c r="L804" s="15">
        <v>2000</v>
      </c>
      <c r="M804" t="s">
        <v>115</v>
      </c>
      <c r="N804" t="s">
        <v>116</v>
      </c>
      <c r="O804" t="s">
        <v>407</v>
      </c>
      <c r="P804" t="s">
        <v>408</v>
      </c>
      <c r="Q804" t="s">
        <v>176</v>
      </c>
      <c r="R804" t="s">
        <v>170</v>
      </c>
      <c r="S804">
        <v>566800</v>
      </c>
      <c r="T804">
        <v>0</v>
      </c>
      <c r="U804" s="15">
        <v>1</v>
      </c>
      <c r="V804" s="27" t="str">
        <f>INDEX(program[ProgramName],MATCH(Data2[[#This Row],[ProgramNum]],program[ProgramNum],0))</f>
        <v>MOTOR VEHICLE SERVICES AND ENFORCEMENT</v>
      </c>
      <c r="W804" s="20" t="str">
        <f>RIGHT(Data2[[#This Row],[ProgramNum]],1)&amp;Data2[[#This Row],[Statute]]</f>
        <v>5di</v>
      </c>
      <c r="X804" s="27" t="e">
        <f>INDEX(#REF!,MATCH(Data2[[#This Row],[Appr]],#REF!,0))</f>
        <v>#REF!</v>
      </c>
      <c r="Y804" s="40" t="str">
        <f>INDEX(version[Version],MATCH(Data2[[#This Row],[ChangeAuth]],version[Chg code],0))</f>
        <v>Agency</v>
      </c>
      <c r="Z804" s="30">
        <f>INDEX(fund[#Data],MATCH(G804,fund[Fund code],0),2)</f>
        <v>100</v>
      </c>
      <c r="AA804" s="29" t="str">
        <f>IF(Data2[[#This Row],[B2year]]=1,RIGHT(LEFT($A$1,4)+1,2),IF(Data2[[#This Row],[B2year]]=2,RIGHT($A$1,2),""))</f>
        <v>22</v>
      </c>
      <c r="AB804" s="29">
        <f>INDEX(version8[#Data],MATCH(Data2[[#This Row],[Version]],version8[Version],0),2)</f>
        <v>1</v>
      </c>
      <c r="AC804" s="29" t="str">
        <f>IF(Data2[[#This Row],[FederalService]]="",Data2[[#This Row],[FundSource]],IF(Data2[[#This Row],[FederalService]]="L",Data2[[#This Row],[FundSource]]&amp;"-L",IF(Data2[[#This Row],[FederalService]]="F",Data2[[#This Row],[FundSource]]&amp;"-F",IF(Data2[[#This Row],[FederalService]]="S",Data2[[#This Row],[FundSource]]&amp;"-S"))))</f>
        <v>PR-S</v>
      </c>
    </row>
    <row r="805" spans="1:29" ht="15" x14ac:dyDescent="0.25">
      <c r="A805" t="s">
        <v>127</v>
      </c>
      <c r="B805" t="s">
        <v>123</v>
      </c>
      <c r="C805" t="s">
        <v>165</v>
      </c>
      <c r="D805" s="15">
        <v>524</v>
      </c>
      <c r="E805" t="s">
        <v>409</v>
      </c>
      <c r="F805" t="s">
        <v>121</v>
      </c>
      <c r="G805" t="s">
        <v>117</v>
      </c>
      <c r="H805" t="s">
        <v>165</v>
      </c>
      <c r="I805" t="s">
        <v>118</v>
      </c>
      <c r="J805" t="s">
        <v>112</v>
      </c>
      <c r="K805" t="s">
        <v>112</v>
      </c>
      <c r="L805" s="15">
        <v>2000</v>
      </c>
      <c r="M805" t="s">
        <v>115</v>
      </c>
      <c r="N805" t="s">
        <v>116</v>
      </c>
      <c r="O805" t="s">
        <v>410</v>
      </c>
      <c r="P805" t="s">
        <v>411</v>
      </c>
      <c r="Q805" t="s">
        <v>176</v>
      </c>
      <c r="R805" t="s">
        <v>170</v>
      </c>
      <c r="S805">
        <v>547000</v>
      </c>
      <c r="T805">
        <v>0</v>
      </c>
      <c r="U805" s="15">
        <v>1</v>
      </c>
      <c r="V805" s="27" t="str">
        <f>INDEX(program[ProgramName],MATCH(Data2[[#This Row],[ProgramNum]],program[ProgramNum],0))</f>
        <v>MOTOR VEHICLE SERVICES AND ENFORCEMENT</v>
      </c>
      <c r="W805" s="20" t="str">
        <f>RIGHT(Data2[[#This Row],[ProgramNum]],1)&amp;Data2[[#This Row],[Statute]]</f>
        <v>5dk</v>
      </c>
      <c r="X805" s="27" t="e">
        <f>INDEX(#REF!,MATCH(Data2[[#This Row],[Appr]],#REF!,0))</f>
        <v>#REF!</v>
      </c>
      <c r="Y805" s="40" t="str">
        <f>INDEX(version[Version],MATCH(Data2[[#This Row],[ChangeAuth]],version[Chg code],0))</f>
        <v>Agency</v>
      </c>
      <c r="Z805" s="30">
        <f>INDEX(fund[#Data],MATCH(G805,fund[Fund code],0),2)</f>
        <v>100</v>
      </c>
      <c r="AA805" s="29" t="str">
        <f>IF(Data2[[#This Row],[B2year]]=1,RIGHT(LEFT($A$1,4)+1,2),IF(Data2[[#This Row],[B2year]]=2,RIGHT($A$1,2),""))</f>
        <v>22</v>
      </c>
      <c r="AB805" s="29">
        <f>INDEX(version8[#Data],MATCH(Data2[[#This Row],[Version]],version8[Version],0),2)</f>
        <v>1</v>
      </c>
      <c r="AC805" s="29" t="str">
        <f>IF(Data2[[#This Row],[FederalService]]="",Data2[[#This Row],[FundSource]],IF(Data2[[#This Row],[FederalService]]="L",Data2[[#This Row],[FundSource]]&amp;"-L",IF(Data2[[#This Row],[FederalService]]="F",Data2[[#This Row],[FundSource]]&amp;"-F",IF(Data2[[#This Row],[FederalService]]="S",Data2[[#This Row],[FundSource]]&amp;"-S"))))</f>
        <v>PR-S</v>
      </c>
    </row>
    <row r="806" spans="1:29" ht="15" x14ac:dyDescent="0.25">
      <c r="A806" t="s">
        <v>127</v>
      </c>
      <c r="B806" t="s">
        <v>123</v>
      </c>
      <c r="C806" t="s">
        <v>165</v>
      </c>
      <c r="D806" s="15">
        <v>524</v>
      </c>
      <c r="E806" t="s">
        <v>409</v>
      </c>
      <c r="F806" t="s">
        <v>121</v>
      </c>
      <c r="G806" t="s">
        <v>117</v>
      </c>
      <c r="H806" t="s">
        <v>165</v>
      </c>
      <c r="I806" t="s">
        <v>118</v>
      </c>
      <c r="J806" t="s">
        <v>112</v>
      </c>
      <c r="K806" t="s">
        <v>112</v>
      </c>
      <c r="L806" s="15">
        <v>2000</v>
      </c>
      <c r="M806" t="s">
        <v>115</v>
      </c>
      <c r="N806" t="s">
        <v>116</v>
      </c>
      <c r="O806" t="s">
        <v>410</v>
      </c>
      <c r="P806" t="s">
        <v>411</v>
      </c>
      <c r="Q806" t="s">
        <v>176</v>
      </c>
      <c r="R806" t="s">
        <v>170</v>
      </c>
      <c r="S806">
        <v>547000</v>
      </c>
      <c r="T806">
        <v>0</v>
      </c>
      <c r="U806" s="15">
        <v>2</v>
      </c>
      <c r="V806" s="27" t="str">
        <f>INDEX(program[ProgramName],MATCH(Data2[[#This Row],[ProgramNum]],program[ProgramNum],0))</f>
        <v>MOTOR VEHICLE SERVICES AND ENFORCEMENT</v>
      </c>
      <c r="W806" s="20" t="str">
        <f>RIGHT(Data2[[#This Row],[ProgramNum]],1)&amp;Data2[[#This Row],[Statute]]</f>
        <v>5dk</v>
      </c>
      <c r="X806" s="27" t="e">
        <f>INDEX(#REF!,MATCH(Data2[[#This Row],[Appr]],#REF!,0))</f>
        <v>#REF!</v>
      </c>
      <c r="Y806" s="40" t="str">
        <f>INDEX(version[Version],MATCH(Data2[[#This Row],[ChangeAuth]],version[Chg code],0))</f>
        <v>Agency</v>
      </c>
      <c r="Z806" s="30">
        <f>INDEX(fund[#Data],MATCH(G806,fund[Fund code],0),2)</f>
        <v>100</v>
      </c>
      <c r="AA806" s="29" t="str">
        <f>IF(Data2[[#This Row],[B2year]]=1,RIGHT(LEFT($A$1,4)+1,2),IF(Data2[[#This Row],[B2year]]=2,RIGHT($A$1,2),""))</f>
        <v>23</v>
      </c>
      <c r="AB806" s="29">
        <f>INDEX(version8[#Data],MATCH(Data2[[#This Row],[Version]],version8[Version],0),2)</f>
        <v>1</v>
      </c>
      <c r="AC806" s="29" t="str">
        <f>IF(Data2[[#This Row],[FederalService]]="",Data2[[#This Row],[FundSource]],IF(Data2[[#This Row],[FederalService]]="L",Data2[[#This Row],[FundSource]]&amp;"-L",IF(Data2[[#This Row],[FederalService]]="F",Data2[[#This Row],[FundSource]]&amp;"-F",IF(Data2[[#This Row],[FederalService]]="S",Data2[[#This Row],[FundSource]]&amp;"-S"))))</f>
        <v>PR-S</v>
      </c>
    </row>
    <row r="807" spans="1:29" ht="15" x14ac:dyDescent="0.25">
      <c r="A807" t="s">
        <v>127</v>
      </c>
      <c r="B807" t="s">
        <v>123</v>
      </c>
      <c r="C807" t="s">
        <v>165</v>
      </c>
      <c r="D807" s="15">
        <v>529</v>
      </c>
      <c r="E807" t="s">
        <v>431</v>
      </c>
      <c r="F807" t="s">
        <v>121</v>
      </c>
      <c r="G807" t="s">
        <v>117</v>
      </c>
      <c r="H807" t="s">
        <v>165</v>
      </c>
      <c r="I807" t="s">
        <v>118</v>
      </c>
      <c r="J807" t="s">
        <v>112</v>
      </c>
      <c r="K807" t="s">
        <v>165</v>
      </c>
      <c r="L807" s="15">
        <v>2000</v>
      </c>
      <c r="M807" t="s">
        <v>115</v>
      </c>
      <c r="N807" t="s">
        <v>116</v>
      </c>
      <c r="O807" t="s">
        <v>432</v>
      </c>
      <c r="P807" t="s">
        <v>433</v>
      </c>
      <c r="Q807" t="s">
        <v>176</v>
      </c>
      <c r="R807" t="s">
        <v>170</v>
      </c>
      <c r="S807">
        <v>160900</v>
      </c>
      <c r="T807">
        <v>0</v>
      </c>
      <c r="U807" s="15">
        <v>1</v>
      </c>
      <c r="V807" s="27" t="str">
        <f>INDEX(program[ProgramName],MATCH(Data2[[#This Row],[ProgramNum]],program[ProgramNum],0))</f>
        <v>MOTOR VEHICLE SERVICES AND ENFORCEMENT</v>
      </c>
      <c r="W807" s="20" t="str">
        <f>RIGHT(Data2[[#This Row],[ProgramNum]],1)&amp;Data2[[#This Row],[Statute]]</f>
        <v>5dL</v>
      </c>
      <c r="X807" s="27" t="e">
        <f>INDEX(#REF!,MATCH(Data2[[#This Row],[Appr]],#REF!,0))</f>
        <v>#REF!</v>
      </c>
      <c r="Y807" s="40" t="str">
        <f>INDEX(version[Version],MATCH(Data2[[#This Row],[ChangeAuth]],version[Chg code],0))</f>
        <v>Agency</v>
      </c>
      <c r="Z807" s="30">
        <f>INDEX(fund[#Data],MATCH(G807,fund[Fund code],0),2)</f>
        <v>100</v>
      </c>
      <c r="AA807" s="29" t="str">
        <f>IF(Data2[[#This Row],[B2year]]=1,RIGHT(LEFT($A$1,4)+1,2),IF(Data2[[#This Row],[B2year]]=2,RIGHT($A$1,2),""))</f>
        <v>22</v>
      </c>
      <c r="AB807" s="29">
        <f>INDEX(version8[#Data],MATCH(Data2[[#This Row],[Version]],version8[Version],0),2)</f>
        <v>1</v>
      </c>
      <c r="AC807" s="29" t="str">
        <f>IF(Data2[[#This Row],[FederalService]]="",Data2[[#This Row],[FundSource]],IF(Data2[[#This Row],[FederalService]]="L",Data2[[#This Row],[FundSource]]&amp;"-L",IF(Data2[[#This Row],[FederalService]]="F",Data2[[#This Row],[FundSource]]&amp;"-F",IF(Data2[[#This Row],[FederalService]]="S",Data2[[#This Row],[FundSource]]&amp;"-S"))))</f>
        <v>PR</v>
      </c>
    </row>
    <row r="808" spans="1:29" ht="15" x14ac:dyDescent="0.25">
      <c r="A808" t="s">
        <v>127</v>
      </c>
      <c r="B808" t="s">
        <v>123</v>
      </c>
      <c r="C808" t="s">
        <v>165</v>
      </c>
      <c r="D808" s="15">
        <v>529</v>
      </c>
      <c r="E808" t="s">
        <v>431</v>
      </c>
      <c r="F808" t="s">
        <v>121</v>
      </c>
      <c r="G808" t="s">
        <v>117</v>
      </c>
      <c r="H808" t="s">
        <v>165</v>
      </c>
      <c r="I808" t="s">
        <v>118</v>
      </c>
      <c r="J808" t="s">
        <v>112</v>
      </c>
      <c r="K808" t="s">
        <v>165</v>
      </c>
      <c r="L808" s="15">
        <v>2000</v>
      </c>
      <c r="M808" t="s">
        <v>115</v>
      </c>
      <c r="N808" t="s">
        <v>116</v>
      </c>
      <c r="O808" t="s">
        <v>432</v>
      </c>
      <c r="P808" t="s">
        <v>433</v>
      </c>
      <c r="Q808" t="s">
        <v>176</v>
      </c>
      <c r="R808" t="s">
        <v>170</v>
      </c>
      <c r="S808">
        <v>160900</v>
      </c>
      <c r="T808">
        <v>0</v>
      </c>
      <c r="U808" s="15">
        <v>2</v>
      </c>
      <c r="V808" s="27" t="str">
        <f>INDEX(program[ProgramName],MATCH(Data2[[#This Row],[ProgramNum]],program[ProgramNum],0))</f>
        <v>MOTOR VEHICLE SERVICES AND ENFORCEMENT</v>
      </c>
      <c r="W808" s="20" t="str">
        <f>RIGHT(Data2[[#This Row],[ProgramNum]],1)&amp;Data2[[#This Row],[Statute]]</f>
        <v>5dL</v>
      </c>
      <c r="X808" s="27" t="e">
        <f>INDEX(#REF!,MATCH(Data2[[#This Row],[Appr]],#REF!,0))</f>
        <v>#REF!</v>
      </c>
      <c r="Y808" s="40" t="str">
        <f>INDEX(version[Version],MATCH(Data2[[#This Row],[ChangeAuth]],version[Chg code],0))</f>
        <v>Agency</v>
      </c>
      <c r="Z808" s="30">
        <f>INDEX(fund[#Data],MATCH(G808,fund[Fund code],0),2)</f>
        <v>100</v>
      </c>
      <c r="AA808" s="29" t="str">
        <f>IF(Data2[[#This Row],[B2year]]=1,RIGHT(LEFT($A$1,4)+1,2),IF(Data2[[#This Row],[B2year]]=2,RIGHT($A$1,2),""))</f>
        <v>23</v>
      </c>
      <c r="AB808" s="29">
        <f>INDEX(version8[#Data],MATCH(Data2[[#This Row],[Version]],version8[Version],0),2)</f>
        <v>1</v>
      </c>
      <c r="AC808" s="29" t="str">
        <f>IF(Data2[[#This Row],[FederalService]]="",Data2[[#This Row],[FundSource]],IF(Data2[[#This Row],[FederalService]]="L",Data2[[#This Row],[FundSource]]&amp;"-L",IF(Data2[[#This Row],[FederalService]]="F",Data2[[#This Row],[FundSource]]&amp;"-F",IF(Data2[[#This Row],[FederalService]]="S",Data2[[#This Row],[FundSource]]&amp;"-S"))))</f>
        <v>PR</v>
      </c>
    </row>
    <row r="809" spans="1:29" ht="15" x14ac:dyDescent="0.25">
      <c r="A809" t="s">
        <v>127</v>
      </c>
      <c r="B809" t="s">
        <v>123</v>
      </c>
      <c r="C809" t="s">
        <v>165</v>
      </c>
      <c r="D809" s="15">
        <v>564</v>
      </c>
      <c r="E809" t="s">
        <v>349</v>
      </c>
      <c r="F809" t="s">
        <v>109</v>
      </c>
      <c r="G809" t="s">
        <v>110</v>
      </c>
      <c r="H809" t="s">
        <v>165</v>
      </c>
      <c r="I809" t="s">
        <v>111</v>
      </c>
      <c r="J809" t="s">
        <v>112</v>
      </c>
      <c r="K809" t="s">
        <v>165</v>
      </c>
      <c r="L809" s="15">
        <v>2000</v>
      </c>
      <c r="M809" t="s">
        <v>115</v>
      </c>
      <c r="N809" t="s">
        <v>116</v>
      </c>
      <c r="O809" t="s">
        <v>195</v>
      </c>
      <c r="P809" t="s">
        <v>196</v>
      </c>
      <c r="Q809" t="s">
        <v>176</v>
      </c>
      <c r="R809" t="s">
        <v>170</v>
      </c>
      <c r="S809">
        <v>9110900</v>
      </c>
      <c r="T809">
        <v>0</v>
      </c>
      <c r="U809" s="15">
        <v>2</v>
      </c>
      <c r="V809" s="27" t="str">
        <f>INDEX(program[ProgramName],MATCH(Data2[[#This Row],[ProgramNum]],program[ProgramNum],0))</f>
        <v>MOTOR VEHICLE SERVICES AND ENFORCEMENT</v>
      </c>
      <c r="W809" s="20" t="str">
        <f>RIGHT(Data2[[#This Row],[ProgramNum]],1)&amp;Data2[[#This Row],[Statute]]</f>
        <v>5dq</v>
      </c>
      <c r="X809" s="27" t="e">
        <f>INDEX(#REF!,MATCH(Data2[[#This Row],[Appr]],#REF!,0))</f>
        <v>#REF!</v>
      </c>
      <c r="Y809" s="40" t="str">
        <f>INDEX(version[Version],MATCH(Data2[[#This Row],[ChangeAuth]],version[Chg code],0))</f>
        <v>Agency</v>
      </c>
      <c r="Z809" s="30">
        <f>INDEX(fund[#Data],MATCH(G809,fund[Fund code],0),2)</f>
        <v>211</v>
      </c>
      <c r="AA809" s="29" t="str">
        <f>IF(Data2[[#This Row],[B2year]]=1,RIGHT(LEFT($A$1,4)+1,2),IF(Data2[[#This Row],[B2year]]=2,RIGHT($A$1,2),""))</f>
        <v>23</v>
      </c>
      <c r="AB809" s="29">
        <f>INDEX(version8[#Data],MATCH(Data2[[#This Row],[Version]],version8[Version],0),2)</f>
        <v>1</v>
      </c>
      <c r="AC809" s="29" t="str">
        <f>IF(Data2[[#This Row],[FederalService]]="",Data2[[#This Row],[FundSource]],IF(Data2[[#This Row],[FederalService]]="L",Data2[[#This Row],[FundSource]]&amp;"-L",IF(Data2[[#This Row],[FederalService]]="F",Data2[[#This Row],[FundSource]]&amp;"-F",IF(Data2[[#This Row],[FederalService]]="S",Data2[[#This Row],[FundSource]]&amp;"-S"))))</f>
        <v>SEG</v>
      </c>
    </row>
    <row r="810" spans="1:29" ht="15" x14ac:dyDescent="0.25">
      <c r="A810" t="s">
        <v>127</v>
      </c>
      <c r="B810" t="s">
        <v>123</v>
      </c>
      <c r="C810" t="s">
        <v>165</v>
      </c>
      <c r="D810" s="15">
        <v>564</v>
      </c>
      <c r="E810" t="s">
        <v>349</v>
      </c>
      <c r="F810" t="s">
        <v>109</v>
      </c>
      <c r="G810" t="s">
        <v>110</v>
      </c>
      <c r="H810" t="s">
        <v>165</v>
      </c>
      <c r="I810" t="s">
        <v>111</v>
      </c>
      <c r="J810" t="s">
        <v>112</v>
      </c>
      <c r="K810" t="s">
        <v>165</v>
      </c>
      <c r="L810" s="15">
        <v>2000</v>
      </c>
      <c r="M810" t="s">
        <v>115</v>
      </c>
      <c r="N810" t="s">
        <v>116</v>
      </c>
      <c r="O810" t="s">
        <v>195</v>
      </c>
      <c r="P810" t="s">
        <v>196</v>
      </c>
      <c r="Q810" t="s">
        <v>176</v>
      </c>
      <c r="R810" t="s">
        <v>170</v>
      </c>
      <c r="S810">
        <v>9110900</v>
      </c>
      <c r="T810">
        <v>0</v>
      </c>
      <c r="U810" s="15">
        <v>1</v>
      </c>
      <c r="V810" s="27" t="str">
        <f>INDEX(program[ProgramName],MATCH(Data2[[#This Row],[ProgramNum]],program[ProgramNum],0))</f>
        <v>MOTOR VEHICLE SERVICES AND ENFORCEMENT</v>
      </c>
      <c r="W810" s="20" t="str">
        <f>RIGHT(Data2[[#This Row],[ProgramNum]],1)&amp;Data2[[#This Row],[Statute]]</f>
        <v>5dq</v>
      </c>
      <c r="X810" s="27" t="e">
        <f>INDEX(#REF!,MATCH(Data2[[#This Row],[Appr]],#REF!,0))</f>
        <v>#REF!</v>
      </c>
      <c r="Y810" s="40" t="str">
        <f>INDEX(version[Version],MATCH(Data2[[#This Row],[ChangeAuth]],version[Chg code],0))</f>
        <v>Agency</v>
      </c>
      <c r="Z810" s="30">
        <f>INDEX(fund[#Data],MATCH(G810,fund[Fund code],0),2)</f>
        <v>211</v>
      </c>
      <c r="AA810" s="29" t="str">
        <f>IF(Data2[[#This Row],[B2year]]=1,RIGHT(LEFT($A$1,4)+1,2),IF(Data2[[#This Row],[B2year]]=2,RIGHT($A$1,2),""))</f>
        <v>22</v>
      </c>
      <c r="AB810" s="29">
        <f>INDEX(version8[#Data],MATCH(Data2[[#This Row],[Version]],version8[Version],0),2)</f>
        <v>1</v>
      </c>
      <c r="AC810" s="29" t="str">
        <f>IF(Data2[[#This Row],[FederalService]]="",Data2[[#This Row],[FundSource]],IF(Data2[[#This Row],[FederalService]]="L",Data2[[#This Row],[FundSource]]&amp;"-L",IF(Data2[[#This Row],[FederalService]]="F",Data2[[#This Row],[FundSource]]&amp;"-F",IF(Data2[[#This Row],[FederalService]]="S",Data2[[#This Row],[FundSource]]&amp;"-S"))))</f>
        <v>SEG</v>
      </c>
    </row>
    <row r="811" spans="1:29" ht="15" x14ac:dyDescent="0.25">
      <c r="A811" t="s">
        <v>127</v>
      </c>
      <c r="B811" t="s">
        <v>123</v>
      </c>
      <c r="C811" t="s">
        <v>165</v>
      </c>
      <c r="D811" s="15">
        <v>562</v>
      </c>
      <c r="E811" t="s">
        <v>412</v>
      </c>
      <c r="F811" t="s">
        <v>109</v>
      </c>
      <c r="G811" t="s">
        <v>110</v>
      </c>
      <c r="H811" t="s">
        <v>165</v>
      </c>
      <c r="I811" t="s">
        <v>111</v>
      </c>
      <c r="J811" t="s">
        <v>112</v>
      </c>
      <c r="K811" t="s">
        <v>165</v>
      </c>
      <c r="L811" s="15">
        <v>2000</v>
      </c>
      <c r="M811" t="s">
        <v>115</v>
      </c>
      <c r="N811" t="s">
        <v>116</v>
      </c>
      <c r="O811" t="s">
        <v>413</v>
      </c>
      <c r="P811" t="s">
        <v>230</v>
      </c>
      <c r="Q811" t="s">
        <v>176</v>
      </c>
      <c r="R811" t="s">
        <v>170</v>
      </c>
      <c r="S811">
        <v>721500</v>
      </c>
      <c r="T811">
        <v>0</v>
      </c>
      <c r="U811" s="15">
        <v>2</v>
      </c>
      <c r="V811" s="27" t="str">
        <f>INDEX(program[ProgramName],MATCH(Data2[[#This Row],[ProgramNum]],program[ProgramNum],0))</f>
        <v>MOTOR VEHICLE SERVICES AND ENFORCEMENT</v>
      </c>
      <c r="W811" s="20" t="str">
        <f>RIGHT(Data2[[#This Row],[ProgramNum]],1)&amp;Data2[[#This Row],[Statute]]</f>
        <v>5dr</v>
      </c>
      <c r="X811" s="27" t="e">
        <f>INDEX(#REF!,MATCH(Data2[[#This Row],[Appr]],#REF!,0))</f>
        <v>#REF!</v>
      </c>
      <c r="Y811" s="40" t="str">
        <f>INDEX(version[Version],MATCH(Data2[[#This Row],[ChangeAuth]],version[Chg code],0))</f>
        <v>Agency</v>
      </c>
      <c r="Z811" s="30">
        <f>INDEX(fund[#Data],MATCH(G811,fund[Fund code],0),2)</f>
        <v>211</v>
      </c>
      <c r="AA811" s="29" t="str">
        <f>IF(Data2[[#This Row],[B2year]]=1,RIGHT(LEFT($A$1,4)+1,2),IF(Data2[[#This Row],[B2year]]=2,RIGHT($A$1,2),""))</f>
        <v>23</v>
      </c>
      <c r="AB811" s="29">
        <f>INDEX(version8[#Data],MATCH(Data2[[#This Row],[Version]],version8[Version],0),2)</f>
        <v>1</v>
      </c>
      <c r="AC811" s="29" t="str">
        <f>IF(Data2[[#This Row],[FederalService]]="",Data2[[#This Row],[FundSource]],IF(Data2[[#This Row],[FederalService]]="L",Data2[[#This Row],[FundSource]]&amp;"-L",IF(Data2[[#This Row],[FederalService]]="F",Data2[[#This Row],[FundSource]]&amp;"-F",IF(Data2[[#This Row],[FederalService]]="S",Data2[[#This Row],[FundSource]]&amp;"-S"))))</f>
        <v>SEG</v>
      </c>
    </row>
    <row r="812" spans="1:29" ht="15" x14ac:dyDescent="0.25">
      <c r="A812" t="s">
        <v>127</v>
      </c>
      <c r="B812" t="s">
        <v>123</v>
      </c>
      <c r="C812" t="s">
        <v>165</v>
      </c>
      <c r="D812" s="15">
        <v>562</v>
      </c>
      <c r="E812" t="s">
        <v>412</v>
      </c>
      <c r="F812" t="s">
        <v>109</v>
      </c>
      <c r="G812" t="s">
        <v>110</v>
      </c>
      <c r="H812" t="s">
        <v>165</v>
      </c>
      <c r="I812" t="s">
        <v>111</v>
      </c>
      <c r="J812" t="s">
        <v>112</v>
      </c>
      <c r="K812" t="s">
        <v>165</v>
      </c>
      <c r="L812" s="15">
        <v>2000</v>
      </c>
      <c r="M812" t="s">
        <v>115</v>
      </c>
      <c r="N812" t="s">
        <v>116</v>
      </c>
      <c r="O812" t="s">
        <v>413</v>
      </c>
      <c r="P812" t="s">
        <v>230</v>
      </c>
      <c r="Q812" t="s">
        <v>176</v>
      </c>
      <c r="R812" t="s">
        <v>170</v>
      </c>
      <c r="S812">
        <v>721500</v>
      </c>
      <c r="T812">
        <v>0</v>
      </c>
      <c r="U812" s="15">
        <v>1</v>
      </c>
      <c r="V812" s="27" t="str">
        <f>INDEX(program[ProgramName],MATCH(Data2[[#This Row],[ProgramNum]],program[ProgramNum],0))</f>
        <v>MOTOR VEHICLE SERVICES AND ENFORCEMENT</v>
      </c>
      <c r="W812" s="20" t="str">
        <f>RIGHT(Data2[[#This Row],[ProgramNum]],1)&amp;Data2[[#This Row],[Statute]]</f>
        <v>5dr</v>
      </c>
      <c r="X812" s="27" t="e">
        <f>INDEX(#REF!,MATCH(Data2[[#This Row],[Appr]],#REF!,0))</f>
        <v>#REF!</v>
      </c>
      <c r="Y812" s="40" t="str">
        <f>INDEX(version[Version],MATCH(Data2[[#This Row],[ChangeAuth]],version[Chg code],0))</f>
        <v>Agency</v>
      </c>
      <c r="Z812" s="30">
        <f>INDEX(fund[#Data],MATCH(G812,fund[Fund code],0),2)</f>
        <v>211</v>
      </c>
      <c r="AA812" s="29" t="str">
        <f>IF(Data2[[#This Row],[B2year]]=1,RIGHT(LEFT($A$1,4)+1,2),IF(Data2[[#This Row],[B2year]]=2,RIGHT($A$1,2),""))</f>
        <v>22</v>
      </c>
      <c r="AB812" s="29">
        <f>INDEX(version8[#Data],MATCH(Data2[[#This Row],[Version]],version8[Version],0),2)</f>
        <v>1</v>
      </c>
      <c r="AC812" s="29" t="str">
        <f>IF(Data2[[#This Row],[FederalService]]="",Data2[[#This Row],[FundSource]],IF(Data2[[#This Row],[FederalService]]="L",Data2[[#This Row],[FundSource]]&amp;"-L",IF(Data2[[#This Row],[FederalService]]="F",Data2[[#This Row],[FundSource]]&amp;"-F",IF(Data2[[#This Row],[FederalService]]="S",Data2[[#This Row],[FundSource]]&amp;"-S"))))</f>
        <v>SEG</v>
      </c>
    </row>
    <row r="813" spans="1:29" ht="15" x14ac:dyDescent="0.25">
      <c r="A813" t="s">
        <v>127</v>
      </c>
      <c r="B813" t="s">
        <v>123</v>
      </c>
      <c r="C813" t="s">
        <v>165</v>
      </c>
      <c r="D813" s="15">
        <v>584</v>
      </c>
      <c r="E813" t="s">
        <v>414</v>
      </c>
      <c r="F813" t="s">
        <v>109</v>
      </c>
      <c r="G813" t="s">
        <v>110</v>
      </c>
      <c r="H813" t="s">
        <v>165</v>
      </c>
      <c r="I813" t="s">
        <v>118</v>
      </c>
      <c r="J813" t="s">
        <v>112</v>
      </c>
      <c r="K813" t="s">
        <v>178</v>
      </c>
      <c r="L813" s="15">
        <v>2000</v>
      </c>
      <c r="M813" t="s">
        <v>115</v>
      </c>
      <c r="N813" t="s">
        <v>116</v>
      </c>
      <c r="O813" t="s">
        <v>206</v>
      </c>
      <c r="P813" t="s">
        <v>207</v>
      </c>
      <c r="Q813" t="s">
        <v>176</v>
      </c>
      <c r="R813" t="s">
        <v>170</v>
      </c>
      <c r="S813">
        <v>821300</v>
      </c>
      <c r="T813">
        <v>0</v>
      </c>
      <c r="U813" s="15">
        <v>1</v>
      </c>
      <c r="V813" s="27" t="str">
        <f>INDEX(program[ProgramName],MATCH(Data2[[#This Row],[ProgramNum]],program[ProgramNum],0))</f>
        <v>MOTOR VEHICLE SERVICES AND ENFORCEMENT</v>
      </c>
      <c r="W813" s="20" t="str">
        <f>RIGHT(Data2[[#This Row],[ProgramNum]],1)&amp;Data2[[#This Row],[Statute]]</f>
        <v>5dx</v>
      </c>
      <c r="X813" s="27" t="e">
        <f>INDEX(#REF!,MATCH(Data2[[#This Row],[Appr]],#REF!,0))</f>
        <v>#REF!</v>
      </c>
      <c r="Y813" s="40" t="str">
        <f>INDEX(version[Version],MATCH(Data2[[#This Row],[ChangeAuth]],version[Chg code],0))</f>
        <v>Agency</v>
      </c>
      <c r="Z813" s="30">
        <f>INDEX(fund[#Data],MATCH(G813,fund[Fund code],0),2)</f>
        <v>211</v>
      </c>
      <c r="AA813" s="29" t="str">
        <f>IF(Data2[[#This Row],[B2year]]=1,RIGHT(LEFT($A$1,4)+1,2),IF(Data2[[#This Row],[B2year]]=2,RIGHT($A$1,2),""))</f>
        <v>22</v>
      </c>
      <c r="AB813" s="29">
        <f>INDEX(version8[#Data],MATCH(Data2[[#This Row],[Version]],version8[Version],0),2)</f>
        <v>1</v>
      </c>
      <c r="AC813" s="29" t="str">
        <f>IF(Data2[[#This Row],[FederalService]]="",Data2[[#This Row],[FundSource]],IF(Data2[[#This Row],[FederalService]]="L",Data2[[#This Row],[FundSource]]&amp;"-L",IF(Data2[[#This Row],[FederalService]]="F",Data2[[#This Row],[FundSource]]&amp;"-F",IF(Data2[[#This Row],[FederalService]]="S",Data2[[#This Row],[FundSource]]&amp;"-S"))))</f>
        <v>SEG-F</v>
      </c>
    </row>
    <row r="814" spans="1:29" ht="15" x14ac:dyDescent="0.25">
      <c r="A814" t="s">
        <v>127</v>
      </c>
      <c r="B814" t="s">
        <v>123</v>
      </c>
      <c r="C814" t="s">
        <v>165</v>
      </c>
      <c r="D814" s="15">
        <v>584</v>
      </c>
      <c r="E814" t="s">
        <v>414</v>
      </c>
      <c r="F814" t="s">
        <v>109</v>
      </c>
      <c r="G814" t="s">
        <v>110</v>
      </c>
      <c r="H814" t="s">
        <v>165</v>
      </c>
      <c r="I814" t="s">
        <v>118</v>
      </c>
      <c r="J814" t="s">
        <v>112</v>
      </c>
      <c r="K814" t="s">
        <v>178</v>
      </c>
      <c r="L814" s="15">
        <v>2000</v>
      </c>
      <c r="M814" t="s">
        <v>115</v>
      </c>
      <c r="N814" t="s">
        <v>116</v>
      </c>
      <c r="O814" t="s">
        <v>206</v>
      </c>
      <c r="P814" t="s">
        <v>207</v>
      </c>
      <c r="Q814" t="s">
        <v>176</v>
      </c>
      <c r="R814" t="s">
        <v>170</v>
      </c>
      <c r="S814">
        <v>821300</v>
      </c>
      <c r="T814">
        <v>0</v>
      </c>
      <c r="U814" s="15">
        <v>2</v>
      </c>
      <c r="V814" s="27" t="str">
        <f>INDEX(program[ProgramName],MATCH(Data2[[#This Row],[ProgramNum]],program[ProgramNum],0))</f>
        <v>MOTOR VEHICLE SERVICES AND ENFORCEMENT</v>
      </c>
      <c r="W814" s="20" t="str">
        <f>RIGHT(Data2[[#This Row],[ProgramNum]],1)&amp;Data2[[#This Row],[Statute]]</f>
        <v>5dx</v>
      </c>
      <c r="X814" s="27" t="e">
        <f>INDEX(#REF!,MATCH(Data2[[#This Row],[Appr]],#REF!,0))</f>
        <v>#REF!</v>
      </c>
      <c r="Y814" s="40" t="str">
        <f>INDEX(version[Version],MATCH(Data2[[#This Row],[ChangeAuth]],version[Chg code],0))</f>
        <v>Agency</v>
      </c>
      <c r="Z814" s="30">
        <f>INDEX(fund[#Data],MATCH(G814,fund[Fund code],0),2)</f>
        <v>211</v>
      </c>
      <c r="AA814" s="29" t="str">
        <f>IF(Data2[[#This Row],[B2year]]=1,RIGHT(LEFT($A$1,4)+1,2),IF(Data2[[#This Row],[B2year]]=2,RIGHT($A$1,2),""))</f>
        <v>23</v>
      </c>
      <c r="AB814" s="29">
        <f>INDEX(version8[#Data],MATCH(Data2[[#This Row],[Version]],version8[Version],0),2)</f>
        <v>1</v>
      </c>
      <c r="AC814" s="29" t="str">
        <f>IF(Data2[[#This Row],[FederalService]]="",Data2[[#This Row],[FundSource]],IF(Data2[[#This Row],[FederalService]]="L",Data2[[#This Row],[FundSource]]&amp;"-L",IF(Data2[[#This Row],[FederalService]]="F",Data2[[#This Row],[FundSource]]&amp;"-F",IF(Data2[[#This Row],[FederalService]]="S",Data2[[#This Row],[FundSource]]&amp;"-S"))))</f>
        <v>SEG-F</v>
      </c>
    </row>
    <row r="815" spans="1:29" ht="15" x14ac:dyDescent="0.25">
      <c r="A815" t="s">
        <v>127</v>
      </c>
      <c r="B815" t="s">
        <v>123</v>
      </c>
      <c r="C815" t="s">
        <v>165</v>
      </c>
      <c r="D815" s="15">
        <v>582</v>
      </c>
      <c r="E815" t="s">
        <v>415</v>
      </c>
      <c r="F815" t="s">
        <v>109</v>
      </c>
      <c r="G815" t="s">
        <v>110</v>
      </c>
      <c r="H815" t="s">
        <v>165</v>
      </c>
      <c r="I815" t="s">
        <v>118</v>
      </c>
      <c r="J815" t="s">
        <v>112</v>
      </c>
      <c r="K815" t="s">
        <v>178</v>
      </c>
      <c r="L815" s="15">
        <v>2000</v>
      </c>
      <c r="M815" t="s">
        <v>115</v>
      </c>
      <c r="N815" t="s">
        <v>116</v>
      </c>
      <c r="O815" t="s">
        <v>416</v>
      </c>
      <c r="P815" t="s">
        <v>180</v>
      </c>
      <c r="Q815" t="s">
        <v>176</v>
      </c>
      <c r="R815" t="s">
        <v>170</v>
      </c>
      <c r="S815">
        <v>4168800</v>
      </c>
      <c r="T815">
        <v>0</v>
      </c>
      <c r="U815" s="15">
        <v>1</v>
      </c>
      <c r="V815" s="27" t="str">
        <f>INDEX(program[ProgramName],MATCH(Data2[[#This Row],[ProgramNum]],program[ProgramNum],0))</f>
        <v>MOTOR VEHICLE SERVICES AND ENFORCEMENT</v>
      </c>
      <c r="W815" s="20" t="str">
        <f>RIGHT(Data2[[#This Row],[ProgramNum]],1)&amp;Data2[[#This Row],[Statute]]</f>
        <v>5dy</v>
      </c>
      <c r="X815" s="27" t="e">
        <f>INDEX(#REF!,MATCH(Data2[[#This Row],[Appr]],#REF!,0))</f>
        <v>#REF!</v>
      </c>
      <c r="Y815" s="40" t="str">
        <f>INDEX(version[Version],MATCH(Data2[[#This Row],[ChangeAuth]],version[Chg code],0))</f>
        <v>Agency</v>
      </c>
      <c r="Z815" s="30">
        <f>INDEX(fund[#Data],MATCH(G815,fund[Fund code],0),2)</f>
        <v>211</v>
      </c>
      <c r="AA815" s="29" t="str">
        <f>IF(Data2[[#This Row],[B2year]]=1,RIGHT(LEFT($A$1,4)+1,2),IF(Data2[[#This Row],[B2year]]=2,RIGHT($A$1,2),""))</f>
        <v>22</v>
      </c>
      <c r="AB815" s="29">
        <f>INDEX(version8[#Data],MATCH(Data2[[#This Row],[Version]],version8[Version],0),2)</f>
        <v>1</v>
      </c>
      <c r="AC815" s="29" t="str">
        <f>IF(Data2[[#This Row],[FederalService]]="",Data2[[#This Row],[FundSource]],IF(Data2[[#This Row],[FederalService]]="L",Data2[[#This Row],[FundSource]]&amp;"-L",IF(Data2[[#This Row],[FederalService]]="F",Data2[[#This Row],[FundSource]]&amp;"-F",IF(Data2[[#This Row],[FederalService]]="S",Data2[[#This Row],[FundSource]]&amp;"-S"))))</f>
        <v>SEG-F</v>
      </c>
    </row>
    <row r="816" spans="1:29" ht="15" x14ac:dyDescent="0.25">
      <c r="A816" t="s">
        <v>127</v>
      </c>
      <c r="B816" t="s">
        <v>123</v>
      </c>
      <c r="C816" t="s">
        <v>165</v>
      </c>
      <c r="D816" s="15">
        <v>582</v>
      </c>
      <c r="E816" t="s">
        <v>415</v>
      </c>
      <c r="F816" t="s">
        <v>109</v>
      </c>
      <c r="G816" t="s">
        <v>110</v>
      </c>
      <c r="H816" t="s">
        <v>165</v>
      </c>
      <c r="I816" t="s">
        <v>118</v>
      </c>
      <c r="J816" t="s">
        <v>112</v>
      </c>
      <c r="K816" t="s">
        <v>178</v>
      </c>
      <c r="L816" s="15">
        <v>2000</v>
      </c>
      <c r="M816" t="s">
        <v>115</v>
      </c>
      <c r="N816" t="s">
        <v>116</v>
      </c>
      <c r="O816" t="s">
        <v>416</v>
      </c>
      <c r="P816" t="s">
        <v>180</v>
      </c>
      <c r="Q816" t="s">
        <v>176</v>
      </c>
      <c r="R816" t="s">
        <v>170</v>
      </c>
      <c r="S816">
        <v>4168800</v>
      </c>
      <c r="T816">
        <v>0</v>
      </c>
      <c r="U816" s="15">
        <v>2</v>
      </c>
      <c r="V816" s="27" t="str">
        <f>INDEX(program[ProgramName],MATCH(Data2[[#This Row],[ProgramNum]],program[ProgramNum],0))</f>
        <v>MOTOR VEHICLE SERVICES AND ENFORCEMENT</v>
      </c>
      <c r="W816" s="20" t="str">
        <f>RIGHT(Data2[[#This Row],[ProgramNum]],1)&amp;Data2[[#This Row],[Statute]]</f>
        <v>5dy</v>
      </c>
      <c r="X816" s="27" t="e">
        <f>INDEX(#REF!,MATCH(Data2[[#This Row],[Appr]],#REF!,0))</f>
        <v>#REF!</v>
      </c>
      <c r="Y816" s="40" t="str">
        <f>INDEX(version[Version],MATCH(Data2[[#This Row],[ChangeAuth]],version[Chg code],0))</f>
        <v>Agency</v>
      </c>
      <c r="Z816" s="30">
        <f>INDEX(fund[#Data],MATCH(G816,fund[Fund code],0),2)</f>
        <v>211</v>
      </c>
      <c r="AA816" s="29" t="str">
        <f>IF(Data2[[#This Row],[B2year]]=1,RIGHT(LEFT($A$1,4)+1,2),IF(Data2[[#This Row],[B2year]]=2,RIGHT($A$1,2),""))</f>
        <v>23</v>
      </c>
      <c r="AB816" s="29">
        <f>INDEX(version8[#Data],MATCH(Data2[[#This Row],[Version]],version8[Version],0),2)</f>
        <v>1</v>
      </c>
      <c r="AC816" s="29" t="str">
        <f>IF(Data2[[#This Row],[FederalService]]="",Data2[[#This Row],[FundSource]],IF(Data2[[#This Row],[FederalService]]="L",Data2[[#This Row],[FundSource]]&amp;"-L",IF(Data2[[#This Row],[FederalService]]="F",Data2[[#This Row],[FundSource]]&amp;"-F",IF(Data2[[#This Row],[FederalService]]="S",Data2[[#This Row],[FundSource]]&amp;"-S"))))</f>
        <v>SEG-F</v>
      </c>
    </row>
    <row r="817" spans="1:29" ht="15" x14ac:dyDescent="0.25">
      <c r="A817" t="s">
        <v>127</v>
      </c>
      <c r="B817" t="s">
        <v>127</v>
      </c>
      <c r="C817" t="s">
        <v>165</v>
      </c>
      <c r="D817" s="15">
        <v>534</v>
      </c>
      <c r="E817" t="s">
        <v>434</v>
      </c>
      <c r="F817" t="s">
        <v>121</v>
      </c>
      <c r="G817" t="s">
        <v>117</v>
      </c>
      <c r="H817" t="s">
        <v>165</v>
      </c>
      <c r="I817" t="s">
        <v>118</v>
      </c>
      <c r="J817" t="s">
        <v>111</v>
      </c>
      <c r="K817" t="s">
        <v>165</v>
      </c>
      <c r="L817" s="15">
        <v>2000</v>
      </c>
      <c r="M817" t="s">
        <v>115</v>
      </c>
      <c r="N817" t="s">
        <v>116</v>
      </c>
      <c r="O817" t="s">
        <v>347</v>
      </c>
      <c r="P817" t="s">
        <v>435</v>
      </c>
      <c r="Q817" t="s">
        <v>176</v>
      </c>
      <c r="R817" t="s">
        <v>170</v>
      </c>
      <c r="S817">
        <v>7000</v>
      </c>
      <c r="T817">
        <v>0</v>
      </c>
      <c r="U817" s="15">
        <v>1</v>
      </c>
      <c r="V817" s="27" t="str">
        <f>INDEX(program[ProgramName],MATCH(Data2[[#This Row],[ProgramNum]],program[ProgramNum],0))</f>
        <v>MOTOR VEHICLE SERVICES AND ENFORCEMENT</v>
      </c>
      <c r="W817" s="20" t="str">
        <f>RIGHT(Data2[[#This Row],[ProgramNum]],1)&amp;Data2[[#This Row],[Statute]]</f>
        <v>5eg</v>
      </c>
      <c r="X817" s="27" t="e">
        <f>INDEX(#REF!,MATCH(Data2[[#This Row],[Appr]],#REF!,0))</f>
        <v>#REF!</v>
      </c>
      <c r="Y817" s="40" t="str">
        <f>INDEX(version[Version],MATCH(Data2[[#This Row],[ChangeAuth]],version[Chg code],0))</f>
        <v>Agency</v>
      </c>
      <c r="Z817" s="30">
        <f>INDEX(fund[#Data],MATCH(G817,fund[Fund code],0),2)</f>
        <v>100</v>
      </c>
      <c r="AA817" s="29" t="str">
        <f>IF(Data2[[#This Row],[B2year]]=1,RIGHT(LEFT($A$1,4)+1,2),IF(Data2[[#This Row],[B2year]]=2,RIGHT($A$1,2),""))</f>
        <v>22</v>
      </c>
      <c r="AB817" s="29">
        <f>INDEX(version8[#Data],MATCH(Data2[[#This Row],[Version]],version8[Version],0),2)</f>
        <v>1</v>
      </c>
      <c r="AC817" s="29" t="str">
        <f>IF(Data2[[#This Row],[FederalService]]="",Data2[[#This Row],[FundSource]],IF(Data2[[#This Row],[FederalService]]="L",Data2[[#This Row],[FundSource]]&amp;"-L",IF(Data2[[#This Row],[FederalService]]="F",Data2[[#This Row],[FundSource]]&amp;"-F",IF(Data2[[#This Row],[FederalService]]="S",Data2[[#This Row],[FundSource]]&amp;"-S"))))</f>
        <v>PR</v>
      </c>
    </row>
    <row r="818" spans="1:29" ht="15" x14ac:dyDescent="0.25">
      <c r="A818" t="s">
        <v>127</v>
      </c>
      <c r="B818" t="s">
        <v>127</v>
      </c>
      <c r="C818" t="s">
        <v>165</v>
      </c>
      <c r="D818" s="15">
        <v>534</v>
      </c>
      <c r="E818" t="s">
        <v>434</v>
      </c>
      <c r="F818" t="s">
        <v>121</v>
      </c>
      <c r="G818" t="s">
        <v>117</v>
      </c>
      <c r="H818" t="s">
        <v>165</v>
      </c>
      <c r="I818" t="s">
        <v>118</v>
      </c>
      <c r="J818" t="s">
        <v>111</v>
      </c>
      <c r="K818" t="s">
        <v>165</v>
      </c>
      <c r="L818" s="15">
        <v>2000</v>
      </c>
      <c r="M818" t="s">
        <v>115</v>
      </c>
      <c r="N818" t="s">
        <v>116</v>
      </c>
      <c r="O818" t="s">
        <v>347</v>
      </c>
      <c r="P818" t="s">
        <v>435</v>
      </c>
      <c r="Q818" t="s">
        <v>176</v>
      </c>
      <c r="R818" t="s">
        <v>170</v>
      </c>
      <c r="S818">
        <v>7000</v>
      </c>
      <c r="T818">
        <v>0</v>
      </c>
      <c r="U818" s="15">
        <v>2</v>
      </c>
      <c r="V818" s="27" t="str">
        <f>INDEX(program[ProgramName],MATCH(Data2[[#This Row],[ProgramNum]],program[ProgramNum],0))</f>
        <v>MOTOR VEHICLE SERVICES AND ENFORCEMENT</v>
      </c>
      <c r="W818" s="20" t="str">
        <f>RIGHT(Data2[[#This Row],[ProgramNum]],1)&amp;Data2[[#This Row],[Statute]]</f>
        <v>5eg</v>
      </c>
      <c r="X818" s="27" t="e">
        <f>INDEX(#REF!,MATCH(Data2[[#This Row],[Appr]],#REF!,0))</f>
        <v>#REF!</v>
      </c>
      <c r="Y818" s="40" t="str">
        <f>INDEX(version[Version],MATCH(Data2[[#This Row],[ChangeAuth]],version[Chg code],0))</f>
        <v>Agency</v>
      </c>
      <c r="Z818" s="30">
        <f>INDEX(fund[#Data],MATCH(G818,fund[Fund code],0),2)</f>
        <v>100</v>
      </c>
      <c r="AA818" s="29" t="str">
        <f>IF(Data2[[#This Row],[B2year]]=1,RIGHT(LEFT($A$1,4)+1,2),IF(Data2[[#This Row],[B2year]]=2,RIGHT($A$1,2),""))</f>
        <v>23</v>
      </c>
      <c r="AB818" s="29">
        <f>INDEX(version8[#Data],MATCH(Data2[[#This Row],[Version]],version8[Version],0),2)</f>
        <v>1</v>
      </c>
      <c r="AC818" s="29" t="str">
        <f>IF(Data2[[#This Row],[FederalService]]="",Data2[[#This Row],[FundSource]],IF(Data2[[#This Row],[FederalService]]="L",Data2[[#This Row],[FundSource]]&amp;"-L",IF(Data2[[#This Row],[FederalService]]="F",Data2[[#This Row],[FundSource]]&amp;"-F",IF(Data2[[#This Row],[FederalService]]="S",Data2[[#This Row],[FundSource]]&amp;"-S"))))</f>
        <v>PR</v>
      </c>
    </row>
    <row r="819" spans="1:29" ht="15" x14ac:dyDescent="0.25">
      <c r="A819" t="s">
        <v>127</v>
      </c>
      <c r="B819" t="s">
        <v>127</v>
      </c>
      <c r="C819" t="s">
        <v>165</v>
      </c>
      <c r="D819" s="15">
        <v>535</v>
      </c>
      <c r="E819" t="s">
        <v>436</v>
      </c>
      <c r="F819" t="s">
        <v>121</v>
      </c>
      <c r="G819" t="s">
        <v>117</v>
      </c>
      <c r="H819" t="s">
        <v>165</v>
      </c>
      <c r="I819" t="s">
        <v>118</v>
      </c>
      <c r="J819" t="s">
        <v>112</v>
      </c>
      <c r="K819" t="s">
        <v>165</v>
      </c>
      <c r="L819" s="15">
        <v>2000</v>
      </c>
      <c r="M819" t="s">
        <v>115</v>
      </c>
      <c r="N819" t="s">
        <v>116</v>
      </c>
      <c r="O819" t="s">
        <v>437</v>
      </c>
      <c r="P819" t="s">
        <v>438</v>
      </c>
      <c r="Q819" t="s">
        <v>176</v>
      </c>
      <c r="R819" t="s">
        <v>170</v>
      </c>
      <c r="S819">
        <v>38300</v>
      </c>
      <c r="T819">
        <v>0</v>
      </c>
      <c r="U819" s="15">
        <v>1</v>
      </c>
      <c r="V819" s="27" t="str">
        <f>INDEX(program[ProgramName],MATCH(Data2[[#This Row],[ProgramNum]],program[ProgramNum],0))</f>
        <v>MOTOR VEHICLE SERVICES AND ENFORCEMENT</v>
      </c>
      <c r="W819" s="20" t="str">
        <f>RIGHT(Data2[[#This Row],[ProgramNum]],1)&amp;Data2[[#This Row],[Statute]]</f>
        <v>5eh</v>
      </c>
      <c r="X819" s="27" t="e">
        <f>INDEX(#REF!,MATCH(Data2[[#This Row],[Appr]],#REF!,0))</f>
        <v>#REF!</v>
      </c>
      <c r="Y819" s="40" t="str">
        <f>INDEX(version[Version],MATCH(Data2[[#This Row],[ChangeAuth]],version[Chg code],0))</f>
        <v>Agency</v>
      </c>
      <c r="Z819" s="30">
        <f>INDEX(fund[#Data],MATCH(G819,fund[Fund code],0),2)</f>
        <v>100</v>
      </c>
      <c r="AA819" s="29" t="str">
        <f>IF(Data2[[#This Row],[B2year]]=1,RIGHT(LEFT($A$1,4)+1,2),IF(Data2[[#This Row],[B2year]]=2,RIGHT($A$1,2),""))</f>
        <v>22</v>
      </c>
      <c r="AB819" s="29">
        <f>INDEX(version8[#Data],MATCH(Data2[[#This Row],[Version]],version8[Version],0),2)</f>
        <v>1</v>
      </c>
      <c r="AC819" s="29" t="str">
        <f>IF(Data2[[#This Row],[FederalService]]="",Data2[[#This Row],[FundSource]],IF(Data2[[#This Row],[FederalService]]="L",Data2[[#This Row],[FundSource]]&amp;"-L",IF(Data2[[#This Row],[FederalService]]="F",Data2[[#This Row],[FundSource]]&amp;"-F",IF(Data2[[#This Row],[FederalService]]="S",Data2[[#This Row],[FundSource]]&amp;"-S"))))</f>
        <v>PR</v>
      </c>
    </row>
    <row r="820" spans="1:29" ht="15" x14ac:dyDescent="0.25">
      <c r="A820" t="s">
        <v>127</v>
      </c>
      <c r="B820" t="s">
        <v>127</v>
      </c>
      <c r="C820" t="s">
        <v>165</v>
      </c>
      <c r="D820" s="15">
        <v>535</v>
      </c>
      <c r="E820" t="s">
        <v>436</v>
      </c>
      <c r="F820" t="s">
        <v>121</v>
      </c>
      <c r="G820" t="s">
        <v>117</v>
      </c>
      <c r="H820" t="s">
        <v>165</v>
      </c>
      <c r="I820" t="s">
        <v>118</v>
      </c>
      <c r="J820" t="s">
        <v>112</v>
      </c>
      <c r="K820" t="s">
        <v>165</v>
      </c>
      <c r="L820" s="15">
        <v>2000</v>
      </c>
      <c r="M820" t="s">
        <v>115</v>
      </c>
      <c r="N820" t="s">
        <v>116</v>
      </c>
      <c r="O820" t="s">
        <v>437</v>
      </c>
      <c r="P820" t="s">
        <v>438</v>
      </c>
      <c r="Q820" t="s">
        <v>176</v>
      </c>
      <c r="R820" t="s">
        <v>170</v>
      </c>
      <c r="S820">
        <v>38300</v>
      </c>
      <c r="T820">
        <v>0</v>
      </c>
      <c r="U820" s="15">
        <v>2</v>
      </c>
      <c r="V820" s="27" t="str">
        <f>INDEX(program[ProgramName],MATCH(Data2[[#This Row],[ProgramNum]],program[ProgramNum],0))</f>
        <v>MOTOR VEHICLE SERVICES AND ENFORCEMENT</v>
      </c>
      <c r="W820" s="20" t="str">
        <f>RIGHT(Data2[[#This Row],[ProgramNum]],1)&amp;Data2[[#This Row],[Statute]]</f>
        <v>5eh</v>
      </c>
      <c r="X820" s="27" t="e">
        <f>INDEX(#REF!,MATCH(Data2[[#This Row],[Appr]],#REF!,0))</f>
        <v>#REF!</v>
      </c>
      <c r="Y820" s="40" t="str">
        <f>INDEX(version[Version],MATCH(Data2[[#This Row],[ChangeAuth]],version[Chg code],0))</f>
        <v>Agency</v>
      </c>
      <c r="Z820" s="30">
        <f>INDEX(fund[#Data],MATCH(G820,fund[Fund code],0),2)</f>
        <v>100</v>
      </c>
      <c r="AA820" s="29" t="str">
        <f>IF(Data2[[#This Row],[B2year]]=1,RIGHT(LEFT($A$1,4)+1,2),IF(Data2[[#This Row],[B2year]]=2,RIGHT($A$1,2),""))</f>
        <v>23</v>
      </c>
      <c r="AB820" s="29">
        <f>INDEX(version8[#Data],MATCH(Data2[[#This Row],[Version]],version8[Version],0),2)</f>
        <v>1</v>
      </c>
      <c r="AC820" s="29" t="str">
        <f>IF(Data2[[#This Row],[FederalService]]="",Data2[[#This Row],[FundSource]],IF(Data2[[#This Row],[FederalService]]="L",Data2[[#This Row],[FundSource]]&amp;"-L",IF(Data2[[#This Row],[FederalService]]="F",Data2[[#This Row],[FundSource]]&amp;"-F",IF(Data2[[#This Row],[FederalService]]="S",Data2[[#This Row],[FundSource]]&amp;"-S"))))</f>
        <v>PR</v>
      </c>
    </row>
    <row r="821" spans="1:29" ht="15" x14ac:dyDescent="0.25">
      <c r="A821" t="s">
        <v>127</v>
      </c>
      <c r="B821" t="s">
        <v>127</v>
      </c>
      <c r="C821" t="s">
        <v>165</v>
      </c>
      <c r="D821" s="15">
        <v>536</v>
      </c>
      <c r="E821" t="s">
        <v>439</v>
      </c>
      <c r="F821" t="s">
        <v>121</v>
      </c>
      <c r="G821" t="s">
        <v>117</v>
      </c>
      <c r="H821" t="s">
        <v>165</v>
      </c>
      <c r="I821" t="s">
        <v>118</v>
      </c>
      <c r="J821" t="s">
        <v>112</v>
      </c>
      <c r="K821" t="s">
        <v>165</v>
      </c>
      <c r="L821" s="15">
        <v>2000</v>
      </c>
      <c r="M821" t="s">
        <v>115</v>
      </c>
      <c r="N821" t="s">
        <v>116</v>
      </c>
      <c r="O821" t="s">
        <v>440</v>
      </c>
      <c r="P821" t="s">
        <v>441</v>
      </c>
      <c r="Q821" t="s">
        <v>176</v>
      </c>
      <c r="R821" t="s">
        <v>170</v>
      </c>
      <c r="S821">
        <v>5000</v>
      </c>
      <c r="T821">
        <v>0</v>
      </c>
      <c r="U821" s="15">
        <v>1</v>
      </c>
      <c r="V821" s="27" t="str">
        <f>INDEX(program[ProgramName],MATCH(Data2[[#This Row],[ProgramNum]],program[ProgramNum],0))</f>
        <v>MOTOR VEHICLE SERVICES AND ENFORCEMENT</v>
      </c>
      <c r="W821" s="20" t="str">
        <f>RIGHT(Data2[[#This Row],[ProgramNum]],1)&amp;Data2[[#This Row],[Statute]]</f>
        <v>5ej</v>
      </c>
      <c r="X821" s="27" t="e">
        <f>INDEX(#REF!,MATCH(Data2[[#This Row],[Appr]],#REF!,0))</f>
        <v>#REF!</v>
      </c>
      <c r="Y821" s="40" t="str">
        <f>INDEX(version[Version],MATCH(Data2[[#This Row],[ChangeAuth]],version[Chg code],0))</f>
        <v>Agency</v>
      </c>
      <c r="Z821" s="30">
        <f>INDEX(fund[#Data],MATCH(G821,fund[Fund code],0),2)</f>
        <v>100</v>
      </c>
      <c r="AA821" s="29" t="str">
        <f>IF(Data2[[#This Row],[B2year]]=1,RIGHT(LEFT($A$1,4)+1,2),IF(Data2[[#This Row],[B2year]]=2,RIGHT($A$1,2),""))</f>
        <v>22</v>
      </c>
      <c r="AB821" s="29">
        <f>INDEX(version8[#Data],MATCH(Data2[[#This Row],[Version]],version8[Version],0),2)</f>
        <v>1</v>
      </c>
      <c r="AC821" s="29" t="str">
        <f>IF(Data2[[#This Row],[FederalService]]="",Data2[[#This Row],[FundSource]],IF(Data2[[#This Row],[FederalService]]="L",Data2[[#This Row],[FundSource]]&amp;"-L",IF(Data2[[#This Row],[FederalService]]="F",Data2[[#This Row],[FundSource]]&amp;"-F",IF(Data2[[#This Row],[FederalService]]="S",Data2[[#This Row],[FundSource]]&amp;"-S"))))</f>
        <v>PR</v>
      </c>
    </row>
    <row r="822" spans="1:29" ht="15" x14ac:dyDescent="0.25">
      <c r="A822" t="s">
        <v>127</v>
      </c>
      <c r="B822" t="s">
        <v>127</v>
      </c>
      <c r="C822" t="s">
        <v>165</v>
      </c>
      <c r="D822" s="15">
        <v>536</v>
      </c>
      <c r="E822" t="s">
        <v>439</v>
      </c>
      <c r="F822" t="s">
        <v>121</v>
      </c>
      <c r="G822" t="s">
        <v>117</v>
      </c>
      <c r="H822" t="s">
        <v>165</v>
      </c>
      <c r="I822" t="s">
        <v>118</v>
      </c>
      <c r="J822" t="s">
        <v>112</v>
      </c>
      <c r="K822" t="s">
        <v>165</v>
      </c>
      <c r="L822" s="15">
        <v>2000</v>
      </c>
      <c r="M822" t="s">
        <v>115</v>
      </c>
      <c r="N822" t="s">
        <v>116</v>
      </c>
      <c r="O822" t="s">
        <v>440</v>
      </c>
      <c r="P822" t="s">
        <v>441</v>
      </c>
      <c r="Q822" t="s">
        <v>176</v>
      </c>
      <c r="R822" t="s">
        <v>170</v>
      </c>
      <c r="S822">
        <v>5000</v>
      </c>
      <c r="T822">
        <v>0</v>
      </c>
      <c r="U822" s="15">
        <v>2</v>
      </c>
      <c r="V822" s="27" t="str">
        <f>INDEX(program[ProgramName],MATCH(Data2[[#This Row],[ProgramNum]],program[ProgramNum],0))</f>
        <v>MOTOR VEHICLE SERVICES AND ENFORCEMENT</v>
      </c>
      <c r="W822" s="20" t="str">
        <f>RIGHT(Data2[[#This Row],[ProgramNum]],1)&amp;Data2[[#This Row],[Statute]]</f>
        <v>5ej</v>
      </c>
      <c r="X822" s="27" t="e">
        <f>INDEX(#REF!,MATCH(Data2[[#This Row],[Appr]],#REF!,0))</f>
        <v>#REF!</v>
      </c>
      <c r="Y822" s="40" t="str">
        <f>INDEX(version[Version],MATCH(Data2[[#This Row],[ChangeAuth]],version[Chg code],0))</f>
        <v>Agency</v>
      </c>
      <c r="Z822" s="30">
        <f>INDEX(fund[#Data],MATCH(G822,fund[Fund code],0),2)</f>
        <v>100</v>
      </c>
      <c r="AA822" s="29" t="str">
        <f>IF(Data2[[#This Row],[B2year]]=1,RIGHT(LEFT($A$1,4)+1,2),IF(Data2[[#This Row],[B2year]]=2,RIGHT($A$1,2),""))</f>
        <v>23</v>
      </c>
      <c r="AB822" s="29">
        <f>INDEX(version8[#Data],MATCH(Data2[[#This Row],[Version]],version8[Version],0),2)</f>
        <v>1</v>
      </c>
      <c r="AC822" s="29" t="str">
        <f>IF(Data2[[#This Row],[FederalService]]="",Data2[[#This Row],[FundSource]],IF(Data2[[#This Row],[FederalService]]="L",Data2[[#This Row],[FundSource]]&amp;"-L",IF(Data2[[#This Row],[FederalService]]="F",Data2[[#This Row],[FundSource]]&amp;"-F",IF(Data2[[#This Row],[FederalService]]="S",Data2[[#This Row],[FundSource]]&amp;"-S"))))</f>
        <v>PR</v>
      </c>
    </row>
    <row r="823" spans="1:29" ht="15" x14ac:dyDescent="0.25">
      <c r="A823" t="s">
        <v>127</v>
      </c>
      <c r="B823" t="s">
        <v>127</v>
      </c>
      <c r="C823" t="s">
        <v>165</v>
      </c>
      <c r="D823" s="15">
        <v>531</v>
      </c>
      <c r="E823" t="s">
        <v>442</v>
      </c>
      <c r="F823" t="s">
        <v>121</v>
      </c>
      <c r="G823" t="s">
        <v>117</v>
      </c>
      <c r="H823" t="s">
        <v>165</v>
      </c>
      <c r="I823" t="s">
        <v>118</v>
      </c>
      <c r="J823" t="s">
        <v>174</v>
      </c>
      <c r="K823" t="s">
        <v>112</v>
      </c>
      <c r="L823" s="15">
        <v>2000</v>
      </c>
      <c r="M823" t="s">
        <v>115</v>
      </c>
      <c r="N823" t="s">
        <v>116</v>
      </c>
      <c r="O823" t="s">
        <v>443</v>
      </c>
      <c r="P823" t="s">
        <v>444</v>
      </c>
      <c r="Q823" t="s">
        <v>176</v>
      </c>
      <c r="R823" t="s">
        <v>170</v>
      </c>
      <c r="S823">
        <v>161400</v>
      </c>
      <c r="T823">
        <v>0</v>
      </c>
      <c r="U823" s="15">
        <v>1</v>
      </c>
      <c r="V823" s="27" t="str">
        <f>INDEX(program[ProgramName],MATCH(Data2[[#This Row],[ProgramNum]],program[ProgramNum],0))</f>
        <v>MOTOR VEHICLE SERVICES AND ENFORCEMENT</v>
      </c>
      <c r="W823" s="20" t="str">
        <f>RIGHT(Data2[[#This Row],[ProgramNum]],1)&amp;Data2[[#This Row],[Statute]]</f>
        <v>5ek</v>
      </c>
      <c r="X823" s="27" t="e">
        <f>INDEX(#REF!,MATCH(Data2[[#This Row],[Appr]],#REF!,0))</f>
        <v>#REF!</v>
      </c>
      <c r="Y823" s="40" t="str">
        <f>INDEX(version[Version],MATCH(Data2[[#This Row],[ChangeAuth]],version[Chg code],0))</f>
        <v>Agency</v>
      </c>
      <c r="Z823" s="30">
        <f>INDEX(fund[#Data],MATCH(G823,fund[Fund code],0),2)</f>
        <v>100</v>
      </c>
      <c r="AA823" s="29" t="str">
        <f>IF(Data2[[#This Row],[B2year]]=1,RIGHT(LEFT($A$1,4)+1,2),IF(Data2[[#This Row],[B2year]]=2,RIGHT($A$1,2),""))</f>
        <v>22</v>
      </c>
      <c r="AB823" s="29">
        <f>INDEX(version8[#Data],MATCH(Data2[[#This Row],[Version]],version8[Version],0),2)</f>
        <v>1</v>
      </c>
      <c r="AC823" s="29" t="str">
        <f>IF(Data2[[#This Row],[FederalService]]="",Data2[[#This Row],[FundSource]],IF(Data2[[#This Row],[FederalService]]="L",Data2[[#This Row],[FundSource]]&amp;"-L",IF(Data2[[#This Row],[FederalService]]="F",Data2[[#This Row],[FundSource]]&amp;"-F",IF(Data2[[#This Row],[FederalService]]="S",Data2[[#This Row],[FundSource]]&amp;"-S"))))</f>
        <v>PR-S</v>
      </c>
    </row>
    <row r="824" spans="1:29" ht="15" x14ac:dyDescent="0.25">
      <c r="A824" t="s">
        <v>127</v>
      </c>
      <c r="B824" t="s">
        <v>127</v>
      </c>
      <c r="C824" t="s">
        <v>165</v>
      </c>
      <c r="D824" s="15">
        <v>531</v>
      </c>
      <c r="E824" t="s">
        <v>442</v>
      </c>
      <c r="F824" t="s">
        <v>121</v>
      </c>
      <c r="G824" t="s">
        <v>117</v>
      </c>
      <c r="H824" t="s">
        <v>165</v>
      </c>
      <c r="I824" t="s">
        <v>118</v>
      </c>
      <c r="J824" t="s">
        <v>174</v>
      </c>
      <c r="K824" t="s">
        <v>112</v>
      </c>
      <c r="L824" s="15">
        <v>2000</v>
      </c>
      <c r="M824" t="s">
        <v>115</v>
      </c>
      <c r="N824" t="s">
        <v>116</v>
      </c>
      <c r="O824" t="s">
        <v>443</v>
      </c>
      <c r="P824" t="s">
        <v>444</v>
      </c>
      <c r="Q824" t="s">
        <v>176</v>
      </c>
      <c r="R824" t="s">
        <v>170</v>
      </c>
      <c r="S824">
        <v>161400</v>
      </c>
      <c r="T824">
        <v>0</v>
      </c>
      <c r="U824" s="15">
        <v>2</v>
      </c>
      <c r="V824" s="27" t="str">
        <f>INDEX(program[ProgramName],MATCH(Data2[[#This Row],[ProgramNum]],program[ProgramNum],0))</f>
        <v>MOTOR VEHICLE SERVICES AND ENFORCEMENT</v>
      </c>
      <c r="W824" s="20" t="str">
        <f>RIGHT(Data2[[#This Row],[ProgramNum]],1)&amp;Data2[[#This Row],[Statute]]</f>
        <v>5ek</v>
      </c>
      <c r="X824" s="27" t="e">
        <f>INDEX(#REF!,MATCH(Data2[[#This Row],[Appr]],#REF!,0))</f>
        <v>#REF!</v>
      </c>
      <c r="Y824" s="40" t="str">
        <f>INDEX(version[Version],MATCH(Data2[[#This Row],[ChangeAuth]],version[Chg code],0))</f>
        <v>Agency</v>
      </c>
      <c r="Z824" s="30">
        <f>INDEX(fund[#Data],MATCH(G824,fund[Fund code],0),2)</f>
        <v>100</v>
      </c>
      <c r="AA824" s="29" t="str">
        <f>IF(Data2[[#This Row],[B2year]]=1,RIGHT(LEFT($A$1,4)+1,2),IF(Data2[[#This Row],[B2year]]=2,RIGHT($A$1,2),""))</f>
        <v>23</v>
      </c>
      <c r="AB824" s="29">
        <f>INDEX(version8[#Data],MATCH(Data2[[#This Row],[Version]],version8[Version],0),2)</f>
        <v>1</v>
      </c>
      <c r="AC824" s="29" t="str">
        <f>IF(Data2[[#This Row],[FederalService]]="",Data2[[#This Row],[FundSource]],IF(Data2[[#This Row],[FederalService]]="L",Data2[[#This Row],[FundSource]]&amp;"-L",IF(Data2[[#This Row],[FederalService]]="F",Data2[[#This Row],[FundSource]]&amp;"-F",IF(Data2[[#This Row],[FederalService]]="S",Data2[[#This Row],[FundSource]]&amp;"-S"))))</f>
        <v>PR-S</v>
      </c>
    </row>
    <row r="825" spans="1:29" ht="15" x14ac:dyDescent="0.25">
      <c r="A825" t="s">
        <v>127</v>
      </c>
      <c r="B825" t="s">
        <v>127</v>
      </c>
      <c r="C825" t="s">
        <v>165</v>
      </c>
      <c r="D825" s="15">
        <v>538</v>
      </c>
      <c r="E825" t="s">
        <v>445</v>
      </c>
      <c r="F825" t="s">
        <v>121</v>
      </c>
      <c r="G825" t="s">
        <v>117</v>
      </c>
      <c r="H825" t="s">
        <v>165</v>
      </c>
      <c r="I825" t="s">
        <v>118</v>
      </c>
      <c r="J825" t="s">
        <v>112</v>
      </c>
      <c r="K825" t="s">
        <v>165</v>
      </c>
      <c r="L825" s="15">
        <v>2000</v>
      </c>
      <c r="M825" t="s">
        <v>115</v>
      </c>
      <c r="N825" t="s">
        <v>116</v>
      </c>
      <c r="O825" t="s">
        <v>446</v>
      </c>
      <c r="P825" t="s">
        <v>340</v>
      </c>
      <c r="Q825" t="s">
        <v>176</v>
      </c>
      <c r="R825" t="s">
        <v>170</v>
      </c>
      <c r="S825">
        <v>5000</v>
      </c>
      <c r="T825">
        <v>0</v>
      </c>
      <c r="U825" s="15">
        <v>1</v>
      </c>
      <c r="V825" s="27" t="str">
        <f>INDEX(program[ProgramName],MATCH(Data2[[#This Row],[ProgramNum]],program[ProgramNum],0))</f>
        <v>MOTOR VEHICLE SERVICES AND ENFORCEMENT</v>
      </c>
      <c r="W825" s="20" t="str">
        <f>RIGHT(Data2[[#This Row],[ProgramNum]],1)&amp;Data2[[#This Row],[Statute]]</f>
        <v>5eL</v>
      </c>
      <c r="X825" s="27" t="e">
        <f>INDEX(#REF!,MATCH(Data2[[#This Row],[Appr]],#REF!,0))</f>
        <v>#REF!</v>
      </c>
      <c r="Y825" s="40" t="str">
        <f>INDEX(version[Version],MATCH(Data2[[#This Row],[ChangeAuth]],version[Chg code],0))</f>
        <v>Agency</v>
      </c>
      <c r="Z825" s="30">
        <f>INDEX(fund[#Data],MATCH(G825,fund[Fund code],0),2)</f>
        <v>100</v>
      </c>
      <c r="AA825" s="29" t="str">
        <f>IF(Data2[[#This Row],[B2year]]=1,RIGHT(LEFT($A$1,4)+1,2),IF(Data2[[#This Row],[B2year]]=2,RIGHT($A$1,2),""))</f>
        <v>22</v>
      </c>
      <c r="AB825" s="29">
        <f>INDEX(version8[#Data],MATCH(Data2[[#This Row],[Version]],version8[Version],0),2)</f>
        <v>1</v>
      </c>
      <c r="AC825" s="29" t="str">
        <f>IF(Data2[[#This Row],[FederalService]]="",Data2[[#This Row],[FundSource]],IF(Data2[[#This Row],[FederalService]]="L",Data2[[#This Row],[FundSource]]&amp;"-L",IF(Data2[[#This Row],[FederalService]]="F",Data2[[#This Row],[FundSource]]&amp;"-F",IF(Data2[[#This Row],[FederalService]]="S",Data2[[#This Row],[FundSource]]&amp;"-S"))))</f>
        <v>PR</v>
      </c>
    </row>
    <row r="826" spans="1:29" ht="15" x14ac:dyDescent="0.25">
      <c r="A826" t="s">
        <v>127</v>
      </c>
      <c r="B826" t="s">
        <v>127</v>
      </c>
      <c r="C826" t="s">
        <v>165</v>
      </c>
      <c r="D826" s="15">
        <v>538</v>
      </c>
      <c r="E826" t="s">
        <v>445</v>
      </c>
      <c r="F826" t="s">
        <v>121</v>
      </c>
      <c r="G826" t="s">
        <v>117</v>
      </c>
      <c r="H826" t="s">
        <v>165</v>
      </c>
      <c r="I826" t="s">
        <v>118</v>
      </c>
      <c r="J826" t="s">
        <v>112</v>
      </c>
      <c r="K826" t="s">
        <v>165</v>
      </c>
      <c r="L826" s="15">
        <v>2000</v>
      </c>
      <c r="M826" t="s">
        <v>115</v>
      </c>
      <c r="N826" t="s">
        <v>116</v>
      </c>
      <c r="O826" t="s">
        <v>446</v>
      </c>
      <c r="P826" t="s">
        <v>340</v>
      </c>
      <c r="Q826" t="s">
        <v>176</v>
      </c>
      <c r="R826" t="s">
        <v>170</v>
      </c>
      <c r="S826">
        <v>5000</v>
      </c>
      <c r="T826">
        <v>0</v>
      </c>
      <c r="U826" s="15">
        <v>2</v>
      </c>
      <c r="V826" s="27" t="str">
        <f>INDEX(program[ProgramName],MATCH(Data2[[#This Row],[ProgramNum]],program[ProgramNum],0))</f>
        <v>MOTOR VEHICLE SERVICES AND ENFORCEMENT</v>
      </c>
      <c r="W826" s="20" t="str">
        <f>RIGHT(Data2[[#This Row],[ProgramNum]],1)&amp;Data2[[#This Row],[Statute]]</f>
        <v>5eL</v>
      </c>
      <c r="X826" s="27" t="e">
        <f>INDEX(#REF!,MATCH(Data2[[#This Row],[Appr]],#REF!,0))</f>
        <v>#REF!</v>
      </c>
      <c r="Y826" s="40" t="str">
        <f>INDEX(version[Version],MATCH(Data2[[#This Row],[ChangeAuth]],version[Chg code],0))</f>
        <v>Agency</v>
      </c>
      <c r="Z826" s="30">
        <f>INDEX(fund[#Data],MATCH(G826,fund[Fund code],0),2)</f>
        <v>100</v>
      </c>
      <c r="AA826" s="29" t="str">
        <f>IF(Data2[[#This Row],[B2year]]=1,RIGHT(LEFT($A$1,4)+1,2),IF(Data2[[#This Row],[B2year]]=2,RIGHT($A$1,2),""))</f>
        <v>23</v>
      </c>
      <c r="AB826" s="29">
        <f>INDEX(version8[#Data],MATCH(Data2[[#This Row],[Version]],version8[Version],0),2)</f>
        <v>1</v>
      </c>
      <c r="AC826" s="29" t="str">
        <f>IF(Data2[[#This Row],[FederalService]]="",Data2[[#This Row],[FundSource]],IF(Data2[[#This Row],[FederalService]]="L",Data2[[#This Row],[FundSource]]&amp;"-L",IF(Data2[[#This Row],[FederalService]]="F",Data2[[#This Row],[FundSource]]&amp;"-F",IF(Data2[[#This Row],[FederalService]]="S",Data2[[#This Row],[FundSource]]&amp;"-S"))))</f>
        <v>PR</v>
      </c>
    </row>
    <row r="827" spans="1:29" ht="15" x14ac:dyDescent="0.25">
      <c r="A827" t="s">
        <v>127</v>
      </c>
      <c r="B827" t="s">
        <v>127</v>
      </c>
      <c r="C827" t="s">
        <v>165</v>
      </c>
      <c r="D827" s="15">
        <v>539</v>
      </c>
      <c r="E827" t="s">
        <v>447</v>
      </c>
      <c r="F827" t="s">
        <v>121</v>
      </c>
      <c r="G827" t="s">
        <v>117</v>
      </c>
      <c r="H827" t="s">
        <v>165</v>
      </c>
      <c r="I827" t="s">
        <v>118</v>
      </c>
      <c r="J827" t="s">
        <v>112</v>
      </c>
      <c r="K827" t="s">
        <v>165</v>
      </c>
      <c r="L827" s="15">
        <v>2000</v>
      </c>
      <c r="M827" t="s">
        <v>115</v>
      </c>
      <c r="N827" t="s">
        <v>116</v>
      </c>
      <c r="O827" t="s">
        <v>448</v>
      </c>
      <c r="P827" t="s">
        <v>449</v>
      </c>
      <c r="Q827" t="s">
        <v>176</v>
      </c>
      <c r="R827" t="s">
        <v>170</v>
      </c>
      <c r="S827">
        <v>5000</v>
      </c>
      <c r="T827">
        <v>0</v>
      </c>
      <c r="U827" s="15">
        <v>1</v>
      </c>
      <c r="V827" s="27" t="str">
        <f>INDEX(program[ProgramName],MATCH(Data2[[#This Row],[ProgramNum]],program[ProgramNum],0))</f>
        <v>MOTOR VEHICLE SERVICES AND ENFORCEMENT</v>
      </c>
      <c r="W827" s="20" t="str">
        <f>RIGHT(Data2[[#This Row],[ProgramNum]],1)&amp;Data2[[#This Row],[Statute]]</f>
        <v>5fg</v>
      </c>
      <c r="X827" s="27" t="e">
        <f>INDEX(#REF!,MATCH(Data2[[#This Row],[Appr]],#REF!,0))</f>
        <v>#REF!</v>
      </c>
      <c r="Y827" s="40" t="str">
        <f>INDEX(version[Version],MATCH(Data2[[#This Row],[ChangeAuth]],version[Chg code],0))</f>
        <v>Agency</v>
      </c>
      <c r="Z827" s="30">
        <f>INDEX(fund[#Data],MATCH(G827,fund[Fund code],0),2)</f>
        <v>100</v>
      </c>
      <c r="AA827" s="29" t="str">
        <f>IF(Data2[[#This Row],[B2year]]=1,RIGHT(LEFT($A$1,4)+1,2),IF(Data2[[#This Row],[B2year]]=2,RIGHT($A$1,2),""))</f>
        <v>22</v>
      </c>
      <c r="AB827" s="29">
        <f>INDEX(version8[#Data],MATCH(Data2[[#This Row],[Version]],version8[Version],0),2)</f>
        <v>1</v>
      </c>
      <c r="AC827" s="29" t="str">
        <f>IF(Data2[[#This Row],[FederalService]]="",Data2[[#This Row],[FundSource]],IF(Data2[[#This Row],[FederalService]]="L",Data2[[#This Row],[FundSource]]&amp;"-L",IF(Data2[[#This Row],[FederalService]]="F",Data2[[#This Row],[FundSource]]&amp;"-F",IF(Data2[[#This Row],[FederalService]]="S",Data2[[#This Row],[FundSource]]&amp;"-S"))))</f>
        <v>PR</v>
      </c>
    </row>
    <row r="828" spans="1:29" ht="15" x14ac:dyDescent="0.25">
      <c r="A828" t="s">
        <v>127</v>
      </c>
      <c r="B828" t="s">
        <v>127</v>
      </c>
      <c r="C828" t="s">
        <v>165</v>
      </c>
      <c r="D828" s="15">
        <v>539</v>
      </c>
      <c r="E828" t="s">
        <v>447</v>
      </c>
      <c r="F828" t="s">
        <v>121</v>
      </c>
      <c r="G828" t="s">
        <v>117</v>
      </c>
      <c r="H828" t="s">
        <v>165</v>
      </c>
      <c r="I828" t="s">
        <v>118</v>
      </c>
      <c r="J828" t="s">
        <v>112</v>
      </c>
      <c r="K828" t="s">
        <v>165</v>
      </c>
      <c r="L828" s="15">
        <v>2000</v>
      </c>
      <c r="M828" t="s">
        <v>115</v>
      </c>
      <c r="N828" t="s">
        <v>116</v>
      </c>
      <c r="O828" t="s">
        <v>448</v>
      </c>
      <c r="P828" t="s">
        <v>449</v>
      </c>
      <c r="Q828" t="s">
        <v>176</v>
      </c>
      <c r="R828" t="s">
        <v>170</v>
      </c>
      <c r="S828">
        <v>5000</v>
      </c>
      <c r="T828">
        <v>0</v>
      </c>
      <c r="U828" s="15">
        <v>2</v>
      </c>
      <c r="V828" s="27" t="str">
        <f>INDEX(program[ProgramName],MATCH(Data2[[#This Row],[ProgramNum]],program[ProgramNum],0))</f>
        <v>MOTOR VEHICLE SERVICES AND ENFORCEMENT</v>
      </c>
      <c r="W828" s="20" t="str">
        <f>RIGHT(Data2[[#This Row],[ProgramNum]],1)&amp;Data2[[#This Row],[Statute]]</f>
        <v>5fg</v>
      </c>
      <c r="X828" s="27" t="e">
        <f>INDEX(#REF!,MATCH(Data2[[#This Row],[Appr]],#REF!,0))</f>
        <v>#REF!</v>
      </c>
      <c r="Y828" s="40" t="str">
        <f>INDEX(version[Version],MATCH(Data2[[#This Row],[ChangeAuth]],version[Chg code],0))</f>
        <v>Agency</v>
      </c>
      <c r="Z828" s="30">
        <f>INDEX(fund[#Data],MATCH(G828,fund[Fund code],0),2)</f>
        <v>100</v>
      </c>
      <c r="AA828" s="29" t="str">
        <f>IF(Data2[[#This Row],[B2year]]=1,RIGHT(LEFT($A$1,4)+1,2),IF(Data2[[#This Row],[B2year]]=2,RIGHT($A$1,2),""))</f>
        <v>23</v>
      </c>
      <c r="AB828" s="29">
        <f>INDEX(version8[#Data],MATCH(Data2[[#This Row],[Version]],version8[Version],0),2)</f>
        <v>1</v>
      </c>
      <c r="AC828" s="29" t="str">
        <f>IF(Data2[[#This Row],[FederalService]]="",Data2[[#This Row],[FundSource]],IF(Data2[[#This Row],[FederalService]]="L",Data2[[#This Row],[FundSource]]&amp;"-L",IF(Data2[[#This Row],[FederalService]]="F",Data2[[#This Row],[FundSource]]&amp;"-F",IF(Data2[[#This Row],[FederalService]]="S",Data2[[#This Row],[FundSource]]&amp;"-S"))))</f>
        <v>PR</v>
      </c>
    </row>
    <row r="829" spans="1:29" ht="15" x14ac:dyDescent="0.25">
      <c r="A829" t="s">
        <v>127</v>
      </c>
      <c r="B829" t="s">
        <v>127</v>
      </c>
      <c r="C829" t="s">
        <v>165</v>
      </c>
      <c r="D829" s="15">
        <v>540</v>
      </c>
      <c r="E829" t="s">
        <v>450</v>
      </c>
      <c r="F829" t="s">
        <v>121</v>
      </c>
      <c r="G829" t="s">
        <v>117</v>
      </c>
      <c r="H829" t="s">
        <v>165</v>
      </c>
      <c r="I829" t="s">
        <v>118</v>
      </c>
      <c r="J829" t="s">
        <v>112</v>
      </c>
      <c r="K829" t="s">
        <v>165</v>
      </c>
      <c r="L829" s="15">
        <v>2000</v>
      </c>
      <c r="M829" t="s">
        <v>115</v>
      </c>
      <c r="N829" t="s">
        <v>116</v>
      </c>
      <c r="O829" t="s">
        <v>451</v>
      </c>
      <c r="P829" t="s">
        <v>354</v>
      </c>
      <c r="Q829" t="s">
        <v>176</v>
      </c>
      <c r="R829" t="s">
        <v>170</v>
      </c>
      <c r="S829">
        <v>5000</v>
      </c>
      <c r="T829">
        <v>0</v>
      </c>
      <c r="U829" s="15">
        <v>1</v>
      </c>
      <c r="V829" s="27" t="str">
        <f>INDEX(program[ProgramName],MATCH(Data2[[#This Row],[ProgramNum]],program[ProgramNum],0))</f>
        <v>MOTOR VEHICLE SERVICES AND ENFORCEMENT</v>
      </c>
      <c r="W829" s="20" t="str">
        <f>RIGHT(Data2[[#This Row],[ProgramNum]],1)&amp;Data2[[#This Row],[Statute]]</f>
        <v>5fh</v>
      </c>
      <c r="X829" s="27" t="e">
        <f>INDEX(#REF!,MATCH(Data2[[#This Row],[Appr]],#REF!,0))</f>
        <v>#REF!</v>
      </c>
      <c r="Y829" s="40" t="str">
        <f>INDEX(version[Version],MATCH(Data2[[#This Row],[ChangeAuth]],version[Chg code],0))</f>
        <v>Agency</v>
      </c>
      <c r="Z829" s="30">
        <f>INDEX(fund[#Data],MATCH(G829,fund[Fund code],0),2)</f>
        <v>100</v>
      </c>
      <c r="AA829" s="29" t="str">
        <f>IF(Data2[[#This Row],[B2year]]=1,RIGHT(LEFT($A$1,4)+1,2),IF(Data2[[#This Row],[B2year]]=2,RIGHT($A$1,2),""))</f>
        <v>22</v>
      </c>
      <c r="AB829" s="29">
        <f>INDEX(version8[#Data],MATCH(Data2[[#This Row],[Version]],version8[Version],0),2)</f>
        <v>1</v>
      </c>
      <c r="AC829" s="29" t="str">
        <f>IF(Data2[[#This Row],[FederalService]]="",Data2[[#This Row],[FundSource]],IF(Data2[[#This Row],[FederalService]]="L",Data2[[#This Row],[FundSource]]&amp;"-L",IF(Data2[[#This Row],[FederalService]]="F",Data2[[#This Row],[FundSource]]&amp;"-F",IF(Data2[[#This Row],[FederalService]]="S",Data2[[#This Row],[FundSource]]&amp;"-S"))))</f>
        <v>PR</v>
      </c>
    </row>
    <row r="830" spans="1:29" ht="15" x14ac:dyDescent="0.25">
      <c r="A830" t="s">
        <v>127</v>
      </c>
      <c r="B830" t="s">
        <v>127</v>
      </c>
      <c r="C830" t="s">
        <v>165</v>
      </c>
      <c r="D830" s="15">
        <v>540</v>
      </c>
      <c r="E830" t="s">
        <v>450</v>
      </c>
      <c r="F830" t="s">
        <v>121</v>
      </c>
      <c r="G830" t="s">
        <v>117</v>
      </c>
      <c r="H830" t="s">
        <v>165</v>
      </c>
      <c r="I830" t="s">
        <v>118</v>
      </c>
      <c r="J830" t="s">
        <v>112</v>
      </c>
      <c r="K830" t="s">
        <v>165</v>
      </c>
      <c r="L830" s="15">
        <v>2000</v>
      </c>
      <c r="M830" t="s">
        <v>115</v>
      </c>
      <c r="N830" t="s">
        <v>116</v>
      </c>
      <c r="O830" t="s">
        <v>451</v>
      </c>
      <c r="P830" t="s">
        <v>354</v>
      </c>
      <c r="Q830" t="s">
        <v>176</v>
      </c>
      <c r="R830" t="s">
        <v>170</v>
      </c>
      <c r="S830">
        <v>5000</v>
      </c>
      <c r="T830">
        <v>0</v>
      </c>
      <c r="U830" s="15">
        <v>2</v>
      </c>
      <c r="V830" s="27" t="str">
        <f>INDEX(program[ProgramName],MATCH(Data2[[#This Row],[ProgramNum]],program[ProgramNum],0))</f>
        <v>MOTOR VEHICLE SERVICES AND ENFORCEMENT</v>
      </c>
      <c r="W830" s="20" t="str">
        <f>RIGHT(Data2[[#This Row],[ProgramNum]],1)&amp;Data2[[#This Row],[Statute]]</f>
        <v>5fh</v>
      </c>
      <c r="X830" s="27" t="e">
        <f>INDEX(#REF!,MATCH(Data2[[#This Row],[Appr]],#REF!,0))</f>
        <v>#REF!</v>
      </c>
      <c r="Y830" s="40" t="str">
        <f>INDEX(version[Version],MATCH(Data2[[#This Row],[ChangeAuth]],version[Chg code],0))</f>
        <v>Agency</v>
      </c>
      <c r="Z830" s="30">
        <f>INDEX(fund[#Data],MATCH(G830,fund[Fund code],0),2)</f>
        <v>100</v>
      </c>
      <c r="AA830" s="29" t="str">
        <f>IF(Data2[[#This Row],[B2year]]=1,RIGHT(LEFT($A$1,4)+1,2),IF(Data2[[#This Row],[B2year]]=2,RIGHT($A$1,2),""))</f>
        <v>23</v>
      </c>
      <c r="AB830" s="29">
        <f>INDEX(version8[#Data],MATCH(Data2[[#This Row],[Version]],version8[Version],0),2)</f>
        <v>1</v>
      </c>
      <c r="AC830" s="29" t="str">
        <f>IF(Data2[[#This Row],[FederalService]]="",Data2[[#This Row],[FundSource]],IF(Data2[[#This Row],[FederalService]]="L",Data2[[#This Row],[FundSource]]&amp;"-L",IF(Data2[[#This Row],[FederalService]]="F",Data2[[#This Row],[FundSource]]&amp;"-F",IF(Data2[[#This Row],[FederalService]]="S",Data2[[#This Row],[FundSource]]&amp;"-S"))))</f>
        <v>PR</v>
      </c>
    </row>
    <row r="831" spans="1:29" ht="15" x14ac:dyDescent="0.25">
      <c r="A831" t="s">
        <v>127</v>
      </c>
      <c r="B831" t="s">
        <v>127</v>
      </c>
      <c r="C831" t="s">
        <v>165</v>
      </c>
      <c r="D831" s="15">
        <v>541</v>
      </c>
      <c r="E831" t="s">
        <v>452</v>
      </c>
      <c r="F831" t="s">
        <v>121</v>
      </c>
      <c r="G831" t="s">
        <v>117</v>
      </c>
      <c r="H831" t="s">
        <v>165</v>
      </c>
      <c r="I831" t="s">
        <v>118</v>
      </c>
      <c r="J831" t="s">
        <v>112</v>
      </c>
      <c r="K831" t="s">
        <v>165</v>
      </c>
      <c r="L831" s="15">
        <v>2000</v>
      </c>
      <c r="M831" t="s">
        <v>115</v>
      </c>
      <c r="N831" t="s">
        <v>116</v>
      </c>
      <c r="O831" t="s">
        <v>453</v>
      </c>
      <c r="P831" t="s">
        <v>454</v>
      </c>
      <c r="Q831" t="s">
        <v>176</v>
      </c>
      <c r="R831" t="s">
        <v>170</v>
      </c>
      <c r="S831">
        <v>5000</v>
      </c>
      <c r="T831">
        <v>0</v>
      </c>
      <c r="U831" s="15">
        <v>1</v>
      </c>
      <c r="V831" s="27" t="str">
        <f>INDEX(program[ProgramName],MATCH(Data2[[#This Row],[ProgramNum]],program[ProgramNum],0))</f>
        <v>MOTOR VEHICLE SERVICES AND ENFORCEMENT</v>
      </c>
      <c r="W831" s="20" t="str">
        <f>RIGHT(Data2[[#This Row],[ProgramNum]],1)&amp;Data2[[#This Row],[Statute]]</f>
        <v>5fi</v>
      </c>
      <c r="X831" s="27" t="e">
        <f>INDEX(#REF!,MATCH(Data2[[#This Row],[Appr]],#REF!,0))</f>
        <v>#REF!</v>
      </c>
      <c r="Y831" s="40" t="str">
        <f>INDEX(version[Version],MATCH(Data2[[#This Row],[ChangeAuth]],version[Chg code],0))</f>
        <v>Agency</v>
      </c>
      <c r="Z831" s="30">
        <f>INDEX(fund[#Data],MATCH(G831,fund[Fund code],0),2)</f>
        <v>100</v>
      </c>
      <c r="AA831" s="29" t="str">
        <f>IF(Data2[[#This Row],[B2year]]=1,RIGHT(LEFT($A$1,4)+1,2),IF(Data2[[#This Row],[B2year]]=2,RIGHT($A$1,2),""))</f>
        <v>22</v>
      </c>
      <c r="AB831" s="29">
        <f>INDEX(version8[#Data],MATCH(Data2[[#This Row],[Version]],version8[Version],0),2)</f>
        <v>1</v>
      </c>
      <c r="AC831" s="29" t="str">
        <f>IF(Data2[[#This Row],[FederalService]]="",Data2[[#This Row],[FundSource]],IF(Data2[[#This Row],[FederalService]]="L",Data2[[#This Row],[FundSource]]&amp;"-L",IF(Data2[[#This Row],[FederalService]]="F",Data2[[#This Row],[FundSource]]&amp;"-F",IF(Data2[[#This Row],[FederalService]]="S",Data2[[#This Row],[FundSource]]&amp;"-S"))))</f>
        <v>PR</v>
      </c>
    </row>
    <row r="832" spans="1:29" ht="15" x14ac:dyDescent="0.25">
      <c r="A832" t="s">
        <v>127</v>
      </c>
      <c r="B832" t="s">
        <v>127</v>
      </c>
      <c r="C832" t="s">
        <v>165</v>
      </c>
      <c r="D832" s="15">
        <v>541</v>
      </c>
      <c r="E832" t="s">
        <v>452</v>
      </c>
      <c r="F832" t="s">
        <v>121</v>
      </c>
      <c r="G832" t="s">
        <v>117</v>
      </c>
      <c r="H832" t="s">
        <v>165</v>
      </c>
      <c r="I832" t="s">
        <v>118</v>
      </c>
      <c r="J832" t="s">
        <v>112</v>
      </c>
      <c r="K832" t="s">
        <v>165</v>
      </c>
      <c r="L832" s="15">
        <v>2000</v>
      </c>
      <c r="M832" t="s">
        <v>115</v>
      </c>
      <c r="N832" t="s">
        <v>116</v>
      </c>
      <c r="O832" t="s">
        <v>453</v>
      </c>
      <c r="P832" t="s">
        <v>454</v>
      </c>
      <c r="Q832" t="s">
        <v>176</v>
      </c>
      <c r="R832" t="s">
        <v>170</v>
      </c>
      <c r="S832">
        <v>5000</v>
      </c>
      <c r="T832">
        <v>0</v>
      </c>
      <c r="U832" s="15">
        <v>2</v>
      </c>
      <c r="V832" s="27" t="str">
        <f>INDEX(program[ProgramName],MATCH(Data2[[#This Row],[ProgramNum]],program[ProgramNum],0))</f>
        <v>MOTOR VEHICLE SERVICES AND ENFORCEMENT</v>
      </c>
      <c r="W832" s="20" t="str">
        <f>RIGHT(Data2[[#This Row],[ProgramNum]],1)&amp;Data2[[#This Row],[Statute]]</f>
        <v>5fi</v>
      </c>
      <c r="X832" s="27" t="e">
        <f>INDEX(#REF!,MATCH(Data2[[#This Row],[Appr]],#REF!,0))</f>
        <v>#REF!</v>
      </c>
      <c r="Y832" s="40" t="str">
        <f>INDEX(version[Version],MATCH(Data2[[#This Row],[ChangeAuth]],version[Chg code],0))</f>
        <v>Agency</v>
      </c>
      <c r="Z832" s="30">
        <f>INDEX(fund[#Data],MATCH(G832,fund[Fund code],0),2)</f>
        <v>100</v>
      </c>
      <c r="AA832" s="29" t="str">
        <f>IF(Data2[[#This Row],[B2year]]=1,RIGHT(LEFT($A$1,4)+1,2),IF(Data2[[#This Row],[B2year]]=2,RIGHT($A$1,2),""))</f>
        <v>23</v>
      </c>
      <c r="AB832" s="29">
        <f>INDEX(version8[#Data],MATCH(Data2[[#This Row],[Version]],version8[Version],0),2)</f>
        <v>1</v>
      </c>
      <c r="AC832" s="29" t="str">
        <f>IF(Data2[[#This Row],[FederalService]]="",Data2[[#This Row],[FundSource]],IF(Data2[[#This Row],[FederalService]]="L",Data2[[#This Row],[FundSource]]&amp;"-L",IF(Data2[[#This Row],[FederalService]]="F",Data2[[#This Row],[FundSource]]&amp;"-F",IF(Data2[[#This Row],[FederalService]]="S",Data2[[#This Row],[FundSource]]&amp;"-S"))))</f>
        <v>PR</v>
      </c>
    </row>
    <row r="833" spans="1:29" ht="15" x14ac:dyDescent="0.25">
      <c r="A833" t="s">
        <v>127</v>
      </c>
      <c r="B833" t="s">
        <v>127</v>
      </c>
      <c r="C833" t="s">
        <v>165</v>
      </c>
      <c r="D833" s="15">
        <v>542</v>
      </c>
      <c r="E833" t="s">
        <v>455</v>
      </c>
      <c r="F833" t="s">
        <v>121</v>
      </c>
      <c r="G833" t="s">
        <v>117</v>
      </c>
      <c r="H833" t="s">
        <v>165</v>
      </c>
      <c r="I833" t="s">
        <v>118</v>
      </c>
      <c r="J833" t="s">
        <v>112</v>
      </c>
      <c r="K833" t="s">
        <v>165</v>
      </c>
      <c r="L833" s="15">
        <v>2000</v>
      </c>
      <c r="M833" t="s">
        <v>115</v>
      </c>
      <c r="N833" t="s">
        <v>116</v>
      </c>
      <c r="O833" t="s">
        <v>456</v>
      </c>
      <c r="P833" t="s">
        <v>457</v>
      </c>
      <c r="Q833" t="s">
        <v>176</v>
      </c>
      <c r="R833" t="s">
        <v>170</v>
      </c>
      <c r="S833">
        <v>5000</v>
      </c>
      <c r="T833">
        <v>0</v>
      </c>
      <c r="U833" s="15">
        <v>1</v>
      </c>
      <c r="V833" s="27" t="str">
        <f>INDEX(program[ProgramName],MATCH(Data2[[#This Row],[ProgramNum]],program[ProgramNum],0))</f>
        <v>MOTOR VEHICLE SERVICES AND ENFORCEMENT</v>
      </c>
      <c r="W833" s="20" t="str">
        <f>RIGHT(Data2[[#This Row],[ProgramNum]],1)&amp;Data2[[#This Row],[Statute]]</f>
        <v>5fj</v>
      </c>
      <c r="X833" s="27" t="e">
        <f>INDEX(#REF!,MATCH(Data2[[#This Row],[Appr]],#REF!,0))</f>
        <v>#REF!</v>
      </c>
      <c r="Y833" s="40" t="str">
        <f>INDEX(version[Version],MATCH(Data2[[#This Row],[ChangeAuth]],version[Chg code],0))</f>
        <v>Agency</v>
      </c>
      <c r="Z833" s="30">
        <f>INDEX(fund[#Data],MATCH(G833,fund[Fund code],0),2)</f>
        <v>100</v>
      </c>
      <c r="AA833" s="29" t="str">
        <f>IF(Data2[[#This Row],[B2year]]=1,RIGHT(LEFT($A$1,4)+1,2),IF(Data2[[#This Row],[B2year]]=2,RIGHT($A$1,2),""))</f>
        <v>22</v>
      </c>
      <c r="AB833" s="29">
        <f>INDEX(version8[#Data],MATCH(Data2[[#This Row],[Version]],version8[Version],0),2)</f>
        <v>1</v>
      </c>
      <c r="AC833" s="29" t="str">
        <f>IF(Data2[[#This Row],[FederalService]]="",Data2[[#This Row],[FundSource]],IF(Data2[[#This Row],[FederalService]]="L",Data2[[#This Row],[FundSource]]&amp;"-L",IF(Data2[[#This Row],[FederalService]]="F",Data2[[#This Row],[FundSource]]&amp;"-F",IF(Data2[[#This Row],[FederalService]]="S",Data2[[#This Row],[FundSource]]&amp;"-S"))))</f>
        <v>PR</v>
      </c>
    </row>
    <row r="834" spans="1:29" ht="15" x14ac:dyDescent="0.25">
      <c r="A834" t="s">
        <v>127</v>
      </c>
      <c r="B834" t="s">
        <v>127</v>
      </c>
      <c r="C834" t="s">
        <v>165</v>
      </c>
      <c r="D834" s="15">
        <v>542</v>
      </c>
      <c r="E834" t="s">
        <v>455</v>
      </c>
      <c r="F834" t="s">
        <v>121</v>
      </c>
      <c r="G834" t="s">
        <v>117</v>
      </c>
      <c r="H834" t="s">
        <v>165</v>
      </c>
      <c r="I834" t="s">
        <v>118</v>
      </c>
      <c r="J834" t="s">
        <v>112</v>
      </c>
      <c r="K834" t="s">
        <v>165</v>
      </c>
      <c r="L834" s="15">
        <v>2000</v>
      </c>
      <c r="M834" t="s">
        <v>115</v>
      </c>
      <c r="N834" t="s">
        <v>116</v>
      </c>
      <c r="O834" t="s">
        <v>456</v>
      </c>
      <c r="P834" t="s">
        <v>457</v>
      </c>
      <c r="Q834" t="s">
        <v>176</v>
      </c>
      <c r="R834" t="s">
        <v>170</v>
      </c>
      <c r="S834">
        <v>5000</v>
      </c>
      <c r="T834">
        <v>0</v>
      </c>
      <c r="U834" s="15">
        <v>2</v>
      </c>
      <c r="V834" s="27" t="str">
        <f>INDEX(program[ProgramName],MATCH(Data2[[#This Row],[ProgramNum]],program[ProgramNum],0))</f>
        <v>MOTOR VEHICLE SERVICES AND ENFORCEMENT</v>
      </c>
      <c r="W834" s="20" t="str">
        <f>RIGHT(Data2[[#This Row],[ProgramNum]],1)&amp;Data2[[#This Row],[Statute]]</f>
        <v>5fj</v>
      </c>
      <c r="X834" s="27" t="e">
        <f>INDEX(#REF!,MATCH(Data2[[#This Row],[Appr]],#REF!,0))</f>
        <v>#REF!</v>
      </c>
      <c r="Y834" s="40" t="str">
        <f>INDEX(version[Version],MATCH(Data2[[#This Row],[ChangeAuth]],version[Chg code],0))</f>
        <v>Agency</v>
      </c>
      <c r="Z834" s="30">
        <f>INDEX(fund[#Data],MATCH(G834,fund[Fund code],0),2)</f>
        <v>100</v>
      </c>
      <c r="AA834" s="29" t="str">
        <f>IF(Data2[[#This Row],[B2year]]=1,RIGHT(LEFT($A$1,4)+1,2),IF(Data2[[#This Row],[B2year]]=2,RIGHT($A$1,2),""))</f>
        <v>23</v>
      </c>
      <c r="AB834" s="29">
        <f>INDEX(version8[#Data],MATCH(Data2[[#This Row],[Version]],version8[Version],0),2)</f>
        <v>1</v>
      </c>
      <c r="AC834" s="29" t="str">
        <f>IF(Data2[[#This Row],[FederalService]]="",Data2[[#This Row],[FundSource]],IF(Data2[[#This Row],[FederalService]]="L",Data2[[#This Row],[FundSource]]&amp;"-L",IF(Data2[[#This Row],[FederalService]]="F",Data2[[#This Row],[FundSource]]&amp;"-F",IF(Data2[[#This Row],[FederalService]]="S",Data2[[#This Row],[FundSource]]&amp;"-S"))))</f>
        <v>PR</v>
      </c>
    </row>
    <row r="835" spans="1:29" ht="15" x14ac:dyDescent="0.25">
      <c r="A835" t="s">
        <v>127</v>
      </c>
      <c r="B835" t="s">
        <v>127</v>
      </c>
      <c r="C835" t="s">
        <v>165</v>
      </c>
      <c r="D835" s="15">
        <v>543</v>
      </c>
      <c r="E835" t="s">
        <v>458</v>
      </c>
      <c r="F835" t="s">
        <v>121</v>
      </c>
      <c r="G835" t="s">
        <v>117</v>
      </c>
      <c r="H835" t="s">
        <v>165</v>
      </c>
      <c r="I835" t="s">
        <v>118</v>
      </c>
      <c r="J835" t="s">
        <v>112</v>
      </c>
      <c r="K835" t="s">
        <v>165</v>
      </c>
      <c r="L835" s="15">
        <v>2000</v>
      </c>
      <c r="M835" t="s">
        <v>115</v>
      </c>
      <c r="N835" t="s">
        <v>116</v>
      </c>
      <c r="O835" t="s">
        <v>459</v>
      </c>
      <c r="P835" t="s">
        <v>460</v>
      </c>
      <c r="Q835" t="s">
        <v>176</v>
      </c>
      <c r="R835" t="s">
        <v>170</v>
      </c>
      <c r="S835">
        <v>5000</v>
      </c>
      <c r="T835">
        <v>0</v>
      </c>
      <c r="U835" s="15">
        <v>1</v>
      </c>
      <c r="V835" s="27" t="str">
        <f>INDEX(program[ProgramName],MATCH(Data2[[#This Row],[ProgramNum]],program[ProgramNum],0))</f>
        <v>MOTOR VEHICLE SERVICES AND ENFORCEMENT</v>
      </c>
      <c r="W835" s="20" t="str">
        <f>RIGHT(Data2[[#This Row],[ProgramNum]],1)&amp;Data2[[#This Row],[Statute]]</f>
        <v>5gg</v>
      </c>
      <c r="X835" s="27" t="e">
        <f>INDEX(#REF!,MATCH(Data2[[#This Row],[Appr]],#REF!,0))</f>
        <v>#REF!</v>
      </c>
      <c r="Y835" s="40" t="str">
        <f>INDEX(version[Version],MATCH(Data2[[#This Row],[ChangeAuth]],version[Chg code],0))</f>
        <v>Agency</v>
      </c>
      <c r="Z835" s="30">
        <f>INDEX(fund[#Data],MATCH(G835,fund[Fund code],0),2)</f>
        <v>100</v>
      </c>
      <c r="AA835" s="29" t="str">
        <f>IF(Data2[[#This Row],[B2year]]=1,RIGHT(LEFT($A$1,4)+1,2),IF(Data2[[#This Row],[B2year]]=2,RIGHT($A$1,2),""))</f>
        <v>22</v>
      </c>
      <c r="AB835" s="29">
        <f>INDEX(version8[#Data],MATCH(Data2[[#This Row],[Version]],version8[Version],0),2)</f>
        <v>1</v>
      </c>
      <c r="AC835" s="29" t="str">
        <f>IF(Data2[[#This Row],[FederalService]]="",Data2[[#This Row],[FundSource]],IF(Data2[[#This Row],[FederalService]]="L",Data2[[#This Row],[FundSource]]&amp;"-L",IF(Data2[[#This Row],[FederalService]]="F",Data2[[#This Row],[FundSource]]&amp;"-F",IF(Data2[[#This Row],[FederalService]]="S",Data2[[#This Row],[FundSource]]&amp;"-S"))))</f>
        <v>PR</v>
      </c>
    </row>
    <row r="836" spans="1:29" ht="15" x14ac:dyDescent="0.25">
      <c r="A836" t="s">
        <v>127</v>
      </c>
      <c r="B836" t="s">
        <v>127</v>
      </c>
      <c r="C836" t="s">
        <v>165</v>
      </c>
      <c r="D836" s="15">
        <v>543</v>
      </c>
      <c r="E836" t="s">
        <v>458</v>
      </c>
      <c r="F836" t="s">
        <v>121</v>
      </c>
      <c r="G836" t="s">
        <v>117</v>
      </c>
      <c r="H836" t="s">
        <v>165</v>
      </c>
      <c r="I836" t="s">
        <v>118</v>
      </c>
      <c r="J836" t="s">
        <v>112</v>
      </c>
      <c r="K836" t="s">
        <v>165</v>
      </c>
      <c r="L836" s="15">
        <v>2000</v>
      </c>
      <c r="M836" t="s">
        <v>115</v>
      </c>
      <c r="N836" t="s">
        <v>116</v>
      </c>
      <c r="O836" t="s">
        <v>459</v>
      </c>
      <c r="P836" t="s">
        <v>460</v>
      </c>
      <c r="Q836" t="s">
        <v>176</v>
      </c>
      <c r="R836" t="s">
        <v>170</v>
      </c>
      <c r="S836">
        <v>5000</v>
      </c>
      <c r="T836">
        <v>0</v>
      </c>
      <c r="U836" s="15">
        <v>2</v>
      </c>
      <c r="V836" s="27" t="str">
        <f>INDEX(program[ProgramName],MATCH(Data2[[#This Row],[ProgramNum]],program[ProgramNum],0))</f>
        <v>MOTOR VEHICLE SERVICES AND ENFORCEMENT</v>
      </c>
      <c r="W836" s="20" t="str">
        <f>RIGHT(Data2[[#This Row],[ProgramNum]],1)&amp;Data2[[#This Row],[Statute]]</f>
        <v>5gg</v>
      </c>
      <c r="X836" s="27" t="e">
        <f>INDEX(#REF!,MATCH(Data2[[#This Row],[Appr]],#REF!,0))</f>
        <v>#REF!</v>
      </c>
      <c r="Y836" s="40" t="str">
        <f>INDEX(version[Version],MATCH(Data2[[#This Row],[ChangeAuth]],version[Chg code],0))</f>
        <v>Agency</v>
      </c>
      <c r="Z836" s="30">
        <f>INDEX(fund[#Data],MATCH(G836,fund[Fund code],0),2)</f>
        <v>100</v>
      </c>
      <c r="AA836" s="29" t="str">
        <f>IF(Data2[[#This Row],[B2year]]=1,RIGHT(LEFT($A$1,4)+1,2),IF(Data2[[#This Row],[B2year]]=2,RIGHT($A$1,2),""))</f>
        <v>23</v>
      </c>
      <c r="AB836" s="29">
        <f>INDEX(version8[#Data],MATCH(Data2[[#This Row],[Version]],version8[Version],0),2)</f>
        <v>1</v>
      </c>
      <c r="AC836" s="29" t="str">
        <f>IF(Data2[[#This Row],[FederalService]]="",Data2[[#This Row],[FundSource]],IF(Data2[[#This Row],[FederalService]]="L",Data2[[#This Row],[FundSource]]&amp;"-L",IF(Data2[[#This Row],[FederalService]]="F",Data2[[#This Row],[FundSource]]&amp;"-F",IF(Data2[[#This Row],[FederalService]]="S",Data2[[#This Row],[FundSource]]&amp;"-S"))))</f>
        <v>PR</v>
      </c>
    </row>
    <row r="837" spans="1:29" ht="15" x14ac:dyDescent="0.25">
      <c r="A837" t="s">
        <v>127</v>
      </c>
      <c r="B837" t="s">
        <v>127</v>
      </c>
      <c r="C837" t="s">
        <v>165</v>
      </c>
      <c r="D837" s="15">
        <v>544</v>
      </c>
      <c r="E837" t="s">
        <v>461</v>
      </c>
      <c r="F837" t="s">
        <v>121</v>
      </c>
      <c r="G837" t="s">
        <v>117</v>
      </c>
      <c r="H837" t="s">
        <v>165</v>
      </c>
      <c r="I837" t="s">
        <v>118</v>
      </c>
      <c r="J837" t="s">
        <v>112</v>
      </c>
      <c r="K837" t="s">
        <v>165</v>
      </c>
      <c r="L837" s="15">
        <v>2000</v>
      </c>
      <c r="M837" t="s">
        <v>115</v>
      </c>
      <c r="N837" t="s">
        <v>116</v>
      </c>
      <c r="O837" t="s">
        <v>462</v>
      </c>
      <c r="P837" t="s">
        <v>463</v>
      </c>
      <c r="Q837" t="s">
        <v>176</v>
      </c>
      <c r="R837" t="s">
        <v>170</v>
      </c>
      <c r="S837">
        <v>5000</v>
      </c>
      <c r="T837">
        <v>0</v>
      </c>
      <c r="U837" s="15">
        <v>1</v>
      </c>
      <c r="V837" s="27" t="str">
        <f>INDEX(program[ProgramName],MATCH(Data2[[#This Row],[ProgramNum]],program[ProgramNum],0))</f>
        <v>MOTOR VEHICLE SERVICES AND ENFORCEMENT</v>
      </c>
      <c r="W837" s="20" t="str">
        <f>RIGHT(Data2[[#This Row],[ProgramNum]],1)&amp;Data2[[#This Row],[Statute]]</f>
        <v>5gh</v>
      </c>
      <c r="X837" s="27" t="e">
        <f>INDEX(#REF!,MATCH(Data2[[#This Row],[Appr]],#REF!,0))</f>
        <v>#REF!</v>
      </c>
      <c r="Y837" s="40" t="str">
        <f>INDEX(version[Version],MATCH(Data2[[#This Row],[ChangeAuth]],version[Chg code],0))</f>
        <v>Agency</v>
      </c>
      <c r="Z837" s="30">
        <f>INDEX(fund[#Data],MATCH(G837,fund[Fund code],0),2)</f>
        <v>100</v>
      </c>
      <c r="AA837" s="29" t="str">
        <f>IF(Data2[[#This Row],[B2year]]=1,RIGHT(LEFT($A$1,4)+1,2),IF(Data2[[#This Row],[B2year]]=2,RIGHT($A$1,2),""))</f>
        <v>22</v>
      </c>
      <c r="AB837" s="29">
        <f>INDEX(version8[#Data],MATCH(Data2[[#This Row],[Version]],version8[Version],0),2)</f>
        <v>1</v>
      </c>
      <c r="AC837" s="29" t="str">
        <f>IF(Data2[[#This Row],[FederalService]]="",Data2[[#This Row],[FundSource]],IF(Data2[[#This Row],[FederalService]]="L",Data2[[#This Row],[FundSource]]&amp;"-L",IF(Data2[[#This Row],[FederalService]]="F",Data2[[#This Row],[FundSource]]&amp;"-F",IF(Data2[[#This Row],[FederalService]]="S",Data2[[#This Row],[FundSource]]&amp;"-S"))))</f>
        <v>PR</v>
      </c>
    </row>
    <row r="838" spans="1:29" ht="15" x14ac:dyDescent="0.25">
      <c r="A838" t="s">
        <v>127</v>
      </c>
      <c r="B838" t="s">
        <v>127</v>
      </c>
      <c r="C838" t="s">
        <v>165</v>
      </c>
      <c r="D838" s="15">
        <v>544</v>
      </c>
      <c r="E838" t="s">
        <v>461</v>
      </c>
      <c r="F838" t="s">
        <v>121</v>
      </c>
      <c r="G838" t="s">
        <v>117</v>
      </c>
      <c r="H838" t="s">
        <v>165</v>
      </c>
      <c r="I838" t="s">
        <v>118</v>
      </c>
      <c r="J838" t="s">
        <v>112</v>
      </c>
      <c r="K838" t="s">
        <v>165</v>
      </c>
      <c r="L838" s="15">
        <v>2000</v>
      </c>
      <c r="M838" t="s">
        <v>115</v>
      </c>
      <c r="N838" t="s">
        <v>116</v>
      </c>
      <c r="O838" t="s">
        <v>462</v>
      </c>
      <c r="P838" t="s">
        <v>463</v>
      </c>
      <c r="Q838" t="s">
        <v>176</v>
      </c>
      <c r="R838" t="s">
        <v>170</v>
      </c>
      <c r="S838">
        <v>5000</v>
      </c>
      <c r="T838">
        <v>0</v>
      </c>
      <c r="U838" s="15">
        <v>2</v>
      </c>
      <c r="V838" s="27" t="str">
        <f>INDEX(program[ProgramName],MATCH(Data2[[#This Row],[ProgramNum]],program[ProgramNum],0))</f>
        <v>MOTOR VEHICLE SERVICES AND ENFORCEMENT</v>
      </c>
      <c r="W838" s="20" t="str">
        <f>RIGHT(Data2[[#This Row],[ProgramNum]],1)&amp;Data2[[#This Row],[Statute]]</f>
        <v>5gh</v>
      </c>
      <c r="X838" s="27" t="e">
        <f>INDEX(#REF!,MATCH(Data2[[#This Row],[Appr]],#REF!,0))</f>
        <v>#REF!</v>
      </c>
      <c r="Y838" s="40" t="str">
        <f>INDEX(version[Version],MATCH(Data2[[#This Row],[ChangeAuth]],version[Chg code],0))</f>
        <v>Agency</v>
      </c>
      <c r="Z838" s="30">
        <f>INDEX(fund[#Data],MATCH(G838,fund[Fund code],0),2)</f>
        <v>100</v>
      </c>
      <c r="AA838" s="29" t="str">
        <f>IF(Data2[[#This Row],[B2year]]=1,RIGHT(LEFT($A$1,4)+1,2),IF(Data2[[#This Row],[B2year]]=2,RIGHT($A$1,2),""))</f>
        <v>23</v>
      </c>
      <c r="AB838" s="29">
        <f>INDEX(version8[#Data],MATCH(Data2[[#This Row],[Version]],version8[Version],0),2)</f>
        <v>1</v>
      </c>
      <c r="AC838" s="29" t="str">
        <f>IF(Data2[[#This Row],[FederalService]]="",Data2[[#This Row],[FundSource]],IF(Data2[[#This Row],[FederalService]]="L",Data2[[#This Row],[FundSource]]&amp;"-L",IF(Data2[[#This Row],[FederalService]]="F",Data2[[#This Row],[FundSource]]&amp;"-F",IF(Data2[[#This Row],[FederalService]]="S",Data2[[#This Row],[FundSource]]&amp;"-S"))))</f>
        <v>PR</v>
      </c>
    </row>
    <row r="839" spans="1:29" ht="15" x14ac:dyDescent="0.25">
      <c r="A839" t="s">
        <v>127</v>
      </c>
      <c r="B839" t="s">
        <v>128</v>
      </c>
      <c r="C839" t="s">
        <v>165</v>
      </c>
      <c r="D839" s="15">
        <v>596</v>
      </c>
      <c r="E839" t="s">
        <v>464</v>
      </c>
      <c r="F839" t="s">
        <v>109</v>
      </c>
      <c r="G839" t="s">
        <v>110</v>
      </c>
      <c r="H839" t="s">
        <v>165</v>
      </c>
      <c r="I839" t="s">
        <v>111</v>
      </c>
      <c r="J839" t="s">
        <v>112</v>
      </c>
      <c r="K839" t="s">
        <v>165</v>
      </c>
      <c r="L839" s="15">
        <v>2000</v>
      </c>
      <c r="M839" t="s">
        <v>115</v>
      </c>
      <c r="N839" t="s">
        <v>116</v>
      </c>
      <c r="O839" t="s">
        <v>267</v>
      </c>
      <c r="P839" t="s">
        <v>168</v>
      </c>
      <c r="Q839" t="s">
        <v>176</v>
      </c>
      <c r="R839" t="s">
        <v>170</v>
      </c>
      <c r="S839">
        <v>3193300</v>
      </c>
      <c r="T839">
        <v>0</v>
      </c>
      <c r="U839" s="15">
        <v>1</v>
      </c>
      <c r="V839" s="27" t="str">
        <f>INDEX(program[ProgramName],MATCH(Data2[[#This Row],[ProgramNum]],program[ProgramNum],0))</f>
        <v>MOTOR VEHICLE SERVICES AND ENFORCEMENT</v>
      </c>
      <c r="W839" s="20" t="str">
        <f>RIGHT(Data2[[#This Row],[ProgramNum]],1)&amp;Data2[[#This Row],[Statute]]</f>
        <v>5hq</v>
      </c>
      <c r="X839" s="27" t="e">
        <f>INDEX(#REF!,MATCH(Data2[[#This Row],[Appr]],#REF!,0))</f>
        <v>#REF!</v>
      </c>
      <c r="Y839" s="40" t="str">
        <f>INDEX(version[Version],MATCH(Data2[[#This Row],[ChangeAuth]],version[Chg code],0))</f>
        <v>Agency</v>
      </c>
      <c r="Z839" s="30">
        <f>INDEX(fund[#Data],MATCH(G839,fund[Fund code],0),2)</f>
        <v>211</v>
      </c>
      <c r="AA839" s="29" t="str">
        <f>IF(Data2[[#This Row],[B2year]]=1,RIGHT(LEFT($A$1,4)+1,2),IF(Data2[[#This Row],[B2year]]=2,RIGHT($A$1,2),""))</f>
        <v>22</v>
      </c>
      <c r="AB839" s="29">
        <f>INDEX(version8[#Data],MATCH(Data2[[#This Row],[Version]],version8[Version],0),2)</f>
        <v>1</v>
      </c>
      <c r="AC839" s="29" t="str">
        <f>IF(Data2[[#This Row],[FederalService]]="",Data2[[#This Row],[FundSource]],IF(Data2[[#This Row],[FederalService]]="L",Data2[[#This Row],[FundSource]]&amp;"-L",IF(Data2[[#This Row],[FederalService]]="F",Data2[[#This Row],[FundSource]]&amp;"-F",IF(Data2[[#This Row],[FederalService]]="S",Data2[[#This Row],[FundSource]]&amp;"-S"))))</f>
        <v>SEG</v>
      </c>
    </row>
    <row r="840" spans="1:29" ht="15" x14ac:dyDescent="0.25">
      <c r="A840" t="s">
        <v>127</v>
      </c>
      <c r="B840" t="s">
        <v>128</v>
      </c>
      <c r="C840" t="s">
        <v>165</v>
      </c>
      <c r="D840" s="15">
        <v>596</v>
      </c>
      <c r="E840" t="s">
        <v>464</v>
      </c>
      <c r="F840" t="s">
        <v>109</v>
      </c>
      <c r="G840" t="s">
        <v>110</v>
      </c>
      <c r="H840" t="s">
        <v>165</v>
      </c>
      <c r="I840" t="s">
        <v>111</v>
      </c>
      <c r="J840" t="s">
        <v>112</v>
      </c>
      <c r="K840" t="s">
        <v>165</v>
      </c>
      <c r="L840" s="15">
        <v>2000</v>
      </c>
      <c r="M840" t="s">
        <v>115</v>
      </c>
      <c r="N840" t="s">
        <v>116</v>
      </c>
      <c r="O840" t="s">
        <v>267</v>
      </c>
      <c r="P840" t="s">
        <v>168</v>
      </c>
      <c r="Q840" t="s">
        <v>176</v>
      </c>
      <c r="R840" t="s">
        <v>170</v>
      </c>
      <c r="S840">
        <v>3193300</v>
      </c>
      <c r="T840">
        <v>0</v>
      </c>
      <c r="U840" s="15">
        <v>2</v>
      </c>
      <c r="V840" s="27" t="str">
        <f>INDEX(program[ProgramName],MATCH(Data2[[#This Row],[ProgramNum]],program[ProgramNum],0))</f>
        <v>MOTOR VEHICLE SERVICES AND ENFORCEMENT</v>
      </c>
      <c r="W840" s="20" t="str">
        <f>RIGHT(Data2[[#This Row],[ProgramNum]],1)&amp;Data2[[#This Row],[Statute]]</f>
        <v>5hq</v>
      </c>
      <c r="X840" s="27" t="e">
        <f>INDEX(#REF!,MATCH(Data2[[#This Row],[Appr]],#REF!,0))</f>
        <v>#REF!</v>
      </c>
      <c r="Y840" s="40" t="str">
        <f>INDEX(version[Version],MATCH(Data2[[#This Row],[ChangeAuth]],version[Chg code],0))</f>
        <v>Agency</v>
      </c>
      <c r="Z840" s="30">
        <f>INDEX(fund[#Data],MATCH(G840,fund[Fund code],0),2)</f>
        <v>211</v>
      </c>
      <c r="AA840" s="29" t="str">
        <f>IF(Data2[[#This Row],[B2year]]=1,RIGHT(LEFT($A$1,4)+1,2),IF(Data2[[#This Row],[B2year]]=2,RIGHT($A$1,2),""))</f>
        <v>23</v>
      </c>
      <c r="AB840" s="29">
        <f>INDEX(version8[#Data],MATCH(Data2[[#This Row],[Version]],version8[Version],0),2)</f>
        <v>1</v>
      </c>
      <c r="AC840" s="29" t="str">
        <f>IF(Data2[[#This Row],[FederalService]]="",Data2[[#This Row],[FundSource]],IF(Data2[[#This Row],[FederalService]]="L",Data2[[#This Row],[FundSource]]&amp;"-L",IF(Data2[[#This Row],[FederalService]]="F",Data2[[#This Row],[FundSource]]&amp;"-F",IF(Data2[[#This Row],[FederalService]]="S",Data2[[#This Row],[FundSource]]&amp;"-S"))))</f>
        <v>SEG</v>
      </c>
    </row>
    <row r="841" spans="1:29" ht="15" x14ac:dyDescent="0.25">
      <c r="A841" t="s">
        <v>127</v>
      </c>
      <c r="B841" t="s">
        <v>126</v>
      </c>
      <c r="C841" t="s">
        <v>165</v>
      </c>
      <c r="D841" s="15">
        <v>527</v>
      </c>
      <c r="E841" t="s">
        <v>422</v>
      </c>
      <c r="F841" t="s">
        <v>121</v>
      </c>
      <c r="G841" t="s">
        <v>117</v>
      </c>
      <c r="H841" t="s">
        <v>165</v>
      </c>
      <c r="I841" t="s">
        <v>118</v>
      </c>
      <c r="J841" t="s">
        <v>112</v>
      </c>
      <c r="K841" t="s">
        <v>112</v>
      </c>
      <c r="L841" s="15">
        <v>2000</v>
      </c>
      <c r="M841" t="s">
        <v>115</v>
      </c>
      <c r="N841" t="s">
        <v>116</v>
      </c>
      <c r="O841" t="s">
        <v>423</v>
      </c>
      <c r="P841" t="s">
        <v>331</v>
      </c>
      <c r="Q841" t="s">
        <v>391</v>
      </c>
      <c r="R841" t="s">
        <v>170</v>
      </c>
      <c r="S841">
        <v>299200</v>
      </c>
      <c r="T841">
        <v>0</v>
      </c>
      <c r="U841" s="15">
        <v>1</v>
      </c>
      <c r="V841" s="27" t="str">
        <f>INDEX(program[ProgramName],MATCH(Data2[[#This Row],[ProgramNum]],program[ProgramNum],0))</f>
        <v>MOTOR VEHICLE SERVICES AND ENFORCEMENT</v>
      </c>
      <c r="W841" s="20" t="str">
        <f>RIGHT(Data2[[#This Row],[ProgramNum]],1)&amp;Data2[[#This Row],[Statute]]</f>
        <v>5ci</v>
      </c>
      <c r="X841" s="27" t="e">
        <f>INDEX(#REF!,MATCH(Data2[[#This Row],[Appr]],#REF!,0))</f>
        <v>#REF!</v>
      </c>
      <c r="Y841" s="40" t="str">
        <f>INDEX(version[Version],MATCH(Data2[[#This Row],[ChangeAuth]],version[Chg code],0))</f>
        <v>Agency</v>
      </c>
      <c r="Z841" s="30">
        <f>INDEX(fund[#Data],MATCH(G841,fund[Fund code],0),2)</f>
        <v>100</v>
      </c>
      <c r="AA841" s="29" t="str">
        <f>IF(Data2[[#This Row],[B2year]]=1,RIGHT(LEFT($A$1,4)+1,2),IF(Data2[[#This Row],[B2year]]=2,RIGHT($A$1,2),""))</f>
        <v>22</v>
      </c>
      <c r="AB841" s="29">
        <f>INDEX(version8[#Data],MATCH(Data2[[#This Row],[Version]],version8[Version],0),2)</f>
        <v>1</v>
      </c>
      <c r="AC841" s="29" t="str">
        <f>IF(Data2[[#This Row],[FederalService]]="",Data2[[#This Row],[FundSource]],IF(Data2[[#This Row],[FederalService]]="L",Data2[[#This Row],[FundSource]]&amp;"-L",IF(Data2[[#This Row],[FederalService]]="F",Data2[[#This Row],[FundSource]]&amp;"-F",IF(Data2[[#This Row],[FederalService]]="S",Data2[[#This Row],[FundSource]]&amp;"-S"))))</f>
        <v>PR-S</v>
      </c>
    </row>
    <row r="842" spans="1:29" ht="15" x14ac:dyDescent="0.25">
      <c r="A842" t="s">
        <v>127</v>
      </c>
      <c r="B842" t="s">
        <v>126</v>
      </c>
      <c r="C842" t="s">
        <v>165</v>
      </c>
      <c r="D842" s="15">
        <v>527</v>
      </c>
      <c r="E842" t="s">
        <v>422</v>
      </c>
      <c r="F842" t="s">
        <v>121</v>
      </c>
      <c r="G842" t="s">
        <v>117</v>
      </c>
      <c r="H842" t="s">
        <v>165</v>
      </c>
      <c r="I842" t="s">
        <v>118</v>
      </c>
      <c r="J842" t="s">
        <v>112</v>
      </c>
      <c r="K842" t="s">
        <v>112</v>
      </c>
      <c r="L842" s="15">
        <v>2000</v>
      </c>
      <c r="M842" t="s">
        <v>115</v>
      </c>
      <c r="N842" t="s">
        <v>116</v>
      </c>
      <c r="O842" t="s">
        <v>423</v>
      </c>
      <c r="P842" t="s">
        <v>331</v>
      </c>
      <c r="Q842" t="s">
        <v>391</v>
      </c>
      <c r="R842" t="s">
        <v>170</v>
      </c>
      <c r="S842">
        <v>299200</v>
      </c>
      <c r="T842">
        <v>0</v>
      </c>
      <c r="U842" s="15">
        <v>2</v>
      </c>
      <c r="V842" s="27" t="str">
        <f>INDEX(program[ProgramName],MATCH(Data2[[#This Row],[ProgramNum]],program[ProgramNum],0))</f>
        <v>MOTOR VEHICLE SERVICES AND ENFORCEMENT</v>
      </c>
      <c r="W842" s="20" t="str">
        <f>RIGHT(Data2[[#This Row],[ProgramNum]],1)&amp;Data2[[#This Row],[Statute]]</f>
        <v>5ci</v>
      </c>
      <c r="X842" s="27" t="e">
        <f>INDEX(#REF!,MATCH(Data2[[#This Row],[Appr]],#REF!,0))</f>
        <v>#REF!</v>
      </c>
      <c r="Y842" s="40" t="str">
        <f>INDEX(version[Version],MATCH(Data2[[#This Row],[ChangeAuth]],version[Chg code],0))</f>
        <v>Agency</v>
      </c>
      <c r="Z842" s="30">
        <f>INDEX(fund[#Data],MATCH(G842,fund[Fund code],0),2)</f>
        <v>100</v>
      </c>
      <c r="AA842" s="29" t="str">
        <f>IF(Data2[[#This Row],[B2year]]=1,RIGHT(LEFT($A$1,4)+1,2),IF(Data2[[#This Row],[B2year]]=2,RIGHT($A$1,2),""))</f>
        <v>23</v>
      </c>
      <c r="AB842" s="29">
        <f>INDEX(version8[#Data],MATCH(Data2[[#This Row],[Version]],version8[Version],0),2)</f>
        <v>1</v>
      </c>
      <c r="AC842" s="29" t="str">
        <f>IF(Data2[[#This Row],[FederalService]]="",Data2[[#This Row],[FundSource]],IF(Data2[[#This Row],[FederalService]]="L",Data2[[#This Row],[FundSource]]&amp;"-L",IF(Data2[[#This Row],[FederalService]]="F",Data2[[#This Row],[FundSource]]&amp;"-F",IF(Data2[[#This Row],[FederalService]]="S",Data2[[#This Row],[FundSource]]&amp;"-S"))))</f>
        <v>PR-S</v>
      </c>
    </row>
    <row r="843" spans="1:29" ht="15" x14ac:dyDescent="0.25">
      <c r="A843" t="s">
        <v>127</v>
      </c>
      <c r="B843" t="s">
        <v>126</v>
      </c>
      <c r="C843" t="s">
        <v>165</v>
      </c>
      <c r="D843" s="15">
        <v>563</v>
      </c>
      <c r="E843" t="s">
        <v>345</v>
      </c>
      <c r="F843" t="s">
        <v>109</v>
      </c>
      <c r="G843" t="s">
        <v>110</v>
      </c>
      <c r="H843" t="s">
        <v>165</v>
      </c>
      <c r="I843" t="s">
        <v>111</v>
      </c>
      <c r="J843" t="s">
        <v>112</v>
      </c>
      <c r="K843" t="s">
        <v>165</v>
      </c>
      <c r="L843" s="15">
        <v>2000</v>
      </c>
      <c r="M843" t="s">
        <v>115</v>
      </c>
      <c r="N843" t="s">
        <v>116</v>
      </c>
      <c r="O843" t="s">
        <v>209</v>
      </c>
      <c r="P843" t="s">
        <v>270</v>
      </c>
      <c r="Q843" t="s">
        <v>391</v>
      </c>
      <c r="R843" t="s">
        <v>170</v>
      </c>
      <c r="S843">
        <v>193500</v>
      </c>
      <c r="T843">
        <v>0</v>
      </c>
      <c r="U843" s="15">
        <v>2</v>
      </c>
      <c r="V843" s="27" t="str">
        <f>INDEX(program[ProgramName],MATCH(Data2[[#This Row],[ProgramNum]],program[ProgramNum],0))</f>
        <v>MOTOR VEHICLE SERVICES AND ENFORCEMENT</v>
      </c>
      <c r="W843" s="20" t="str">
        <f>RIGHT(Data2[[#This Row],[ProgramNum]],1)&amp;Data2[[#This Row],[Statute]]</f>
        <v>5cq</v>
      </c>
      <c r="X843" s="27" t="e">
        <f>INDEX(#REF!,MATCH(Data2[[#This Row],[Appr]],#REF!,0))</f>
        <v>#REF!</v>
      </c>
      <c r="Y843" s="40" t="str">
        <f>INDEX(version[Version],MATCH(Data2[[#This Row],[ChangeAuth]],version[Chg code],0))</f>
        <v>Agency</v>
      </c>
      <c r="Z843" s="30">
        <f>INDEX(fund[#Data],MATCH(G843,fund[Fund code],0),2)</f>
        <v>211</v>
      </c>
      <c r="AA843" s="29" t="str">
        <f>IF(Data2[[#This Row],[B2year]]=1,RIGHT(LEFT($A$1,4)+1,2),IF(Data2[[#This Row],[B2year]]=2,RIGHT($A$1,2),""))</f>
        <v>23</v>
      </c>
      <c r="AB843" s="29">
        <f>INDEX(version8[#Data],MATCH(Data2[[#This Row],[Version]],version8[Version],0),2)</f>
        <v>1</v>
      </c>
      <c r="AC843" s="29" t="str">
        <f>IF(Data2[[#This Row],[FederalService]]="",Data2[[#This Row],[FundSource]],IF(Data2[[#This Row],[FederalService]]="L",Data2[[#This Row],[FundSource]]&amp;"-L",IF(Data2[[#This Row],[FederalService]]="F",Data2[[#This Row],[FundSource]]&amp;"-F",IF(Data2[[#This Row],[FederalService]]="S",Data2[[#This Row],[FundSource]]&amp;"-S"))))</f>
        <v>SEG</v>
      </c>
    </row>
    <row r="844" spans="1:29" ht="15" x14ac:dyDescent="0.25">
      <c r="A844" t="s">
        <v>127</v>
      </c>
      <c r="B844" t="s">
        <v>126</v>
      </c>
      <c r="C844" t="s">
        <v>165</v>
      </c>
      <c r="D844" s="15">
        <v>563</v>
      </c>
      <c r="E844" t="s">
        <v>345</v>
      </c>
      <c r="F844" t="s">
        <v>109</v>
      </c>
      <c r="G844" t="s">
        <v>110</v>
      </c>
      <c r="H844" t="s">
        <v>165</v>
      </c>
      <c r="I844" t="s">
        <v>111</v>
      </c>
      <c r="J844" t="s">
        <v>112</v>
      </c>
      <c r="K844" t="s">
        <v>165</v>
      </c>
      <c r="L844" s="15">
        <v>2000</v>
      </c>
      <c r="M844" t="s">
        <v>115</v>
      </c>
      <c r="N844" t="s">
        <v>116</v>
      </c>
      <c r="O844" t="s">
        <v>209</v>
      </c>
      <c r="P844" t="s">
        <v>270</v>
      </c>
      <c r="Q844" t="s">
        <v>391</v>
      </c>
      <c r="R844" t="s">
        <v>170</v>
      </c>
      <c r="S844">
        <v>193500</v>
      </c>
      <c r="T844">
        <v>0</v>
      </c>
      <c r="U844" s="15">
        <v>1</v>
      </c>
      <c r="V844" s="27" t="str">
        <f>INDEX(program[ProgramName],MATCH(Data2[[#This Row],[ProgramNum]],program[ProgramNum],0))</f>
        <v>MOTOR VEHICLE SERVICES AND ENFORCEMENT</v>
      </c>
      <c r="W844" s="20" t="str">
        <f>RIGHT(Data2[[#This Row],[ProgramNum]],1)&amp;Data2[[#This Row],[Statute]]</f>
        <v>5cq</v>
      </c>
      <c r="X844" s="27" t="e">
        <f>INDEX(#REF!,MATCH(Data2[[#This Row],[Appr]],#REF!,0))</f>
        <v>#REF!</v>
      </c>
      <c r="Y844" s="40" t="str">
        <f>INDEX(version[Version],MATCH(Data2[[#This Row],[ChangeAuth]],version[Chg code],0))</f>
        <v>Agency</v>
      </c>
      <c r="Z844" s="30">
        <f>INDEX(fund[#Data],MATCH(G844,fund[Fund code],0),2)</f>
        <v>211</v>
      </c>
      <c r="AA844" s="29" t="str">
        <f>IF(Data2[[#This Row],[B2year]]=1,RIGHT(LEFT($A$1,4)+1,2),IF(Data2[[#This Row],[B2year]]=2,RIGHT($A$1,2),""))</f>
        <v>22</v>
      </c>
      <c r="AB844" s="29">
        <f>INDEX(version8[#Data],MATCH(Data2[[#This Row],[Version]],version8[Version],0),2)</f>
        <v>1</v>
      </c>
      <c r="AC844" s="29" t="str">
        <f>IF(Data2[[#This Row],[FederalService]]="",Data2[[#This Row],[FundSource]],IF(Data2[[#This Row],[FederalService]]="L",Data2[[#This Row],[FundSource]]&amp;"-L",IF(Data2[[#This Row],[FederalService]]="F",Data2[[#This Row],[FundSource]]&amp;"-F",IF(Data2[[#This Row],[FederalService]]="S",Data2[[#This Row],[FundSource]]&amp;"-S"))))</f>
        <v>SEG</v>
      </c>
    </row>
    <row r="845" spans="1:29" ht="15" x14ac:dyDescent="0.25">
      <c r="A845" t="s">
        <v>127</v>
      </c>
      <c r="B845" t="s">
        <v>123</v>
      </c>
      <c r="C845" t="s">
        <v>165</v>
      </c>
      <c r="D845" s="15">
        <v>564</v>
      </c>
      <c r="E845" t="s">
        <v>349</v>
      </c>
      <c r="F845" t="s">
        <v>109</v>
      </c>
      <c r="G845" t="s">
        <v>110</v>
      </c>
      <c r="H845" t="s">
        <v>165</v>
      </c>
      <c r="I845" t="s">
        <v>111</v>
      </c>
      <c r="J845" t="s">
        <v>112</v>
      </c>
      <c r="K845" t="s">
        <v>165</v>
      </c>
      <c r="L845" s="15">
        <v>2000</v>
      </c>
      <c r="M845" t="s">
        <v>115</v>
      </c>
      <c r="N845" t="s">
        <v>116</v>
      </c>
      <c r="O845" t="s">
        <v>195</v>
      </c>
      <c r="P845" t="s">
        <v>196</v>
      </c>
      <c r="Q845" t="s">
        <v>391</v>
      </c>
      <c r="R845" t="s">
        <v>170</v>
      </c>
      <c r="S845">
        <v>5609800</v>
      </c>
      <c r="T845">
        <v>0</v>
      </c>
      <c r="U845" s="15">
        <v>1</v>
      </c>
      <c r="V845" s="27" t="str">
        <f>INDEX(program[ProgramName],MATCH(Data2[[#This Row],[ProgramNum]],program[ProgramNum],0))</f>
        <v>MOTOR VEHICLE SERVICES AND ENFORCEMENT</v>
      </c>
      <c r="W845" s="20" t="str">
        <f>RIGHT(Data2[[#This Row],[ProgramNum]],1)&amp;Data2[[#This Row],[Statute]]</f>
        <v>5dq</v>
      </c>
      <c r="X845" s="27" t="e">
        <f>INDEX(#REF!,MATCH(Data2[[#This Row],[Appr]],#REF!,0))</f>
        <v>#REF!</v>
      </c>
      <c r="Y845" s="40" t="str">
        <f>INDEX(version[Version],MATCH(Data2[[#This Row],[ChangeAuth]],version[Chg code],0))</f>
        <v>Agency</v>
      </c>
      <c r="Z845" s="30">
        <f>INDEX(fund[#Data],MATCH(G845,fund[Fund code],0),2)</f>
        <v>211</v>
      </c>
      <c r="AA845" s="29" t="str">
        <f>IF(Data2[[#This Row],[B2year]]=1,RIGHT(LEFT($A$1,4)+1,2),IF(Data2[[#This Row],[B2year]]=2,RIGHT($A$1,2),""))</f>
        <v>22</v>
      </c>
      <c r="AB845" s="29">
        <f>INDEX(version8[#Data],MATCH(Data2[[#This Row],[Version]],version8[Version],0),2)</f>
        <v>1</v>
      </c>
      <c r="AC845" s="29" t="str">
        <f>IF(Data2[[#This Row],[FederalService]]="",Data2[[#This Row],[FundSource]],IF(Data2[[#This Row],[FederalService]]="L",Data2[[#This Row],[FundSource]]&amp;"-L",IF(Data2[[#This Row],[FederalService]]="F",Data2[[#This Row],[FundSource]]&amp;"-F",IF(Data2[[#This Row],[FederalService]]="S",Data2[[#This Row],[FundSource]]&amp;"-S"))))</f>
        <v>SEG</v>
      </c>
    </row>
    <row r="846" spans="1:29" ht="15" x14ac:dyDescent="0.25">
      <c r="A846" t="s">
        <v>127</v>
      </c>
      <c r="B846" t="s">
        <v>123</v>
      </c>
      <c r="C846" t="s">
        <v>165</v>
      </c>
      <c r="D846" s="15">
        <v>564</v>
      </c>
      <c r="E846" t="s">
        <v>349</v>
      </c>
      <c r="F846" t="s">
        <v>109</v>
      </c>
      <c r="G846" t="s">
        <v>110</v>
      </c>
      <c r="H846" t="s">
        <v>165</v>
      </c>
      <c r="I846" t="s">
        <v>111</v>
      </c>
      <c r="J846" t="s">
        <v>112</v>
      </c>
      <c r="K846" t="s">
        <v>165</v>
      </c>
      <c r="L846" s="15">
        <v>2000</v>
      </c>
      <c r="M846" t="s">
        <v>115</v>
      </c>
      <c r="N846" t="s">
        <v>116</v>
      </c>
      <c r="O846" t="s">
        <v>195</v>
      </c>
      <c r="P846" t="s">
        <v>196</v>
      </c>
      <c r="Q846" t="s">
        <v>391</v>
      </c>
      <c r="R846" t="s">
        <v>170</v>
      </c>
      <c r="S846">
        <v>5609800</v>
      </c>
      <c r="T846">
        <v>0</v>
      </c>
      <c r="U846" s="15">
        <v>2</v>
      </c>
      <c r="V846" s="27" t="str">
        <f>INDEX(program[ProgramName],MATCH(Data2[[#This Row],[ProgramNum]],program[ProgramNum],0))</f>
        <v>MOTOR VEHICLE SERVICES AND ENFORCEMENT</v>
      </c>
      <c r="W846" s="20" t="str">
        <f>RIGHT(Data2[[#This Row],[ProgramNum]],1)&amp;Data2[[#This Row],[Statute]]</f>
        <v>5dq</v>
      </c>
      <c r="X846" s="27" t="e">
        <f>INDEX(#REF!,MATCH(Data2[[#This Row],[Appr]],#REF!,0))</f>
        <v>#REF!</v>
      </c>
      <c r="Y846" s="40" t="str">
        <f>INDEX(version[Version],MATCH(Data2[[#This Row],[ChangeAuth]],version[Chg code],0))</f>
        <v>Agency</v>
      </c>
      <c r="Z846" s="30">
        <f>INDEX(fund[#Data],MATCH(G846,fund[Fund code],0),2)</f>
        <v>211</v>
      </c>
      <c r="AA846" s="29" t="str">
        <f>IF(Data2[[#This Row],[B2year]]=1,RIGHT(LEFT($A$1,4)+1,2),IF(Data2[[#This Row],[B2year]]=2,RIGHT($A$1,2),""))</f>
        <v>23</v>
      </c>
      <c r="AB846" s="29">
        <f>INDEX(version8[#Data],MATCH(Data2[[#This Row],[Version]],version8[Version],0),2)</f>
        <v>1</v>
      </c>
      <c r="AC846" s="29" t="str">
        <f>IF(Data2[[#This Row],[FederalService]]="",Data2[[#This Row],[FundSource]],IF(Data2[[#This Row],[FederalService]]="L",Data2[[#This Row],[FundSource]]&amp;"-L",IF(Data2[[#This Row],[FederalService]]="F",Data2[[#This Row],[FundSource]]&amp;"-F",IF(Data2[[#This Row],[FederalService]]="S",Data2[[#This Row],[FundSource]]&amp;"-S"))))</f>
        <v>SEG</v>
      </c>
    </row>
    <row r="847" spans="1:29" ht="15" x14ac:dyDescent="0.25">
      <c r="A847" t="s">
        <v>107</v>
      </c>
      <c r="B847" t="s">
        <v>107</v>
      </c>
      <c r="C847" t="s">
        <v>165</v>
      </c>
      <c r="D847" s="15">
        <v>193</v>
      </c>
      <c r="E847" t="s">
        <v>222</v>
      </c>
      <c r="F847" t="s">
        <v>109</v>
      </c>
      <c r="G847" t="s">
        <v>110</v>
      </c>
      <c r="H847" t="s">
        <v>165</v>
      </c>
      <c r="I847" t="s">
        <v>111</v>
      </c>
      <c r="J847" t="s">
        <v>174</v>
      </c>
      <c r="K847" t="s">
        <v>165</v>
      </c>
      <c r="L847" s="15">
        <v>6003</v>
      </c>
      <c r="M847" t="s">
        <v>238</v>
      </c>
      <c r="N847" t="s">
        <v>125</v>
      </c>
      <c r="O847" t="s">
        <v>223</v>
      </c>
      <c r="P847" t="s">
        <v>224</v>
      </c>
      <c r="Q847" t="s">
        <v>215</v>
      </c>
      <c r="R847" t="s">
        <v>170</v>
      </c>
      <c r="S847">
        <v>-1647200</v>
      </c>
      <c r="T847">
        <v>0</v>
      </c>
      <c r="U847" s="15">
        <v>2</v>
      </c>
      <c r="V847" s="27" t="str">
        <f>INDEX(program[ProgramName],MATCH(Data2[[#This Row],[ProgramNum]],program[ProgramNum],0))</f>
        <v>AIDS</v>
      </c>
      <c r="W847" s="20" t="str">
        <f>RIGHT(Data2[[#This Row],[ProgramNum]],1)&amp;Data2[[#This Row],[Statute]]</f>
        <v>1ht</v>
      </c>
      <c r="X847" s="27" t="e">
        <f>INDEX(#REF!,MATCH(Data2[[#This Row],[Appr]],#REF!,0))</f>
        <v>#REF!</v>
      </c>
      <c r="Y847" s="40" t="str">
        <f>INDEX(version[Version],MATCH(Data2[[#This Row],[ChangeAuth]],version[Chg code],0))</f>
        <v>Final</v>
      </c>
      <c r="Z847" s="30">
        <f>INDEX(fund[#Data],MATCH(G847,fund[Fund code],0),2)</f>
        <v>211</v>
      </c>
      <c r="AA847" s="29" t="str">
        <f>IF(Data2[[#This Row],[B2year]]=1,RIGHT(LEFT($A$1,4)+1,2),IF(Data2[[#This Row],[B2year]]=2,RIGHT($A$1,2),""))</f>
        <v>23</v>
      </c>
      <c r="AB847" s="29">
        <f>INDEX(version8[#Data],MATCH(Data2[[#This Row],[Version]],version8[Version],0),2)</f>
        <v>6</v>
      </c>
      <c r="AC847" s="29" t="str">
        <f>IF(Data2[[#This Row],[FederalService]]="",Data2[[#This Row],[FundSource]],IF(Data2[[#This Row],[FederalService]]="L",Data2[[#This Row],[FundSource]]&amp;"-L",IF(Data2[[#This Row],[FederalService]]="F",Data2[[#This Row],[FundSource]]&amp;"-F",IF(Data2[[#This Row],[FederalService]]="S",Data2[[#This Row],[FundSource]]&amp;"-S"))))</f>
        <v>SEG</v>
      </c>
    </row>
    <row r="848" spans="1:29" ht="15" x14ac:dyDescent="0.25">
      <c r="A848" t="s">
        <v>127</v>
      </c>
      <c r="B848" t="s">
        <v>123</v>
      </c>
      <c r="C848" t="s">
        <v>165</v>
      </c>
      <c r="D848" s="15">
        <v>564</v>
      </c>
      <c r="E848" t="s">
        <v>349</v>
      </c>
      <c r="F848" t="s">
        <v>109</v>
      </c>
      <c r="G848" t="s">
        <v>110</v>
      </c>
      <c r="H848" t="s">
        <v>165</v>
      </c>
      <c r="I848" t="s">
        <v>111</v>
      </c>
      <c r="J848" t="s">
        <v>112</v>
      </c>
      <c r="K848" t="s">
        <v>165</v>
      </c>
      <c r="L848" s="15">
        <v>6044</v>
      </c>
      <c r="M848" t="s">
        <v>465</v>
      </c>
      <c r="N848" t="s">
        <v>122</v>
      </c>
      <c r="O848" t="s">
        <v>195</v>
      </c>
      <c r="P848" t="s">
        <v>196</v>
      </c>
      <c r="Q848" t="s">
        <v>391</v>
      </c>
      <c r="R848" t="s">
        <v>170</v>
      </c>
      <c r="S848">
        <v>500000</v>
      </c>
      <c r="T848">
        <v>0</v>
      </c>
      <c r="U848" s="15">
        <v>2</v>
      </c>
      <c r="V848" s="27" t="str">
        <f>INDEX(program[ProgramName],MATCH(Data2[[#This Row],[ProgramNum]],program[ProgramNum],0))</f>
        <v>MOTOR VEHICLE SERVICES AND ENFORCEMENT</v>
      </c>
      <c r="W848" s="20" t="str">
        <f>RIGHT(Data2[[#This Row],[ProgramNum]],1)&amp;Data2[[#This Row],[Statute]]</f>
        <v>5dq</v>
      </c>
      <c r="X848" s="27" t="e">
        <f>INDEX(#REF!,MATCH(Data2[[#This Row],[Appr]],#REF!,0))</f>
        <v>#REF!</v>
      </c>
      <c r="Y848" s="40" t="str">
        <f>INDEX(version[Version],MATCH(Data2[[#This Row],[ChangeAuth]],version[Chg code],0))</f>
        <v>Governor's</v>
      </c>
      <c r="Z848" s="30">
        <f>INDEX(fund[#Data],MATCH(G848,fund[Fund code],0),2)</f>
        <v>211</v>
      </c>
      <c r="AA848" s="29" t="str">
        <f>IF(Data2[[#This Row],[B2year]]=1,RIGHT(LEFT($A$1,4)+1,2),IF(Data2[[#This Row],[B2year]]=2,RIGHT($A$1,2),""))</f>
        <v>23</v>
      </c>
      <c r="AB848" s="29">
        <f>INDEX(version8[#Data],MATCH(Data2[[#This Row],[Version]],version8[Version],0),2)</f>
        <v>2</v>
      </c>
      <c r="AC848" s="29" t="str">
        <f>IF(Data2[[#This Row],[FederalService]]="",Data2[[#This Row],[FundSource]],IF(Data2[[#This Row],[FederalService]]="L",Data2[[#This Row],[FundSource]]&amp;"-L",IF(Data2[[#This Row],[FederalService]]="F",Data2[[#This Row],[FundSource]]&amp;"-F",IF(Data2[[#This Row],[FederalService]]="S",Data2[[#This Row],[FundSource]]&amp;"-S"))))</f>
        <v>SEG</v>
      </c>
    </row>
    <row r="849" spans="1:29" ht="15" x14ac:dyDescent="0.25">
      <c r="A849" t="s">
        <v>127</v>
      </c>
      <c r="B849" t="s">
        <v>123</v>
      </c>
      <c r="C849" t="s">
        <v>165</v>
      </c>
      <c r="D849" s="15">
        <v>564</v>
      </c>
      <c r="E849" t="s">
        <v>349</v>
      </c>
      <c r="F849" t="s">
        <v>109</v>
      </c>
      <c r="G849" t="s">
        <v>110</v>
      </c>
      <c r="H849" t="s">
        <v>165</v>
      </c>
      <c r="I849" t="s">
        <v>111</v>
      </c>
      <c r="J849" t="s">
        <v>112</v>
      </c>
      <c r="K849" t="s">
        <v>165</v>
      </c>
      <c r="L849" s="15">
        <v>7040</v>
      </c>
      <c r="M849" t="s">
        <v>466</v>
      </c>
      <c r="N849" t="s">
        <v>122</v>
      </c>
      <c r="O849" t="s">
        <v>195</v>
      </c>
      <c r="P849" t="s">
        <v>196</v>
      </c>
      <c r="Q849" t="s">
        <v>391</v>
      </c>
      <c r="R849" t="s">
        <v>170</v>
      </c>
      <c r="S849">
        <v>700000</v>
      </c>
      <c r="T849">
        <v>0</v>
      </c>
      <c r="U849" s="15">
        <v>1</v>
      </c>
      <c r="V849" s="27" t="str">
        <f>INDEX(program[ProgramName],MATCH(Data2[[#This Row],[ProgramNum]],program[ProgramNum],0))</f>
        <v>MOTOR VEHICLE SERVICES AND ENFORCEMENT</v>
      </c>
      <c r="W849" s="20" t="str">
        <f>RIGHT(Data2[[#This Row],[ProgramNum]],1)&amp;Data2[[#This Row],[Statute]]</f>
        <v>5dq</v>
      </c>
      <c r="X849" s="27" t="e">
        <f>INDEX(#REF!,MATCH(Data2[[#This Row],[Appr]],#REF!,0))</f>
        <v>#REF!</v>
      </c>
      <c r="Y849" s="40" t="str">
        <f>INDEX(version[Version],MATCH(Data2[[#This Row],[ChangeAuth]],version[Chg code],0))</f>
        <v>Governor's</v>
      </c>
      <c r="Z849" s="30">
        <f>INDEX(fund[#Data],MATCH(G849,fund[Fund code],0),2)</f>
        <v>211</v>
      </c>
      <c r="AA849" s="29" t="str">
        <f>IF(Data2[[#This Row],[B2year]]=1,RIGHT(LEFT($A$1,4)+1,2),IF(Data2[[#This Row],[B2year]]=2,RIGHT($A$1,2),""))</f>
        <v>22</v>
      </c>
      <c r="AB849" s="29">
        <f>INDEX(version8[#Data],MATCH(Data2[[#This Row],[Version]],version8[Version],0),2)</f>
        <v>2</v>
      </c>
      <c r="AC849" s="29" t="str">
        <f>IF(Data2[[#This Row],[FederalService]]="",Data2[[#This Row],[FundSource]],IF(Data2[[#This Row],[FederalService]]="L",Data2[[#This Row],[FundSource]]&amp;"-L",IF(Data2[[#This Row],[FederalService]]="F",Data2[[#This Row],[FundSource]]&amp;"-F",IF(Data2[[#This Row],[FederalService]]="S",Data2[[#This Row],[FundSource]]&amp;"-S"))))</f>
        <v>SEG</v>
      </c>
    </row>
    <row r="850" spans="1:29" ht="15" x14ac:dyDescent="0.25">
      <c r="A850" t="s">
        <v>127</v>
      </c>
      <c r="B850" t="s">
        <v>123</v>
      </c>
      <c r="C850" t="s">
        <v>165</v>
      </c>
      <c r="D850" s="15">
        <v>564</v>
      </c>
      <c r="E850" t="s">
        <v>349</v>
      </c>
      <c r="F850" t="s">
        <v>109</v>
      </c>
      <c r="G850" t="s">
        <v>110</v>
      </c>
      <c r="H850" t="s">
        <v>165</v>
      </c>
      <c r="I850" t="s">
        <v>111</v>
      </c>
      <c r="J850" t="s">
        <v>112</v>
      </c>
      <c r="K850" t="s">
        <v>165</v>
      </c>
      <c r="L850" s="15">
        <v>7040</v>
      </c>
      <c r="M850" t="s">
        <v>466</v>
      </c>
      <c r="N850" t="s">
        <v>122</v>
      </c>
      <c r="O850" t="s">
        <v>195</v>
      </c>
      <c r="P850" t="s">
        <v>196</v>
      </c>
      <c r="Q850" t="s">
        <v>391</v>
      </c>
      <c r="R850" t="s">
        <v>170</v>
      </c>
      <c r="S850">
        <v>700000</v>
      </c>
      <c r="T850">
        <v>0</v>
      </c>
      <c r="U850" s="15">
        <v>2</v>
      </c>
      <c r="V850" s="27" t="str">
        <f>INDEX(program[ProgramName],MATCH(Data2[[#This Row],[ProgramNum]],program[ProgramNum],0))</f>
        <v>MOTOR VEHICLE SERVICES AND ENFORCEMENT</v>
      </c>
      <c r="W850" s="20" t="str">
        <f>RIGHT(Data2[[#This Row],[ProgramNum]],1)&amp;Data2[[#This Row],[Statute]]</f>
        <v>5dq</v>
      </c>
      <c r="X850" s="27" t="e">
        <f>INDEX(#REF!,MATCH(Data2[[#This Row],[Appr]],#REF!,0))</f>
        <v>#REF!</v>
      </c>
      <c r="Y850" s="40" t="str">
        <f>INDEX(version[Version],MATCH(Data2[[#This Row],[ChangeAuth]],version[Chg code],0))</f>
        <v>Governor's</v>
      </c>
      <c r="Z850" s="30">
        <f>INDEX(fund[#Data],MATCH(G850,fund[Fund code],0),2)</f>
        <v>211</v>
      </c>
      <c r="AA850" s="29" t="str">
        <f>IF(Data2[[#This Row],[B2year]]=1,RIGHT(LEFT($A$1,4)+1,2),IF(Data2[[#This Row],[B2year]]=2,RIGHT($A$1,2),""))</f>
        <v>23</v>
      </c>
      <c r="AB850" s="29">
        <f>INDEX(version8[#Data],MATCH(Data2[[#This Row],[Version]],version8[Version],0),2)</f>
        <v>2</v>
      </c>
      <c r="AC850" s="29" t="str">
        <f>IF(Data2[[#This Row],[FederalService]]="",Data2[[#This Row],[FundSource]],IF(Data2[[#This Row],[FederalService]]="L",Data2[[#This Row],[FundSource]]&amp;"-L",IF(Data2[[#This Row],[FederalService]]="F",Data2[[#This Row],[FundSource]]&amp;"-F",IF(Data2[[#This Row],[FederalService]]="S",Data2[[#This Row],[FundSource]]&amp;"-S"))))</f>
        <v>SEG</v>
      </c>
    </row>
    <row r="851" spans="1:29" ht="15" x14ac:dyDescent="0.25">
      <c r="A851" t="s">
        <v>107</v>
      </c>
      <c r="B851" t="s">
        <v>117</v>
      </c>
      <c r="C851" t="s">
        <v>165</v>
      </c>
      <c r="D851" s="15">
        <v>176</v>
      </c>
      <c r="E851" t="s">
        <v>237</v>
      </c>
      <c r="F851" t="s">
        <v>109</v>
      </c>
      <c r="G851" t="s">
        <v>110</v>
      </c>
      <c r="H851" t="s">
        <v>165</v>
      </c>
      <c r="I851" t="s">
        <v>111</v>
      </c>
      <c r="J851" t="s">
        <v>174</v>
      </c>
      <c r="K851" t="s">
        <v>165</v>
      </c>
      <c r="L851" s="15">
        <v>6003</v>
      </c>
      <c r="M851" t="s">
        <v>238</v>
      </c>
      <c r="N851" t="s">
        <v>125</v>
      </c>
      <c r="O851" t="s">
        <v>239</v>
      </c>
      <c r="P851" t="s">
        <v>240</v>
      </c>
      <c r="Q851" t="s">
        <v>215</v>
      </c>
      <c r="R851" t="s">
        <v>170</v>
      </c>
      <c r="S851">
        <v>-156100</v>
      </c>
      <c r="T851">
        <v>0</v>
      </c>
      <c r="U851" s="15">
        <v>1</v>
      </c>
      <c r="V851" s="27" t="str">
        <f>INDEX(program[ProgramName],MATCH(Data2[[#This Row],[ProgramNum]],program[ProgramNum],0))</f>
        <v>AIDS</v>
      </c>
      <c r="W851" s="20" t="str">
        <f>RIGHT(Data2[[#This Row],[ProgramNum]],1)&amp;Data2[[#This Row],[Statute]]</f>
        <v>1hr</v>
      </c>
      <c r="X851" s="27" t="e">
        <f>INDEX(#REF!,MATCH(Data2[[#This Row],[Appr]],#REF!,0))</f>
        <v>#REF!</v>
      </c>
      <c r="Y851" s="40" t="str">
        <f>INDEX(version[Version],MATCH(Data2[[#This Row],[ChangeAuth]],version[Chg code],0))</f>
        <v>Final</v>
      </c>
      <c r="Z851" s="30">
        <f>INDEX(fund[#Data],MATCH(G851,fund[Fund code],0),2)</f>
        <v>211</v>
      </c>
      <c r="AA851" s="29" t="str">
        <f>IF(Data2[[#This Row],[B2year]]=1,RIGHT(LEFT($A$1,4)+1,2),IF(Data2[[#This Row],[B2year]]=2,RIGHT($A$1,2),""))</f>
        <v>22</v>
      </c>
      <c r="AB851" s="29">
        <f>INDEX(version8[#Data],MATCH(Data2[[#This Row],[Version]],version8[Version],0),2)</f>
        <v>6</v>
      </c>
      <c r="AC851" s="29" t="str">
        <f>IF(Data2[[#This Row],[FederalService]]="",Data2[[#This Row],[FundSource]],IF(Data2[[#This Row],[FederalService]]="L",Data2[[#This Row],[FundSource]]&amp;"-L",IF(Data2[[#This Row],[FederalService]]="F",Data2[[#This Row],[FundSource]]&amp;"-F",IF(Data2[[#This Row],[FederalService]]="S",Data2[[#This Row],[FundSource]]&amp;"-S"))))</f>
        <v>SEG</v>
      </c>
    </row>
    <row r="852" spans="1:29" ht="15" x14ac:dyDescent="0.25">
      <c r="A852" t="s">
        <v>127</v>
      </c>
      <c r="B852" t="s">
        <v>123</v>
      </c>
      <c r="C852" t="s">
        <v>165</v>
      </c>
      <c r="D852" s="15">
        <v>562</v>
      </c>
      <c r="E852" t="s">
        <v>412</v>
      </c>
      <c r="F852" t="s">
        <v>109</v>
      </c>
      <c r="G852" t="s">
        <v>110</v>
      </c>
      <c r="H852" t="s">
        <v>165</v>
      </c>
      <c r="I852" t="s">
        <v>111</v>
      </c>
      <c r="J852" t="s">
        <v>112</v>
      </c>
      <c r="K852" t="s">
        <v>165</v>
      </c>
      <c r="L852" s="15">
        <v>2000</v>
      </c>
      <c r="M852" t="s">
        <v>115</v>
      </c>
      <c r="N852" t="s">
        <v>116</v>
      </c>
      <c r="O852" t="s">
        <v>413</v>
      </c>
      <c r="P852" t="s">
        <v>230</v>
      </c>
      <c r="Q852" t="s">
        <v>391</v>
      </c>
      <c r="R852" t="s">
        <v>170</v>
      </c>
      <c r="S852">
        <v>87500</v>
      </c>
      <c r="T852">
        <v>0</v>
      </c>
      <c r="U852" s="15">
        <v>1</v>
      </c>
      <c r="V852" s="27" t="str">
        <f>INDEX(program[ProgramName],MATCH(Data2[[#This Row],[ProgramNum]],program[ProgramNum],0))</f>
        <v>MOTOR VEHICLE SERVICES AND ENFORCEMENT</v>
      </c>
      <c r="W852" s="20" t="str">
        <f>RIGHT(Data2[[#This Row],[ProgramNum]],1)&amp;Data2[[#This Row],[Statute]]</f>
        <v>5dr</v>
      </c>
      <c r="X852" s="27" t="e">
        <f>INDEX(#REF!,MATCH(Data2[[#This Row],[Appr]],#REF!,0))</f>
        <v>#REF!</v>
      </c>
      <c r="Y852" s="40" t="str">
        <f>INDEX(version[Version],MATCH(Data2[[#This Row],[ChangeAuth]],version[Chg code],0))</f>
        <v>Agency</v>
      </c>
      <c r="Z852" s="30">
        <f>INDEX(fund[#Data],MATCH(G852,fund[Fund code],0),2)</f>
        <v>211</v>
      </c>
      <c r="AA852" s="29" t="str">
        <f>IF(Data2[[#This Row],[B2year]]=1,RIGHT(LEFT($A$1,4)+1,2),IF(Data2[[#This Row],[B2year]]=2,RIGHT($A$1,2),""))</f>
        <v>22</v>
      </c>
      <c r="AB852" s="29">
        <f>INDEX(version8[#Data],MATCH(Data2[[#This Row],[Version]],version8[Version],0),2)</f>
        <v>1</v>
      </c>
      <c r="AC852" s="29" t="str">
        <f>IF(Data2[[#This Row],[FederalService]]="",Data2[[#This Row],[FundSource]],IF(Data2[[#This Row],[FederalService]]="L",Data2[[#This Row],[FundSource]]&amp;"-L",IF(Data2[[#This Row],[FederalService]]="F",Data2[[#This Row],[FundSource]]&amp;"-F",IF(Data2[[#This Row],[FederalService]]="S",Data2[[#This Row],[FundSource]]&amp;"-S"))))</f>
        <v>SEG</v>
      </c>
    </row>
    <row r="853" spans="1:29" ht="15" x14ac:dyDescent="0.25">
      <c r="A853" t="s">
        <v>127</v>
      </c>
      <c r="B853" t="s">
        <v>123</v>
      </c>
      <c r="C853" t="s">
        <v>165</v>
      </c>
      <c r="D853" s="15">
        <v>562</v>
      </c>
      <c r="E853" t="s">
        <v>412</v>
      </c>
      <c r="F853" t="s">
        <v>109</v>
      </c>
      <c r="G853" t="s">
        <v>110</v>
      </c>
      <c r="H853" t="s">
        <v>165</v>
      </c>
      <c r="I853" t="s">
        <v>111</v>
      </c>
      <c r="J853" t="s">
        <v>112</v>
      </c>
      <c r="K853" t="s">
        <v>165</v>
      </c>
      <c r="L853" s="15">
        <v>2000</v>
      </c>
      <c r="M853" t="s">
        <v>115</v>
      </c>
      <c r="N853" t="s">
        <v>116</v>
      </c>
      <c r="O853" t="s">
        <v>413</v>
      </c>
      <c r="P853" t="s">
        <v>230</v>
      </c>
      <c r="Q853" t="s">
        <v>391</v>
      </c>
      <c r="R853" t="s">
        <v>170</v>
      </c>
      <c r="S853">
        <v>87500</v>
      </c>
      <c r="T853">
        <v>0</v>
      </c>
      <c r="U853" s="15">
        <v>2</v>
      </c>
      <c r="V853" s="27" t="str">
        <f>INDEX(program[ProgramName],MATCH(Data2[[#This Row],[ProgramNum]],program[ProgramNum],0))</f>
        <v>MOTOR VEHICLE SERVICES AND ENFORCEMENT</v>
      </c>
      <c r="W853" s="20" t="str">
        <f>RIGHT(Data2[[#This Row],[ProgramNum]],1)&amp;Data2[[#This Row],[Statute]]</f>
        <v>5dr</v>
      </c>
      <c r="X853" s="27" t="e">
        <f>INDEX(#REF!,MATCH(Data2[[#This Row],[Appr]],#REF!,0))</f>
        <v>#REF!</v>
      </c>
      <c r="Y853" s="40" t="str">
        <f>INDEX(version[Version],MATCH(Data2[[#This Row],[ChangeAuth]],version[Chg code],0))</f>
        <v>Agency</v>
      </c>
      <c r="Z853" s="30">
        <f>INDEX(fund[#Data],MATCH(G853,fund[Fund code],0),2)</f>
        <v>211</v>
      </c>
      <c r="AA853" s="29" t="str">
        <f>IF(Data2[[#This Row],[B2year]]=1,RIGHT(LEFT($A$1,4)+1,2),IF(Data2[[#This Row],[B2year]]=2,RIGHT($A$1,2),""))</f>
        <v>23</v>
      </c>
      <c r="AB853" s="29">
        <f>INDEX(version8[#Data],MATCH(Data2[[#This Row],[Version]],version8[Version],0),2)</f>
        <v>1</v>
      </c>
      <c r="AC853" s="29" t="str">
        <f>IF(Data2[[#This Row],[FederalService]]="",Data2[[#This Row],[FundSource]],IF(Data2[[#This Row],[FederalService]]="L",Data2[[#This Row],[FundSource]]&amp;"-L",IF(Data2[[#This Row],[FederalService]]="F",Data2[[#This Row],[FundSource]]&amp;"-F",IF(Data2[[#This Row],[FederalService]]="S",Data2[[#This Row],[FundSource]]&amp;"-S"))))</f>
        <v>SEG</v>
      </c>
    </row>
    <row r="854" spans="1:29" ht="15" x14ac:dyDescent="0.25">
      <c r="A854" t="s">
        <v>127</v>
      </c>
      <c r="B854" t="s">
        <v>123</v>
      </c>
      <c r="C854" t="s">
        <v>165</v>
      </c>
      <c r="D854" s="15">
        <v>564</v>
      </c>
      <c r="E854" t="s">
        <v>349</v>
      </c>
      <c r="F854" t="s">
        <v>109</v>
      </c>
      <c r="G854" t="s">
        <v>110</v>
      </c>
      <c r="H854" t="s">
        <v>165</v>
      </c>
      <c r="I854" t="s">
        <v>111</v>
      </c>
      <c r="J854" t="s">
        <v>112</v>
      </c>
      <c r="K854" t="s">
        <v>165</v>
      </c>
      <c r="L854" s="15">
        <v>6049</v>
      </c>
      <c r="M854" t="s">
        <v>467</v>
      </c>
      <c r="N854" t="s">
        <v>122</v>
      </c>
      <c r="O854" t="s">
        <v>195</v>
      </c>
      <c r="P854" t="s">
        <v>196</v>
      </c>
      <c r="Q854" t="s">
        <v>468</v>
      </c>
      <c r="R854" t="s">
        <v>170</v>
      </c>
      <c r="S854">
        <v>203400</v>
      </c>
      <c r="T854">
        <v>0</v>
      </c>
      <c r="U854" s="15">
        <v>2</v>
      </c>
      <c r="V854" s="27" t="str">
        <f>INDEX(program[ProgramName],MATCH(Data2[[#This Row],[ProgramNum]],program[ProgramNum],0))</f>
        <v>MOTOR VEHICLE SERVICES AND ENFORCEMENT</v>
      </c>
      <c r="W854" s="20" t="str">
        <f>RIGHT(Data2[[#This Row],[ProgramNum]],1)&amp;Data2[[#This Row],[Statute]]</f>
        <v>5dq</v>
      </c>
      <c r="X854" s="27" t="e">
        <f>INDEX(#REF!,MATCH(Data2[[#This Row],[Appr]],#REF!,0))</f>
        <v>#REF!</v>
      </c>
      <c r="Y854" s="40" t="str">
        <f>INDEX(version[Version],MATCH(Data2[[#This Row],[ChangeAuth]],version[Chg code],0))</f>
        <v>Governor's</v>
      </c>
      <c r="Z854" s="30">
        <f>INDEX(fund[#Data],MATCH(G854,fund[Fund code],0),2)</f>
        <v>211</v>
      </c>
      <c r="AA854" s="29" t="str">
        <f>IF(Data2[[#This Row],[B2year]]=1,RIGHT(LEFT($A$1,4)+1,2),IF(Data2[[#This Row],[B2year]]=2,RIGHT($A$1,2),""))</f>
        <v>23</v>
      </c>
      <c r="AB854" s="29">
        <f>INDEX(version8[#Data],MATCH(Data2[[#This Row],[Version]],version8[Version],0),2)</f>
        <v>2</v>
      </c>
      <c r="AC854" s="29" t="str">
        <f>IF(Data2[[#This Row],[FederalService]]="",Data2[[#This Row],[FundSource]],IF(Data2[[#This Row],[FederalService]]="L",Data2[[#This Row],[FundSource]]&amp;"-L",IF(Data2[[#This Row],[FederalService]]="F",Data2[[#This Row],[FundSource]]&amp;"-F",IF(Data2[[#This Row],[FederalService]]="S",Data2[[#This Row],[FundSource]]&amp;"-S"))))</f>
        <v>SEG</v>
      </c>
    </row>
    <row r="855" spans="1:29" ht="15" x14ac:dyDescent="0.25">
      <c r="A855" t="s">
        <v>107</v>
      </c>
      <c r="B855" t="s">
        <v>117</v>
      </c>
      <c r="C855" t="s">
        <v>165</v>
      </c>
      <c r="D855" s="15">
        <v>176</v>
      </c>
      <c r="E855" t="s">
        <v>237</v>
      </c>
      <c r="F855" t="s">
        <v>109</v>
      </c>
      <c r="G855" t="s">
        <v>110</v>
      </c>
      <c r="H855" t="s">
        <v>165</v>
      </c>
      <c r="I855" t="s">
        <v>111</v>
      </c>
      <c r="J855" t="s">
        <v>174</v>
      </c>
      <c r="K855" t="s">
        <v>165</v>
      </c>
      <c r="L855" s="15">
        <v>6003</v>
      </c>
      <c r="M855" t="s">
        <v>238</v>
      </c>
      <c r="N855" t="s">
        <v>125</v>
      </c>
      <c r="O855" t="s">
        <v>239</v>
      </c>
      <c r="P855" t="s">
        <v>240</v>
      </c>
      <c r="Q855" t="s">
        <v>215</v>
      </c>
      <c r="R855" t="s">
        <v>170</v>
      </c>
      <c r="S855">
        <v>-628300</v>
      </c>
      <c r="T855">
        <v>0</v>
      </c>
      <c r="U855" s="15">
        <v>2</v>
      </c>
      <c r="V855" s="27" t="str">
        <f>INDEX(program[ProgramName],MATCH(Data2[[#This Row],[ProgramNum]],program[ProgramNum],0))</f>
        <v>AIDS</v>
      </c>
      <c r="W855" s="20" t="str">
        <f>RIGHT(Data2[[#This Row],[ProgramNum]],1)&amp;Data2[[#This Row],[Statute]]</f>
        <v>1hr</v>
      </c>
      <c r="X855" s="27" t="e">
        <f>INDEX(#REF!,MATCH(Data2[[#This Row],[Appr]],#REF!,0))</f>
        <v>#REF!</v>
      </c>
      <c r="Y855" s="40" t="str">
        <f>INDEX(version[Version],MATCH(Data2[[#This Row],[ChangeAuth]],version[Chg code],0))</f>
        <v>Final</v>
      </c>
      <c r="Z855" s="30">
        <f>INDEX(fund[#Data],MATCH(G855,fund[Fund code],0),2)</f>
        <v>211</v>
      </c>
      <c r="AA855" s="29" t="str">
        <f>IF(Data2[[#This Row],[B2year]]=1,RIGHT(LEFT($A$1,4)+1,2),IF(Data2[[#This Row],[B2year]]=2,RIGHT($A$1,2),""))</f>
        <v>23</v>
      </c>
      <c r="AB855" s="29">
        <f>INDEX(version8[#Data],MATCH(Data2[[#This Row],[Version]],version8[Version],0),2)</f>
        <v>6</v>
      </c>
      <c r="AC855" s="29" t="str">
        <f>IF(Data2[[#This Row],[FederalService]]="",Data2[[#This Row],[FundSource]],IF(Data2[[#This Row],[FederalService]]="L",Data2[[#This Row],[FundSource]]&amp;"-L",IF(Data2[[#This Row],[FederalService]]="F",Data2[[#This Row],[FundSource]]&amp;"-F",IF(Data2[[#This Row],[FederalService]]="S",Data2[[#This Row],[FundSource]]&amp;"-S"))))</f>
        <v>SEG</v>
      </c>
    </row>
    <row r="856" spans="1:29" ht="15" x14ac:dyDescent="0.25">
      <c r="A856" t="s">
        <v>107</v>
      </c>
      <c r="B856" t="s">
        <v>117</v>
      </c>
      <c r="C856" t="s">
        <v>165</v>
      </c>
      <c r="D856" s="15">
        <v>177</v>
      </c>
      <c r="E856" t="s">
        <v>241</v>
      </c>
      <c r="F856" t="s">
        <v>109</v>
      </c>
      <c r="G856" t="s">
        <v>110</v>
      </c>
      <c r="H856" t="s">
        <v>165</v>
      </c>
      <c r="I856" t="s">
        <v>111</v>
      </c>
      <c r="J856" t="s">
        <v>174</v>
      </c>
      <c r="K856" t="s">
        <v>165</v>
      </c>
      <c r="L856" s="15">
        <v>6003</v>
      </c>
      <c r="M856" t="s">
        <v>238</v>
      </c>
      <c r="N856" t="s">
        <v>125</v>
      </c>
      <c r="O856" t="s">
        <v>242</v>
      </c>
      <c r="P856" t="s">
        <v>243</v>
      </c>
      <c r="Q856" t="s">
        <v>215</v>
      </c>
      <c r="R856" t="s">
        <v>170</v>
      </c>
      <c r="S856">
        <v>-33100</v>
      </c>
      <c r="T856">
        <v>0</v>
      </c>
      <c r="U856" s="15">
        <v>1</v>
      </c>
      <c r="V856" s="27" t="str">
        <f>INDEX(program[ProgramName],MATCH(Data2[[#This Row],[ProgramNum]],program[ProgramNum],0))</f>
        <v>AIDS</v>
      </c>
      <c r="W856" s="20" t="str">
        <f>RIGHT(Data2[[#This Row],[ProgramNum]],1)&amp;Data2[[#This Row],[Statute]]</f>
        <v>1hs</v>
      </c>
      <c r="X856" s="27" t="e">
        <f>INDEX(#REF!,MATCH(Data2[[#This Row],[Appr]],#REF!,0))</f>
        <v>#REF!</v>
      </c>
      <c r="Y856" s="40" t="str">
        <f>INDEX(version[Version],MATCH(Data2[[#This Row],[ChangeAuth]],version[Chg code],0))</f>
        <v>Final</v>
      </c>
      <c r="Z856" s="30">
        <f>INDEX(fund[#Data],MATCH(G856,fund[Fund code],0),2)</f>
        <v>211</v>
      </c>
      <c r="AA856" s="29" t="str">
        <f>IF(Data2[[#This Row],[B2year]]=1,RIGHT(LEFT($A$1,4)+1,2),IF(Data2[[#This Row],[B2year]]=2,RIGHT($A$1,2),""))</f>
        <v>22</v>
      </c>
      <c r="AB856" s="29">
        <f>INDEX(version8[#Data],MATCH(Data2[[#This Row],[Version]],version8[Version],0),2)</f>
        <v>6</v>
      </c>
      <c r="AC856" s="29" t="str">
        <f>IF(Data2[[#This Row],[FederalService]]="",Data2[[#This Row],[FundSource]],IF(Data2[[#This Row],[FederalService]]="L",Data2[[#This Row],[FundSource]]&amp;"-L",IF(Data2[[#This Row],[FederalService]]="F",Data2[[#This Row],[FundSource]]&amp;"-F",IF(Data2[[#This Row],[FederalService]]="S",Data2[[#This Row],[FundSource]]&amp;"-S"))))</f>
        <v>SEG</v>
      </c>
    </row>
    <row r="857" spans="1:29" ht="15" x14ac:dyDescent="0.25">
      <c r="A857" t="s">
        <v>107</v>
      </c>
      <c r="B857" t="s">
        <v>117</v>
      </c>
      <c r="C857" t="s">
        <v>165</v>
      </c>
      <c r="D857" s="15">
        <v>177</v>
      </c>
      <c r="E857" t="s">
        <v>241</v>
      </c>
      <c r="F857" t="s">
        <v>109</v>
      </c>
      <c r="G857" t="s">
        <v>110</v>
      </c>
      <c r="H857" t="s">
        <v>165</v>
      </c>
      <c r="I857" t="s">
        <v>111</v>
      </c>
      <c r="J857" t="s">
        <v>174</v>
      </c>
      <c r="K857" t="s">
        <v>165</v>
      </c>
      <c r="L857" s="15">
        <v>6003</v>
      </c>
      <c r="M857" t="s">
        <v>238</v>
      </c>
      <c r="N857" t="s">
        <v>125</v>
      </c>
      <c r="O857" t="s">
        <v>242</v>
      </c>
      <c r="P857" t="s">
        <v>243</v>
      </c>
      <c r="Q857" t="s">
        <v>215</v>
      </c>
      <c r="R857" t="s">
        <v>170</v>
      </c>
      <c r="S857">
        <v>-133100</v>
      </c>
      <c r="T857">
        <v>0</v>
      </c>
      <c r="U857" s="15">
        <v>2</v>
      </c>
      <c r="V857" s="27" t="str">
        <f>INDEX(program[ProgramName],MATCH(Data2[[#This Row],[ProgramNum]],program[ProgramNum],0))</f>
        <v>AIDS</v>
      </c>
      <c r="W857" s="20" t="str">
        <f>RIGHT(Data2[[#This Row],[ProgramNum]],1)&amp;Data2[[#This Row],[Statute]]</f>
        <v>1hs</v>
      </c>
      <c r="X857" s="27" t="e">
        <f>INDEX(#REF!,MATCH(Data2[[#This Row],[Appr]],#REF!,0))</f>
        <v>#REF!</v>
      </c>
      <c r="Y857" s="40" t="str">
        <f>INDEX(version[Version],MATCH(Data2[[#This Row],[ChangeAuth]],version[Chg code],0))</f>
        <v>Final</v>
      </c>
      <c r="Z857" s="30">
        <f>INDEX(fund[#Data],MATCH(G857,fund[Fund code],0),2)</f>
        <v>211</v>
      </c>
      <c r="AA857" s="29" t="str">
        <f>IF(Data2[[#This Row],[B2year]]=1,RIGHT(LEFT($A$1,4)+1,2),IF(Data2[[#This Row],[B2year]]=2,RIGHT($A$1,2),""))</f>
        <v>23</v>
      </c>
      <c r="AB857" s="29">
        <f>INDEX(version8[#Data],MATCH(Data2[[#This Row],[Version]],version8[Version],0),2)</f>
        <v>6</v>
      </c>
      <c r="AC857" s="29" t="str">
        <f>IF(Data2[[#This Row],[FederalService]]="",Data2[[#This Row],[FundSource]],IF(Data2[[#This Row],[FederalService]]="L",Data2[[#This Row],[FundSource]]&amp;"-L",IF(Data2[[#This Row],[FederalService]]="F",Data2[[#This Row],[FundSource]]&amp;"-F",IF(Data2[[#This Row],[FederalService]]="S",Data2[[#This Row],[FundSource]]&amp;"-S"))))</f>
        <v>SEG</v>
      </c>
    </row>
    <row r="858" spans="1:29" ht="15" x14ac:dyDescent="0.25">
      <c r="A858" t="s">
        <v>107</v>
      </c>
      <c r="B858" t="s">
        <v>117</v>
      </c>
      <c r="C858" t="s">
        <v>165</v>
      </c>
      <c r="D858" s="15">
        <v>194</v>
      </c>
      <c r="E858" t="s">
        <v>248</v>
      </c>
      <c r="F858" t="s">
        <v>109</v>
      </c>
      <c r="G858" t="s">
        <v>110</v>
      </c>
      <c r="H858" t="s">
        <v>165</v>
      </c>
      <c r="I858" t="s">
        <v>111</v>
      </c>
      <c r="J858" t="s">
        <v>174</v>
      </c>
      <c r="K858" t="s">
        <v>165</v>
      </c>
      <c r="L858" s="15">
        <v>6003</v>
      </c>
      <c r="M858" t="s">
        <v>238</v>
      </c>
      <c r="N858" t="s">
        <v>125</v>
      </c>
      <c r="O858" t="s">
        <v>249</v>
      </c>
      <c r="P858" t="s">
        <v>250</v>
      </c>
      <c r="Q858" t="s">
        <v>215</v>
      </c>
      <c r="R858" t="s">
        <v>170</v>
      </c>
      <c r="S858">
        <v>-107500</v>
      </c>
      <c r="T858">
        <v>0</v>
      </c>
      <c r="U858" s="15">
        <v>1</v>
      </c>
      <c r="V858" s="27" t="str">
        <f>INDEX(program[ProgramName],MATCH(Data2[[#This Row],[ProgramNum]],program[ProgramNum],0))</f>
        <v>AIDS</v>
      </c>
      <c r="W858" s="20" t="str">
        <f>RIGHT(Data2[[#This Row],[ProgramNum]],1)&amp;Data2[[#This Row],[Statute]]</f>
        <v>1hu</v>
      </c>
      <c r="X858" s="27" t="e">
        <f>INDEX(#REF!,MATCH(Data2[[#This Row],[Appr]],#REF!,0))</f>
        <v>#REF!</v>
      </c>
      <c r="Y858" s="40" t="str">
        <f>INDEX(version[Version],MATCH(Data2[[#This Row],[ChangeAuth]],version[Chg code],0))</f>
        <v>Final</v>
      </c>
      <c r="Z858" s="30">
        <f>INDEX(fund[#Data],MATCH(G858,fund[Fund code],0),2)</f>
        <v>211</v>
      </c>
      <c r="AA858" s="29" t="str">
        <f>IF(Data2[[#This Row],[B2year]]=1,RIGHT(LEFT($A$1,4)+1,2),IF(Data2[[#This Row],[B2year]]=2,RIGHT($A$1,2),""))</f>
        <v>22</v>
      </c>
      <c r="AB858" s="29">
        <f>INDEX(version8[#Data],MATCH(Data2[[#This Row],[Version]],version8[Version],0),2)</f>
        <v>6</v>
      </c>
      <c r="AC858" s="29" t="str">
        <f>IF(Data2[[#This Row],[FederalService]]="",Data2[[#This Row],[FundSource]],IF(Data2[[#This Row],[FederalService]]="L",Data2[[#This Row],[FundSource]]&amp;"-L",IF(Data2[[#This Row],[FederalService]]="F",Data2[[#This Row],[FundSource]]&amp;"-F",IF(Data2[[#This Row],[FederalService]]="S",Data2[[#This Row],[FundSource]]&amp;"-S"))))</f>
        <v>SEG</v>
      </c>
    </row>
    <row r="859" spans="1:29" ht="15" x14ac:dyDescent="0.25">
      <c r="A859" t="s">
        <v>107</v>
      </c>
      <c r="B859" t="s">
        <v>117</v>
      </c>
      <c r="C859" t="s">
        <v>165</v>
      </c>
      <c r="D859" s="15">
        <v>194</v>
      </c>
      <c r="E859" t="s">
        <v>248</v>
      </c>
      <c r="F859" t="s">
        <v>109</v>
      </c>
      <c r="G859" t="s">
        <v>110</v>
      </c>
      <c r="H859" t="s">
        <v>165</v>
      </c>
      <c r="I859" t="s">
        <v>111</v>
      </c>
      <c r="J859" t="s">
        <v>174</v>
      </c>
      <c r="K859" t="s">
        <v>165</v>
      </c>
      <c r="L859" s="15">
        <v>6003</v>
      </c>
      <c r="M859" t="s">
        <v>238</v>
      </c>
      <c r="N859" t="s">
        <v>125</v>
      </c>
      <c r="O859" t="s">
        <v>249</v>
      </c>
      <c r="P859" t="s">
        <v>250</v>
      </c>
      <c r="Q859" t="s">
        <v>215</v>
      </c>
      <c r="R859" t="s">
        <v>170</v>
      </c>
      <c r="S859">
        <v>-432800</v>
      </c>
      <c r="T859">
        <v>0</v>
      </c>
      <c r="U859" s="15">
        <v>2</v>
      </c>
      <c r="V859" s="27" t="str">
        <f>INDEX(program[ProgramName],MATCH(Data2[[#This Row],[ProgramNum]],program[ProgramNum],0))</f>
        <v>AIDS</v>
      </c>
      <c r="W859" s="20" t="str">
        <f>RIGHT(Data2[[#This Row],[ProgramNum]],1)&amp;Data2[[#This Row],[Statute]]</f>
        <v>1hu</v>
      </c>
      <c r="X859" s="27" t="e">
        <f>INDEX(#REF!,MATCH(Data2[[#This Row],[Appr]],#REF!,0))</f>
        <v>#REF!</v>
      </c>
      <c r="Y859" s="40" t="str">
        <f>INDEX(version[Version],MATCH(Data2[[#This Row],[ChangeAuth]],version[Chg code],0))</f>
        <v>Final</v>
      </c>
      <c r="Z859" s="30">
        <f>INDEX(fund[#Data],MATCH(G859,fund[Fund code],0),2)</f>
        <v>211</v>
      </c>
      <c r="AA859" s="29" t="str">
        <f>IF(Data2[[#This Row],[B2year]]=1,RIGHT(LEFT($A$1,4)+1,2),IF(Data2[[#This Row],[B2year]]=2,RIGHT($A$1,2),""))</f>
        <v>23</v>
      </c>
      <c r="AB859" s="29">
        <f>INDEX(version8[#Data],MATCH(Data2[[#This Row],[Version]],version8[Version],0),2)</f>
        <v>6</v>
      </c>
      <c r="AC859" s="29" t="str">
        <f>IF(Data2[[#This Row],[FederalService]]="",Data2[[#This Row],[FundSource]],IF(Data2[[#This Row],[FederalService]]="L",Data2[[#This Row],[FundSource]]&amp;"-L",IF(Data2[[#This Row],[FederalService]]="F",Data2[[#This Row],[FundSource]]&amp;"-F",IF(Data2[[#This Row],[FederalService]]="S",Data2[[#This Row],[FundSource]]&amp;"-S"))))</f>
        <v>SEG</v>
      </c>
    </row>
    <row r="860" spans="1:29" ht="15" x14ac:dyDescent="0.25">
      <c r="A860" t="s">
        <v>127</v>
      </c>
      <c r="B860" t="s">
        <v>123</v>
      </c>
      <c r="C860" t="s">
        <v>165</v>
      </c>
      <c r="D860" s="15">
        <v>564</v>
      </c>
      <c r="E860" t="s">
        <v>349</v>
      </c>
      <c r="F860" t="s">
        <v>109</v>
      </c>
      <c r="G860" t="s">
        <v>110</v>
      </c>
      <c r="H860" t="s">
        <v>165</v>
      </c>
      <c r="I860" t="s">
        <v>111</v>
      </c>
      <c r="J860" t="s">
        <v>112</v>
      </c>
      <c r="K860" t="s">
        <v>165</v>
      </c>
      <c r="L860" s="15">
        <v>6043</v>
      </c>
      <c r="M860" t="s">
        <v>469</v>
      </c>
      <c r="N860" t="s">
        <v>122</v>
      </c>
      <c r="O860" t="s">
        <v>195</v>
      </c>
      <c r="P860" t="s">
        <v>196</v>
      </c>
      <c r="Q860" t="s">
        <v>470</v>
      </c>
      <c r="R860" t="s">
        <v>170</v>
      </c>
      <c r="S860">
        <v>411400</v>
      </c>
      <c r="T860">
        <v>0</v>
      </c>
      <c r="U860" s="15">
        <v>1</v>
      </c>
      <c r="V860" s="27" t="str">
        <f>INDEX(program[ProgramName],MATCH(Data2[[#This Row],[ProgramNum]],program[ProgramNum],0))</f>
        <v>MOTOR VEHICLE SERVICES AND ENFORCEMENT</v>
      </c>
      <c r="W860" s="20" t="str">
        <f>RIGHT(Data2[[#This Row],[ProgramNum]],1)&amp;Data2[[#This Row],[Statute]]</f>
        <v>5dq</v>
      </c>
      <c r="X860" s="27" t="e">
        <f>INDEX(#REF!,MATCH(Data2[[#This Row],[Appr]],#REF!,0))</f>
        <v>#REF!</v>
      </c>
      <c r="Y860" s="40" t="str">
        <f>INDEX(version[Version],MATCH(Data2[[#This Row],[ChangeAuth]],version[Chg code],0))</f>
        <v>Governor's</v>
      </c>
      <c r="Z860" s="30">
        <f>INDEX(fund[#Data],MATCH(G860,fund[Fund code],0),2)</f>
        <v>211</v>
      </c>
      <c r="AA860" s="29" t="str">
        <f>IF(Data2[[#This Row],[B2year]]=1,RIGHT(LEFT($A$1,4)+1,2),IF(Data2[[#This Row],[B2year]]=2,RIGHT($A$1,2),""))</f>
        <v>22</v>
      </c>
      <c r="AB860" s="29">
        <f>INDEX(version8[#Data],MATCH(Data2[[#This Row],[Version]],version8[Version],0),2)</f>
        <v>2</v>
      </c>
      <c r="AC860" s="29" t="str">
        <f>IF(Data2[[#This Row],[FederalService]]="",Data2[[#This Row],[FundSource]],IF(Data2[[#This Row],[FederalService]]="L",Data2[[#This Row],[FundSource]]&amp;"-L",IF(Data2[[#This Row],[FederalService]]="F",Data2[[#This Row],[FundSource]]&amp;"-F",IF(Data2[[#This Row],[FederalService]]="S",Data2[[#This Row],[FundSource]]&amp;"-S"))))</f>
        <v>SEG</v>
      </c>
    </row>
    <row r="861" spans="1:29" ht="15" x14ac:dyDescent="0.25">
      <c r="A861" t="s">
        <v>127</v>
      </c>
      <c r="B861" t="s">
        <v>123</v>
      </c>
      <c r="C861" t="s">
        <v>165</v>
      </c>
      <c r="D861" s="15">
        <v>564</v>
      </c>
      <c r="E861" t="s">
        <v>349</v>
      </c>
      <c r="F861" t="s">
        <v>109</v>
      </c>
      <c r="G861" t="s">
        <v>110</v>
      </c>
      <c r="H861" t="s">
        <v>165</v>
      </c>
      <c r="I861" t="s">
        <v>111</v>
      </c>
      <c r="J861" t="s">
        <v>112</v>
      </c>
      <c r="K861" t="s">
        <v>165</v>
      </c>
      <c r="L861" s="15">
        <v>6043</v>
      </c>
      <c r="M861" t="s">
        <v>469</v>
      </c>
      <c r="N861" t="s">
        <v>122</v>
      </c>
      <c r="O861" t="s">
        <v>195</v>
      </c>
      <c r="P861" t="s">
        <v>196</v>
      </c>
      <c r="Q861" t="s">
        <v>470</v>
      </c>
      <c r="R861" t="s">
        <v>170</v>
      </c>
      <c r="S861">
        <v>411400</v>
      </c>
      <c r="T861">
        <v>0</v>
      </c>
      <c r="U861" s="15">
        <v>2</v>
      </c>
      <c r="V861" s="27" t="str">
        <f>INDEX(program[ProgramName],MATCH(Data2[[#This Row],[ProgramNum]],program[ProgramNum],0))</f>
        <v>MOTOR VEHICLE SERVICES AND ENFORCEMENT</v>
      </c>
      <c r="W861" s="20" t="str">
        <f>RIGHT(Data2[[#This Row],[ProgramNum]],1)&amp;Data2[[#This Row],[Statute]]</f>
        <v>5dq</v>
      </c>
      <c r="X861" s="27" t="e">
        <f>INDEX(#REF!,MATCH(Data2[[#This Row],[Appr]],#REF!,0))</f>
        <v>#REF!</v>
      </c>
      <c r="Y861" s="40" t="str">
        <f>INDEX(version[Version],MATCH(Data2[[#This Row],[ChangeAuth]],version[Chg code],0))</f>
        <v>Governor's</v>
      </c>
      <c r="Z861" s="30">
        <f>INDEX(fund[#Data],MATCH(G861,fund[Fund code],0),2)</f>
        <v>211</v>
      </c>
      <c r="AA861" s="29" t="str">
        <f>IF(Data2[[#This Row],[B2year]]=1,RIGHT(LEFT($A$1,4)+1,2),IF(Data2[[#This Row],[B2year]]=2,RIGHT($A$1,2),""))</f>
        <v>23</v>
      </c>
      <c r="AB861" s="29">
        <f>INDEX(version8[#Data],MATCH(Data2[[#This Row],[Version]],version8[Version],0),2)</f>
        <v>2</v>
      </c>
      <c r="AC861" s="29" t="str">
        <f>IF(Data2[[#This Row],[FederalService]]="",Data2[[#This Row],[FundSource]],IF(Data2[[#This Row],[FederalService]]="L",Data2[[#This Row],[FundSource]]&amp;"-L",IF(Data2[[#This Row],[FederalService]]="F",Data2[[#This Row],[FundSource]]&amp;"-F",IF(Data2[[#This Row],[FederalService]]="S",Data2[[#This Row],[FundSource]]&amp;"-S"))))</f>
        <v>SEG</v>
      </c>
    </row>
    <row r="862" spans="1:29" ht="15" x14ac:dyDescent="0.25">
      <c r="A862" t="s">
        <v>127</v>
      </c>
      <c r="B862" t="s">
        <v>123</v>
      </c>
      <c r="C862" t="s">
        <v>165</v>
      </c>
      <c r="D862" s="15">
        <v>564</v>
      </c>
      <c r="E862" t="s">
        <v>349</v>
      </c>
      <c r="F862" t="s">
        <v>109</v>
      </c>
      <c r="G862" t="s">
        <v>110</v>
      </c>
      <c r="H862" t="s">
        <v>165</v>
      </c>
      <c r="I862" t="s">
        <v>111</v>
      </c>
      <c r="J862" t="s">
        <v>112</v>
      </c>
      <c r="K862" t="s">
        <v>165</v>
      </c>
      <c r="L862" s="15">
        <v>6050</v>
      </c>
      <c r="M862" t="s">
        <v>471</v>
      </c>
      <c r="N862" t="s">
        <v>122</v>
      </c>
      <c r="O862" t="s">
        <v>195</v>
      </c>
      <c r="P862" t="s">
        <v>196</v>
      </c>
      <c r="Q862" t="s">
        <v>470</v>
      </c>
      <c r="R862" t="s">
        <v>170</v>
      </c>
      <c r="S862">
        <v>1057400</v>
      </c>
      <c r="T862">
        <v>0</v>
      </c>
      <c r="U862" s="15">
        <v>2</v>
      </c>
      <c r="V862" s="27" t="str">
        <f>INDEX(program[ProgramName],MATCH(Data2[[#This Row],[ProgramNum]],program[ProgramNum],0))</f>
        <v>MOTOR VEHICLE SERVICES AND ENFORCEMENT</v>
      </c>
      <c r="W862" s="20" t="str">
        <f>RIGHT(Data2[[#This Row],[ProgramNum]],1)&amp;Data2[[#This Row],[Statute]]</f>
        <v>5dq</v>
      </c>
      <c r="X862" s="27" t="e">
        <f>INDEX(#REF!,MATCH(Data2[[#This Row],[Appr]],#REF!,0))</f>
        <v>#REF!</v>
      </c>
      <c r="Y862" s="40" t="str">
        <f>INDEX(version[Version],MATCH(Data2[[#This Row],[ChangeAuth]],version[Chg code],0))</f>
        <v>Governor's</v>
      </c>
      <c r="Z862" s="30">
        <f>INDEX(fund[#Data],MATCH(G862,fund[Fund code],0),2)</f>
        <v>211</v>
      </c>
      <c r="AA862" s="29" t="str">
        <f>IF(Data2[[#This Row],[B2year]]=1,RIGHT(LEFT($A$1,4)+1,2),IF(Data2[[#This Row],[B2year]]=2,RIGHT($A$1,2),""))</f>
        <v>23</v>
      </c>
      <c r="AB862" s="29">
        <f>INDEX(version8[#Data],MATCH(Data2[[#This Row],[Version]],version8[Version],0),2)</f>
        <v>2</v>
      </c>
      <c r="AC862" s="29" t="str">
        <f>IF(Data2[[#This Row],[FederalService]]="",Data2[[#This Row],[FundSource]],IF(Data2[[#This Row],[FederalService]]="L",Data2[[#This Row],[FundSource]]&amp;"-L",IF(Data2[[#This Row],[FederalService]]="F",Data2[[#This Row],[FundSource]]&amp;"-F",IF(Data2[[#This Row],[FederalService]]="S",Data2[[#This Row],[FundSource]]&amp;"-S"))))</f>
        <v>SEG</v>
      </c>
    </row>
    <row r="863" spans="1:29" ht="15" x14ac:dyDescent="0.25">
      <c r="A863" t="s">
        <v>127</v>
      </c>
      <c r="B863" t="s">
        <v>123</v>
      </c>
      <c r="C863" t="s">
        <v>165</v>
      </c>
      <c r="D863" s="15">
        <v>564</v>
      </c>
      <c r="E863" t="s">
        <v>349</v>
      </c>
      <c r="F863" t="s">
        <v>109</v>
      </c>
      <c r="G863" t="s">
        <v>110</v>
      </c>
      <c r="H863" t="s">
        <v>165</v>
      </c>
      <c r="I863" t="s">
        <v>111</v>
      </c>
      <c r="J863" t="s">
        <v>112</v>
      </c>
      <c r="K863" t="s">
        <v>165</v>
      </c>
      <c r="L863" s="15">
        <v>2000</v>
      </c>
      <c r="M863" t="s">
        <v>115</v>
      </c>
      <c r="N863" t="s">
        <v>116</v>
      </c>
      <c r="O863" t="s">
        <v>195</v>
      </c>
      <c r="P863" t="s">
        <v>196</v>
      </c>
      <c r="Q863" t="s">
        <v>295</v>
      </c>
      <c r="R863" t="s">
        <v>170</v>
      </c>
      <c r="S863">
        <v>1095000</v>
      </c>
      <c r="T863">
        <v>0</v>
      </c>
      <c r="U863" s="15">
        <v>2</v>
      </c>
      <c r="V863" s="27" t="str">
        <f>INDEX(program[ProgramName],MATCH(Data2[[#This Row],[ProgramNum]],program[ProgramNum],0))</f>
        <v>MOTOR VEHICLE SERVICES AND ENFORCEMENT</v>
      </c>
      <c r="W863" s="20" t="str">
        <f>RIGHT(Data2[[#This Row],[ProgramNum]],1)&amp;Data2[[#This Row],[Statute]]</f>
        <v>5dq</v>
      </c>
      <c r="X863" s="27" t="e">
        <f>INDEX(#REF!,MATCH(Data2[[#This Row],[Appr]],#REF!,0))</f>
        <v>#REF!</v>
      </c>
      <c r="Y863" s="40" t="str">
        <f>INDEX(version[Version],MATCH(Data2[[#This Row],[ChangeAuth]],version[Chg code],0))</f>
        <v>Agency</v>
      </c>
      <c r="Z863" s="30">
        <f>INDEX(fund[#Data],MATCH(G863,fund[Fund code],0),2)</f>
        <v>211</v>
      </c>
      <c r="AA863" s="29" t="str">
        <f>IF(Data2[[#This Row],[B2year]]=1,RIGHT(LEFT($A$1,4)+1,2),IF(Data2[[#This Row],[B2year]]=2,RIGHT($A$1,2),""))</f>
        <v>23</v>
      </c>
      <c r="AB863" s="29">
        <f>INDEX(version8[#Data],MATCH(Data2[[#This Row],[Version]],version8[Version],0),2)</f>
        <v>1</v>
      </c>
      <c r="AC863" s="29" t="str">
        <f>IF(Data2[[#This Row],[FederalService]]="",Data2[[#This Row],[FundSource]],IF(Data2[[#This Row],[FederalService]]="L",Data2[[#This Row],[FundSource]]&amp;"-L",IF(Data2[[#This Row],[FederalService]]="F",Data2[[#This Row],[FundSource]]&amp;"-F",IF(Data2[[#This Row],[FederalService]]="S",Data2[[#This Row],[FundSource]]&amp;"-S"))))</f>
        <v>SEG</v>
      </c>
    </row>
    <row r="864" spans="1:29" ht="15" x14ac:dyDescent="0.25">
      <c r="A864" t="s">
        <v>127</v>
      </c>
      <c r="B864" t="s">
        <v>123</v>
      </c>
      <c r="C864" t="s">
        <v>165</v>
      </c>
      <c r="D864" s="15">
        <v>564</v>
      </c>
      <c r="E864" t="s">
        <v>349</v>
      </c>
      <c r="F864" t="s">
        <v>109</v>
      </c>
      <c r="G864" t="s">
        <v>110</v>
      </c>
      <c r="H864" t="s">
        <v>165</v>
      </c>
      <c r="I864" t="s">
        <v>111</v>
      </c>
      <c r="J864" t="s">
        <v>112</v>
      </c>
      <c r="K864" t="s">
        <v>165</v>
      </c>
      <c r="L864" s="15">
        <v>2000</v>
      </c>
      <c r="M864" t="s">
        <v>115</v>
      </c>
      <c r="N864" t="s">
        <v>116</v>
      </c>
      <c r="O864" t="s">
        <v>195</v>
      </c>
      <c r="P864" t="s">
        <v>196</v>
      </c>
      <c r="Q864" t="s">
        <v>295</v>
      </c>
      <c r="R864" t="s">
        <v>170</v>
      </c>
      <c r="S864">
        <v>1095000</v>
      </c>
      <c r="T864">
        <v>0</v>
      </c>
      <c r="U864" s="15">
        <v>1</v>
      </c>
      <c r="V864" s="27" t="str">
        <f>INDEX(program[ProgramName],MATCH(Data2[[#This Row],[ProgramNum]],program[ProgramNum],0))</f>
        <v>MOTOR VEHICLE SERVICES AND ENFORCEMENT</v>
      </c>
      <c r="W864" s="20" t="str">
        <f>RIGHT(Data2[[#This Row],[ProgramNum]],1)&amp;Data2[[#This Row],[Statute]]</f>
        <v>5dq</v>
      </c>
      <c r="X864" s="27" t="e">
        <f>INDEX(#REF!,MATCH(Data2[[#This Row],[Appr]],#REF!,0))</f>
        <v>#REF!</v>
      </c>
      <c r="Y864" s="40" t="str">
        <f>INDEX(version[Version],MATCH(Data2[[#This Row],[ChangeAuth]],version[Chg code],0))</f>
        <v>Agency</v>
      </c>
      <c r="Z864" s="30">
        <f>INDEX(fund[#Data],MATCH(G864,fund[Fund code],0),2)</f>
        <v>211</v>
      </c>
      <c r="AA864" s="29" t="str">
        <f>IF(Data2[[#This Row],[B2year]]=1,RIGHT(LEFT($A$1,4)+1,2),IF(Data2[[#This Row],[B2year]]=2,RIGHT($A$1,2),""))</f>
        <v>22</v>
      </c>
      <c r="AB864" s="29">
        <f>INDEX(version8[#Data],MATCH(Data2[[#This Row],[Version]],version8[Version],0),2)</f>
        <v>1</v>
      </c>
      <c r="AC864" s="29" t="str">
        <f>IF(Data2[[#This Row],[FederalService]]="",Data2[[#This Row],[FundSource]],IF(Data2[[#This Row],[FederalService]]="L",Data2[[#This Row],[FundSource]]&amp;"-L",IF(Data2[[#This Row],[FederalService]]="F",Data2[[#This Row],[FundSource]]&amp;"-F",IF(Data2[[#This Row],[FederalService]]="S",Data2[[#This Row],[FundSource]]&amp;"-S"))))</f>
        <v>SEG</v>
      </c>
    </row>
    <row r="865" spans="1:29" ht="15" x14ac:dyDescent="0.25">
      <c r="A865" t="s">
        <v>127</v>
      </c>
      <c r="B865" t="s">
        <v>123</v>
      </c>
      <c r="C865" t="s">
        <v>165</v>
      </c>
      <c r="D865" s="15">
        <v>584</v>
      </c>
      <c r="E865" t="s">
        <v>414</v>
      </c>
      <c r="F865" t="s">
        <v>109</v>
      </c>
      <c r="G865" t="s">
        <v>110</v>
      </c>
      <c r="H865" t="s">
        <v>165</v>
      </c>
      <c r="I865" t="s">
        <v>118</v>
      </c>
      <c r="J865" t="s">
        <v>112</v>
      </c>
      <c r="K865" t="s">
        <v>178</v>
      </c>
      <c r="L865" s="15">
        <v>2000</v>
      </c>
      <c r="M865" t="s">
        <v>115</v>
      </c>
      <c r="N865" t="s">
        <v>116</v>
      </c>
      <c r="O865" t="s">
        <v>206</v>
      </c>
      <c r="P865" t="s">
        <v>207</v>
      </c>
      <c r="Q865" t="s">
        <v>295</v>
      </c>
      <c r="R865" t="s">
        <v>170</v>
      </c>
      <c r="S865">
        <v>50000</v>
      </c>
      <c r="T865">
        <v>0</v>
      </c>
      <c r="U865" s="15">
        <v>2</v>
      </c>
      <c r="V865" s="27" t="str">
        <f>INDEX(program[ProgramName],MATCH(Data2[[#This Row],[ProgramNum]],program[ProgramNum],0))</f>
        <v>MOTOR VEHICLE SERVICES AND ENFORCEMENT</v>
      </c>
      <c r="W865" s="20" t="str">
        <f>RIGHT(Data2[[#This Row],[ProgramNum]],1)&amp;Data2[[#This Row],[Statute]]</f>
        <v>5dx</v>
      </c>
      <c r="X865" s="27" t="e">
        <f>INDEX(#REF!,MATCH(Data2[[#This Row],[Appr]],#REF!,0))</f>
        <v>#REF!</v>
      </c>
      <c r="Y865" s="40" t="str">
        <f>INDEX(version[Version],MATCH(Data2[[#This Row],[ChangeAuth]],version[Chg code],0))</f>
        <v>Agency</v>
      </c>
      <c r="Z865" s="30">
        <f>INDEX(fund[#Data],MATCH(G865,fund[Fund code],0),2)</f>
        <v>211</v>
      </c>
      <c r="AA865" s="29" t="str">
        <f>IF(Data2[[#This Row],[B2year]]=1,RIGHT(LEFT($A$1,4)+1,2),IF(Data2[[#This Row],[B2year]]=2,RIGHT($A$1,2),""))</f>
        <v>23</v>
      </c>
      <c r="AB865" s="29">
        <f>INDEX(version8[#Data],MATCH(Data2[[#This Row],[Version]],version8[Version],0),2)</f>
        <v>1</v>
      </c>
      <c r="AC865" s="29" t="str">
        <f>IF(Data2[[#This Row],[FederalService]]="",Data2[[#This Row],[FundSource]],IF(Data2[[#This Row],[FederalService]]="L",Data2[[#This Row],[FundSource]]&amp;"-L",IF(Data2[[#This Row],[FederalService]]="F",Data2[[#This Row],[FundSource]]&amp;"-F",IF(Data2[[#This Row],[FederalService]]="S",Data2[[#This Row],[FundSource]]&amp;"-S"))))</f>
        <v>SEG-F</v>
      </c>
    </row>
    <row r="866" spans="1:29" ht="15" x14ac:dyDescent="0.25">
      <c r="A866" t="s">
        <v>127</v>
      </c>
      <c r="B866" t="s">
        <v>123</v>
      </c>
      <c r="C866" t="s">
        <v>165</v>
      </c>
      <c r="D866" s="15">
        <v>584</v>
      </c>
      <c r="E866" t="s">
        <v>414</v>
      </c>
      <c r="F866" t="s">
        <v>109</v>
      </c>
      <c r="G866" t="s">
        <v>110</v>
      </c>
      <c r="H866" t="s">
        <v>165</v>
      </c>
      <c r="I866" t="s">
        <v>118</v>
      </c>
      <c r="J866" t="s">
        <v>112</v>
      </c>
      <c r="K866" t="s">
        <v>178</v>
      </c>
      <c r="L866" s="15">
        <v>2000</v>
      </c>
      <c r="M866" t="s">
        <v>115</v>
      </c>
      <c r="N866" t="s">
        <v>116</v>
      </c>
      <c r="O866" t="s">
        <v>206</v>
      </c>
      <c r="P866" t="s">
        <v>207</v>
      </c>
      <c r="Q866" t="s">
        <v>295</v>
      </c>
      <c r="R866" t="s">
        <v>170</v>
      </c>
      <c r="S866">
        <v>50000</v>
      </c>
      <c r="T866">
        <v>0</v>
      </c>
      <c r="U866" s="15">
        <v>1</v>
      </c>
      <c r="V866" s="27" t="str">
        <f>INDEX(program[ProgramName],MATCH(Data2[[#This Row],[ProgramNum]],program[ProgramNum],0))</f>
        <v>MOTOR VEHICLE SERVICES AND ENFORCEMENT</v>
      </c>
      <c r="W866" s="20" t="str">
        <f>RIGHT(Data2[[#This Row],[ProgramNum]],1)&amp;Data2[[#This Row],[Statute]]</f>
        <v>5dx</v>
      </c>
      <c r="X866" s="27" t="e">
        <f>INDEX(#REF!,MATCH(Data2[[#This Row],[Appr]],#REF!,0))</f>
        <v>#REF!</v>
      </c>
      <c r="Y866" s="40" t="str">
        <f>INDEX(version[Version],MATCH(Data2[[#This Row],[ChangeAuth]],version[Chg code],0))</f>
        <v>Agency</v>
      </c>
      <c r="Z866" s="30">
        <f>INDEX(fund[#Data],MATCH(G866,fund[Fund code],0),2)</f>
        <v>211</v>
      </c>
      <c r="AA866" s="29" t="str">
        <f>IF(Data2[[#This Row],[B2year]]=1,RIGHT(LEFT($A$1,4)+1,2),IF(Data2[[#This Row],[B2year]]=2,RIGHT($A$1,2),""))</f>
        <v>22</v>
      </c>
      <c r="AB866" s="29">
        <f>INDEX(version8[#Data],MATCH(Data2[[#This Row],[Version]],version8[Version],0),2)</f>
        <v>1</v>
      </c>
      <c r="AC866" s="29" t="str">
        <f>IF(Data2[[#This Row],[FederalService]]="",Data2[[#This Row],[FundSource]],IF(Data2[[#This Row],[FederalService]]="L",Data2[[#This Row],[FundSource]]&amp;"-L",IF(Data2[[#This Row],[FederalService]]="F",Data2[[#This Row],[FundSource]]&amp;"-F",IF(Data2[[#This Row],[FederalService]]="S",Data2[[#This Row],[FundSource]]&amp;"-S"))))</f>
        <v>SEG-F</v>
      </c>
    </row>
    <row r="867" spans="1:29" ht="15" x14ac:dyDescent="0.25">
      <c r="A867" t="s">
        <v>127</v>
      </c>
      <c r="B867" t="s">
        <v>123</v>
      </c>
      <c r="C867" t="s">
        <v>165</v>
      </c>
      <c r="D867" s="15">
        <v>582</v>
      </c>
      <c r="E867" t="s">
        <v>415</v>
      </c>
      <c r="F867" t="s">
        <v>109</v>
      </c>
      <c r="G867" t="s">
        <v>110</v>
      </c>
      <c r="H867" t="s">
        <v>165</v>
      </c>
      <c r="I867" t="s">
        <v>118</v>
      </c>
      <c r="J867" t="s">
        <v>112</v>
      </c>
      <c r="K867" t="s">
        <v>178</v>
      </c>
      <c r="L867" s="15">
        <v>2000</v>
      </c>
      <c r="M867" t="s">
        <v>115</v>
      </c>
      <c r="N867" t="s">
        <v>116</v>
      </c>
      <c r="O867" t="s">
        <v>416</v>
      </c>
      <c r="P867" t="s">
        <v>180</v>
      </c>
      <c r="Q867" t="s">
        <v>295</v>
      </c>
      <c r="R867" t="s">
        <v>170</v>
      </c>
      <c r="S867">
        <v>91900</v>
      </c>
      <c r="T867">
        <v>0</v>
      </c>
      <c r="U867" s="15">
        <v>2</v>
      </c>
      <c r="V867" s="27" t="str">
        <f>INDEX(program[ProgramName],MATCH(Data2[[#This Row],[ProgramNum]],program[ProgramNum],0))</f>
        <v>MOTOR VEHICLE SERVICES AND ENFORCEMENT</v>
      </c>
      <c r="W867" s="20" t="str">
        <f>RIGHT(Data2[[#This Row],[ProgramNum]],1)&amp;Data2[[#This Row],[Statute]]</f>
        <v>5dy</v>
      </c>
      <c r="X867" s="27" t="e">
        <f>INDEX(#REF!,MATCH(Data2[[#This Row],[Appr]],#REF!,0))</f>
        <v>#REF!</v>
      </c>
      <c r="Y867" s="40" t="str">
        <f>INDEX(version[Version],MATCH(Data2[[#This Row],[ChangeAuth]],version[Chg code],0))</f>
        <v>Agency</v>
      </c>
      <c r="Z867" s="30">
        <f>INDEX(fund[#Data],MATCH(G867,fund[Fund code],0),2)</f>
        <v>211</v>
      </c>
      <c r="AA867" s="29" t="str">
        <f>IF(Data2[[#This Row],[B2year]]=1,RIGHT(LEFT($A$1,4)+1,2),IF(Data2[[#This Row],[B2year]]=2,RIGHT($A$1,2),""))</f>
        <v>23</v>
      </c>
      <c r="AB867" s="29">
        <f>INDEX(version8[#Data],MATCH(Data2[[#This Row],[Version]],version8[Version],0),2)</f>
        <v>1</v>
      </c>
      <c r="AC867" s="29" t="str">
        <f>IF(Data2[[#This Row],[FederalService]]="",Data2[[#This Row],[FundSource]],IF(Data2[[#This Row],[FederalService]]="L",Data2[[#This Row],[FundSource]]&amp;"-L",IF(Data2[[#This Row],[FederalService]]="F",Data2[[#This Row],[FundSource]]&amp;"-F",IF(Data2[[#This Row],[FederalService]]="S",Data2[[#This Row],[FundSource]]&amp;"-S"))))</f>
        <v>SEG-F</v>
      </c>
    </row>
    <row r="868" spans="1:29" ht="15" x14ac:dyDescent="0.25">
      <c r="A868" t="s">
        <v>127</v>
      </c>
      <c r="B868" t="s">
        <v>123</v>
      </c>
      <c r="C868" t="s">
        <v>165</v>
      </c>
      <c r="D868" s="15">
        <v>582</v>
      </c>
      <c r="E868" t="s">
        <v>415</v>
      </c>
      <c r="F868" t="s">
        <v>109</v>
      </c>
      <c r="G868" t="s">
        <v>110</v>
      </c>
      <c r="H868" t="s">
        <v>165</v>
      </c>
      <c r="I868" t="s">
        <v>118</v>
      </c>
      <c r="J868" t="s">
        <v>112</v>
      </c>
      <c r="K868" t="s">
        <v>178</v>
      </c>
      <c r="L868" s="15">
        <v>2000</v>
      </c>
      <c r="M868" t="s">
        <v>115</v>
      </c>
      <c r="N868" t="s">
        <v>116</v>
      </c>
      <c r="O868" t="s">
        <v>416</v>
      </c>
      <c r="P868" t="s">
        <v>180</v>
      </c>
      <c r="Q868" t="s">
        <v>295</v>
      </c>
      <c r="R868" t="s">
        <v>170</v>
      </c>
      <c r="S868">
        <v>91900</v>
      </c>
      <c r="T868">
        <v>0</v>
      </c>
      <c r="U868" s="15">
        <v>1</v>
      </c>
      <c r="V868" s="27" t="str">
        <f>INDEX(program[ProgramName],MATCH(Data2[[#This Row],[ProgramNum]],program[ProgramNum],0))</f>
        <v>MOTOR VEHICLE SERVICES AND ENFORCEMENT</v>
      </c>
      <c r="W868" s="20" t="str">
        <f>RIGHT(Data2[[#This Row],[ProgramNum]],1)&amp;Data2[[#This Row],[Statute]]</f>
        <v>5dy</v>
      </c>
      <c r="X868" s="27" t="e">
        <f>INDEX(#REF!,MATCH(Data2[[#This Row],[Appr]],#REF!,0))</f>
        <v>#REF!</v>
      </c>
      <c r="Y868" s="40" t="str">
        <f>INDEX(version[Version],MATCH(Data2[[#This Row],[ChangeAuth]],version[Chg code],0))</f>
        <v>Agency</v>
      </c>
      <c r="Z868" s="30">
        <f>INDEX(fund[#Data],MATCH(G868,fund[Fund code],0),2)</f>
        <v>211</v>
      </c>
      <c r="AA868" s="29" t="str">
        <f>IF(Data2[[#This Row],[B2year]]=1,RIGHT(LEFT($A$1,4)+1,2),IF(Data2[[#This Row],[B2year]]=2,RIGHT($A$1,2),""))</f>
        <v>22</v>
      </c>
      <c r="AB868" s="29">
        <f>INDEX(version8[#Data],MATCH(Data2[[#This Row],[Version]],version8[Version],0),2)</f>
        <v>1</v>
      </c>
      <c r="AC868" s="29" t="str">
        <f>IF(Data2[[#This Row],[FederalService]]="",Data2[[#This Row],[FundSource]],IF(Data2[[#This Row],[FederalService]]="L",Data2[[#This Row],[FundSource]]&amp;"-L",IF(Data2[[#This Row],[FederalService]]="F",Data2[[#This Row],[FundSource]]&amp;"-F",IF(Data2[[#This Row],[FederalService]]="S",Data2[[#This Row],[FundSource]]&amp;"-S"))))</f>
        <v>SEG-F</v>
      </c>
    </row>
    <row r="869" spans="1:29" ht="15" x14ac:dyDescent="0.25">
      <c r="A869" t="s">
        <v>107</v>
      </c>
      <c r="B869" t="s">
        <v>117</v>
      </c>
      <c r="C869" t="s">
        <v>165</v>
      </c>
      <c r="D869" s="15">
        <v>186</v>
      </c>
      <c r="E869" t="s">
        <v>231</v>
      </c>
      <c r="F869" t="s">
        <v>109</v>
      </c>
      <c r="G869" t="s">
        <v>110</v>
      </c>
      <c r="H869" t="s">
        <v>165</v>
      </c>
      <c r="I869" t="s">
        <v>118</v>
      </c>
      <c r="J869" t="s">
        <v>174</v>
      </c>
      <c r="K869" t="s">
        <v>165</v>
      </c>
      <c r="L869" s="15">
        <v>6004</v>
      </c>
      <c r="M869" t="s">
        <v>232</v>
      </c>
      <c r="N869" t="s">
        <v>125</v>
      </c>
      <c r="O869" t="s">
        <v>233</v>
      </c>
      <c r="P869" t="s">
        <v>221</v>
      </c>
      <c r="Q869" t="s">
        <v>215</v>
      </c>
      <c r="R869" t="s">
        <v>170</v>
      </c>
      <c r="S869">
        <v>-10000000</v>
      </c>
      <c r="T869">
        <v>0</v>
      </c>
      <c r="U869" s="15">
        <v>1</v>
      </c>
      <c r="V869" s="27" t="str">
        <f>INDEX(program[ProgramName],MATCH(Data2[[#This Row],[ProgramNum]],program[ProgramNum],0))</f>
        <v>AIDS</v>
      </c>
      <c r="W869" s="20" t="str">
        <f>RIGHT(Data2[[#This Row],[ProgramNum]],1)&amp;Data2[[#This Row],[Statute]]</f>
        <v>1bt</v>
      </c>
      <c r="X869" s="27" t="e">
        <f>INDEX(#REF!,MATCH(Data2[[#This Row],[Appr]],#REF!,0))</f>
        <v>#REF!</v>
      </c>
      <c r="Y869" s="40" t="str">
        <f>INDEX(version[Version],MATCH(Data2[[#This Row],[ChangeAuth]],version[Chg code],0))</f>
        <v>Final</v>
      </c>
      <c r="Z869" s="30">
        <f>INDEX(fund[#Data],MATCH(G869,fund[Fund code],0),2)</f>
        <v>211</v>
      </c>
      <c r="AA869" s="29" t="str">
        <f>IF(Data2[[#This Row],[B2year]]=1,RIGHT(LEFT($A$1,4)+1,2),IF(Data2[[#This Row],[B2year]]=2,RIGHT($A$1,2),""))</f>
        <v>22</v>
      </c>
      <c r="AB869" s="29">
        <f>INDEX(version8[#Data],MATCH(Data2[[#This Row],[Version]],version8[Version],0),2)</f>
        <v>6</v>
      </c>
      <c r="AC869" s="29" t="str">
        <f>IF(Data2[[#This Row],[FederalService]]="",Data2[[#This Row],[FundSource]],IF(Data2[[#This Row],[FederalService]]="L",Data2[[#This Row],[FundSource]]&amp;"-L",IF(Data2[[#This Row],[FederalService]]="F",Data2[[#This Row],[FundSource]]&amp;"-F",IF(Data2[[#This Row],[FederalService]]="S",Data2[[#This Row],[FundSource]]&amp;"-S"))))</f>
        <v>SEG</v>
      </c>
    </row>
    <row r="870" spans="1:29" ht="15" x14ac:dyDescent="0.25">
      <c r="A870" t="s">
        <v>107</v>
      </c>
      <c r="B870" t="s">
        <v>117</v>
      </c>
      <c r="C870" t="s">
        <v>165</v>
      </c>
      <c r="D870" s="15">
        <v>186</v>
      </c>
      <c r="E870" t="s">
        <v>231</v>
      </c>
      <c r="F870" t="s">
        <v>109</v>
      </c>
      <c r="G870" t="s">
        <v>110</v>
      </c>
      <c r="H870" t="s">
        <v>165</v>
      </c>
      <c r="I870" t="s">
        <v>118</v>
      </c>
      <c r="J870" t="s">
        <v>174</v>
      </c>
      <c r="K870" t="s">
        <v>165</v>
      </c>
      <c r="L870" s="15">
        <v>6004</v>
      </c>
      <c r="M870" t="s">
        <v>232</v>
      </c>
      <c r="N870" t="s">
        <v>125</v>
      </c>
      <c r="O870" t="s">
        <v>233</v>
      </c>
      <c r="P870" t="s">
        <v>221</v>
      </c>
      <c r="Q870" t="s">
        <v>215</v>
      </c>
      <c r="R870" t="s">
        <v>170</v>
      </c>
      <c r="S870">
        <v>-10000000</v>
      </c>
      <c r="T870">
        <v>0</v>
      </c>
      <c r="U870" s="15">
        <v>2</v>
      </c>
      <c r="V870" s="27" t="str">
        <f>INDEX(program[ProgramName],MATCH(Data2[[#This Row],[ProgramNum]],program[ProgramNum],0))</f>
        <v>AIDS</v>
      </c>
      <c r="W870" s="20" t="str">
        <f>RIGHT(Data2[[#This Row],[ProgramNum]],1)&amp;Data2[[#This Row],[Statute]]</f>
        <v>1bt</v>
      </c>
      <c r="X870" s="27" t="e">
        <f>INDEX(#REF!,MATCH(Data2[[#This Row],[Appr]],#REF!,0))</f>
        <v>#REF!</v>
      </c>
      <c r="Y870" s="40" t="str">
        <f>INDEX(version[Version],MATCH(Data2[[#This Row],[ChangeAuth]],version[Chg code],0))</f>
        <v>Final</v>
      </c>
      <c r="Z870" s="30">
        <f>INDEX(fund[#Data],MATCH(G870,fund[Fund code],0),2)</f>
        <v>211</v>
      </c>
      <c r="AA870" s="29" t="str">
        <f>IF(Data2[[#This Row],[B2year]]=1,RIGHT(LEFT($A$1,4)+1,2),IF(Data2[[#This Row],[B2year]]=2,RIGHT($A$1,2),""))</f>
        <v>23</v>
      </c>
      <c r="AB870" s="29">
        <f>INDEX(version8[#Data],MATCH(Data2[[#This Row],[Version]],version8[Version],0),2)</f>
        <v>6</v>
      </c>
      <c r="AC870" s="29" t="str">
        <f>IF(Data2[[#This Row],[FederalService]]="",Data2[[#This Row],[FundSource]],IF(Data2[[#This Row],[FederalService]]="L",Data2[[#This Row],[FundSource]]&amp;"-L",IF(Data2[[#This Row],[FederalService]]="F",Data2[[#This Row],[FundSource]]&amp;"-F",IF(Data2[[#This Row],[FederalService]]="S",Data2[[#This Row],[FundSource]]&amp;"-S"))))</f>
        <v>SEG</v>
      </c>
    </row>
    <row r="871" spans="1:29" ht="15" x14ac:dyDescent="0.25">
      <c r="A871" t="s">
        <v>107</v>
      </c>
      <c r="B871" t="s">
        <v>108</v>
      </c>
      <c r="C871" t="s">
        <v>165</v>
      </c>
      <c r="D871" s="15">
        <v>169</v>
      </c>
      <c r="E871" t="s">
        <v>225</v>
      </c>
      <c r="F871" t="s">
        <v>109</v>
      </c>
      <c r="G871" t="s">
        <v>110</v>
      </c>
      <c r="H871" t="s">
        <v>165</v>
      </c>
      <c r="I871" t="s">
        <v>118</v>
      </c>
      <c r="J871" t="s">
        <v>174</v>
      </c>
      <c r="K871" t="s">
        <v>165</v>
      </c>
      <c r="L871" s="15">
        <v>6005</v>
      </c>
      <c r="M871" t="s">
        <v>131</v>
      </c>
      <c r="N871" t="s">
        <v>125</v>
      </c>
      <c r="O871" t="s">
        <v>226</v>
      </c>
      <c r="P871" t="s">
        <v>227</v>
      </c>
      <c r="Q871" t="s">
        <v>215</v>
      </c>
      <c r="R871" t="s">
        <v>170</v>
      </c>
      <c r="S871">
        <v>-3750000</v>
      </c>
      <c r="T871">
        <v>0</v>
      </c>
      <c r="U871" s="15">
        <v>1</v>
      </c>
      <c r="V871" s="27" t="str">
        <f>INDEX(program[ProgramName],MATCH(Data2[[#This Row],[ProgramNum]],program[ProgramNum],0))</f>
        <v>AIDS</v>
      </c>
      <c r="W871" s="20" t="str">
        <f>RIGHT(Data2[[#This Row],[ProgramNum]],1)&amp;Data2[[#This Row],[Statute]]</f>
        <v>1bs</v>
      </c>
      <c r="X871" s="27" t="e">
        <f>INDEX(#REF!,MATCH(Data2[[#This Row],[Appr]],#REF!,0))</f>
        <v>#REF!</v>
      </c>
      <c r="Y871" s="40" t="str">
        <f>INDEX(version[Version],MATCH(Data2[[#This Row],[ChangeAuth]],version[Chg code],0))</f>
        <v>Final</v>
      </c>
      <c r="Z871" s="30">
        <f>INDEX(fund[#Data],MATCH(G871,fund[Fund code],0),2)</f>
        <v>211</v>
      </c>
      <c r="AA871" s="29" t="str">
        <f>IF(Data2[[#This Row],[B2year]]=1,RIGHT(LEFT($A$1,4)+1,2),IF(Data2[[#This Row],[B2year]]=2,RIGHT($A$1,2),""))</f>
        <v>22</v>
      </c>
      <c r="AB871" s="29">
        <f>INDEX(version8[#Data],MATCH(Data2[[#This Row],[Version]],version8[Version],0),2)</f>
        <v>6</v>
      </c>
      <c r="AC871" s="29" t="str">
        <f>IF(Data2[[#This Row],[FederalService]]="",Data2[[#This Row],[FundSource]],IF(Data2[[#This Row],[FederalService]]="L",Data2[[#This Row],[FundSource]]&amp;"-L",IF(Data2[[#This Row],[FederalService]]="F",Data2[[#This Row],[FundSource]]&amp;"-F",IF(Data2[[#This Row],[FederalService]]="S",Data2[[#This Row],[FundSource]]&amp;"-S"))))</f>
        <v>SEG</v>
      </c>
    </row>
    <row r="872" spans="1:29" ht="15" x14ac:dyDescent="0.25">
      <c r="A872" t="s">
        <v>107</v>
      </c>
      <c r="B872" t="s">
        <v>108</v>
      </c>
      <c r="C872" t="s">
        <v>165</v>
      </c>
      <c r="D872" s="15">
        <v>169</v>
      </c>
      <c r="E872" t="s">
        <v>225</v>
      </c>
      <c r="F872" t="s">
        <v>109</v>
      </c>
      <c r="G872" t="s">
        <v>110</v>
      </c>
      <c r="H872" t="s">
        <v>165</v>
      </c>
      <c r="I872" t="s">
        <v>118</v>
      </c>
      <c r="J872" t="s">
        <v>174</v>
      </c>
      <c r="K872" t="s">
        <v>165</v>
      </c>
      <c r="L872" s="15">
        <v>6005</v>
      </c>
      <c r="M872" t="s">
        <v>131</v>
      </c>
      <c r="N872" t="s">
        <v>125</v>
      </c>
      <c r="O872" t="s">
        <v>226</v>
      </c>
      <c r="P872" t="s">
        <v>227</v>
      </c>
      <c r="Q872" t="s">
        <v>215</v>
      </c>
      <c r="R872" t="s">
        <v>170</v>
      </c>
      <c r="S872">
        <v>-3750000</v>
      </c>
      <c r="T872">
        <v>0</v>
      </c>
      <c r="U872" s="15">
        <v>2</v>
      </c>
      <c r="V872" s="27" t="str">
        <f>INDEX(program[ProgramName],MATCH(Data2[[#This Row],[ProgramNum]],program[ProgramNum],0))</f>
        <v>AIDS</v>
      </c>
      <c r="W872" s="20" t="str">
        <f>RIGHT(Data2[[#This Row],[ProgramNum]],1)&amp;Data2[[#This Row],[Statute]]</f>
        <v>1bs</v>
      </c>
      <c r="X872" s="27" t="e">
        <f>INDEX(#REF!,MATCH(Data2[[#This Row],[Appr]],#REF!,0))</f>
        <v>#REF!</v>
      </c>
      <c r="Y872" s="40" t="str">
        <f>INDEX(version[Version],MATCH(Data2[[#This Row],[ChangeAuth]],version[Chg code],0))</f>
        <v>Final</v>
      </c>
      <c r="Z872" s="30">
        <f>INDEX(fund[#Data],MATCH(G872,fund[Fund code],0),2)</f>
        <v>211</v>
      </c>
      <c r="AA872" s="29" t="str">
        <f>IF(Data2[[#This Row],[B2year]]=1,RIGHT(LEFT($A$1,4)+1,2),IF(Data2[[#This Row],[B2year]]=2,RIGHT($A$1,2),""))</f>
        <v>23</v>
      </c>
      <c r="AB872" s="29">
        <f>INDEX(version8[#Data],MATCH(Data2[[#This Row],[Version]],version8[Version],0),2)</f>
        <v>6</v>
      </c>
      <c r="AC872" s="29" t="str">
        <f>IF(Data2[[#This Row],[FederalService]]="",Data2[[#This Row],[FundSource]],IF(Data2[[#This Row],[FederalService]]="L",Data2[[#This Row],[FundSource]]&amp;"-L",IF(Data2[[#This Row],[FederalService]]="F",Data2[[#This Row],[FundSource]]&amp;"-F",IF(Data2[[#This Row],[FederalService]]="S",Data2[[#This Row],[FundSource]]&amp;"-S"))))</f>
        <v>SEG</v>
      </c>
    </row>
    <row r="873" spans="1:29" ht="15" x14ac:dyDescent="0.25">
      <c r="A873" t="s">
        <v>127</v>
      </c>
      <c r="B873" t="s">
        <v>165</v>
      </c>
      <c r="C873" t="s">
        <v>165</v>
      </c>
      <c r="D873" s="15">
        <v>583</v>
      </c>
      <c r="E873" t="s">
        <v>403</v>
      </c>
      <c r="F873" t="s">
        <v>109</v>
      </c>
      <c r="G873" t="s">
        <v>110</v>
      </c>
      <c r="H873" t="s">
        <v>165</v>
      </c>
      <c r="I873" t="s">
        <v>118</v>
      </c>
      <c r="J873" t="s">
        <v>112</v>
      </c>
      <c r="K873" t="s">
        <v>178</v>
      </c>
      <c r="L873" s="15">
        <v>2000</v>
      </c>
      <c r="M873" t="s">
        <v>115</v>
      </c>
      <c r="N873" t="s">
        <v>116</v>
      </c>
      <c r="O873" t="s">
        <v>272</v>
      </c>
      <c r="P873" t="s">
        <v>273</v>
      </c>
      <c r="Q873" t="s">
        <v>472</v>
      </c>
      <c r="R873" t="s">
        <v>160</v>
      </c>
      <c r="S873"/>
      <c r="T873">
        <v>1</v>
      </c>
      <c r="U873" s="15">
        <v>1</v>
      </c>
      <c r="V873" s="27" t="str">
        <f>INDEX(program[ProgramName],MATCH(Data2[[#This Row],[ProgramNum]],program[ProgramNum],0))</f>
        <v>MOTOR VEHICLE SERVICES AND ENFORCEMENT</v>
      </c>
      <c r="W873" s="20" t="str">
        <f>RIGHT(Data2[[#This Row],[ProgramNum]],1)&amp;Data2[[#This Row],[Statute]]</f>
        <v>5cx</v>
      </c>
      <c r="X873" s="27" t="e">
        <f>INDEX(#REF!,MATCH(Data2[[#This Row],[Appr]],#REF!,0))</f>
        <v>#REF!</v>
      </c>
      <c r="Y873" s="40" t="str">
        <f>INDEX(version[Version],MATCH(Data2[[#This Row],[ChangeAuth]],version[Chg code],0))</f>
        <v>Agency</v>
      </c>
      <c r="Z873" s="30">
        <f>INDEX(fund[#Data],MATCH(G873,fund[Fund code],0),2)</f>
        <v>211</v>
      </c>
      <c r="AA873" s="29" t="str">
        <f>IF(Data2[[#This Row],[B2year]]=1,RIGHT(LEFT($A$1,4)+1,2),IF(Data2[[#This Row],[B2year]]=2,RIGHT($A$1,2),""))</f>
        <v>22</v>
      </c>
      <c r="AB873" s="29">
        <f>INDEX(version8[#Data],MATCH(Data2[[#This Row],[Version]],version8[Version],0),2)</f>
        <v>1</v>
      </c>
      <c r="AC873" s="29" t="str">
        <f>IF(Data2[[#This Row],[FederalService]]="",Data2[[#This Row],[FundSource]],IF(Data2[[#This Row],[FederalService]]="L",Data2[[#This Row],[FundSource]]&amp;"-L",IF(Data2[[#This Row],[FederalService]]="F",Data2[[#This Row],[FundSource]]&amp;"-F",IF(Data2[[#This Row],[FederalService]]="S",Data2[[#This Row],[FundSource]]&amp;"-S"))))</f>
        <v>SEG-F</v>
      </c>
    </row>
    <row r="874" spans="1:29" ht="15" x14ac:dyDescent="0.25">
      <c r="A874" t="s">
        <v>127</v>
      </c>
      <c r="B874" t="s">
        <v>165</v>
      </c>
      <c r="C874" t="s">
        <v>165</v>
      </c>
      <c r="D874" s="15">
        <v>583</v>
      </c>
      <c r="E874" t="s">
        <v>403</v>
      </c>
      <c r="F874" t="s">
        <v>109</v>
      </c>
      <c r="G874" t="s">
        <v>110</v>
      </c>
      <c r="H874" t="s">
        <v>165</v>
      </c>
      <c r="I874" t="s">
        <v>118</v>
      </c>
      <c r="J874" t="s">
        <v>112</v>
      </c>
      <c r="K874" t="s">
        <v>178</v>
      </c>
      <c r="L874" s="15">
        <v>2000</v>
      </c>
      <c r="M874" t="s">
        <v>115</v>
      </c>
      <c r="N874" t="s">
        <v>116</v>
      </c>
      <c r="O874" t="s">
        <v>272</v>
      </c>
      <c r="P874" t="s">
        <v>273</v>
      </c>
      <c r="Q874" t="s">
        <v>472</v>
      </c>
      <c r="R874" t="s">
        <v>160</v>
      </c>
      <c r="S874"/>
      <c r="T874">
        <v>1</v>
      </c>
      <c r="U874" s="15">
        <v>2</v>
      </c>
      <c r="V874" s="27" t="str">
        <f>INDEX(program[ProgramName],MATCH(Data2[[#This Row],[ProgramNum]],program[ProgramNum],0))</f>
        <v>MOTOR VEHICLE SERVICES AND ENFORCEMENT</v>
      </c>
      <c r="W874" s="20" t="str">
        <f>RIGHT(Data2[[#This Row],[ProgramNum]],1)&amp;Data2[[#This Row],[Statute]]</f>
        <v>5cx</v>
      </c>
      <c r="X874" s="27" t="e">
        <f>INDEX(#REF!,MATCH(Data2[[#This Row],[Appr]],#REF!,0))</f>
        <v>#REF!</v>
      </c>
      <c r="Y874" s="40" t="str">
        <f>INDEX(version[Version],MATCH(Data2[[#This Row],[ChangeAuth]],version[Chg code],0))</f>
        <v>Agency</v>
      </c>
      <c r="Z874" s="30">
        <f>INDEX(fund[#Data],MATCH(G874,fund[Fund code],0),2)</f>
        <v>211</v>
      </c>
      <c r="AA874" s="29" t="str">
        <f>IF(Data2[[#This Row],[B2year]]=1,RIGHT(LEFT($A$1,4)+1,2),IF(Data2[[#This Row],[B2year]]=2,RIGHT($A$1,2),""))</f>
        <v>23</v>
      </c>
      <c r="AB874" s="29">
        <f>INDEX(version8[#Data],MATCH(Data2[[#This Row],[Version]],version8[Version],0),2)</f>
        <v>1</v>
      </c>
      <c r="AC874" s="29" t="str">
        <f>IF(Data2[[#This Row],[FederalService]]="",Data2[[#This Row],[FundSource]],IF(Data2[[#This Row],[FederalService]]="L",Data2[[#This Row],[FundSource]]&amp;"-L",IF(Data2[[#This Row],[FederalService]]="F",Data2[[#This Row],[FundSource]]&amp;"-F",IF(Data2[[#This Row],[FederalService]]="S",Data2[[#This Row],[FundSource]]&amp;"-S"))))</f>
        <v>SEG-F</v>
      </c>
    </row>
    <row r="875" spans="1:29" ht="15" x14ac:dyDescent="0.25">
      <c r="A875" t="s">
        <v>127</v>
      </c>
      <c r="B875" t="s">
        <v>126</v>
      </c>
      <c r="C875" t="s">
        <v>165</v>
      </c>
      <c r="D875" s="15">
        <v>563</v>
      </c>
      <c r="E875" t="s">
        <v>345</v>
      </c>
      <c r="F875" t="s">
        <v>109</v>
      </c>
      <c r="G875" t="s">
        <v>110</v>
      </c>
      <c r="H875" t="s">
        <v>165</v>
      </c>
      <c r="I875" t="s">
        <v>111</v>
      </c>
      <c r="J875" t="s">
        <v>112</v>
      </c>
      <c r="K875" t="s">
        <v>165</v>
      </c>
      <c r="L875" s="15">
        <v>5512</v>
      </c>
      <c r="M875" t="s">
        <v>402</v>
      </c>
      <c r="N875" t="s">
        <v>114</v>
      </c>
      <c r="O875" t="s">
        <v>209</v>
      </c>
      <c r="P875" t="s">
        <v>270</v>
      </c>
      <c r="Q875" t="s">
        <v>400</v>
      </c>
      <c r="R875" t="s">
        <v>160</v>
      </c>
      <c r="S875"/>
      <c r="T875">
        <v>-6.2</v>
      </c>
      <c r="U875" s="15">
        <v>1</v>
      </c>
      <c r="V875" s="27" t="str">
        <f>INDEX(program[ProgramName],MATCH(Data2[[#This Row],[ProgramNum]],program[ProgramNum],0))</f>
        <v>MOTOR VEHICLE SERVICES AND ENFORCEMENT</v>
      </c>
      <c r="W875" s="20" t="str">
        <f>RIGHT(Data2[[#This Row],[ProgramNum]],1)&amp;Data2[[#This Row],[Statute]]</f>
        <v>5cq</v>
      </c>
      <c r="X875" s="27" t="e">
        <f>INDEX(#REF!,MATCH(Data2[[#This Row],[Appr]],#REF!,0))</f>
        <v>#REF!</v>
      </c>
      <c r="Y875" s="40" t="str">
        <f>INDEX(version[Version],MATCH(Data2[[#This Row],[ChangeAuth]],version[Chg code],0))</f>
        <v>Agency</v>
      </c>
      <c r="Z875" s="30">
        <f>INDEX(fund[#Data],MATCH(G875,fund[Fund code],0),2)</f>
        <v>211</v>
      </c>
      <c r="AA875" s="29" t="str">
        <f>IF(Data2[[#This Row],[B2year]]=1,RIGHT(LEFT($A$1,4)+1,2),IF(Data2[[#This Row],[B2year]]=2,RIGHT($A$1,2),""))</f>
        <v>22</v>
      </c>
      <c r="AB875" s="29">
        <f>INDEX(version8[#Data],MATCH(Data2[[#This Row],[Version]],version8[Version],0),2)</f>
        <v>1</v>
      </c>
      <c r="AC875" s="29" t="str">
        <f>IF(Data2[[#This Row],[FederalService]]="",Data2[[#This Row],[FundSource]],IF(Data2[[#This Row],[FederalService]]="L",Data2[[#This Row],[FundSource]]&amp;"-L",IF(Data2[[#This Row],[FederalService]]="F",Data2[[#This Row],[FundSource]]&amp;"-F",IF(Data2[[#This Row],[FederalService]]="S",Data2[[#This Row],[FundSource]]&amp;"-S"))))</f>
        <v>SEG</v>
      </c>
    </row>
    <row r="876" spans="1:29" ht="15" x14ac:dyDescent="0.25">
      <c r="A876" t="s">
        <v>127</v>
      </c>
      <c r="B876" t="s">
        <v>126</v>
      </c>
      <c r="C876" t="s">
        <v>165</v>
      </c>
      <c r="D876" s="15">
        <v>563</v>
      </c>
      <c r="E876" t="s">
        <v>345</v>
      </c>
      <c r="F876" t="s">
        <v>109</v>
      </c>
      <c r="G876" t="s">
        <v>110</v>
      </c>
      <c r="H876" t="s">
        <v>165</v>
      </c>
      <c r="I876" t="s">
        <v>111</v>
      </c>
      <c r="J876" t="s">
        <v>112</v>
      </c>
      <c r="K876" t="s">
        <v>165</v>
      </c>
      <c r="L876" s="15">
        <v>2000</v>
      </c>
      <c r="M876" t="s">
        <v>115</v>
      </c>
      <c r="N876" t="s">
        <v>116</v>
      </c>
      <c r="O876" t="s">
        <v>209</v>
      </c>
      <c r="P876" t="s">
        <v>270</v>
      </c>
      <c r="Q876" t="s">
        <v>400</v>
      </c>
      <c r="R876" t="s">
        <v>160</v>
      </c>
      <c r="S876"/>
      <c r="T876">
        <v>730.94</v>
      </c>
      <c r="U876" s="15">
        <v>1</v>
      </c>
      <c r="V876" s="27" t="str">
        <f>INDEX(program[ProgramName],MATCH(Data2[[#This Row],[ProgramNum]],program[ProgramNum],0))</f>
        <v>MOTOR VEHICLE SERVICES AND ENFORCEMENT</v>
      </c>
      <c r="W876" s="20" t="str">
        <f>RIGHT(Data2[[#This Row],[ProgramNum]],1)&amp;Data2[[#This Row],[Statute]]</f>
        <v>5cq</v>
      </c>
      <c r="X876" s="27" t="e">
        <f>INDEX(#REF!,MATCH(Data2[[#This Row],[Appr]],#REF!,0))</f>
        <v>#REF!</v>
      </c>
      <c r="Y876" s="40" t="str">
        <f>INDEX(version[Version],MATCH(Data2[[#This Row],[ChangeAuth]],version[Chg code],0))</f>
        <v>Agency</v>
      </c>
      <c r="Z876" s="30">
        <f>INDEX(fund[#Data],MATCH(G876,fund[Fund code],0),2)</f>
        <v>211</v>
      </c>
      <c r="AA876" s="29" t="str">
        <f>IF(Data2[[#This Row],[B2year]]=1,RIGHT(LEFT($A$1,4)+1,2),IF(Data2[[#This Row],[B2year]]=2,RIGHT($A$1,2),""))</f>
        <v>22</v>
      </c>
      <c r="AB876" s="29">
        <f>INDEX(version8[#Data],MATCH(Data2[[#This Row],[Version]],version8[Version],0),2)</f>
        <v>1</v>
      </c>
      <c r="AC876" s="29" t="str">
        <f>IF(Data2[[#This Row],[FederalService]]="",Data2[[#This Row],[FundSource]],IF(Data2[[#This Row],[FederalService]]="L",Data2[[#This Row],[FundSource]]&amp;"-L",IF(Data2[[#This Row],[FederalService]]="F",Data2[[#This Row],[FundSource]]&amp;"-F",IF(Data2[[#This Row],[FederalService]]="S",Data2[[#This Row],[FundSource]]&amp;"-S"))))</f>
        <v>SEG</v>
      </c>
    </row>
    <row r="877" spans="1:29" ht="15" x14ac:dyDescent="0.25">
      <c r="A877" t="s">
        <v>127</v>
      </c>
      <c r="B877" t="s">
        <v>126</v>
      </c>
      <c r="C877" t="s">
        <v>165</v>
      </c>
      <c r="D877" s="15">
        <v>563</v>
      </c>
      <c r="E877" t="s">
        <v>345</v>
      </c>
      <c r="F877" t="s">
        <v>109</v>
      </c>
      <c r="G877" t="s">
        <v>110</v>
      </c>
      <c r="H877" t="s">
        <v>165</v>
      </c>
      <c r="I877" t="s">
        <v>111</v>
      </c>
      <c r="J877" t="s">
        <v>112</v>
      </c>
      <c r="K877" t="s">
        <v>165</v>
      </c>
      <c r="L877" s="15">
        <v>5506</v>
      </c>
      <c r="M877" t="s">
        <v>398</v>
      </c>
      <c r="N877" t="s">
        <v>114</v>
      </c>
      <c r="O877" t="s">
        <v>209</v>
      </c>
      <c r="P877" t="s">
        <v>270</v>
      </c>
      <c r="Q877" t="s">
        <v>400</v>
      </c>
      <c r="R877" t="s">
        <v>160</v>
      </c>
      <c r="S877"/>
      <c r="T877">
        <v>-3.8</v>
      </c>
      <c r="U877" s="15">
        <v>2</v>
      </c>
      <c r="V877" s="27" t="str">
        <f>INDEX(program[ProgramName],MATCH(Data2[[#This Row],[ProgramNum]],program[ProgramNum],0))</f>
        <v>MOTOR VEHICLE SERVICES AND ENFORCEMENT</v>
      </c>
      <c r="W877" s="20" t="str">
        <f>RIGHT(Data2[[#This Row],[ProgramNum]],1)&amp;Data2[[#This Row],[Statute]]</f>
        <v>5cq</v>
      </c>
      <c r="X877" s="27" t="e">
        <f>INDEX(#REF!,MATCH(Data2[[#This Row],[Appr]],#REF!,0))</f>
        <v>#REF!</v>
      </c>
      <c r="Y877" s="40" t="str">
        <f>INDEX(version[Version],MATCH(Data2[[#This Row],[ChangeAuth]],version[Chg code],0))</f>
        <v>Agency</v>
      </c>
      <c r="Z877" s="30">
        <f>INDEX(fund[#Data],MATCH(G877,fund[Fund code],0),2)</f>
        <v>211</v>
      </c>
      <c r="AA877" s="29" t="str">
        <f>IF(Data2[[#This Row],[B2year]]=1,RIGHT(LEFT($A$1,4)+1,2),IF(Data2[[#This Row],[B2year]]=2,RIGHT($A$1,2),""))</f>
        <v>23</v>
      </c>
      <c r="AB877" s="29">
        <f>INDEX(version8[#Data],MATCH(Data2[[#This Row],[Version]],version8[Version],0),2)</f>
        <v>1</v>
      </c>
      <c r="AC877" s="29" t="str">
        <f>IF(Data2[[#This Row],[FederalService]]="",Data2[[#This Row],[FundSource]],IF(Data2[[#This Row],[FederalService]]="L",Data2[[#This Row],[FundSource]]&amp;"-L",IF(Data2[[#This Row],[FederalService]]="F",Data2[[#This Row],[FundSource]]&amp;"-F",IF(Data2[[#This Row],[FederalService]]="S",Data2[[#This Row],[FundSource]]&amp;"-S"))))</f>
        <v>SEG</v>
      </c>
    </row>
    <row r="878" spans="1:29" ht="15" x14ac:dyDescent="0.25">
      <c r="A878" t="s">
        <v>127</v>
      </c>
      <c r="B878" t="s">
        <v>126</v>
      </c>
      <c r="C878" t="s">
        <v>165</v>
      </c>
      <c r="D878" s="15">
        <v>563</v>
      </c>
      <c r="E878" t="s">
        <v>345</v>
      </c>
      <c r="F878" t="s">
        <v>109</v>
      </c>
      <c r="G878" t="s">
        <v>110</v>
      </c>
      <c r="H878" t="s">
        <v>165</v>
      </c>
      <c r="I878" t="s">
        <v>111</v>
      </c>
      <c r="J878" t="s">
        <v>112</v>
      </c>
      <c r="K878" t="s">
        <v>165</v>
      </c>
      <c r="L878" s="15">
        <v>2000</v>
      </c>
      <c r="M878" t="s">
        <v>115</v>
      </c>
      <c r="N878" t="s">
        <v>116</v>
      </c>
      <c r="O878" t="s">
        <v>209</v>
      </c>
      <c r="P878" t="s">
        <v>270</v>
      </c>
      <c r="Q878" t="s">
        <v>400</v>
      </c>
      <c r="R878" t="s">
        <v>160</v>
      </c>
      <c r="S878"/>
      <c r="T878">
        <v>730.94</v>
      </c>
      <c r="U878" s="15">
        <v>2</v>
      </c>
      <c r="V878" s="27" t="str">
        <f>INDEX(program[ProgramName],MATCH(Data2[[#This Row],[ProgramNum]],program[ProgramNum],0))</f>
        <v>MOTOR VEHICLE SERVICES AND ENFORCEMENT</v>
      </c>
      <c r="W878" s="20" t="str">
        <f>RIGHT(Data2[[#This Row],[ProgramNum]],1)&amp;Data2[[#This Row],[Statute]]</f>
        <v>5cq</v>
      </c>
      <c r="X878" s="27" t="e">
        <f>INDEX(#REF!,MATCH(Data2[[#This Row],[Appr]],#REF!,0))</f>
        <v>#REF!</v>
      </c>
      <c r="Y878" s="40" t="str">
        <f>INDEX(version[Version],MATCH(Data2[[#This Row],[ChangeAuth]],version[Chg code],0))</f>
        <v>Agency</v>
      </c>
      <c r="Z878" s="30">
        <f>INDEX(fund[#Data],MATCH(G878,fund[Fund code],0),2)</f>
        <v>211</v>
      </c>
      <c r="AA878" s="29" t="str">
        <f>IF(Data2[[#This Row],[B2year]]=1,RIGHT(LEFT($A$1,4)+1,2),IF(Data2[[#This Row],[B2year]]=2,RIGHT($A$1,2),""))</f>
        <v>23</v>
      </c>
      <c r="AB878" s="29">
        <f>INDEX(version8[#Data],MATCH(Data2[[#This Row],[Version]],version8[Version],0),2)</f>
        <v>1</v>
      </c>
      <c r="AC878" s="29" t="str">
        <f>IF(Data2[[#This Row],[FederalService]]="",Data2[[#This Row],[FundSource]],IF(Data2[[#This Row],[FederalService]]="L",Data2[[#This Row],[FundSource]]&amp;"-L",IF(Data2[[#This Row],[FederalService]]="F",Data2[[#This Row],[FundSource]]&amp;"-F",IF(Data2[[#This Row],[FederalService]]="S",Data2[[#This Row],[FundSource]]&amp;"-S"))))</f>
        <v>SEG</v>
      </c>
    </row>
    <row r="879" spans="1:29" ht="15" x14ac:dyDescent="0.25">
      <c r="A879" t="s">
        <v>127</v>
      </c>
      <c r="B879" t="s">
        <v>126</v>
      </c>
      <c r="C879" t="s">
        <v>165</v>
      </c>
      <c r="D879" s="15">
        <v>563</v>
      </c>
      <c r="E879" t="s">
        <v>345</v>
      </c>
      <c r="F879" t="s">
        <v>109</v>
      </c>
      <c r="G879" t="s">
        <v>110</v>
      </c>
      <c r="H879" t="s">
        <v>165</v>
      </c>
      <c r="I879" t="s">
        <v>111</v>
      </c>
      <c r="J879" t="s">
        <v>112</v>
      </c>
      <c r="K879" t="s">
        <v>165</v>
      </c>
      <c r="L879" s="15">
        <v>5506</v>
      </c>
      <c r="M879" t="s">
        <v>398</v>
      </c>
      <c r="N879" t="s">
        <v>114</v>
      </c>
      <c r="O879" t="s">
        <v>209</v>
      </c>
      <c r="P879" t="s">
        <v>270</v>
      </c>
      <c r="Q879" t="s">
        <v>400</v>
      </c>
      <c r="R879" t="s">
        <v>160</v>
      </c>
      <c r="S879"/>
      <c r="T879">
        <v>-3.8</v>
      </c>
      <c r="U879" s="15">
        <v>1</v>
      </c>
      <c r="V879" s="27" t="str">
        <f>INDEX(program[ProgramName],MATCH(Data2[[#This Row],[ProgramNum]],program[ProgramNum],0))</f>
        <v>MOTOR VEHICLE SERVICES AND ENFORCEMENT</v>
      </c>
      <c r="W879" s="20" t="str">
        <f>RIGHT(Data2[[#This Row],[ProgramNum]],1)&amp;Data2[[#This Row],[Statute]]</f>
        <v>5cq</v>
      </c>
      <c r="X879" s="27" t="e">
        <f>INDEX(#REF!,MATCH(Data2[[#This Row],[Appr]],#REF!,0))</f>
        <v>#REF!</v>
      </c>
      <c r="Y879" s="40" t="str">
        <f>INDEX(version[Version],MATCH(Data2[[#This Row],[ChangeAuth]],version[Chg code],0))</f>
        <v>Agency</v>
      </c>
      <c r="Z879" s="30">
        <f>INDEX(fund[#Data],MATCH(G879,fund[Fund code],0),2)</f>
        <v>211</v>
      </c>
      <c r="AA879" s="29" t="str">
        <f>IF(Data2[[#This Row],[B2year]]=1,RIGHT(LEFT($A$1,4)+1,2),IF(Data2[[#This Row],[B2year]]=2,RIGHT($A$1,2),""))</f>
        <v>22</v>
      </c>
      <c r="AB879" s="29">
        <f>INDEX(version8[#Data],MATCH(Data2[[#This Row],[Version]],version8[Version],0),2)</f>
        <v>1</v>
      </c>
      <c r="AC879" s="29" t="str">
        <f>IF(Data2[[#This Row],[FederalService]]="",Data2[[#This Row],[FundSource]],IF(Data2[[#This Row],[FederalService]]="L",Data2[[#This Row],[FundSource]]&amp;"-L",IF(Data2[[#This Row],[FederalService]]="F",Data2[[#This Row],[FundSource]]&amp;"-F",IF(Data2[[#This Row],[FederalService]]="S",Data2[[#This Row],[FundSource]]&amp;"-S"))))</f>
        <v>SEG</v>
      </c>
    </row>
    <row r="880" spans="1:29" ht="15" x14ac:dyDescent="0.25">
      <c r="A880" t="s">
        <v>127</v>
      </c>
      <c r="B880" t="s">
        <v>126</v>
      </c>
      <c r="C880" t="s">
        <v>165</v>
      </c>
      <c r="D880" s="15">
        <v>563</v>
      </c>
      <c r="E880" t="s">
        <v>345</v>
      </c>
      <c r="F880" t="s">
        <v>109</v>
      </c>
      <c r="G880" t="s">
        <v>110</v>
      </c>
      <c r="H880" t="s">
        <v>165</v>
      </c>
      <c r="I880" t="s">
        <v>111</v>
      </c>
      <c r="J880" t="s">
        <v>112</v>
      </c>
      <c r="K880" t="s">
        <v>165</v>
      </c>
      <c r="L880" s="15">
        <v>5513</v>
      </c>
      <c r="M880" t="s">
        <v>390</v>
      </c>
      <c r="N880" t="s">
        <v>114</v>
      </c>
      <c r="O880" t="s">
        <v>209</v>
      </c>
      <c r="P880" t="s">
        <v>270</v>
      </c>
      <c r="Q880" t="s">
        <v>400</v>
      </c>
      <c r="R880" t="s">
        <v>160</v>
      </c>
      <c r="S880"/>
      <c r="T880">
        <v>10</v>
      </c>
      <c r="U880" s="15">
        <v>2</v>
      </c>
      <c r="V880" s="27" t="str">
        <f>INDEX(program[ProgramName],MATCH(Data2[[#This Row],[ProgramNum]],program[ProgramNum],0))</f>
        <v>MOTOR VEHICLE SERVICES AND ENFORCEMENT</v>
      </c>
      <c r="W880" s="20" t="str">
        <f>RIGHT(Data2[[#This Row],[ProgramNum]],1)&amp;Data2[[#This Row],[Statute]]</f>
        <v>5cq</v>
      </c>
      <c r="X880" s="27" t="e">
        <f>INDEX(#REF!,MATCH(Data2[[#This Row],[Appr]],#REF!,0))</f>
        <v>#REF!</v>
      </c>
      <c r="Y880" s="40" t="str">
        <f>INDEX(version[Version],MATCH(Data2[[#This Row],[ChangeAuth]],version[Chg code],0))</f>
        <v>Agency</v>
      </c>
      <c r="Z880" s="30">
        <f>INDEX(fund[#Data],MATCH(G880,fund[Fund code],0),2)</f>
        <v>211</v>
      </c>
      <c r="AA880" s="29" t="str">
        <f>IF(Data2[[#This Row],[B2year]]=1,RIGHT(LEFT($A$1,4)+1,2),IF(Data2[[#This Row],[B2year]]=2,RIGHT($A$1,2),""))</f>
        <v>23</v>
      </c>
      <c r="AB880" s="29">
        <f>INDEX(version8[#Data],MATCH(Data2[[#This Row],[Version]],version8[Version],0),2)</f>
        <v>1</v>
      </c>
      <c r="AC880" s="29" t="str">
        <f>IF(Data2[[#This Row],[FederalService]]="",Data2[[#This Row],[FundSource]],IF(Data2[[#This Row],[FederalService]]="L",Data2[[#This Row],[FundSource]]&amp;"-L",IF(Data2[[#This Row],[FederalService]]="F",Data2[[#This Row],[FundSource]]&amp;"-F",IF(Data2[[#This Row],[FederalService]]="S",Data2[[#This Row],[FundSource]]&amp;"-S"))))</f>
        <v>SEG</v>
      </c>
    </row>
    <row r="881" spans="1:29" ht="15" x14ac:dyDescent="0.25">
      <c r="A881" t="s">
        <v>127</v>
      </c>
      <c r="B881" t="s">
        <v>126</v>
      </c>
      <c r="C881" t="s">
        <v>165</v>
      </c>
      <c r="D881" s="15">
        <v>563</v>
      </c>
      <c r="E881" t="s">
        <v>345</v>
      </c>
      <c r="F881" t="s">
        <v>109</v>
      </c>
      <c r="G881" t="s">
        <v>110</v>
      </c>
      <c r="H881" t="s">
        <v>165</v>
      </c>
      <c r="I881" t="s">
        <v>111</v>
      </c>
      <c r="J881" t="s">
        <v>112</v>
      </c>
      <c r="K881" t="s">
        <v>165</v>
      </c>
      <c r="L881" s="15">
        <v>5513</v>
      </c>
      <c r="M881" t="s">
        <v>390</v>
      </c>
      <c r="N881" t="s">
        <v>114</v>
      </c>
      <c r="O881" t="s">
        <v>209</v>
      </c>
      <c r="P881" t="s">
        <v>270</v>
      </c>
      <c r="Q881" t="s">
        <v>400</v>
      </c>
      <c r="R881" t="s">
        <v>160</v>
      </c>
      <c r="S881"/>
      <c r="T881">
        <v>10</v>
      </c>
      <c r="U881" s="15">
        <v>1</v>
      </c>
      <c r="V881" s="27" t="str">
        <f>INDEX(program[ProgramName],MATCH(Data2[[#This Row],[ProgramNum]],program[ProgramNum],0))</f>
        <v>MOTOR VEHICLE SERVICES AND ENFORCEMENT</v>
      </c>
      <c r="W881" s="20" t="str">
        <f>RIGHT(Data2[[#This Row],[ProgramNum]],1)&amp;Data2[[#This Row],[Statute]]</f>
        <v>5cq</v>
      </c>
      <c r="X881" s="27" t="e">
        <f>INDEX(#REF!,MATCH(Data2[[#This Row],[Appr]],#REF!,0))</f>
        <v>#REF!</v>
      </c>
      <c r="Y881" s="40" t="str">
        <f>INDEX(version[Version],MATCH(Data2[[#This Row],[ChangeAuth]],version[Chg code],0))</f>
        <v>Agency</v>
      </c>
      <c r="Z881" s="30">
        <f>INDEX(fund[#Data],MATCH(G881,fund[Fund code],0),2)</f>
        <v>211</v>
      </c>
      <c r="AA881" s="29" t="str">
        <f>IF(Data2[[#This Row],[B2year]]=1,RIGHT(LEFT($A$1,4)+1,2),IF(Data2[[#This Row],[B2year]]=2,RIGHT($A$1,2),""))</f>
        <v>22</v>
      </c>
      <c r="AB881" s="29">
        <f>INDEX(version8[#Data],MATCH(Data2[[#This Row],[Version]],version8[Version],0),2)</f>
        <v>1</v>
      </c>
      <c r="AC881" s="29" t="str">
        <f>IF(Data2[[#This Row],[FederalService]]="",Data2[[#This Row],[FundSource]],IF(Data2[[#This Row],[FederalService]]="L",Data2[[#This Row],[FundSource]]&amp;"-L",IF(Data2[[#This Row],[FederalService]]="F",Data2[[#This Row],[FundSource]]&amp;"-F",IF(Data2[[#This Row],[FederalService]]="S",Data2[[#This Row],[FundSource]]&amp;"-S"))))</f>
        <v>SEG</v>
      </c>
    </row>
    <row r="882" spans="1:29" ht="15" x14ac:dyDescent="0.25">
      <c r="A882" t="s">
        <v>127</v>
      </c>
      <c r="B882" t="s">
        <v>126</v>
      </c>
      <c r="C882" t="s">
        <v>165</v>
      </c>
      <c r="D882" s="15">
        <v>563</v>
      </c>
      <c r="E882" t="s">
        <v>345</v>
      </c>
      <c r="F882" t="s">
        <v>109</v>
      </c>
      <c r="G882" t="s">
        <v>110</v>
      </c>
      <c r="H882" t="s">
        <v>165</v>
      </c>
      <c r="I882" t="s">
        <v>111</v>
      </c>
      <c r="J882" t="s">
        <v>112</v>
      </c>
      <c r="K882" t="s">
        <v>165</v>
      </c>
      <c r="L882" s="15">
        <v>5512</v>
      </c>
      <c r="M882" t="s">
        <v>402</v>
      </c>
      <c r="N882" t="s">
        <v>114</v>
      </c>
      <c r="O882" t="s">
        <v>209</v>
      </c>
      <c r="P882" t="s">
        <v>270</v>
      </c>
      <c r="Q882" t="s">
        <v>400</v>
      </c>
      <c r="R882" t="s">
        <v>160</v>
      </c>
      <c r="S882"/>
      <c r="T882">
        <v>-6.2</v>
      </c>
      <c r="U882" s="15">
        <v>2</v>
      </c>
      <c r="V882" s="27" t="str">
        <f>INDEX(program[ProgramName],MATCH(Data2[[#This Row],[ProgramNum]],program[ProgramNum],0))</f>
        <v>MOTOR VEHICLE SERVICES AND ENFORCEMENT</v>
      </c>
      <c r="W882" s="20" t="str">
        <f>RIGHT(Data2[[#This Row],[ProgramNum]],1)&amp;Data2[[#This Row],[Statute]]</f>
        <v>5cq</v>
      </c>
      <c r="X882" s="27" t="e">
        <f>INDEX(#REF!,MATCH(Data2[[#This Row],[Appr]],#REF!,0))</f>
        <v>#REF!</v>
      </c>
      <c r="Y882" s="40" t="str">
        <f>INDEX(version[Version],MATCH(Data2[[#This Row],[ChangeAuth]],version[Chg code],0))</f>
        <v>Agency</v>
      </c>
      <c r="Z882" s="30">
        <f>INDEX(fund[#Data],MATCH(G882,fund[Fund code],0),2)</f>
        <v>211</v>
      </c>
      <c r="AA882" s="29" t="str">
        <f>IF(Data2[[#This Row],[B2year]]=1,RIGHT(LEFT($A$1,4)+1,2),IF(Data2[[#This Row],[B2year]]=2,RIGHT($A$1,2),""))</f>
        <v>23</v>
      </c>
      <c r="AB882" s="29">
        <f>INDEX(version8[#Data],MATCH(Data2[[#This Row],[Version]],version8[Version],0),2)</f>
        <v>1</v>
      </c>
      <c r="AC882" s="29" t="str">
        <f>IF(Data2[[#This Row],[FederalService]]="",Data2[[#This Row],[FundSource]],IF(Data2[[#This Row],[FederalService]]="L",Data2[[#This Row],[FundSource]]&amp;"-L",IF(Data2[[#This Row],[FederalService]]="F",Data2[[#This Row],[FundSource]]&amp;"-F",IF(Data2[[#This Row],[FederalService]]="S",Data2[[#This Row],[FundSource]]&amp;"-S"))))</f>
        <v>SEG</v>
      </c>
    </row>
    <row r="883" spans="1:29" ht="15" x14ac:dyDescent="0.25">
      <c r="A883" t="s">
        <v>117</v>
      </c>
      <c r="B883" t="s">
        <v>286</v>
      </c>
      <c r="C883" t="s">
        <v>165</v>
      </c>
      <c r="D883" s="15">
        <v>294</v>
      </c>
      <c r="E883" t="s">
        <v>287</v>
      </c>
      <c r="F883" t="s">
        <v>109</v>
      </c>
      <c r="G883" t="s">
        <v>110</v>
      </c>
      <c r="H883" t="s">
        <v>165</v>
      </c>
      <c r="I883" t="s">
        <v>118</v>
      </c>
      <c r="J883" t="s">
        <v>174</v>
      </c>
      <c r="K883" t="s">
        <v>165</v>
      </c>
      <c r="L883" s="15">
        <v>6010</v>
      </c>
      <c r="M883" t="s">
        <v>288</v>
      </c>
      <c r="N883" t="s">
        <v>125</v>
      </c>
      <c r="O883" t="s">
        <v>253</v>
      </c>
      <c r="P883" t="s">
        <v>250</v>
      </c>
      <c r="Q883" t="s">
        <v>215</v>
      </c>
      <c r="R883" t="s">
        <v>170</v>
      </c>
      <c r="S883">
        <v>25000000</v>
      </c>
      <c r="T883">
        <v>0</v>
      </c>
      <c r="U883" s="15">
        <v>1</v>
      </c>
      <c r="V883" s="27" t="str">
        <f>INDEX(program[ProgramName],MATCH(Data2[[#This Row],[ProgramNum]],program[ProgramNum],0))</f>
        <v>LOCAL TRANSPORTATION ASSISTANCE</v>
      </c>
      <c r="W883" s="20" t="str">
        <f>RIGHT(Data2[[#This Row],[ProgramNum]],1)&amp;Data2[[#This Row],[Statute]]</f>
        <v>2fq</v>
      </c>
      <c r="X883" s="27" t="e">
        <f>INDEX(#REF!,MATCH(Data2[[#This Row],[Appr]],#REF!,0))</f>
        <v>#REF!</v>
      </c>
      <c r="Y883" s="40" t="str">
        <f>INDEX(version[Version],MATCH(Data2[[#This Row],[ChangeAuth]],version[Chg code],0))</f>
        <v>Final</v>
      </c>
      <c r="Z883" s="30">
        <f>INDEX(fund[#Data],MATCH(G883,fund[Fund code],0),2)</f>
        <v>211</v>
      </c>
      <c r="AA883" s="29" t="str">
        <f>IF(Data2[[#This Row],[B2year]]=1,RIGHT(LEFT($A$1,4)+1,2),IF(Data2[[#This Row],[B2year]]=2,RIGHT($A$1,2),""))</f>
        <v>22</v>
      </c>
      <c r="AB883" s="29">
        <f>INDEX(version8[#Data],MATCH(Data2[[#This Row],[Version]],version8[Version],0),2)</f>
        <v>6</v>
      </c>
      <c r="AC883" s="29" t="str">
        <f>IF(Data2[[#This Row],[FederalService]]="",Data2[[#This Row],[FundSource]],IF(Data2[[#This Row],[FederalService]]="L",Data2[[#This Row],[FundSource]]&amp;"-L",IF(Data2[[#This Row],[FederalService]]="F",Data2[[#This Row],[FundSource]]&amp;"-F",IF(Data2[[#This Row],[FederalService]]="S",Data2[[#This Row],[FundSource]]&amp;"-S"))))</f>
        <v>SEG</v>
      </c>
    </row>
    <row r="884" spans="1:29" ht="15" x14ac:dyDescent="0.25">
      <c r="A884" t="s">
        <v>117</v>
      </c>
      <c r="B884" t="s">
        <v>132</v>
      </c>
      <c r="C884" t="s">
        <v>165</v>
      </c>
      <c r="D884" s="15">
        <v>225</v>
      </c>
      <c r="E884" t="s">
        <v>282</v>
      </c>
      <c r="F884" t="s">
        <v>109</v>
      </c>
      <c r="G884" t="s">
        <v>110</v>
      </c>
      <c r="H884" t="s">
        <v>165</v>
      </c>
      <c r="I884" t="s">
        <v>118</v>
      </c>
      <c r="J884" t="s">
        <v>174</v>
      </c>
      <c r="K884" t="s">
        <v>165</v>
      </c>
      <c r="L884" s="15">
        <v>6015</v>
      </c>
      <c r="M884" t="s">
        <v>283</v>
      </c>
      <c r="N884" t="s">
        <v>125</v>
      </c>
      <c r="O884" t="s">
        <v>284</v>
      </c>
      <c r="P884" t="s">
        <v>285</v>
      </c>
      <c r="Q884" t="s">
        <v>215</v>
      </c>
      <c r="R884" t="s">
        <v>170</v>
      </c>
      <c r="S884">
        <v>-1000000</v>
      </c>
      <c r="T884">
        <v>0</v>
      </c>
      <c r="U884" s="15">
        <v>1</v>
      </c>
      <c r="V884" s="27" t="str">
        <f>INDEX(program[ProgramName],MATCH(Data2[[#This Row],[ProgramNum]],program[ProgramNum],0))</f>
        <v>LOCAL TRANSPORTATION ASSISTANCE</v>
      </c>
      <c r="W884" s="20" t="str">
        <f>RIGHT(Data2[[#This Row],[ProgramNum]],1)&amp;Data2[[#This Row],[Statute]]</f>
        <v>2js</v>
      </c>
      <c r="X884" s="27" t="e">
        <f>INDEX(#REF!,MATCH(Data2[[#This Row],[Appr]],#REF!,0))</f>
        <v>#REF!</v>
      </c>
      <c r="Y884" s="40" t="str">
        <f>INDEX(version[Version],MATCH(Data2[[#This Row],[ChangeAuth]],version[Chg code],0))</f>
        <v>Final</v>
      </c>
      <c r="Z884" s="30">
        <f>INDEX(fund[#Data],MATCH(G884,fund[Fund code],0),2)</f>
        <v>211</v>
      </c>
      <c r="AA884" s="29" t="str">
        <f>IF(Data2[[#This Row],[B2year]]=1,RIGHT(LEFT($A$1,4)+1,2),IF(Data2[[#This Row],[B2year]]=2,RIGHT($A$1,2),""))</f>
        <v>22</v>
      </c>
      <c r="AB884" s="29">
        <f>INDEX(version8[#Data],MATCH(Data2[[#This Row],[Version]],version8[Version],0),2)</f>
        <v>6</v>
      </c>
      <c r="AC884" s="29" t="str">
        <f>IF(Data2[[#This Row],[FederalService]]="",Data2[[#This Row],[FundSource]],IF(Data2[[#This Row],[FederalService]]="L",Data2[[#This Row],[FundSource]]&amp;"-L",IF(Data2[[#This Row],[FederalService]]="F",Data2[[#This Row],[FundSource]]&amp;"-F",IF(Data2[[#This Row],[FederalService]]="S",Data2[[#This Row],[FundSource]]&amp;"-S"))))</f>
        <v>SEG</v>
      </c>
    </row>
    <row r="885" spans="1:29" ht="15" x14ac:dyDescent="0.25">
      <c r="A885" t="s">
        <v>117</v>
      </c>
      <c r="B885" t="s">
        <v>132</v>
      </c>
      <c r="C885" t="s">
        <v>165</v>
      </c>
      <c r="D885" s="15">
        <v>225</v>
      </c>
      <c r="E885" t="s">
        <v>282</v>
      </c>
      <c r="F885" t="s">
        <v>109</v>
      </c>
      <c r="G885" t="s">
        <v>110</v>
      </c>
      <c r="H885" t="s">
        <v>165</v>
      </c>
      <c r="I885" t="s">
        <v>118</v>
      </c>
      <c r="J885" t="s">
        <v>174</v>
      </c>
      <c r="K885" t="s">
        <v>165</v>
      </c>
      <c r="L885" s="15">
        <v>6015</v>
      </c>
      <c r="M885" t="s">
        <v>283</v>
      </c>
      <c r="N885" t="s">
        <v>125</v>
      </c>
      <c r="O885" t="s">
        <v>284</v>
      </c>
      <c r="P885" t="s">
        <v>285</v>
      </c>
      <c r="Q885" t="s">
        <v>215</v>
      </c>
      <c r="R885" t="s">
        <v>170</v>
      </c>
      <c r="S885">
        <v>-1000000</v>
      </c>
      <c r="T885">
        <v>0</v>
      </c>
      <c r="U885" s="15">
        <v>2</v>
      </c>
      <c r="V885" s="27" t="str">
        <f>INDEX(program[ProgramName],MATCH(Data2[[#This Row],[ProgramNum]],program[ProgramNum],0))</f>
        <v>LOCAL TRANSPORTATION ASSISTANCE</v>
      </c>
      <c r="W885" s="20" t="str">
        <f>RIGHT(Data2[[#This Row],[ProgramNum]],1)&amp;Data2[[#This Row],[Statute]]</f>
        <v>2js</v>
      </c>
      <c r="X885" s="27" t="e">
        <f>INDEX(#REF!,MATCH(Data2[[#This Row],[Appr]],#REF!,0))</f>
        <v>#REF!</v>
      </c>
      <c r="Y885" s="40" t="str">
        <f>INDEX(version[Version],MATCH(Data2[[#This Row],[ChangeAuth]],version[Chg code],0))</f>
        <v>Final</v>
      </c>
      <c r="Z885" s="30">
        <f>INDEX(fund[#Data],MATCH(G885,fund[Fund code],0),2)</f>
        <v>211</v>
      </c>
      <c r="AA885" s="29" t="str">
        <f>IF(Data2[[#This Row],[B2year]]=1,RIGHT(LEFT($A$1,4)+1,2),IF(Data2[[#This Row],[B2year]]=2,RIGHT($A$1,2),""))</f>
        <v>23</v>
      </c>
      <c r="AB885" s="29">
        <f>INDEX(version8[#Data],MATCH(Data2[[#This Row],[Version]],version8[Version],0),2)</f>
        <v>6</v>
      </c>
      <c r="AC885" s="29" t="str">
        <f>IF(Data2[[#This Row],[FederalService]]="",Data2[[#This Row],[FundSource]],IF(Data2[[#This Row],[FederalService]]="L",Data2[[#This Row],[FundSource]]&amp;"-L",IF(Data2[[#This Row],[FederalService]]="F",Data2[[#This Row],[FundSource]]&amp;"-F",IF(Data2[[#This Row],[FederalService]]="S",Data2[[#This Row],[FundSource]]&amp;"-S"))))</f>
        <v>SEG</v>
      </c>
    </row>
    <row r="886" spans="1:29" ht="15" x14ac:dyDescent="0.25">
      <c r="A886" t="s">
        <v>126</v>
      </c>
      <c r="B886" t="s">
        <v>127</v>
      </c>
      <c r="C886" t="s">
        <v>165</v>
      </c>
      <c r="D886" s="15">
        <v>365</v>
      </c>
      <c r="E886" t="s">
        <v>279</v>
      </c>
      <c r="F886" t="s">
        <v>109</v>
      </c>
      <c r="G886" t="s">
        <v>110</v>
      </c>
      <c r="H886" t="s">
        <v>165</v>
      </c>
      <c r="I886" t="s">
        <v>118</v>
      </c>
      <c r="J886" t="s">
        <v>112</v>
      </c>
      <c r="K886" t="s">
        <v>165</v>
      </c>
      <c r="L886" s="15">
        <v>6023</v>
      </c>
      <c r="M886" t="s">
        <v>374</v>
      </c>
      <c r="N886" t="s">
        <v>125</v>
      </c>
      <c r="O886" t="s">
        <v>280</v>
      </c>
      <c r="P886" t="s">
        <v>281</v>
      </c>
      <c r="Q886" t="s">
        <v>274</v>
      </c>
      <c r="R886" t="s">
        <v>170</v>
      </c>
      <c r="S886">
        <v>-6315200</v>
      </c>
      <c r="T886">
        <v>0</v>
      </c>
      <c r="U886" s="15">
        <v>1</v>
      </c>
      <c r="V886" s="27" t="str">
        <f>INDEX(program[ProgramName],MATCH(Data2[[#This Row],[ProgramNum]],program[ProgramNum],0))</f>
        <v>STATE HIGHWAY FACILITIES</v>
      </c>
      <c r="W886" s="20" t="str">
        <f>RIGHT(Data2[[#This Row],[ProgramNum]],1)&amp;Data2[[#This Row],[Statute]]</f>
        <v>3eq</v>
      </c>
      <c r="X886" s="27" t="e">
        <f>INDEX(#REF!,MATCH(Data2[[#This Row],[Appr]],#REF!,0))</f>
        <v>#REF!</v>
      </c>
      <c r="Y886" s="40" t="str">
        <f>INDEX(version[Version],MATCH(Data2[[#This Row],[ChangeAuth]],version[Chg code],0))</f>
        <v>Final</v>
      </c>
      <c r="Z886" s="30">
        <f>INDEX(fund[#Data],MATCH(G886,fund[Fund code],0),2)</f>
        <v>211</v>
      </c>
      <c r="AA886" s="29" t="str">
        <f>IF(Data2[[#This Row],[B2year]]=1,RIGHT(LEFT($A$1,4)+1,2),IF(Data2[[#This Row],[B2year]]=2,RIGHT($A$1,2),""))</f>
        <v>22</v>
      </c>
      <c r="AB886" s="29">
        <f>INDEX(version8[#Data],MATCH(Data2[[#This Row],[Version]],version8[Version],0),2)</f>
        <v>6</v>
      </c>
      <c r="AC886" s="29" t="str">
        <f>IF(Data2[[#This Row],[FederalService]]="",Data2[[#This Row],[FundSource]],IF(Data2[[#This Row],[FederalService]]="L",Data2[[#This Row],[FundSource]]&amp;"-L",IF(Data2[[#This Row],[FederalService]]="F",Data2[[#This Row],[FundSource]]&amp;"-F",IF(Data2[[#This Row],[FederalService]]="S",Data2[[#This Row],[FundSource]]&amp;"-S"))))</f>
        <v>SEG</v>
      </c>
    </row>
    <row r="887" spans="1:29" ht="15" x14ac:dyDescent="0.25">
      <c r="A887" t="s">
        <v>127</v>
      </c>
      <c r="B887" t="s">
        <v>126</v>
      </c>
      <c r="C887" t="s">
        <v>165</v>
      </c>
      <c r="D887" s="15">
        <v>583</v>
      </c>
      <c r="E887" t="s">
        <v>403</v>
      </c>
      <c r="F887" t="s">
        <v>109</v>
      </c>
      <c r="G887" t="s">
        <v>110</v>
      </c>
      <c r="H887" t="s">
        <v>165</v>
      </c>
      <c r="I887" t="s">
        <v>118</v>
      </c>
      <c r="J887" t="s">
        <v>112</v>
      </c>
      <c r="K887" t="s">
        <v>178</v>
      </c>
      <c r="L887" s="15">
        <v>2000</v>
      </c>
      <c r="M887" t="s">
        <v>115</v>
      </c>
      <c r="N887" t="s">
        <v>116</v>
      </c>
      <c r="O887" t="s">
        <v>272</v>
      </c>
      <c r="P887" t="s">
        <v>273</v>
      </c>
      <c r="Q887" t="s">
        <v>400</v>
      </c>
      <c r="R887" t="s">
        <v>160</v>
      </c>
      <c r="S887"/>
      <c r="T887">
        <v>1</v>
      </c>
      <c r="U887" s="15">
        <v>2</v>
      </c>
      <c r="V887" s="27" t="str">
        <f>INDEX(program[ProgramName],MATCH(Data2[[#This Row],[ProgramNum]],program[ProgramNum],0))</f>
        <v>MOTOR VEHICLE SERVICES AND ENFORCEMENT</v>
      </c>
      <c r="W887" s="20" t="str">
        <f>RIGHT(Data2[[#This Row],[ProgramNum]],1)&amp;Data2[[#This Row],[Statute]]</f>
        <v>5cx</v>
      </c>
      <c r="X887" s="27" t="e">
        <f>INDEX(#REF!,MATCH(Data2[[#This Row],[Appr]],#REF!,0))</f>
        <v>#REF!</v>
      </c>
      <c r="Y887" s="40" t="str">
        <f>INDEX(version[Version],MATCH(Data2[[#This Row],[ChangeAuth]],version[Chg code],0))</f>
        <v>Agency</v>
      </c>
      <c r="Z887" s="30">
        <f>INDEX(fund[#Data],MATCH(G887,fund[Fund code],0),2)</f>
        <v>211</v>
      </c>
      <c r="AA887" s="29" t="str">
        <f>IF(Data2[[#This Row],[B2year]]=1,RIGHT(LEFT($A$1,4)+1,2),IF(Data2[[#This Row],[B2year]]=2,RIGHT($A$1,2),""))</f>
        <v>23</v>
      </c>
      <c r="AB887" s="29">
        <f>INDEX(version8[#Data],MATCH(Data2[[#This Row],[Version]],version8[Version],0),2)</f>
        <v>1</v>
      </c>
      <c r="AC887" s="29" t="str">
        <f>IF(Data2[[#This Row],[FederalService]]="",Data2[[#This Row],[FundSource]],IF(Data2[[#This Row],[FederalService]]="L",Data2[[#This Row],[FundSource]]&amp;"-L",IF(Data2[[#This Row],[FederalService]]="F",Data2[[#This Row],[FundSource]]&amp;"-F",IF(Data2[[#This Row],[FederalService]]="S",Data2[[#This Row],[FundSource]]&amp;"-S"))))</f>
        <v>SEG-F</v>
      </c>
    </row>
    <row r="888" spans="1:29" ht="15" x14ac:dyDescent="0.25">
      <c r="A888" t="s">
        <v>127</v>
      </c>
      <c r="B888" t="s">
        <v>126</v>
      </c>
      <c r="C888" t="s">
        <v>165</v>
      </c>
      <c r="D888" s="15">
        <v>583</v>
      </c>
      <c r="E888" t="s">
        <v>403</v>
      </c>
      <c r="F888" t="s">
        <v>109</v>
      </c>
      <c r="G888" t="s">
        <v>110</v>
      </c>
      <c r="H888" t="s">
        <v>165</v>
      </c>
      <c r="I888" t="s">
        <v>118</v>
      </c>
      <c r="J888" t="s">
        <v>112</v>
      </c>
      <c r="K888" t="s">
        <v>178</v>
      </c>
      <c r="L888" s="15">
        <v>2000</v>
      </c>
      <c r="M888" t="s">
        <v>115</v>
      </c>
      <c r="N888" t="s">
        <v>116</v>
      </c>
      <c r="O888" t="s">
        <v>272</v>
      </c>
      <c r="P888" t="s">
        <v>273</v>
      </c>
      <c r="Q888" t="s">
        <v>400</v>
      </c>
      <c r="R888" t="s">
        <v>160</v>
      </c>
      <c r="S888"/>
      <c r="T888">
        <v>1</v>
      </c>
      <c r="U888" s="15">
        <v>1</v>
      </c>
      <c r="V888" s="27" t="str">
        <f>INDEX(program[ProgramName],MATCH(Data2[[#This Row],[ProgramNum]],program[ProgramNum],0))</f>
        <v>MOTOR VEHICLE SERVICES AND ENFORCEMENT</v>
      </c>
      <c r="W888" s="20" t="str">
        <f>RIGHT(Data2[[#This Row],[ProgramNum]],1)&amp;Data2[[#This Row],[Statute]]</f>
        <v>5cx</v>
      </c>
      <c r="X888" s="27" t="e">
        <f>INDEX(#REF!,MATCH(Data2[[#This Row],[Appr]],#REF!,0))</f>
        <v>#REF!</v>
      </c>
      <c r="Y888" s="40" t="str">
        <f>INDEX(version[Version],MATCH(Data2[[#This Row],[ChangeAuth]],version[Chg code],0))</f>
        <v>Agency</v>
      </c>
      <c r="Z888" s="30">
        <f>INDEX(fund[#Data],MATCH(G888,fund[Fund code],0),2)</f>
        <v>211</v>
      </c>
      <c r="AA888" s="29" t="str">
        <f>IF(Data2[[#This Row],[B2year]]=1,RIGHT(LEFT($A$1,4)+1,2),IF(Data2[[#This Row],[B2year]]=2,RIGHT($A$1,2),""))</f>
        <v>22</v>
      </c>
      <c r="AB888" s="29">
        <f>INDEX(version8[#Data],MATCH(Data2[[#This Row],[Version]],version8[Version],0),2)</f>
        <v>1</v>
      </c>
      <c r="AC888" s="29" t="str">
        <f>IF(Data2[[#This Row],[FederalService]]="",Data2[[#This Row],[FundSource]],IF(Data2[[#This Row],[FederalService]]="L",Data2[[#This Row],[FundSource]]&amp;"-L",IF(Data2[[#This Row],[FederalService]]="F",Data2[[#This Row],[FundSource]]&amp;"-F",IF(Data2[[#This Row],[FederalService]]="S",Data2[[#This Row],[FundSource]]&amp;"-S"))))</f>
        <v>SEG-F</v>
      </c>
    </row>
    <row r="889" spans="1:29" ht="15" x14ac:dyDescent="0.25">
      <c r="A889" t="s">
        <v>127</v>
      </c>
      <c r="B889" t="s">
        <v>123</v>
      </c>
      <c r="C889" t="s">
        <v>165</v>
      </c>
      <c r="D889" s="15">
        <v>528</v>
      </c>
      <c r="E889" t="s">
        <v>406</v>
      </c>
      <c r="F889" t="s">
        <v>121</v>
      </c>
      <c r="G889" t="s">
        <v>117</v>
      </c>
      <c r="H889" t="s">
        <v>165</v>
      </c>
      <c r="I889" t="s">
        <v>111</v>
      </c>
      <c r="J889" t="s">
        <v>112</v>
      </c>
      <c r="K889" t="s">
        <v>112</v>
      </c>
      <c r="L889" s="15">
        <v>2000</v>
      </c>
      <c r="M889" t="s">
        <v>115</v>
      </c>
      <c r="N889" t="s">
        <v>116</v>
      </c>
      <c r="O889" t="s">
        <v>407</v>
      </c>
      <c r="P889" t="s">
        <v>408</v>
      </c>
      <c r="Q889" t="s">
        <v>400</v>
      </c>
      <c r="R889" t="s">
        <v>160</v>
      </c>
      <c r="S889"/>
      <c r="T889">
        <v>13</v>
      </c>
      <c r="U889" s="15">
        <v>1</v>
      </c>
      <c r="V889" s="27" t="str">
        <f>INDEX(program[ProgramName],MATCH(Data2[[#This Row],[ProgramNum]],program[ProgramNum],0))</f>
        <v>MOTOR VEHICLE SERVICES AND ENFORCEMENT</v>
      </c>
      <c r="W889" s="20" t="str">
        <f>RIGHT(Data2[[#This Row],[ProgramNum]],1)&amp;Data2[[#This Row],[Statute]]</f>
        <v>5di</v>
      </c>
      <c r="X889" s="27" t="e">
        <f>INDEX(#REF!,MATCH(Data2[[#This Row],[Appr]],#REF!,0))</f>
        <v>#REF!</v>
      </c>
      <c r="Y889" s="40" t="str">
        <f>INDEX(version[Version],MATCH(Data2[[#This Row],[ChangeAuth]],version[Chg code],0))</f>
        <v>Agency</v>
      </c>
      <c r="Z889" s="30">
        <f>INDEX(fund[#Data],MATCH(G889,fund[Fund code],0),2)</f>
        <v>100</v>
      </c>
      <c r="AA889" s="29" t="str">
        <f>IF(Data2[[#This Row],[B2year]]=1,RIGHT(LEFT($A$1,4)+1,2),IF(Data2[[#This Row],[B2year]]=2,RIGHT($A$1,2),""))</f>
        <v>22</v>
      </c>
      <c r="AB889" s="29">
        <f>INDEX(version8[#Data],MATCH(Data2[[#This Row],[Version]],version8[Version],0),2)</f>
        <v>1</v>
      </c>
      <c r="AC889" s="29" t="str">
        <f>IF(Data2[[#This Row],[FederalService]]="",Data2[[#This Row],[FundSource]],IF(Data2[[#This Row],[FederalService]]="L",Data2[[#This Row],[FundSource]]&amp;"-L",IF(Data2[[#This Row],[FederalService]]="F",Data2[[#This Row],[FundSource]]&amp;"-F",IF(Data2[[#This Row],[FederalService]]="S",Data2[[#This Row],[FundSource]]&amp;"-S"))))</f>
        <v>PR-S</v>
      </c>
    </row>
    <row r="890" spans="1:29" ht="15" x14ac:dyDescent="0.25">
      <c r="A890" t="s">
        <v>127</v>
      </c>
      <c r="B890" t="s">
        <v>123</v>
      </c>
      <c r="C890" t="s">
        <v>165</v>
      </c>
      <c r="D890" s="15">
        <v>528</v>
      </c>
      <c r="E890" t="s">
        <v>406</v>
      </c>
      <c r="F890" t="s">
        <v>121</v>
      </c>
      <c r="G890" t="s">
        <v>117</v>
      </c>
      <c r="H890" t="s">
        <v>165</v>
      </c>
      <c r="I890" t="s">
        <v>111</v>
      </c>
      <c r="J890" t="s">
        <v>112</v>
      </c>
      <c r="K890" t="s">
        <v>112</v>
      </c>
      <c r="L890" s="15">
        <v>2000</v>
      </c>
      <c r="M890" t="s">
        <v>115</v>
      </c>
      <c r="N890" t="s">
        <v>116</v>
      </c>
      <c r="O890" t="s">
        <v>407</v>
      </c>
      <c r="P890" t="s">
        <v>408</v>
      </c>
      <c r="Q890" t="s">
        <v>400</v>
      </c>
      <c r="R890" t="s">
        <v>160</v>
      </c>
      <c r="S890"/>
      <c r="T890">
        <v>13</v>
      </c>
      <c r="U890" s="15">
        <v>2</v>
      </c>
      <c r="V890" s="27" t="str">
        <f>INDEX(program[ProgramName],MATCH(Data2[[#This Row],[ProgramNum]],program[ProgramNum],0))</f>
        <v>MOTOR VEHICLE SERVICES AND ENFORCEMENT</v>
      </c>
      <c r="W890" s="20" t="str">
        <f>RIGHT(Data2[[#This Row],[ProgramNum]],1)&amp;Data2[[#This Row],[Statute]]</f>
        <v>5di</v>
      </c>
      <c r="X890" s="27" t="e">
        <f>INDEX(#REF!,MATCH(Data2[[#This Row],[Appr]],#REF!,0))</f>
        <v>#REF!</v>
      </c>
      <c r="Y890" s="40" t="str">
        <f>INDEX(version[Version],MATCH(Data2[[#This Row],[ChangeAuth]],version[Chg code],0))</f>
        <v>Agency</v>
      </c>
      <c r="Z890" s="30">
        <f>INDEX(fund[#Data],MATCH(G890,fund[Fund code],0),2)</f>
        <v>100</v>
      </c>
      <c r="AA890" s="29" t="str">
        <f>IF(Data2[[#This Row],[B2year]]=1,RIGHT(LEFT($A$1,4)+1,2),IF(Data2[[#This Row],[B2year]]=2,RIGHT($A$1,2),""))</f>
        <v>23</v>
      </c>
      <c r="AB890" s="29">
        <f>INDEX(version8[#Data],MATCH(Data2[[#This Row],[Version]],version8[Version],0),2)</f>
        <v>1</v>
      </c>
      <c r="AC890" s="29" t="str">
        <f>IF(Data2[[#This Row],[FederalService]]="",Data2[[#This Row],[FundSource]],IF(Data2[[#This Row],[FederalService]]="L",Data2[[#This Row],[FundSource]]&amp;"-L",IF(Data2[[#This Row],[FederalService]]="F",Data2[[#This Row],[FundSource]]&amp;"-F",IF(Data2[[#This Row],[FederalService]]="S",Data2[[#This Row],[FundSource]]&amp;"-S"))))</f>
        <v>PR-S</v>
      </c>
    </row>
    <row r="891" spans="1:29" ht="15" x14ac:dyDescent="0.25">
      <c r="A891" t="s">
        <v>127</v>
      </c>
      <c r="B891" t="s">
        <v>123</v>
      </c>
      <c r="C891" t="s">
        <v>165</v>
      </c>
      <c r="D891" s="15">
        <v>524</v>
      </c>
      <c r="E891" t="s">
        <v>409</v>
      </c>
      <c r="F891" t="s">
        <v>121</v>
      </c>
      <c r="G891" t="s">
        <v>117</v>
      </c>
      <c r="H891" t="s">
        <v>165</v>
      </c>
      <c r="I891" t="s">
        <v>118</v>
      </c>
      <c r="J891" t="s">
        <v>112</v>
      </c>
      <c r="K891" t="s">
        <v>112</v>
      </c>
      <c r="L891" s="15">
        <v>2000</v>
      </c>
      <c r="M891" t="s">
        <v>115</v>
      </c>
      <c r="N891" t="s">
        <v>116</v>
      </c>
      <c r="O891" t="s">
        <v>410</v>
      </c>
      <c r="P891" t="s">
        <v>411</v>
      </c>
      <c r="Q891" t="s">
        <v>400</v>
      </c>
      <c r="R891" t="s">
        <v>160</v>
      </c>
      <c r="S891"/>
      <c r="T891">
        <v>5</v>
      </c>
      <c r="U891" s="15">
        <v>2</v>
      </c>
      <c r="V891" s="27" t="str">
        <f>INDEX(program[ProgramName],MATCH(Data2[[#This Row],[ProgramNum]],program[ProgramNum],0))</f>
        <v>MOTOR VEHICLE SERVICES AND ENFORCEMENT</v>
      </c>
      <c r="W891" s="20" t="str">
        <f>RIGHT(Data2[[#This Row],[ProgramNum]],1)&amp;Data2[[#This Row],[Statute]]</f>
        <v>5dk</v>
      </c>
      <c r="X891" s="27" t="e">
        <f>INDEX(#REF!,MATCH(Data2[[#This Row],[Appr]],#REF!,0))</f>
        <v>#REF!</v>
      </c>
      <c r="Y891" s="40" t="str">
        <f>INDEX(version[Version],MATCH(Data2[[#This Row],[ChangeAuth]],version[Chg code],0))</f>
        <v>Agency</v>
      </c>
      <c r="Z891" s="30">
        <f>INDEX(fund[#Data],MATCH(G891,fund[Fund code],0),2)</f>
        <v>100</v>
      </c>
      <c r="AA891" s="29" t="str">
        <f>IF(Data2[[#This Row],[B2year]]=1,RIGHT(LEFT($A$1,4)+1,2),IF(Data2[[#This Row],[B2year]]=2,RIGHT($A$1,2),""))</f>
        <v>23</v>
      </c>
      <c r="AB891" s="29">
        <f>INDEX(version8[#Data],MATCH(Data2[[#This Row],[Version]],version8[Version],0),2)</f>
        <v>1</v>
      </c>
      <c r="AC891" s="29" t="str">
        <f>IF(Data2[[#This Row],[FederalService]]="",Data2[[#This Row],[FundSource]],IF(Data2[[#This Row],[FederalService]]="L",Data2[[#This Row],[FundSource]]&amp;"-L",IF(Data2[[#This Row],[FederalService]]="F",Data2[[#This Row],[FundSource]]&amp;"-F",IF(Data2[[#This Row],[FederalService]]="S",Data2[[#This Row],[FundSource]]&amp;"-S"))))</f>
        <v>PR-S</v>
      </c>
    </row>
    <row r="892" spans="1:29" ht="15" x14ac:dyDescent="0.25">
      <c r="A892" t="s">
        <v>127</v>
      </c>
      <c r="B892" t="s">
        <v>123</v>
      </c>
      <c r="C892" t="s">
        <v>165</v>
      </c>
      <c r="D892" s="15">
        <v>524</v>
      </c>
      <c r="E892" t="s">
        <v>409</v>
      </c>
      <c r="F892" t="s">
        <v>121</v>
      </c>
      <c r="G892" t="s">
        <v>117</v>
      </c>
      <c r="H892" t="s">
        <v>165</v>
      </c>
      <c r="I892" t="s">
        <v>118</v>
      </c>
      <c r="J892" t="s">
        <v>112</v>
      </c>
      <c r="K892" t="s">
        <v>112</v>
      </c>
      <c r="L892" s="15">
        <v>2000</v>
      </c>
      <c r="M892" t="s">
        <v>115</v>
      </c>
      <c r="N892" t="s">
        <v>116</v>
      </c>
      <c r="O892" t="s">
        <v>410</v>
      </c>
      <c r="P892" t="s">
        <v>411</v>
      </c>
      <c r="Q892" t="s">
        <v>400</v>
      </c>
      <c r="R892" t="s">
        <v>160</v>
      </c>
      <c r="S892"/>
      <c r="T892">
        <v>5</v>
      </c>
      <c r="U892" s="15">
        <v>1</v>
      </c>
      <c r="V892" s="27" t="str">
        <f>INDEX(program[ProgramName],MATCH(Data2[[#This Row],[ProgramNum]],program[ProgramNum],0))</f>
        <v>MOTOR VEHICLE SERVICES AND ENFORCEMENT</v>
      </c>
      <c r="W892" s="20" t="str">
        <f>RIGHT(Data2[[#This Row],[ProgramNum]],1)&amp;Data2[[#This Row],[Statute]]</f>
        <v>5dk</v>
      </c>
      <c r="X892" s="27" t="e">
        <f>INDEX(#REF!,MATCH(Data2[[#This Row],[Appr]],#REF!,0))</f>
        <v>#REF!</v>
      </c>
      <c r="Y892" s="40" t="str">
        <f>INDEX(version[Version],MATCH(Data2[[#This Row],[ChangeAuth]],version[Chg code],0))</f>
        <v>Agency</v>
      </c>
      <c r="Z892" s="30">
        <f>INDEX(fund[#Data],MATCH(G892,fund[Fund code],0),2)</f>
        <v>100</v>
      </c>
      <c r="AA892" s="29" t="str">
        <f>IF(Data2[[#This Row],[B2year]]=1,RIGHT(LEFT($A$1,4)+1,2),IF(Data2[[#This Row],[B2year]]=2,RIGHT($A$1,2),""))</f>
        <v>22</v>
      </c>
      <c r="AB892" s="29">
        <f>INDEX(version8[#Data],MATCH(Data2[[#This Row],[Version]],version8[Version],0),2)</f>
        <v>1</v>
      </c>
      <c r="AC892" s="29" t="str">
        <f>IF(Data2[[#This Row],[FederalService]]="",Data2[[#This Row],[FundSource]],IF(Data2[[#This Row],[FederalService]]="L",Data2[[#This Row],[FundSource]]&amp;"-L",IF(Data2[[#This Row],[FederalService]]="F",Data2[[#This Row],[FundSource]]&amp;"-F",IF(Data2[[#This Row],[FederalService]]="S",Data2[[#This Row],[FundSource]]&amp;"-S"))))</f>
        <v>PR-S</v>
      </c>
    </row>
    <row r="893" spans="1:29" ht="15" x14ac:dyDescent="0.25">
      <c r="A893" t="s">
        <v>127</v>
      </c>
      <c r="B893" t="s">
        <v>123</v>
      </c>
      <c r="C893" t="s">
        <v>165</v>
      </c>
      <c r="D893" s="15">
        <v>564</v>
      </c>
      <c r="E893" t="s">
        <v>349</v>
      </c>
      <c r="F893" t="s">
        <v>109</v>
      </c>
      <c r="G893" t="s">
        <v>110</v>
      </c>
      <c r="H893" t="s">
        <v>165</v>
      </c>
      <c r="I893" t="s">
        <v>111</v>
      </c>
      <c r="J893" t="s">
        <v>112</v>
      </c>
      <c r="K893" t="s">
        <v>165</v>
      </c>
      <c r="L893" s="15">
        <v>5401</v>
      </c>
      <c r="M893" t="s">
        <v>379</v>
      </c>
      <c r="N893" t="s">
        <v>114</v>
      </c>
      <c r="O893" t="s">
        <v>195</v>
      </c>
      <c r="P893" t="s">
        <v>196</v>
      </c>
      <c r="Q893" t="s">
        <v>400</v>
      </c>
      <c r="R893" t="s">
        <v>160</v>
      </c>
      <c r="S893"/>
      <c r="T893">
        <v>-1</v>
      </c>
      <c r="U893" s="15">
        <v>1</v>
      </c>
      <c r="V893" s="27" t="str">
        <f>INDEX(program[ProgramName],MATCH(Data2[[#This Row],[ProgramNum]],program[ProgramNum],0))</f>
        <v>MOTOR VEHICLE SERVICES AND ENFORCEMENT</v>
      </c>
      <c r="W893" s="20" t="str">
        <f>RIGHT(Data2[[#This Row],[ProgramNum]],1)&amp;Data2[[#This Row],[Statute]]</f>
        <v>5dq</v>
      </c>
      <c r="X893" s="27" t="e">
        <f>INDEX(#REF!,MATCH(Data2[[#This Row],[Appr]],#REF!,0))</f>
        <v>#REF!</v>
      </c>
      <c r="Y893" s="40" t="str">
        <f>INDEX(version[Version],MATCH(Data2[[#This Row],[ChangeAuth]],version[Chg code],0))</f>
        <v>Agency</v>
      </c>
      <c r="Z893" s="30">
        <f>INDEX(fund[#Data],MATCH(G893,fund[Fund code],0),2)</f>
        <v>211</v>
      </c>
      <c r="AA893" s="29" t="str">
        <f>IF(Data2[[#This Row],[B2year]]=1,RIGHT(LEFT($A$1,4)+1,2),IF(Data2[[#This Row],[B2year]]=2,RIGHT($A$1,2),""))</f>
        <v>22</v>
      </c>
      <c r="AB893" s="29">
        <f>INDEX(version8[#Data],MATCH(Data2[[#This Row],[Version]],version8[Version],0),2)</f>
        <v>1</v>
      </c>
      <c r="AC893" s="29" t="str">
        <f>IF(Data2[[#This Row],[FederalService]]="",Data2[[#This Row],[FundSource]],IF(Data2[[#This Row],[FederalService]]="L",Data2[[#This Row],[FundSource]]&amp;"-L",IF(Data2[[#This Row],[FederalService]]="F",Data2[[#This Row],[FundSource]]&amp;"-F",IF(Data2[[#This Row],[FederalService]]="S",Data2[[#This Row],[FundSource]]&amp;"-S"))))</f>
        <v>SEG</v>
      </c>
    </row>
    <row r="894" spans="1:29" ht="15" x14ac:dyDescent="0.25">
      <c r="A894" t="s">
        <v>127</v>
      </c>
      <c r="B894" t="s">
        <v>123</v>
      </c>
      <c r="C894" t="s">
        <v>165</v>
      </c>
      <c r="D894" s="15">
        <v>564</v>
      </c>
      <c r="E894" t="s">
        <v>349</v>
      </c>
      <c r="F894" t="s">
        <v>109</v>
      </c>
      <c r="G894" t="s">
        <v>110</v>
      </c>
      <c r="H894" t="s">
        <v>165</v>
      </c>
      <c r="I894" t="s">
        <v>111</v>
      </c>
      <c r="J894" t="s">
        <v>112</v>
      </c>
      <c r="K894" t="s">
        <v>165</v>
      </c>
      <c r="L894" s="15">
        <v>5401</v>
      </c>
      <c r="M894" t="s">
        <v>379</v>
      </c>
      <c r="N894" t="s">
        <v>114</v>
      </c>
      <c r="O894" t="s">
        <v>195</v>
      </c>
      <c r="P894" t="s">
        <v>196</v>
      </c>
      <c r="Q894" t="s">
        <v>400</v>
      </c>
      <c r="R894" t="s">
        <v>160</v>
      </c>
      <c r="S894"/>
      <c r="T894">
        <v>-1</v>
      </c>
      <c r="U894" s="15">
        <v>2</v>
      </c>
      <c r="V894" s="27" t="str">
        <f>INDEX(program[ProgramName],MATCH(Data2[[#This Row],[ProgramNum]],program[ProgramNum],0))</f>
        <v>MOTOR VEHICLE SERVICES AND ENFORCEMENT</v>
      </c>
      <c r="W894" s="20" t="str">
        <f>RIGHT(Data2[[#This Row],[ProgramNum]],1)&amp;Data2[[#This Row],[Statute]]</f>
        <v>5dq</v>
      </c>
      <c r="X894" s="27" t="e">
        <f>INDEX(#REF!,MATCH(Data2[[#This Row],[Appr]],#REF!,0))</f>
        <v>#REF!</v>
      </c>
      <c r="Y894" s="40" t="str">
        <f>INDEX(version[Version],MATCH(Data2[[#This Row],[ChangeAuth]],version[Chg code],0))</f>
        <v>Agency</v>
      </c>
      <c r="Z894" s="30">
        <f>INDEX(fund[#Data],MATCH(G894,fund[Fund code],0),2)</f>
        <v>211</v>
      </c>
      <c r="AA894" s="29" t="str">
        <f>IF(Data2[[#This Row],[B2year]]=1,RIGHT(LEFT($A$1,4)+1,2),IF(Data2[[#This Row],[B2year]]=2,RIGHT($A$1,2),""))</f>
        <v>23</v>
      </c>
      <c r="AB894" s="29">
        <f>INDEX(version8[#Data],MATCH(Data2[[#This Row],[Version]],version8[Version],0),2)</f>
        <v>1</v>
      </c>
      <c r="AC894" s="29" t="str">
        <f>IF(Data2[[#This Row],[FederalService]]="",Data2[[#This Row],[FundSource]],IF(Data2[[#This Row],[FederalService]]="L",Data2[[#This Row],[FundSource]]&amp;"-L",IF(Data2[[#This Row],[FederalService]]="F",Data2[[#This Row],[FundSource]]&amp;"-F",IF(Data2[[#This Row],[FederalService]]="S",Data2[[#This Row],[FundSource]]&amp;"-S"))))</f>
        <v>SEG</v>
      </c>
    </row>
    <row r="895" spans="1:29" ht="15" x14ac:dyDescent="0.25">
      <c r="A895" t="s">
        <v>127</v>
      </c>
      <c r="B895" t="s">
        <v>123</v>
      </c>
      <c r="C895" t="s">
        <v>165</v>
      </c>
      <c r="D895" s="15">
        <v>564</v>
      </c>
      <c r="E895" t="s">
        <v>349</v>
      </c>
      <c r="F895" t="s">
        <v>109</v>
      </c>
      <c r="G895" t="s">
        <v>110</v>
      </c>
      <c r="H895" t="s">
        <v>165</v>
      </c>
      <c r="I895" t="s">
        <v>111</v>
      </c>
      <c r="J895" t="s">
        <v>112</v>
      </c>
      <c r="K895" t="s">
        <v>165</v>
      </c>
      <c r="L895" s="15">
        <v>2000</v>
      </c>
      <c r="M895" t="s">
        <v>115</v>
      </c>
      <c r="N895" t="s">
        <v>116</v>
      </c>
      <c r="O895" t="s">
        <v>195</v>
      </c>
      <c r="P895" t="s">
        <v>196</v>
      </c>
      <c r="Q895" t="s">
        <v>400</v>
      </c>
      <c r="R895" t="s">
        <v>160</v>
      </c>
      <c r="S895"/>
      <c r="T895">
        <v>572.5</v>
      </c>
      <c r="U895" s="15">
        <v>1</v>
      </c>
      <c r="V895" s="27" t="str">
        <f>INDEX(program[ProgramName],MATCH(Data2[[#This Row],[ProgramNum]],program[ProgramNum],0))</f>
        <v>MOTOR VEHICLE SERVICES AND ENFORCEMENT</v>
      </c>
      <c r="W895" s="20" t="str">
        <f>RIGHT(Data2[[#This Row],[ProgramNum]],1)&amp;Data2[[#This Row],[Statute]]</f>
        <v>5dq</v>
      </c>
      <c r="X895" s="27" t="e">
        <f>INDEX(#REF!,MATCH(Data2[[#This Row],[Appr]],#REF!,0))</f>
        <v>#REF!</v>
      </c>
      <c r="Y895" s="40" t="str">
        <f>INDEX(version[Version],MATCH(Data2[[#This Row],[ChangeAuth]],version[Chg code],0))</f>
        <v>Agency</v>
      </c>
      <c r="Z895" s="30">
        <f>INDEX(fund[#Data],MATCH(G895,fund[Fund code],0),2)</f>
        <v>211</v>
      </c>
      <c r="AA895" s="29" t="str">
        <f>IF(Data2[[#This Row],[B2year]]=1,RIGHT(LEFT($A$1,4)+1,2),IF(Data2[[#This Row],[B2year]]=2,RIGHT($A$1,2),""))</f>
        <v>22</v>
      </c>
      <c r="AB895" s="29">
        <f>INDEX(version8[#Data],MATCH(Data2[[#This Row],[Version]],version8[Version],0),2)</f>
        <v>1</v>
      </c>
      <c r="AC895" s="29" t="str">
        <f>IF(Data2[[#This Row],[FederalService]]="",Data2[[#This Row],[FundSource]],IF(Data2[[#This Row],[FederalService]]="L",Data2[[#This Row],[FundSource]]&amp;"-L",IF(Data2[[#This Row],[FederalService]]="F",Data2[[#This Row],[FundSource]]&amp;"-F",IF(Data2[[#This Row],[FederalService]]="S",Data2[[#This Row],[FundSource]]&amp;"-S"))))</f>
        <v>SEG</v>
      </c>
    </row>
    <row r="896" spans="1:29" ht="15" x14ac:dyDescent="0.25">
      <c r="A896" t="s">
        <v>127</v>
      </c>
      <c r="B896" t="s">
        <v>123</v>
      </c>
      <c r="C896" t="s">
        <v>165</v>
      </c>
      <c r="D896" s="15">
        <v>564</v>
      </c>
      <c r="E896" t="s">
        <v>349</v>
      </c>
      <c r="F896" t="s">
        <v>109</v>
      </c>
      <c r="G896" t="s">
        <v>110</v>
      </c>
      <c r="H896" t="s">
        <v>165</v>
      </c>
      <c r="I896" t="s">
        <v>111</v>
      </c>
      <c r="J896" t="s">
        <v>112</v>
      </c>
      <c r="K896" t="s">
        <v>165</v>
      </c>
      <c r="L896" s="15">
        <v>2000</v>
      </c>
      <c r="M896" t="s">
        <v>115</v>
      </c>
      <c r="N896" t="s">
        <v>116</v>
      </c>
      <c r="O896" t="s">
        <v>195</v>
      </c>
      <c r="P896" t="s">
        <v>196</v>
      </c>
      <c r="Q896" t="s">
        <v>400</v>
      </c>
      <c r="R896" t="s">
        <v>160</v>
      </c>
      <c r="S896"/>
      <c r="T896">
        <v>572.5</v>
      </c>
      <c r="U896" s="15">
        <v>2</v>
      </c>
      <c r="V896" s="27" t="str">
        <f>INDEX(program[ProgramName],MATCH(Data2[[#This Row],[ProgramNum]],program[ProgramNum],0))</f>
        <v>MOTOR VEHICLE SERVICES AND ENFORCEMENT</v>
      </c>
      <c r="W896" s="20" t="str">
        <f>RIGHT(Data2[[#This Row],[ProgramNum]],1)&amp;Data2[[#This Row],[Statute]]</f>
        <v>5dq</v>
      </c>
      <c r="X896" s="27" t="e">
        <f>INDEX(#REF!,MATCH(Data2[[#This Row],[Appr]],#REF!,0))</f>
        <v>#REF!</v>
      </c>
      <c r="Y896" s="40" t="str">
        <f>INDEX(version[Version],MATCH(Data2[[#This Row],[ChangeAuth]],version[Chg code],0))</f>
        <v>Agency</v>
      </c>
      <c r="Z896" s="30">
        <f>INDEX(fund[#Data],MATCH(G896,fund[Fund code],0),2)</f>
        <v>211</v>
      </c>
      <c r="AA896" s="29" t="str">
        <f>IF(Data2[[#This Row],[B2year]]=1,RIGHT(LEFT($A$1,4)+1,2),IF(Data2[[#This Row],[B2year]]=2,RIGHT($A$1,2),""))</f>
        <v>23</v>
      </c>
      <c r="AB896" s="29">
        <f>INDEX(version8[#Data],MATCH(Data2[[#This Row],[Version]],version8[Version],0),2)</f>
        <v>1</v>
      </c>
      <c r="AC896" s="29" t="str">
        <f>IF(Data2[[#This Row],[FederalService]]="",Data2[[#This Row],[FundSource]],IF(Data2[[#This Row],[FederalService]]="L",Data2[[#This Row],[FundSource]]&amp;"-L",IF(Data2[[#This Row],[FederalService]]="F",Data2[[#This Row],[FundSource]]&amp;"-F",IF(Data2[[#This Row],[FederalService]]="S",Data2[[#This Row],[FundSource]]&amp;"-S"))))</f>
        <v>SEG</v>
      </c>
    </row>
    <row r="897" spans="1:29" ht="15" x14ac:dyDescent="0.25">
      <c r="A897" t="s">
        <v>127</v>
      </c>
      <c r="B897" t="s">
        <v>123</v>
      </c>
      <c r="C897" t="s">
        <v>165</v>
      </c>
      <c r="D897" s="15">
        <v>562</v>
      </c>
      <c r="E897" t="s">
        <v>412</v>
      </c>
      <c r="F897" t="s">
        <v>109</v>
      </c>
      <c r="G897" t="s">
        <v>110</v>
      </c>
      <c r="H897" t="s">
        <v>165</v>
      </c>
      <c r="I897" t="s">
        <v>111</v>
      </c>
      <c r="J897" t="s">
        <v>112</v>
      </c>
      <c r="K897" t="s">
        <v>165</v>
      </c>
      <c r="L897" s="15">
        <v>2000</v>
      </c>
      <c r="M897" t="s">
        <v>115</v>
      </c>
      <c r="N897" t="s">
        <v>116</v>
      </c>
      <c r="O897" t="s">
        <v>413</v>
      </c>
      <c r="P897" t="s">
        <v>230</v>
      </c>
      <c r="Q897" t="s">
        <v>400</v>
      </c>
      <c r="R897" t="s">
        <v>160</v>
      </c>
      <c r="S897"/>
      <c r="T897">
        <v>13.8</v>
      </c>
      <c r="U897" s="15">
        <v>2</v>
      </c>
      <c r="V897" s="27" t="str">
        <f>INDEX(program[ProgramName],MATCH(Data2[[#This Row],[ProgramNum]],program[ProgramNum],0))</f>
        <v>MOTOR VEHICLE SERVICES AND ENFORCEMENT</v>
      </c>
      <c r="W897" s="20" t="str">
        <f>RIGHT(Data2[[#This Row],[ProgramNum]],1)&amp;Data2[[#This Row],[Statute]]</f>
        <v>5dr</v>
      </c>
      <c r="X897" s="27" t="e">
        <f>INDEX(#REF!,MATCH(Data2[[#This Row],[Appr]],#REF!,0))</f>
        <v>#REF!</v>
      </c>
      <c r="Y897" s="40" t="str">
        <f>INDEX(version[Version],MATCH(Data2[[#This Row],[ChangeAuth]],version[Chg code],0))</f>
        <v>Agency</v>
      </c>
      <c r="Z897" s="30">
        <f>INDEX(fund[#Data],MATCH(G897,fund[Fund code],0),2)</f>
        <v>211</v>
      </c>
      <c r="AA897" s="29" t="str">
        <f>IF(Data2[[#This Row],[B2year]]=1,RIGHT(LEFT($A$1,4)+1,2),IF(Data2[[#This Row],[B2year]]=2,RIGHT($A$1,2),""))</f>
        <v>23</v>
      </c>
      <c r="AB897" s="29">
        <f>INDEX(version8[#Data],MATCH(Data2[[#This Row],[Version]],version8[Version],0),2)</f>
        <v>1</v>
      </c>
      <c r="AC897" s="29" t="str">
        <f>IF(Data2[[#This Row],[FederalService]]="",Data2[[#This Row],[FundSource]],IF(Data2[[#This Row],[FederalService]]="L",Data2[[#This Row],[FundSource]]&amp;"-L",IF(Data2[[#This Row],[FederalService]]="F",Data2[[#This Row],[FundSource]]&amp;"-F",IF(Data2[[#This Row],[FederalService]]="S",Data2[[#This Row],[FundSource]]&amp;"-S"))))</f>
        <v>SEG</v>
      </c>
    </row>
    <row r="898" spans="1:29" ht="15" x14ac:dyDescent="0.25">
      <c r="A898" t="s">
        <v>127</v>
      </c>
      <c r="B898" t="s">
        <v>123</v>
      </c>
      <c r="C898" t="s">
        <v>165</v>
      </c>
      <c r="D898" s="15">
        <v>562</v>
      </c>
      <c r="E898" t="s">
        <v>412</v>
      </c>
      <c r="F898" t="s">
        <v>109</v>
      </c>
      <c r="G898" t="s">
        <v>110</v>
      </c>
      <c r="H898" t="s">
        <v>165</v>
      </c>
      <c r="I898" t="s">
        <v>111</v>
      </c>
      <c r="J898" t="s">
        <v>112</v>
      </c>
      <c r="K898" t="s">
        <v>165</v>
      </c>
      <c r="L898" s="15">
        <v>2000</v>
      </c>
      <c r="M898" t="s">
        <v>115</v>
      </c>
      <c r="N898" t="s">
        <v>116</v>
      </c>
      <c r="O898" t="s">
        <v>413</v>
      </c>
      <c r="P898" t="s">
        <v>230</v>
      </c>
      <c r="Q898" t="s">
        <v>400</v>
      </c>
      <c r="R898" t="s">
        <v>160</v>
      </c>
      <c r="S898"/>
      <c r="T898">
        <v>13.8</v>
      </c>
      <c r="U898" s="15">
        <v>1</v>
      </c>
      <c r="V898" s="27" t="str">
        <f>INDEX(program[ProgramName],MATCH(Data2[[#This Row],[ProgramNum]],program[ProgramNum],0))</f>
        <v>MOTOR VEHICLE SERVICES AND ENFORCEMENT</v>
      </c>
      <c r="W898" s="20" t="str">
        <f>RIGHT(Data2[[#This Row],[ProgramNum]],1)&amp;Data2[[#This Row],[Statute]]</f>
        <v>5dr</v>
      </c>
      <c r="X898" s="27" t="e">
        <f>INDEX(#REF!,MATCH(Data2[[#This Row],[Appr]],#REF!,0))</f>
        <v>#REF!</v>
      </c>
      <c r="Y898" s="40" t="str">
        <f>INDEX(version[Version],MATCH(Data2[[#This Row],[ChangeAuth]],version[Chg code],0))</f>
        <v>Agency</v>
      </c>
      <c r="Z898" s="30">
        <f>INDEX(fund[#Data],MATCH(G898,fund[Fund code],0),2)</f>
        <v>211</v>
      </c>
      <c r="AA898" s="29" t="str">
        <f>IF(Data2[[#This Row],[B2year]]=1,RIGHT(LEFT($A$1,4)+1,2),IF(Data2[[#This Row],[B2year]]=2,RIGHT($A$1,2),""))</f>
        <v>22</v>
      </c>
      <c r="AB898" s="29">
        <f>INDEX(version8[#Data],MATCH(Data2[[#This Row],[Version]],version8[Version],0),2)</f>
        <v>1</v>
      </c>
      <c r="AC898" s="29" t="str">
        <f>IF(Data2[[#This Row],[FederalService]]="",Data2[[#This Row],[FundSource]],IF(Data2[[#This Row],[FederalService]]="L",Data2[[#This Row],[FundSource]]&amp;"-L",IF(Data2[[#This Row],[FederalService]]="F",Data2[[#This Row],[FundSource]]&amp;"-F",IF(Data2[[#This Row],[FederalService]]="S",Data2[[#This Row],[FundSource]]&amp;"-S"))))</f>
        <v>SEG</v>
      </c>
    </row>
    <row r="899" spans="1:29" ht="15" x14ac:dyDescent="0.25">
      <c r="A899" t="s">
        <v>127</v>
      </c>
      <c r="B899" t="s">
        <v>123</v>
      </c>
      <c r="C899" t="s">
        <v>165</v>
      </c>
      <c r="D899" s="15">
        <v>584</v>
      </c>
      <c r="E899" t="s">
        <v>414</v>
      </c>
      <c r="F899" t="s">
        <v>109</v>
      </c>
      <c r="G899" t="s">
        <v>110</v>
      </c>
      <c r="H899" t="s">
        <v>165</v>
      </c>
      <c r="I899" t="s">
        <v>118</v>
      </c>
      <c r="J899" t="s">
        <v>112</v>
      </c>
      <c r="K899" t="s">
        <v>178</v>
      </c>
      <c r="L899" s="15">
        <v>2000</v>
      </c>
      <c r="M899" t="s">
        <v>115</v>
      </c>
      <c r="N899" t="s">
        <v>116</v>
      </c>
      <c r="O899" t="s">
        <v>206</v>
      </c>
      <c r="P899" t="s">
        <v>207</v>
      </c>
      <c r="Q899" t="s">
        <v>400</v>
      </c>
      <c r="R899" t="s">
        <v>160</v>
      </c>
      <c r="S899"/>
      <c r="T899">
        <v>46</v>
      </c>
      <c r="U899" s="15">
        <v>1</v>
      </c>
      <c r="V899" s="27" t="str">
        <f>INDEX(program[ProgramName],MATCH(Data2[[#This Row],[ProgramNum]],program[ProgramNum],0))</f>
        <v>MOTOR VEHICLE SERVICES AND ENFORCEMENT</v>
      </c>
      <c r="W899" s="20" t="str">
        <f>RIGHT(Data2[[#This Row],[ProgramNum]],1)&amp;Data2[[#This Row],[Statute]]</f>
        <v>5dx</v>
      </c>
      <c r="X899" s="27" t="e">
        <f>INDEX(#REF!,MATCH(Data2[[#This Row],[Appr]],#REF!,0))</f>
        <v>#REF!</v>
      </c>
      <c r="Y899" s="40" t="str">
        <f>INDEX(version[Version],MATCH(Data2[[#This Row],[ChangeAuth]],version[Chg code],0))</f>
        <v>Agency</v>
      </c>
      <c r="Z899" s="30">
        <f>INDEX(fund[#Data],MATCH(G899,fund[Fund code],0),2)</f>
        <v>211</v>
      </c>
      <c r="AA899" s="29" t="str">
        <f>IF(Data2[[#This Row],[B2year]]=1,RIGHT(LEFT($A$1,4)+1,2),IF(Data2[[#This Row],[B2year]]=2,RIGHT($A$1,2),""))</f>
        <v>22</v>
      </c>
      <c r="AB899" s="29">
        <f>INDEX(version8[#Data],MATCH(Data2[[#This Row],[Version]],version8[Version],0),2)</f>
        <v>1</v>
      </c>
      <c r="AC899" s="29" t="str">
        <f>IF(Data2[[#This Row],[FederalService]]="",Data2[[#This Row],[FundSource]],IF(Data2[[#This Row],[FederalService]]="L",Data2[[#This Row],[FundSource]]&amp;"-L",IF(Data2[[#This Row],[FederalService]]="F",Data2[[#This Row],[FundSource]]&amp;"-F",IF(Data2[[#This Row],[FederalService]]="S",Data2[[#This Row],[FundSource]]&amp;"-S"))))</f>
        <v>SEG-F</v>
      </c>
    </row>
    <row r="900" spans="1:29" ht="15" x14ac:dyDescent="0.25">
      <c r="A900" t="s">
        <v>127</v>
      </c>
      <c r="B900" t="s">
        <v>123</v>
      </c>
      <c r="C900" t="s">
        <v>165</v>
      </c>
      <c r="D900" s="15">
        <v>584</v>
      </c>
      <c r="E900" t="s">
        <v>414</v>
      </c>
      <c r="F900" t="s">
        <v>109</v>
      </c>
      <c r="G900" t="s">
        <v>110</v>
      </c>
      <c r="H900" t="s">
        <v>165</v>
      </c>
      <c r="I900" t="s">
        <v>118</v>
      </c>
      <c r="J900" t="s">
        <v>112</v>
      </c>
      <c r="K900" t="s">
        <v>178</v>
      </c>
      <c r="L900" s="15">
        <v>2000</v>
      </c>
      <c r="M900" t="s">
        <v>115</v>
      </c>
      <c r="N900" t="s">
        <v>116</v>
      </c>
      <c r="O900" t="s">
        <v>206</v>
      </c>
      <c r="P900" t="s">
        <v>207</v>
      </c>
      <c r="Q900" t="s">
        <v>400</v>
      </c>
      <c r="R900" t="s">
        <v>160</v>
      </c>
      <c r="S900"/>
      <c r="T900">
        <v>46</v>
      </c>
      <c r="U900" s="15">
        <v>2</v>
      </c>
      <c r="V900" s="27" t="str">
        <f>INDEX(program[ProgramName],MATCH(Data2[[#This Row],[ProgramNum]],program[ProgramNum],0))</f>
        <v>MOTOR VEHICLE SERVICES AND ENFORCEMENT</v>
      </c>
      <c r="W900" s="20" t="str">
        <f>RIGHT(Data2[[#This Row],[ProgramNum]],1)&amp;Data2[[#This Row],[Statute]]</f>
        <v>5dx</v>
      </c>
      <c r="X900" s="27" t="e">
        <f>INDEX(#REF!,MATCH(Data2[[#This Row],[Appr]],#REF!,0))</f>
        <v>#REF!</v>
      </c>
      <c r="Y900" s="40" t="str">
        <f>INDEX(version[Version],MATCH(Data2[[#This Row],[ChangeAuth]],version[Chg code],0))</f>
        <v>Agency</v>
      </c>
      <c r="Z900" s="30">
        <f>INDEX(fund[#Data],MATCH(G900,fund[Fund code],0),2)</f>
        <v>211</v>
      </c>
      <c r="AA900" s="29" t="str">
        <f>IF(Data2[[#This Row],[B2year]]=1,RIGHT(LEFT($A$1,4)+1,2),IF(Data2[[#This Row],[B2year]]=2,RIGHT($A$1,2),""))</f>
        <v>23</v>
      </c>
      <c r="AB900" s="29">
        <f>INDEX(version8[#Data],MATCH(Data2[[#This Row],[Version]],version8[Version],0),2)</f>
        <v>1</v>
      </c>
      <c r="AC900" s="29" t="str">
        <f>IF(Data2[[#This Row],[FederalService]]="",Data2[[#This Row],[FundSource]],IF(Data2[[#This Row],[FederalService]]="L",Data2[[#This Row],[FundSource]]&amp;"-L",IF(Data2[[#This Row],[FederalService]]="F",Data2[[#This Row],[FundSource]]&amp;"-F",IF(Data2[[#This Row],[FederalService]]="S",Data2[[#This Row],[FundSource]]&amp;"-S"))))</f>
        <v>SEG-F</v>
      </c>
    </row>
    <row r="901" spans="1:29" ht="15" x14ac:dyDescent="0.25">
      <c r="A901" t="s">
        <v>127</v>
      </c>
      <c r="B901" t="s">
        <v>123</v>
      </c>
      <c r="C901" t="s">
        <v>165</v>
      </c>
      <c r="D901" s="15">
        <v>582</v>
      </c>
      <c r="E901" t="s">
        <v>415</v>
      </c>
      <c r="F901" t="s">
        <v>109</v>
      </c>
      <c r="G901" t="s">
        <v>110</v>
      </c>
      <c r="H901" t="s">
        <v>165</v>
      </c>
      <c r="I901" t="s">
        <v>118</v>
      </c>
      <c r="J901" t="s">
        <v>112</v>
      </c>
      <c r="K901" t="s">
        <v>178</v>
      </c>
      <c r="L901" s="15">
        <v>2000</v>
      </c>
      <c r="M901" t="s">
        <v>115</v>
      </c>
      <c r="N901" t="s">
        <v>116</v>
      </c>
      <c r="O901" t="s">
        <v>416</v>
      </c>
      <c r="P901" t="s">
        <v>180</v>
      </c>
      <c r="Q901" t="s">
        <v>400</v>
      </c>
      <c r="R901" t="s">
        <v>160</v>
      </c>
      <c r="S901"/>
      <c r="T901">
        <v>11</v>
      </c>
      <c r="U901" s="15">
        <v>1</v>
      </c>
      <c r="V901" s="27" t="str">
        <f>INDEX(program[ProgramName],MATCH(Data2[[#This Row],[ProgramNum]],program[ProgramNum],0))</f>
        <v>MOTOR VEHICLE SERVICES AND ENFORCEMENT</v>
      </c>
      <c r="W901" s="20" t="str">
        <f>RIGHT(Data2[[#This Row],[ProgramNum]],1)&amp;Data2[[#This Row],[Statute]]</f>
        <v>5dy</v>
      </c>
      <c r="X901" s="27" t="e">
        <f>INDEX(#REF!,MATCH(Data2[[#This Row],[Appr]],#REF!,0))</f>
        <v>#REF!</v>
      </c>
      <c r="Y901" s="40" t="str">
        <f>INDEX(version[Version],MATCH(Data2[[#This Row],[ChangeAuth]],version[Chg code],0))</f>
        <v>Agency</v>
      </c>
      <c r="Z901" s="30">
        <f>INDEX(fund[#Data],MATCH(G901,fund[Fund code],0),2)</f>
        <v>211</v>
      </c>
      <c r="AA901" s="29" t="str">
        <f>IF(Data2[[#This Row],[B2year]]=1,RIGHT(LEFT($A$1,4)+1,2),IF(Data2[[#This Row],[B2year]]=2,RIGHT($A$1,2),""))</f>
        <v>22</v>
      </c>
      <c r="AB901" s="29">
        <f>INDEX(version8[#Data],MATCH(Data2[[#This Row],[Version]],version8[Version],0),2)</f>
        <v>1</v>
      </c>
      <c r="AC901" s="29" t="str">
        <f>IF(Data2[[#This Row],[FederalService]]="",Data2[[#This Row],[FundSource]],IF(Data2[[#This Row],[FederalService]]="L",Data2[[#This Row],[FundSource]]&amp;"-L",IF(Data2[[#This Row],[FederalService]]="F",Data2[[#This Row],[FundSource]]&amp;"-F",IF(Data2[[#This Row],[FederalService]]="S",Data2[[#This Row],[FundSource]]&amp;"-S"))))</f>
        <v>SEG-F</v>
      </c>
    </row>
    <row r="902" spans="1:29" ht="15" x14ac:dyDescent="0.25">
      <c r="A902" t="s">
        <v>127</v>
      </c>
      <c r="B902" t="s">
        <v>123</v>
      </c>
      <c r="C902" t="s">
        <v>165</v>
      </c>
      <c r="D902" s="15">
        <v>582</v>
      </c>
      <c r="E902" t="s">
        <v>415</v>
      </c>
      <c r="F902" t="s">
        <v>109</v>
      </c>
      <c r="G902" t="s">
        <v>110</v>
      </c>
      <c r="H902" t="s">
        <v>165</v>
      </c>
      <c r="I902" t="s">
        <v>118</v>
      </c>
      <c r="J902" t="s">
        <v>112</v>
      </c>
      <c r="K902" t="s">
        <v>178</v>
      </c>
      <c r="L902" s="15">
        <v>2000</v>
      </c>
      <c r="M902" t="s">
        <v>115</v>
      </c>
      <c r="N902" t="s">
        <v>116</v>
      </c>
      <c r="O902" t="s">
        <v>416</v>
      </c>
      <c r="P902" t="s">
        <v>180</v>
      </c>
      <c r="Q902" t="s">
        <v>400</v>
      </c>
      <c r="R902" t="s">
        <v>160</v>
      </c>
      <c r="S902"/>
      <c r="T902">
        <v>11</v>
      </c>
      <c r="U902" s="15">
        <v>2</v>
      </c>
      <c r="V902" s="27" t="str">
        <f>INDEX(program[ProgramName],MATCH(Data2[[#This Row],[ProgramNum]],program[ProgramNum],0))</f>
        <v>MOTOR VEHICLE SERVICES AND ENFORCEMENT</v>
      </c>
      <c r="W902" s="20" t="str">
        <f>RIGHT(Data2[[#This Row],[ProgramNum]],1)&amp;Data2[[#This Row],[Statute]]</f>
        <v>5dy</v>
      </c>
      <c r="X902" s="27" t="e">
        <f>INDEX(#REF!,MATCH(Data2[[#This Row],[Appr]],#REF!,0))</f>
        <v>#REF!</v>
      </c>
      <c r="Y902" s="40" t="str">
        <f>INDEX(version[Version],MATCH(Data2[[#This Row],[ChangeAuth]],version[Chg code],0))</f>
        <v>Agency</v>
      </c>
      <c r="Z902" s="30">
        <f>INDEX(fund[#Data],MATCH(G902,fund[Fund code],0),2)</f>
        <v>211</v>
      </c>
      <c r="AA902" s="29" t="str">
        <f>IF(Data2[[#This Row],[B2year]]=1,RIGHT(LEFT($A$1,4)+1,2),IF(Data2[[#This Row],[B2year]]=2,RIGHT($A$1,2),""))</f>
        <v>23</v>
      </c>
      <c r="AB902" s="29">
        <f>INDEX(version8[#Data],MATCH(Data2[[#This Row],[Version]],version8[Version],0),2)</f>
        <v>1</v>
      </c>
      <c r="AC902" s="29" t="str">
        <f>IF(Data2[[#This Row],[FederalService]]="",Data2[[#This Row],[FundSource]],IF(Data2[[#This Row],[FederalService]]="L",Data2[[#This Row],[FundSource]]&amp;"-L",IF(Data2[[#This Row],[FederalService]]="F",Data2[[#This Row],[FundSource]]&amp;"-F",IF(Data2[[#This Row],[FederalService]]="S",Data2[[#This Row],[FundSource]]&amp;"-S"))))</f>
        <v>SEG-F</v>
      </c>
    </row>
    <row r="903" spans="1:29" ht="15" x14ac:dyDescent="0.25">
      <c r="A903" t="s">
        <v>127</v>
      </c>
      <c r="B903" t="s">
        <v>126</v>
      </c>
      <c r="C903" t="s">
        <v>165</v>
      </c>
      <c r="D903" s="15">
        <v>563</v>
      </c>
      <c r="E903" t="s">
        <v>345</v>
      </c>
      <c r="F903" t="s">
        <v>109</v>
      </c>
      <c r="G903" t="s">
        <v>110</v>
      </c>
      <c r="H903" t="s">
        <v>165</v>
      </c>
      <c r="I903" t="s">
        <v>111</v>
      </c>
      <c r="J903" t="s">
        <v>112</v>
      </c>
      <c r="K903" t="s">
        <v>165</v>
      </c>
      <c r="L903" s="15">
        <v>2000</v>
      </c>
      <c r="M903" t="s">
        <v>115</v>
      </c>
      <c r="N903" t="s">
        <v>116</v>
      </c>
      <c r="O903" t="s">
        <v>209</v>
      </c>
      <c r="P903" t="s">
        <v>270</v>
      </c>
      <c r="Q903" t="s">
        <v>401</v>
      </c>
      <c r="R903" t="s">
        <v>160</v>
      </c>
      <c r="S903"/>
      <c r="T903">
        <v>1</v>
      </c>
      <c r="U903" s="15">
        <v>2</v>
      </c>
      <c r="V903" s="27" t="str">
        <f>INDEX(program[ProgramName],MATCH(Data2[[#This Row],[ProgramNum]],program[ProgramNum],0))</f>
        <v>MOTOR VEHICLE SERVICES AND ENFORCEMENT</v>
      </c>
      <c r="W903" s="20" t="str">
        <f>RIGHT(Data2[[#This Row],[ProgramNum]],1)&amp;Data2[[#This Row],[Statute]]</f>
        <v>5cq</v>
      </c>
      <c r="X903" s="27" t="e">
        <f>INDEX(#REF!,MATCH(Data2[[#This Row],[Appr]],#REF!,0))</f>
        <v>#REF!</v>
      </c>
      <c r="Y903" s="40" t="str">
        <f>INDEX(version[Version],MATCH(Data2[[#This Row],[ChangeAuth]],version[Chg code],0))</f>
        <v>Agency</v>
      </c>
      <c r="Z903" s="30">
        <f>INDEX(fund[#Data],MATCH(G903,fund[Fund code],0),2)</f>
        <v>211</v>
      </c>
      <c r="AA903" s="29" t="str">
        <f>IF(Data2[[#This Row],[B2year]]=1,RIGHT(LEFT($A$1,4)+1,2),IF(Data2[[#This Row],[B2year]]=2,RIGHT($A$1,2),""))</f>
        <v>23</v>
      </c>
      <c r="AB903" s="29">
        <f>INDEX(version8[#Data],MATCH(Data2[[#This Row],[Version]],version8[Version],0),2)</f>
        <v>1</v>
      </c>
      <c r="AC903" s="29" t="str">
        <f>IF(Data2[[#This Row],[FederalService]]="",Data2[[#This Row],[FundSource]],IF(Data2[[#This Row],[FederalService]]="L",Data2[[#This Row],[FundSource]]&amp;"-L",IF(Data2[[#This Row],[FederalService]]="F",Data2[[#This Row],[FundSource]]&amp;"-F",IF(Data2[[#This Row],[FederalService]]="S",Data2[[#This Row],[FundSource]]&amp;"-S"))))</f>
        <v>SEG</v>
      </c>
    </row>
    <row r="904" spans="1:29" ht="15" x14ac:dyDescent="0.25">
      <c r="A904" t="s">
        <v>127</v>
      </c>
      <c r="B904" t="s">
        <v>126</v>
      </c>
      <c r="C904" t="s">
        <v>165</v>
      </c>
      <c r="D904" s="15">
        <v>563</v>
      </c>
      <c r="E904" t="s">
        <v>345</v>
      </c>
      <c r="F904" t="s">
        <v>109</v>
      </c>
      <c r="G904" t="s">
        <v>110</v>
      </c>
      <c r="H904" t="s">
        <v>165</v>
      </c>
      <c r="I904" t="s">
        <v>111</v>
      </c>
      <c r="J904" t="s">
        <v>112</v>
      </c>
      <c r="K904" t="s">
        <v>165</v>
      </c>
      <c r="L904" s="15">
        <v>2000</v>
      </c>
      <c r="M904" t="s">
        <v>115</v>
      </c>
      <c r="N904" t="s">
        <v>116</v>
      </c>
      <c r="O904" t="s">
        <v>209</v>
      </c>
      <c r="P904" t="s">
        <v>270</v>
      </c>
      <c r="Q904" t="s">
        <v>401</v>
      </c>
      <c r="R904" t="s">
        <v>160</v>
      </c>
      <c r="S904"/>
      <c r="T904">
        <v>1</v>
      </c>
      <c r="U904" s="15">
        <v>1</v>
      </c>
      <c r="V904" s="27" t="str">
        <f>INDEX(program[ProgramName],MATCH(Data2[[#This Row],[ProgramNum]],program[ProgramNum],0))</f>
        <v>MOTOR VEHICLE SERVICES AND ENFORCEMENT</v>
      </c>
      <c r="W904" s="20" t="str">
        <f>RIGHT(Data2[[#This Row],[ProgramNum]],1)&amp;Data2[[#This Row],[Statute]]</f>
        <v>5cq</v>
      </c>
      <c r="X904" s="27" t="e">
        <f>INDEX(#REF!,MATCH(Data2[[#This Row],[Appr]],#REF!,0))</f>
        <v>#REF!</v>
      </c>
      <c r="Y904" s="40" t="str">
        <f>INDEX(version[Version],MATCH(Data2[[#This Row],[ChangeAuth]],version[Chg code],0))</f>
        <v>Agency</v>
      </c>
      <c r="Z904" s="30">
        <f>INDEX(fund[#Data],MATCH(G904,fund[Fund code],0),2)</f>
        <v>211</v>
      </c>
      <c r="AA904" s="29" t="str">
        <f>IF(Data2[[#This Row],[B2year]]=1,RIGHT(LEFT($A$1,4)+1,2),IF(Data2[[#This Row],[B2year]]=2,RIGHT($A$1,2),""))</f>
        <v>22</v>
      </c>
      <c r="AB904" s="29">
        <f>INDEX(version8[#Data],MATCH(Data2[[#This Row],[Version]],version8[Version],0),2)</f>
        <v>1</v>
      </c>
      <c r="AC904" s="29" t="str">
        <f>IF(Data2[[#This Row],[FederalService]]="",Data2[[#This Row],[FundSource]],IF(Data2[[#This Row],[FederalService]]="L",Data2[[#This Row],[FundSource]]&amp;"-L",IF(Data2[[#This Row],[FederalService]]="F",Data2[[#This Row],[FundSource]]&amp;"-F",IF(Data2[[#This Row],[FederalService]]="S",Data2[[#This Row],[FundSource]]&amp;"-S"))))</f>
        <v>SEG</v>
      </c>
    </row>
    <row r="905" spans="1:29" ht="15" x14ac:dyDescent="0.25">
      <c r="A905" t="s">
        <v>127</v>
      </c>
      <c r="B905" t="s">
        <v>123</v>
      </c>
      <c r="C905" t="s">
        <v>165</v>
      </c>
      <c r="D905" s="15">
        <v>564</v>
      </c>
      <c r="E905" t="s">
        <v>349</v>
      </c>
      <c r="F905" t="s">
        <v>109</v>
      </c>
      <c r="G905" t="s">
        <v>110</v>
      </c>
      <c r="H905" t="s">
        <v>165</v>
      </c>
      <c r="I905" t="s">
        <v>111</v>
      </c>
      <c r="J905" t="s">
        <v>112</v>
      </c>
      <c r="K905" t="s">
        <v>165</v>
      </c>
      <c r="L905" s="15">
        <v>2000</v>
      </c>
      <c r="M905" t="s">
        <v>115</v>
      </c>
      <c r="N905" t="s">
        <v>116</v>
      </c>
      <c r="O905" t="s">
        <v>195</v>
      </c>
      <c r="P905" t="s">
        <v>196</v>
      </c>
      <c r="Q905" t="s">
        <v>401</v>
      </c>
      <c r="R905" t="s">
        <v>160</v>
      </c>
      <c r="S905"/>
      <c r="T905">
        <v>1</v>
      </c>
      <c r="U905" s="15">
        <v>2</v>
      </c>
      <c r="V905" s="27" t="str">
        <f>INDEX(program[ProgramName],MATCH(Data2[[#This Row],[ProgramNum]],program[ProgramNum],0))</f>
        <v>MOTOR VEHICLE SERVICES AND ENFORCEMENT</v>
      </c>
      <c r="W905" s="20" t="str">
        <f>RIGHT(Data2[[#This Row],[ProgramNum]],1)&amp;Data2[[#This Row],[Statute]]</f>
        <v>5dq</v>
      </c>
      <c r="X905" s="27" t="e">
        <f>INDEX(#REF!,MATCH(Data2[[#This Row],[Appr]],#REF!,0))</f>
        <v>#REF!</v>
      </c>
      <c r="Y905" s="40" t="str">
        <f>INDEX(version[Version],MATCH(Data2[[#This Row],[ChangeAuth]],version[Chg code],0))</f>
        <v>Agency</v>
      </c>
      <c r="Z905" s="30">
        <f>INDEX(fund[#Data],MATCH(G905,fund[Fund code],0),2)</f>
        <v>211</v>
      </c>
      <c r="AA905" s="29" t="str">
        <f>IF(Data2[[#This Row],[B2year]]=1,RIGHT(LEFT($A$1,4)+1,2),IF(Data2[[#This Row],[B2year]]=2,RIGHT($A$1,2),""))</f>
        <v>23</v>
      </c>
      <c r="AB905" s="29">
        <f>INDEX(version8[#Data],MATCH(Data2[[#This Row],[Version]],version8[Version],0),2)</f>
        <v>1</v>
      </c>
      <c r="AC905" s="29" t="str">
        <f>IF(Data2[[#This Row],[FederalService]]="",Data2[[#This Row],[FundSource]],IF(Data2[[#This Row],[FederalService]]="L",Data2[[#This Row],[FundSource]]&amp;"-L",IF(Data2[[#This Row],[FederalService]]="F",Data2[[#This Row],[FundSource]]&amp;"-F",IF(Data2[[#This Row],[FederalService]]="S",Data2[[#This Row],[FundSource]]&amp;"-S"))))</f>
        <v>SEG</v>
      </c>
    </row>
    <row r="906" spans="1:29" ht="15" x14ac:dyDescent="0.25">
      <c r="A906" t="s">
        <v>127</v>
      </c>
      <c r="B906" t="s">
        <v>123</v>
      </c>
      <c r="C906" t="s">
        <v>165</v>
      </c>
      <c r="D906" s="15">
        <v>564</v>
      </c>
      <c r="E906" t="s">
        <v>349</v>
      </c>
      <c r="F906" t="s">
        <v>109</v>
      </c>
      <c r="G906" t="s">
        <v>110</v>
      </c>
      <c r="H906" t="s">
        <v>165</v>
      </c>
      <c r="I906" t="s">
        <v>111</v>
      </c>
      <c r="J906" t="s">
        <v>112</v>
      </c>
      <c r="K906" t="s">
        <v>165</v>
      </c>
      <c r="L906" s="15">
        <v>2000</v>
      </c>
      <c r="M906" t="s">
        <v>115</v>
      </c>
      <c r="N906" t="s">
        <v>116</v>
      </c>
      <c r="O906" t="s">
        <v>195</v>
      </c>
      <c r="P906" t="s">
        <v>196</v>
      </c>
      <c r="Q906" t="s">
        <v>401</v>
      </c>
      <c r="R906" t="s">
        <v>160</v>
      </c>
      <c r="S906"/>
      <c r="T906">
        <v>1</v>
      </c>
      <c r="U906" s="15">
        <v>1</v>
      </c>
      <c r="V906" s="27" t="str">
        <f>INDEX(program[ProgramName],MATCH(Data2[[#This Row],[ProgramNum]],program[ProgramNum],0))</f>
        <v>MOTOR VEHICLE SERVICES AND ENFORCEMENT</v>
      </c>
      <c r="W906" s="20" t="str">
        <f>RIGHT(Data2[[#This Row],[ProgramNum]],1)&amp;Data2[[#This Row],[Statute]]</f>
        <v>5dq</v>
      </c>
      <c r="X906" s="27" t="e">
        <f>INDEX(#REF!,MATCH(Data2[[#This Row],[Appr]],#REF!,0))</f>
        <v>#REF!</v>
      </c>
      <c r="Y906" s="40" t="str">
        <f>INDEX(version[Version],MATCH(Data2[[#This Row],[ChangeAuth]],version[Chg code],0))</f>
        <v>Agency</v>
      </c>
      <c r="Z906" s="30">
        <f>INDEX(fund[#Data],MATCH(G906,fund[Fund code],0),2)</f>
        <v>211</v>
      </c>
      <c r="AA906" s="29" t="str">
        <f>IF(Data2[[#This Row],[B2year]]=1,RIGHT(LEFT($A$1,4)+1,2),IF(Data2[[#This Row],[B2year]]=2,RIGHT($A$1,2),""))</f>
        <v>22</v>
      </c>
      <c r="AB906" s="29">
        <f>INDEX(version8[#Data],MATCH(Data2[[#This Row],[Version]],version8[Version],0),2)</f>
        <v>1</v>
      </c>
      <c r="AC906" s="29" t="str">
        <f>IF(Data2[[#This Row],[FederalService]]="",Data2[[#This Row],[FundSource]],IF(Data2[[#This Row],[FederalService]]="L",Data2[[#This Row],[FundSource]]&amp;"-L",IF(Data2[[#This Row],[FederalService]]="F",Data2[[#This Row],[FundSource]]&amp;"-F",IF(Data2[[#This Row],[FederalService]]="S",Data2[[#This Row],[FundSource]]&amp;"-S"))))</f>
        <v>SEG</v>
      </c>
    </row>
    <row r="907" spans="1:29" ht="15" x14ac:dyDescent="0.25">
      <c r="A907" t="s">
        <v>128</v>
      </c>
      <c r="B907" t="s">
        <v>107</v>
      </c>
      <c r="C907" t="s">
        <v>165</v>
      </c>
      <c r="D907" s="15">
        <v>605</v>
      </c>
      <c r="E907" t="s">
        <v>473</v>
      </c>
      <c r="F907" t="s">
        <v>38</v>
      </c>
      <c r="G907" t="s">
        <v>117</v>
      </c>
      <c r="H907" t="s">
        <v>474</v>
      </c>
      <c r="I907" t="s">
        <v>112</v>
      </c>
      <c r="J907" t="s">
        <v>112</v>
      </c>
      <c r="K907" t="s">
        <v>165</v>
      </c>
      <c r="L907" s="15">
        <v>8002</v>
      </c>
      <c r="M907" t="s">
        <v>138</v>
      </c>
      <c r="N907" t="s">
        <v>122</v>
      </c>
      <c r="O907" t="s">
        <v>475</v>
      </c>
      <c r="P907" t="s">
        <v>127</v>
      </c>
      <c r="Q907" t="s">
        <v>470</v>
      </c>
      <c r="R907" t="s">
        <v>170</v>
      </c>
      <c r="S907">
        <v>734500</v>
      </c>
      <c r="T907">
        <v>0</v>
      </c>
      <c r="U907" s="15">
        <v>1</v>
      </c>
      <c r="V907" s="27" t="str">
        <f>INDEX(program[ProgramName],MATCH(Data2[[#This Row],[ProgramNum]],program[ProgramNum],0))</f>
        <v>DEBT SERVICES</v>
      </c>
      <c r="W907" s="20" t="str">
        <f>RIGHT(Data2[[#This Row],[ProgramNum]],1)&amp;Data2[[#This Row],[Statute]]</f>
        <v>6ad</v>
      </c>
      <c r="X907" s="27" t="e">
        <f>INDEX(#REF!,MATCH(Data2[[#This Row],[Appr]],#REF!,0))</f>
        <v>#REF!</v>
      </c>
      <c r="Y907" s="40" t="str">
        <f>INDEX(version[Version],MATCH(Data2[[#This Row],[ChangeAuth]],version[Chg code],0))</f>
        <v>Governor's</v>
      </c>
      <c r="Z907" s="30">
        <f>INDEX(fund[#Data],MATCH(G907,fund[Fund code],0),2)</f>
        <v>100</v>
      </c>
      <c r="AA907" s="29" t="str">
        <f>IF(Data2[[#This Row],[B2year]]=1,RIGHT(LEFT($A$1,4)+1,2),IF(Data2[[#This Row],[B2year]]=2,RIGHT($A$1,2),""))</f>
        <v>22</v>
      </c>
      <c r="AB907" s="29">
        <f>INDEX(version8[#Data],MATCH(Data2[[#This Row],[Version]],version8[Version],0),2)</f>
        <v>2</v>
      </c>
      <c r="AC907" s="29" t="str">
        <f>IF(Data2[[#This Row],[FederalService]]="",Data2[[#This Row],[FundSource]],IF(Data2[[#This Row],[FederalService]]="L",Data2[[#This Row],[FundSource]]&amp;"-L",IF(Data2[[#This Row],[FederalService]]="F",Data2[[#This Row],[FundSource]]&amp;"-F",IF(Data2[[#This Row],[FederalService]]="S",Data2[[#This Row],[FundSource]]&amp;"-S"))))</f>
        <v>GPR</v>
      </c>
    </row>
    <row r="908" spans="1:29" ht="15" x14ac:dyDescent="0.25">
      <c r="A908" t="s">
        <v>128</v>
      </c>
      <c r="B908" t="s">
        <v>107</v>
      </c>
      <c r="C908" t="s">
        <v>165</v>
      </c>
      <c r="D908" s="15">
        <v>605</v>
      </c>
      <c r="E908" t="s">
        <v>473</v>
      </c>
      <c r="F908" t="s">
        <v>38</v>
      </c>
      <c r="G908" t="s">
        <v>117</v>
      </c>
      <c r="H908" t="s">
        <v>474</v>
      </c>
      <c r="I908" t="s">
        <v>112</v>
      </c>
      <c r="J908" t="s">
        <v>112</v>
      </c>
      <c r="K908" t="s">
        <v>165</v>
      </c>
      <c r="L908" s="15">
        <v>8002</v>
      </c>
      <c r="M908" t="s">
        <v>138</v>
      </c>
      <c r="N908" t="s">
        <v>122</v>
      </c>
      <c r="O908" t="s">
        <v>475</v>
      </c>
      <c r="P908" t="s">
        <v>127</v>
      </c>
      <c r="Q908" t="s">
        <v>470</v>
      </c>
      <c r="R908" t="s">
        <v>170</v>
      </c>
      <c r="S908">
        <v>1834600</v>
      </c>
      <c r="T908">
        <v>0</v>
      </c>
      <c r="U908" s="15">
        <v>2</v>
      </c>
      <c r="V908" s="27" t="str">
        <f>INDEX(program[ProgramName],MATCH(Data2[[#This Row],[ProgramNum]],program[ProgramNum],0))</f>
        <v>DEBT SERVICES</v>
      </c>
      <c r="W908" s="20" t="str">
        <f>RIGHT(Data2[[#This Row],[ProgramNum]],1)&amp;Data2[[#This Row],[Statute]]</f>
        <v>6ad</v>
      </c>
      <c r="X908" s="27" t="e">
        <f>INDEX(#REF!,MATCH(Data2[[#This Row],[Appr]],#REF!,0))</f>
        <v>#REF!</v>
      </c>
      <c r="Y908" s="40" t="str">
        <f>INDEX(version[Version],MATCH(Data2[[#This Row],[ChangeAuth]],version[Chg code],0))</f>
        <v>Governor's</v>
      </c>
      <c r="Z908" s="30">
        <f>INDEX(fund[#Data],MATCH(G908,fund[Fund code],0),2)</f>
        <v>100</v>
      </c>
      <c r="AA908" s="29" t="str">
        <f>IF(Data2[[#This Row],[B2year]]=1,RIGHT(LEFT($A$1,4)+1,2),IF(Data2[[#This Row],[B2year]]=2,RIGHT($A$1,2),""))</f>
        <v>23</v>
      </c>
      <c r="AB908" s="29">
        <f>INDEX(version8[#Data],MATCH(Data2[[#This Row],[Version]],version8[Version],0),2)</f>
        <v>2</v>
      </c>
      <c r="AC908" s="29" t="str">
        <f>IF(Data2[[#This Row],[FederalService]]="",Data2[[#This Row],[FundSource]],IF(Data2[[#This Row],[FederalService]]="L",Data2[[#This Row],[FundSource]]&amp;"-L",IF(Data2[[#This Row],[FederalService]]="F",Data2[[#This Row],[FundSource]]&amp;"-F",IF(Data2[[#This Row],[FederalService]]="S",Data2[[#This Row],[FundSource]]&amp;"-S"))))</f>
        <v>GPR</v>
      </c>
    </row>
    <row r="909" spans="1:29" ht="15" x14ac:dyDescent="0.25">
      <c r="A909" t="s">
        <v>128</v>
      </c>
      <c r="B909" t="s">
        <v>107</v>
      </c>
      <c r="C909" t="s">
        <v>165</v>
      </c>
      <c r="D909" s="15">
        <v>605</v>
      </c>
      <c r="E909" t="s">
        <v>473</v>
      </c>
      <c r="F909" t="s">
        <v>38</v>
      </c>
      <c r="G909" t="s">
        <v>117</v>
      </c>
      <c r="H909" t="s">
        <v>474</v>
      </c>
      <c r="I909" t="s">
        <v>112</v>
      </c>
      <c r="J909" t="s">
        <v>112</v>
      </c>
      <c r="K909" t="s">
        <v>165</v>
      </c>
      <c r="L909" s="15">
        <v>2000</v>
      </c>
      <c r="M909" t="s">
        <v>115</v>
      </c>
      <c r="N909" t="s">
        <v>116</v>
      </c>
      <c r="O909" t="s">
        <v>475</v>
      </c>
      <c r="P909" t="s">
        <v>127</v>
      </c>
      <c r="Q909" t="s">
        <v>470</v>
      </c>
      <c r="R909" t="s">
        <v>170</v>
      </c>
      <c r="S909">
        <v>15648200</v>
      </c>
      <c r="T909">
        <v>0</v>
      </c>
      <c r="U909" s="15">
        <v>1</v>
      </c>
      <c r="V909" s="27" t="str">
        <f>INDEX(program[ProgramName],MATCH(Data2[[#This Row],[ProgramNum]],program[ProgramNum],0))</f>
        <v>DEBT SERVICES</v>
      </c>
      <c r="W909" s="20" t="str">
        <f>RIGHT(Data2[[#This Row],[ProgramNum]],1)&amp;Data2[[#This Row],[Statute]]</f>
        <v>6ad</v>
      </c>
      <c r="X909" s="27" t="e">
        <f>INDEX(#REF!,MATCH(Data2[[#This Row],[Appr]],#REF!,0))</f>
        <v>#REF!</v>
      </c>
      <c r="Y909" s="40" t="str">
        <f>INDEX(version[Version],MATCH(Data2[[#This Row],[ChangeAuth]],version[Chg code],0))</f>
        <v>Agency</v>
      </c>
      <c r="Z909" s="30">
        <f>INDEX(fund[#Data],MATCH(G909,fund[Fund code],0),2)</f>
        <v>100</v>
      </c>
      <c r="AA909" s="29" t="str">
        <f>IF(Data2[[#This Row],[B2year]]=1,RIGHT(LEFT($A$1,4)+1,2),IF(Data2[[#This Row],[B2year]]=2,RIGHT($A$1,2),""))</f>
        <v>22</v>
      </c>
      <c r="AB909" s="29">
        <f>INDEX(version8[#Data],MATCH(Data2[[#This Row],[Version]],version8[Version],0),2)</f>
        <v>1</v>
      </c>
      <c r="AC909" s="29" t="str">
        <f>IF(Data2[[#This Row],[FederalService]]="",Data2[[#This Row],[FundSource]],IF(Data2[[#This Row],[FederalService]]="L",Data2[[#This Row],[FundSource]]&amp;"-L",IF(Data2[[#This Row],[FederalService]]="F",Data2[[#This Row],[FundSource]]&amp;"-F",IF(Data2[[#This Row],[FederalService]]="S",Data2[[#This Row],[FundSource]]&amp;"-S"))))</f>
        <v>GPR</v>
      </c>
    </row>
    <row r="910" spans="1:29" ht="15" x14ac:dyDescent="0.25">
      <c r="A910" t="s">
        <v>128</v>
      </c>
      <c r="B910" t="s">
        <v>107</v>
      </c>
      <c r="C910" t="s">
        <v>165</v>
      </c>
      <c r="D910" s="15">
        <v>605</v>
      </c>
      <c r="E910" t="s">
        <v>473</v>
      </c>
      <c r="F910" t="s">
        <v>38</v>
      </c>
      <c r="G910" t="s">
        <v>117</v>
      </c>
      <c r="H910" t="s">
        <v>474</v>
      </c>
      <c r="I910" t="s">
        <v>112</v>
      </c>
      <c r="J910" t="s">
        <v>112</v>
      </c>
      <c r="K910" t="s">
        <v>165</v>
      </c>
      <c r="L910" s="15">
        <v>2000</v>
      </c>
      <c r="M910" t="s">
        <v>115</v>
      </c>
      <c r="N910" t="s">
        <v>116</v>
      </c>
      <c r="O910" t="s">
        <v>475</v>
      </c>
      <c r="P910" t="s">
        <v>127</v>
      </c>
      <c r="Q910" t="s">
        <v>470</v>
      </c>
      <c r="R910" t="s">
        <v>170</v>
      </c>
      <c r="S910">
        <v>15648200</v>
      </c>
      <c r="T910">
        <v>0</v>
      </c>
      <c r="U910" s="15">
        <v>2</v>
      </c>
      <c r="V910" s="27" t="str">
        <f>INDEX(program[ProgramName],MATCH(Data2[[#This Row],[ProgramNum]],program[ProgramNum],0))</f>
        <v>DEBT SERVICES</v>
      </c>
      <c r="W910" s="20" t="str">
        <f>RIGHT(Data2[[#This Row],[ProgramNum]],1)&amp;Data2[[#This Row],[Statute]]</f>
        <v>6ad</v>
      </c>
      <c r="X910" s="27" t="e">
        <f>INDEX(#REF!,MATCH(Data2[[#This Row],[Appr]],#REF!,0))</f>
        <v>#REF!</v>
      </c>
      <c r="Y910" s="40" t="str">
        <f>INDEX(version[Version],MATCH(Data2[[#This Row],[ChangeAuth]],version[Chg code],0))</f>
        <v>Agency</v>
      </c>
      <c r="Z910" s="30">
        <f>INDEX(fund[#Data],MATCH(G910,fund[Fund code],0),2)</f>
        <v>100</v>
      </c>
      <c r="AA910" s="29" t="str">
        <f>IF(Data2[[#This Row],[B2year]]=1,RIGHT(LEFT($A$1,4)+1,2),IF(Data2[[#This Row],[B2year]]=2,RIGHT($A$1,2),""))</f>
        <v>23</v>
      </c>
      <c r="AB910" s="29">
        <f>INDEX(version8[#Data],MATCH(Data2[[#This Row],[Version]],version8[Version],0),2)</f>
        <v>1</v>
      </c>
      <c r="AC910" s="29" t="str">
        <f>IF(Data2[[#This Row],[FederalService]]="",Data2[[#This Row],[FundSource]],IF(Data2[[#This Row],[FederalService]]="L",Data2[[#This Row],[FundSource]]&amp;"-L",IF(Data2[[#This Row],[FederalService]]="F",Data2[[#This Row],[FundSource]]&amp;"-F",IF(Data2[[#This Row],[FederalService]]="S",Data2[[#This Row],[FundSource]]&amp;"-S"))))</f>
        <v>GPR</v>
      </c>
    </row>
    <row r="911" spans="1:29" ht="15" x14ac:dyDescent="0.25">
      <c r="A911" t="s">
        <v>126</v>
      </c>
      <c r="B911" t="s">
        <v>127</v>
      </c>
      <c r="C911" t="s">
        <v>165</v>
      </c>
      <c r="D911" s="15">
        <v>365</v>
      </c>
      <c r="E911" t="s">
        <v>279</v>
      </c>
      <c r="F911" t="s">
        <v>109</v>
      </c>
      <c r="G911" t="s">
        <v>110</v>
      </c>
      <c r="H911" t="s">
        <v>165</v>
      </c>
      <c r="I911" t="s">
        <v>118</v>
      </c>
      <c r="J911" t="s">
        <v>112</v>
      </c>
      <c r="K911" t="s">
        <v>165</v>
      </c>
      <c r="L911" s="15">
        <v>6023</v>
      </c>
      <c r="M911" t="s">
        <v>374</v>
      </c>
      <c r="N911" t="s">
        <v>125</v>
      </c>
      <c r="O911" t="s">
        <v>280</v>
      </c>
      <c r="P911" t="s">
        <v>281</v>
      </c>
      <c r="Q911" t="s">
        <v>274</v>
      </c>
      <c r="R911" t="s">
        <v>170</v>
      </c>
      <c r="S911">
        <v>-5325700</v>
      </c>
      <c r="T911">
        <v>0</v>
      </c>
      <c r="U911" s="15">
        <v>2</v>
      </c>
      <c r="V911" s="27" t="str">
        <f>INDEX(program[ProgramName],MATCH(Data2[[#This Row],[ProgramNum]],program[ProgramNum],0))</f>
        <v>STATE HIGHWAY FACILITIES</v>
      </c>
      <c r="W911" s="20" t="str">
        <f>RIGHT(Data2[[#This Row],[ProgramNum]],1)&amp;Data2[[#This Row],[Statute]]</f>
        <v>3eq</v>
      </c>
      <c r="X911" s="27" t="e">
        <f>INDEX(#REF!,MATCH(Data2[[#This Row],[Appr]],#REF!,0))</f>
        <v>#REF!</v>
      </c>
      <c r="Y911" s="40" t="str">
        <f>INDEX(version[Version],MATCH(Data2[[#This Row],[ChangeAuth]],version[Chg code],0))</f>
        <v>Final</v>
      </c>
      <c r="Z911" s="30">
        <f>INDEX(fund[#Data],MATCH(G911,fund[Fund code],0),2)</f>
        <v>211</v>
      </c>
      <c r="AA911" s="29" t="str">
        <f>IF(Data2[[#This Row],[B2year]]=1,RIGHT(LEFT($A$1,4)+1,2),IF(Data2[[#This Row],[B2year]]=2,RIGHT($A$1,2),""))</f>
        <v>23</v>
      </c>
      <c r="AB911" s="29">
        <f>INDEX(version8[#Data],MATCH(Data2[[#This Row],[Version]],version8[Version],0),2)</f>
        <v>6</v>
      </c>
      <c r="AC911" s="29" t="str">
        <f>IF(Data2[[#This Row],[FederalService]]="",Data2[[#This Row],[FundSource]],IF(Data2[[#This Row],[FederalService]]="L",Data2[[#This Row],[FundSource]]&amp;"-L",IF(Data2[[#This Row],[FederalService]]="F",Data2[[#This Row],[FundSource]]&amp;"-F",IF(Data2[[#This Row],[FederalService]]="S",Data2[[#This Row],[FundSource]]&amp;"-S"))))</f>
        <v>SEG</v>
      </c>
    </row>
    <row r="912" spans="1:29" ht="15" x14ac:dyDescent="0.25">
      <c r="A912" t="s">
        <v>126</v>
      </c>
      <c r="B912" t="s">
        <v>127</v>
      </c>
      <c r="C912" t="s">
        <v>165</v>
      </c>
      <c r="D912" s="15">
        <v>365</v>
      </c>
      <c r="E912" t="s">
        <v>279</v>
      </c>
      <c r="F912" t="s">
        <v>109</v>
      </c>
      <c r="G912" t="s">
        <v>110</v>
      </c>
      <c r="H912" t="s">
        <v>165</v>
      </c>
      <c r="I912" t="s">
        <v>118</v>
      </c>
      <c r="J912" t="s">
        <v>112</v>
      </c>
      <c r="K912" t="s">
        <v>165</v>
      </c>
      <c r="L912" s="15">
        <v>6023</v>
      </c>
      <c r="M912" t="s">
        <v>374</v>
      </c>
      <c r="N912" t="s">
        <v>125</v>
      </c>
      <c r="O912" t="s">
        <v>280</v>
      </c>
      <c r="P912" t="s">
        <v>281</v>
      </c>
      <c r="Q912" t="s">
        <v>197</v>
      </c>
      <c r="R912" t="s">
        <v>170</v>
      </c>
      <c r="S912">
        <v>-2832800</v>
      </c>
      <c r="T912">
        <v>0</v>
      </c>
      <c r="U912" s="15">
        <v>1</v>
      </c>
      <c r="V912" s="27" t="str">
        <f>INDEX(program[ProgramName],MATCH(Data2[[#This Row],[ProgramNum]],program[ProgramNum],0))</f>
        <v>STATE HIGHWAY FACILITIES</v>
      </c>
      <c r="W912" s="20" t="str">
        <f>RIGHT(Data2[[#This Row],[ProgramNum]],1)&amp;Data2[[#This Row],[Statute]]</f>
        <v>3eq</v>
      </c>
      <c r="X912" s="27" t="e">
        <f>INDEX(#REF!,MATCH(Data2[[#This Row],[Appr]],#REF!,0))</f>
        <v>#REF!</v>
      </c>
      <c r="Y912" s="40" t="str">
        <f>INDEX(version[Version],MATCH(Data2[[#This Row],[ChangeAuth]],version[Chg code],0))</f>
        <v>Final</v>
      </c>
      <c r="Z912" s="30">
        <f>INDEX(fund[#Data],MATCH(G912,fund[Fund code],0),2)</f>
        <v>211</v>
      </c>
      <c r="AA912" s="29" t="str">
        <f>IF(Data2[[#This Row],[B2year]]=1,RIGHT(LEFT($A$1,4)+1,2),IF(Data2[[#This Row],[B2year]]=2,RIGHT($A$1,2),""))</f>
        <v>22</v>
      </c>
      <c r="AB912" s="29">
        <f>INDEX(version8[#Data],MATCH(Data2[[#This Row],[Version]],version8[Version],0),2)</f>
        <v>6</v>
      </c>
      <c r="AC912" s="29" t="str">
        <f>IF(Data2[[#This Row],[FederalService]]="",Data2[[#This Row],[FundSource]],IF(Data2[[#This Row],[FederalService]]="L",Data2[[#This Row],[FundSource]]&amp;"-L",IF(Data2[[#This Row],[FederalService]]="F",Data2[[#This Row],[FundSource]]&amp;"-F",IF(Data2[[#This Row],[FederalService]]="S",Data2[[#This Row],[FundSource]]&amp;"-S"))))</f>
        <v>SEG</v>
      </c>
    </row>
    <row r="913" spans="1:29" ht="15" x14ac:dyDescent="0.25">
      <c r="A913" t="s">
        <v>128</v>
      </c>
      <c r="B913" t="s">
        <v>107</v>
      </c>
      <c r="C913" t="s">
        <v>165</v>
      </c>
      <c r="D913" s="15">
        <v>665</v>
      </c>
      <c r="E913" t="s">
        <v>476</v>
      </c>
      <c r="F913" t="s">
        <v>38</v>
      </c>
      <c r="G913" t="s">
        <v>117</v>
      </c>
      <c r="H913" t="s">
        <v>474</v>
      </c>
      <c r="I913" t="s">
        <v>112</v>
      </c>
      <c r="J913" t="s">
        <v>112</v>
      </c>
      <c r="K913" t="s">
        <v>165</v>
      </c>
      <c r="L913" s="15">
        <v>8002</v>
      </c>
      <c r="M913" t="s">
        <v>138</v>
      </c>
      <c r="N913" t="s">
        <v>122</v>
      </c>
      <c r="O913" t="s">
        <v>477</v>
      </c>
      <c r="P913" t="s">
        <v>281</v>
      </c>
      <c r="Q913" t="s">
        <v>470</v>
      </c>
      <c r="R913" t="s">
        <v>170</v>
      </c>
      <c r="S913">
        <v>-171400</v>
      </c>
      <c r="T913">
        <v>0</v>
      </c>
      <c r="U913" s="15">
        <v>1</v>
      </c>
      <c r="V913" s="27" t="str">
        <f>INDEX(program[ProgramName],MATCH(Data2[[#This Row],[ProgramNum]],program[ProgramNum],0))</f>
        <v>DEBT SERVICES</v>
      </c>
      <c r="W913" s="20" t="str">
        <f>RIGHT(Data2[[#This Row],[ProgramNum]],1)&amp;Data2[[#This Row],[Statute]]</f>
        <v>6ae</v>
      </c>
      <c r="X913" s="27" t="e">
        <f>INDEX(#REF!,MATCH(Data2[[#This Row],[Appr]],#REF!,0))</f>
        <v>#REF!</v>
      </c>
      <c r="Y913" s="40" t="str">
        <f>INDEX(version[Version],MATCH(Data2[[#This Row],[ChangeAuth]],version[Chg code],0))</f>
        <v>Governor's</v>
      </c>
      <c r="Z913" s="30">
        <f>INDEX(fund[#Data],MATCH(G913,fund[Fund code],0),2)</f>
        <v>100</v>
      </c>
      <c r="AA913" s="29" t="str">
        <f>IF(Data2[[#This Row],[B2year]]=1,RIGHT(LEFT($A$1,4)+1,2),IF(Data2[[#This Row],[B2year]]=2,RIGHT($A$1,2),""))</f>
        <v>22</v>
      </c>
      <c r="AB913" s="29">
        <f>INDEX(version8[#Data],MATCH(Data2[[#This Row],[Version]],version8[Version],0),2)</f>
        <v>2</v>
      </c>
      <c r="AC913" s="29" t="str">
        <f>IF(Data2[[#This Row],[FederalService]]="",Data2[[#This Row],[FundSource]],IF(Data2[[#This Row],[FederalService]]="L",Data2[[#This Row],[FundSource]]&amp;"-L",IF(Data2[[#This Row],[FederalService]]="F",Data2[[#This Row],[FundSource]]&amp;"-F",IF(Data2[[#This Row],[FederalService]]="S",Data2[[#This Row],[FundSource]]&amp;"-S"))))</f>
        <v>GPR</v>
      </c>
    </row>
    <row r="914" spans="1:29" ht="15" x14ac:dyDescent="0.25">
      <c r="A914" t="s">
        <v>128</v>
      </c>
      <c r="B914" t="s">
        <v>107</v>
      </c>
      <c r="C914" t="s">
        <v>165</v>
      </c>
      <c r="D914" s="15">
        <v>665</v>
      </c>
      <c r="E914" t="s">
        <v>476</v>
      </c>
      <c r="F914" t="s">
        <v>38</v>
      </c>
      <c r="G914" t="s">
        <v>117</v>
      </c>
      <c r="H914" t="s">
        <v>474</v>
      </c>
      <c r="I914" t="s">
        <v>112</v>
      </c>
      <c r="J914" t="s">
        <v>112</v>
      </c>
      <c r="K914" t="s">
        <v>165</v>
      </c>
      <c r="L914" s="15">
        <v>8002</v>
      </c>
      <c r="M914" t="s">
        <v>138</v>
      </c>
      <c r="N914" t="s">
        <v>122</v>
      </c>
      <c r="O914" t="s">
        <v>477</v>
      </c>
      <c r="P914" t="s">
        <v>281</v>
      </c>
      <c r="Q914" t="s">
        <v>470</v>
      </c>
      <c r="R914" t="s">
        <v>170</v>
      </c>
      <c r="S914">
        <v>-81300</v>
      </c>
      <c r="T914">
        <v>0</v>
      </c>
      <c r="U914" s="15">
        <v>2</v>
      </c>
      <c r="V914" s="27" t="str">
        <f>INDEX(program[ProgramName],MATCH(Data2[[#This Row],[ProgramNum]],program[ProgramNum],0))</f>
        <v>DEBT SERVICES</v>
      </c>
      <c r="W914" s="20" t="str">
        <f>RIGHT(Data2[[#This Row],[ProgramNum]],1)&amp;Data2[[#This Row],[Statute]]</f>
        <v>6ae</v>
      </c>
      <c r="X914" s="27" t="e">
        <f>INDEX(#REF!,MATCH(Data2[[#This Row],[Appr]],#REF!,0))</f>
        <v>#REF!</v>
      </c>
      <c r="Y914" s="40" t="str">
        <f>INDEX(version[Version],MATCH(Data2[[#This Row],[ChangeAuth]],version[Chg code],0))</f>
        <v>Governor's</v>
      </c>
      <c r="Z914" s="30">
        <f>INDEX(fund[#Data],MATCH(G914,fund[Fund code],0),2)</f>
        <v>100</v>
      </c>
      <c r="AA914" s="29" t="str">
        <f>IF(Data2[[#This Row],[B2year]]=1,RIGHT(LEFT($A$1,4)+1,2),IF(Data2[[#This Row],[B2year]]=2,RIGHT($A$1,2),""))</f>
        <v>23</v>
      </c>
      <c r="AB914" s="29">
        <f>INDEX(version8[#Data],MATCH(Data2[[#This Row],[Version]],version8[Version],0),2)</f>
        <v>2</v>
      </c>
      <c r="AC914" s="29" t="str">
        <f>IF(Data2[[#This Row],[FederalService]]="",Data2[[#This Row],[FundSource]],IF(Data2[[#This Row],[FederalService]]="L",Data2[[#This Row],[FundSource]]&amp;"-L",IF(Data2[[#This Row],[FederalService]]="F",Data2[[#This Row],[FundSource]]&amp;"-F",IF(Data2[[#This Row],[FederalService]]="S",Data2[[#This Row],[FundSource]]&amp;"-S"))))</f>
        <v>GPR</v>
      </c>
    </row>
    <row r="915" spans="1:29" ht="15" x14ac:dyDescent="0.25">
      <c r="A915" t="s">
        <v>128</v>
      </c>
      <c r="B915" t="s">
        <v>107</v>
      </c>
      <c r="C915" t="s">
        <v>165</v>
      </c>
      <c r="D915" s="15">
        <v>665</v>
      </c>
      <c r="E915" t="s">
        <v>476</v>
      </c>
      <c r="F915" t="s">
        <v>38</v>
      </c>
      <c r="G915" t="s">
        <v>117</v>
      </c>
      <c r="H915" t="s">
        <v>474</v>
      </c>
      <c r="I915" t="s">
        <v>112</v>
      </c>
      <c r="J915" t="s">
        <v>112</v>
      </c>
      <c r="K915" t="s">
        <v>165</v>
      </c>
      <c r="L915" s="15">
        <v>2000</v>
      </c>
      <c r="M915" t="s">
        <v>115</v>
      </c>
      <c r="N915" t="s">
        <v>116</v>
      </c>
      <c r="O915" t="s">
        <v>477</v>
      </c>
      <c r="P915" t="s">
        <v>281</v>
      </c>
      <c r="Q915" t="s">
        <v>470</v>
      </c>
      <c r="R915" t="s">
        <v>170</v>
      </c>
      <c r="S915">
        <v>14115400</v>
      </c>
      <c r="T915">
        <v>0</v>
      </c>
      <c r="U915" s="15">
        <v>1</v>
      </c>
      <c r="V915" s="27" t="str">
        <f>INDEX(program[ProgramName],MATCH(Data2[[#This Row],[ProgramNum]],program[ProgramNum],0))</f>
        <v>DEBT SERVICES</v>
      </c>
      <c r="W915" s="20" t="str">
        <f>RIGHT(Data2[[#This Row],[ProgramNum]],1)&amp;Data2[[#This Row],[Statute]]</f>
        <v>6ae</v>
      </c>
      <c r="X915" s="27" t="e">
        <f>INDEX(#REF!,MATCH(Data2[[#This Row],[Appr]],#REF!,0))</f>
        <v>#REF!</v>
      </c>
      <c r="Y915" s="40" t="str">
        <f>INDEX(version[Version],MATCH(Data2[[#This Row],[ChangeAuth]],version[Chg code],0))</f>
        <v>Agency</v>
      </c>
      <c r="Z915" s="30">
        <f>INDEX(fund[#Data],MATCH(G915,fund[Fund code],0),2)</f>
        <v>100</v>
      </c>
      <c r="AA915" s="29" t="str">
        <f>IF(Data2[[#This Row],[B2year]]=1,RIGHT(LEFT($A$1,4)+1,2),IF(Data2[[#This Row],[B2year]]=2,RIGHT($A$1,2),""))</f>
        <v>22</v>
      </c>
      <c r="AB915" s="29">
        <f>INDEX(version8[#Data],MATCH(Data2[[#This Row],[Version]],version8[Version],0),2)</f>
        <v>1</v>
      </c>
      <c r="AC915" s="29" t="str">
        <f>IF(Data2[[#This Row],[FederalService]]="",Data2[[#This Row],[FundSource]],IF(Data2[[#This Row],[FederalService]]="L",Data2[[#This Row],[FundSource]]&amp;"-L",IF(Data2[[#This Row],[FederalService]]="F",Data2[[#This Row],[FundSource]]&amp;"-F",IF(Data2[[#This Row],[FederalService]]="S",Data2[[#This Row],[FundSource]]&amp;"-S"))))</f>
        <v>GPR</v>
      </c>
    </row>
    <row r="916" spans="1:29" ht="15" x14ac:dyDescent="0.25">
      <c r="A916" t="s">
        <v>128</v>
      </c>
      <c r="B916" t="s">
        <v>107</v>
      </c>
      <c r="C916" t="s">
        <v>165</v>
      </c>
      <c r="D916" s="15">
        <v>665</v>
      </c>
      <c r="E916" t="s">
        <v>476</v>
      </c>
      <c r="F916" t="s">
        <v>38</v>
      </c>
      <c r="G916" t="s">
        <v>117</v>
      </c>
      <c r="H916" t="s">
        <v>474</v>
      </c>
      <c r="I916" t="s">
        <v>112</v>
      </c>
      <c r="J916" t="s">
        <v>112</v>
      </c>
      <c r="K916" t="s">
        <v>165</v>
      </c>
      <c r="L916" s="15">
        <v>2000</v>
      </c>
      <c r="M916" t="s">
        <v>115</v>
      </c>
      <c r="N916" t="s">
        <v>116</v>
      </c>
      <c r="O916" t="s">
        <v>477</v>
      </c>
      <c r="P916" t="s">
        <v>281</v>
      </c>
      <c r="Q916" t="s">
        <v>470</v>
      </c>
      <c r="R916" t="s">
        <v>170</v>
      </c>
      <c r="S916">
        <v>14115400</v>
      </c>
      <c r="T916">
        <v>0</v>
      </c>
      <c r="U916" s="15">
        <v>2</v>
      </c>
      <c r="V916" s="27" t="str">
        <f>INDEX(program[ProgramName],MATCH(Data2[[#This Row],[ProgramNum]],program[ProgramNum],0))</f>
        <v>DEBT SERVICES</v>
      </c>
      <c r="W916" s="20" t="str">
        <f>RIGHT(Data2[[#This Row],[ProgramNum]],1)&amp;Data2[[#This Row],[Statute]]</f>
        <v>6ae</v>
      </c>
      <c r="X916" s="27" t="e">
        <f>INDEX(#REF!,MATCH(Data2[[#This Row],[Appr]],#REF!,0))</f>
        <v>#REF!</v>
      </c>
      <c r="Y916" s="40" t="str">
        <f>INDEX(version[Version],MATCH(Data2[[#This Row],[ChangeAuth]],version[Chg code],0))</f>
        <v>Agency</v>
      </c>
      <c r="Z916" s="30">
        <f>INDEX(fund[#Data],MATCH(G916,fund[Fund code],0),2)</f>
        <v>100</v>
      </c>
      <c r="AA916" s="29" t="str">
        <f>IF(Data2[[#This Row],[B2year]]=1,RIGHT(LEFT($A$1,4)+1,2),IF(Data2[[#This Row],[B2year]]=2,RIGHT($A$1,2),""))</f>
        <v>23</v>
      </c>
      <c r="AB916" s="29">
        <f>INDEX(version8[#Data],MATCH(Data2[[#This Row],[Version]],version8[Version],0),2)</f>
        <v>1</v>
      </c>
      <c r="AC916" s="29" t="str">
        <f>IF(Data2[[#This Row],[FederalService]]="",Data2[[#This Row],[FundSource]],IF(Data2[[#This Row],[FederalService]]="L",Data2[[#This Row],[FundSource]]&amp;"-L",IF(Data2[[#This Row],[FederalService]]="F",Data2[[#This Row],[FundSource]]&amp;"-F",IF(Data2[[#This Row],[FederalService]]="S",Data2[[#This Row],[FundSource]]&amp;"-S"))))</f>
        <v>GPR</v>
      </c>
    </row>
    <row r="917" spans="1:29" ht="15" x14ac:dyDescent="0.25">
      <c r="A917" t="s">
        <v>128</v>
      </c>
      <c r="B917" t="s">
        <v>107</v>
      </c>
      <c r="C917" t="s">
        <v>165</v>
      </c>
      <c r="D917" s="15">
        <v>664</v>
      </c>
      <c r="E917" t="s">
        <v>478</v>
      </c>
      <c r="F917" t="s">
        <v>38</v>
      </c>
      <c r="G917" t="s">
        <v>117</v>
      </c>
      <c r="H917" t="s">
        <v>474</v>
      </c>
      <c r="I917" t="s">
        <v>112</v>
      </c>
      <c r="J917" t="s">
        <v>112</v>
      </c>
      <c r="K917" t="s">
        <v>165</v>
      </c>
      <c r="L917" s="15">
        <v>2000</v>
      </c>
      <c r="M917" t="s">
        <v>115</v>
      </c>
      <c r="N917" t="s">
        <v>116</v>
      </c>
      <c r="O917" t="s">
        <v>479</v>
      </c>
      <c r="P917" t="s">
        <v>196</v>
      </c>
      <c r="Q917" t="s">
        <v>470</v>
      </c>
      <c r="R917" t="s">
        <v>170</v>
      </c>
      <c r="S917">
        <v>86331900</v>
      </c>
      <c r="T917">
        <v>0</v>
      </c>
      <c r="U917" s="15">
        <v>1</v>
      </c>
      <c r="V917" s="27" t="str">
        <f>INDEX(program[ProgramName],MATCH(Data2[[#This Row],[ProgramNum]],program[ProgramNum],0))</f>
        <v>DEBT SERVICES</v>
      </c>
      <c r="W917" s="20" t="str">
        <f>RIGHT(Data2[[#This Row],[ProgramNum]],1)&amp;Data2[[#This Row],[Statute]]</f>
        <v>6af</v>
      </c>
      <c r="X917" s="27" t="e">
        <f>INDEX(#REF!,MATCH(Data2[[#This Row],[Appr]],#REF!,0))</f>
        <v>#REF!</v>
      </c>
      <c r="Y917" s="40" t="str">
        <f>INDEX(version[Version],MATCH(Data2[[#This Row],[ChangeAuth]],version[Chg code],0))</f>
        <v>Agency</v>
      </c>
      <c r="Z917" s="30">
        <f>INDEX(fund[#Data],MATCH(G917,fund[Fund code],0),2)</f>
        <v>100</v>
      </c>
      <c r="AA917" s="29" t="str">
        <f>IF(Data2[[#This Row],[B2year]]=1,RIGHT(LEFT($A$1,4)+1,2),IF(Data2[[#This Row],[B2year]]=2,RIGHT($A$1,2),""))</f>
        <v>22</v>
      </c>
      <c r="AB917" s="29">
        <f>INDEX(version8[#Data],MATCH(Data2[[#This Row],[Version]],version8[Version],0),2)</f>
        <v>1</v>
      </c>
      <c r="AC917" s="29" t="str">
        <f>IF(Data2[[#This Row],[FederalService]]="",Data2[[#This Row],[FundSource]],IF(Data2[[#This Row],[FederalService]]="L",Data2[[#This Row],[FundSource]]&amp;"-L",IF(Data2[[#This Row],[FederalService]]="F",Data2[[#This Row],[FundSource]]&amp;"-F",IF(Data2[[#This Row],[FederalService]]="S",Data2[[#This Row],[FundSource]]&amp;"-S"))))</f>
        <v>GPR</v>
      </c>
    </row>
    <row r="918" spans="1:29" ht="15" x14ac:dyDescent="0.25">
      <c r="A918" t="s">
        <v>128</v>
      </c>
      <c r="B918" t="s">
        <v>107</v>
      </c>
      <c r="C918" t="s">
        <v>165</v>
      </c>
      <c r="D918" s="15">
        <v>664</v>
      </c>
      <c r="E918" t="s">
        <v>478</v>
      </c>
      <c r="F918" t="s">
        <v>38</v>
      </c>
      <c r="G918" t="s">
        <v>117</v>
      </c>
      <c r="H918" t="s">
        <v>474</v>
      </c>
      <c r="I918" t="s">
        <v>112</v>
      </c>
      <c r="J918" t="s">
        <v>112</v>
      </c>
      <c r="K918" t="s">
        <v>165</v>
      </c>
      <c r="L918" s="15">
        <v>2000</v>
      </c>
      <c r="M918" t="s">
        <v>115</v>
      </c>
      <c r="N918" t="s">
        <v>116</v>
      </c>
      <c r="O918" t="s">
        <v>479</v>
      </c>
      <c r="P918" t="s">
        <v>196</v>
      </c>
      <c r="Q918" t="s">
        <v>470</v>
      </c>
      <c r="R918" t="s">
        <v>170</v>
      </c>
      <c r="S918">
        <v>86331900</v>
      </c>
      <c r="T918">
        <v>0</v>
      </c>
      <c r="U918" s="15">
        <v>2</v>
      </c>
      <c r="V918" s="27" t="str">
        <f>INDEX(program[ProgramName],MATCH(Data2[[#This Row],[ProgramNum]],program[ProgramNum],0))</f>
        <v>DEBT SERVICES</v>
      </c>
      <c r="W918" s="20" t="str">
        <f>RIGHT(Data2[[#This Row],[ProgramNum]],1)&amp;Data2[[#This Row],[Statute]]</f>
        <v>6af</v>
      </c>
      <c r="X918" s="27" t="e">
        <f>INDEX(#REF!,MATCH(Data2[[#This Row],[Appr]],#REF!,0))</f>
        <v>#REF!</v>
      </c>
      <c r="Y918" s="40" t="str">
        <f>INDEX(version[Version],MATCH(Data2[[#This Row],[ChangeAuth]],version[Chg code],0))</f>
        <v>Agency</v>
      </c>
      <c r="Z918" s="30">
        <f>INDEX(fund[#Data],MATCH(G918,fund[Fund code],0),2)</f>
        <v>100</v>
      </c>
      <c r="AA918" s="29" t="str">
        <f>IF(Data2[[#This Row],[B2year]]=1,RIGHT(LEFT($A$1,4)+1,2),IF(Data2[[#This Row],[B2year]]=2,RIGHT($A$1,2),""))</f>
        <v>23</v>
      </c>
      <c r="AB918" s="29">
        <f>INDEX(version8[#Data],MATCH(Data2[[#This Row],[Version]],version8[Version],0),2)</f>
        <v>1</v>
      </c>
      <c r="AC918" s="29" t="str">
        <f>IF(Data2[[#This Row],[FederalService]]="",Data2[[#This Row],[FundSource]],IF(Data2[[#This Row],[FederalService]]="L",Data2[[#This Row],[FundSource]]&amp;"-L",IF(Data2[[#This Row],[FederalService]]="F",Data2[[#This Row],[FundSource]]&amp;"-F",IF(Data2[[#This Row],[FederalService]]="S",Data2[[#This Row],[FundSource]]&amp;"-S"))))</f>
        <v>GPR</v>
      </c>
    </row>
    <row r="919" spans="1:29" ht="15" x14ac:dyDescent="0.25">
      <c r="A919" t="s">
        <v>128</v>
      </c>
      <c r="B919" t="s">
        <v>107</v>
      </c>
      <c r="C919" t="s">
        <v>165</v>
      </c>
      <c r="D919" s="15">
        <v>664</v>
      </c>
      <c r="E919" t="s">
        <v>478</v>
      </c>
      <c r="F919" t="s">
        <v>38</v>
      </c>
      <c r="G919" t="s">
        <v>117</v>
      </c>
      <c r="H919" t="s">
        <v>474</v>
      </c>
      <c r="I919" t="s">
        <v>112</v>
      </c>
      <c r="J919" t="s">
        <v>112</v>
      </c>
      <c r="K919" t="s">
        <v>165</v>
      </c>
      <c r="L919" s="15">
        <v>8002</v>
      </c>
      <c r="M919" t="s">
        <v>138</v>
      </c>
      <c r="N919" t="s">
        <v>122</v>
      </c>
      <c r="O919" t="s">
        <v>479</v>
      </c>
      <c r="P919" t="s">
        <v>196</v>
      </c>
      <c r="Q919" t="s">
        <v>470</v>
      </c>
      <c r="R919" t="s">
        <v>170</v>
      </c>
      <c r="S919">
        <v>-8253400</v>
      </c>
      <c r="T919">
        <v>0</v>
      </c>
      <c r="U919" s="15">
        <v>1</v>
      </c>
      <c r="V919" s="27" t="str">
        <f>INDEX(program[ProgramName],MATCH(Data2[[#This Row],[ProgramNum]],program[ProgramNum],0))</f>
        <v>DEBT SERVICES</v>
      </c>
      <c r="W919" s="20" t="str">
        <f>RIGHT(Data2[[#This Row],[ProgramNum]],1)&amp;Data2[[#This Row],[Statute]]</f>
        <v>6af</v>
      </c>
      <c r="X919" s="27" t="e">
        <f>INDEX(#REF!,MATCH(Data2[[#This Row],[Appr]],#REF!,0))</f>
        <v>#REF!</v>
      </c>
      <c r="Y919" s="40" t="str">
        <f>INDEX(version[Version],MATCH(Data2[[#This Row],[ChangeAuth]],version[Chg code],0))</f>
        <v>Governor's</v>
      </c>
      <c r="Z919" s="30">
        <f>INDEX(fund[#Data],MATCH(G919,fund[Fund code],0),2)</f>
        <v>100</v>
      </c>
      <c r="AA919" s="29" t="str">
        <f>IF(Data2[[#This Row],[B2year]]=1,RIGHT(LEFT($A$1,4)+1,2),IF(Data2[[#This Row],[B2year]]=2,RIGHT($A$1,2),""))</f>
        <v>22</v>
      </c>
      <c r="AB919" s="29">
        <f>INDEX(version8[#Data],MATCH(Data2[[#This Row],[Version]],version8[Version],0),2)</f>
        <v>2</v>
      </c>
      <c r="AC919" s="29" t="str">
        <f>IF(Data2[[#This Row],[FederalService]]="",Data2[[#This Row],[FundSource]],IF(Data2[[#This Row],[FederalService]]="L",Data2[[#This Row],[FundSource]]&amp;"-L",IF(Data2[[#This Row],[FederalService]]="F",Data2[[#This Row],[FundSource]]&amp;"-F",IF(Data2[[#This Row],[FederalService]]="S",Data2[[#This Row],[FundSource]]&amp;"-S"))))</f>
        <v>GPR</v>
      </c>
    </row>
    <row r="920" spans="1:29" ht="15" x14ac:dyDescent="0.25">
      <c r="A920" t="s">
        <v>128</v>
      </c>
      <c r="B920" t="s">
        <v>107</v>
      </c>
      <c r="C920" t="s">
        <v>165</v>
      </c>
      <c r="D920" s="15">
        <v>664</v>
      </c>
      <c r="E920" t="s">
        <v>478</v>
      </c>
      <c r="F920" t="s">
        <v>38</v>
      </c>
      <c r="G920" t="s">
        <v>117</v>
      </c>
      <c r="H920" t="s">
        <v>474</v>
      </c>
      <c r="I920" t="s">
        <v>112</v>
      </c>
      <c r="J920" t="s">
        <v>112</v>
      </c>
      <c r="K920" t="s">
        <v>165</v>
      </c>
      <c r="L920" s="15">
        <v>8002</v>
      </c>
      <c r="M920" t="s">
        <v>138</v>
      </c>
      <c r="N920" t="s">
        <v>122</v>
      </c>
      <c r="O920" t="s">
        <v>479</v>
      </c>
      <c r="P920" t="s">
        <v>196</v>
      </c>
      <c r="Q920" t="s">
        <v>470</v>
      </c>
      <c r="R920" t="s">
        <v>170</v>
      </c>
      <c r="S920">
        <v>-22251400</v>
      </c>
      <c r="T920">
        <v>0</v>
      </c>
      <c r="U920" s="15">
        <v>2</v>
      </c>
      <c r="V920" s="27" t="str">
        <f>INDEX(program[ProgramName],MATCH(Data2[[#This Row],[ProgramNum]],program[ProgramNum],0))</f>
        <v>DEBT SERVICES</v>
      </c>
      <c r="W920" s="20" t="str">
        <f>RIGHT(Data2[[#This Row],[ProgramNum]],1)&amp;Data2[[#This Row],[Statute]]</f>
        <v>6af</v>
      </c>
      <c r="X920" s="27" t="e">
        <f>INDEX(#REF!,MATCH(Data2[[#This Row],[Appr]],#REF!,0))</f>
        <v>#REF!</v>
      </c>
      <c r="Y920" s="40" t="str">
        <f>INDEX(version[Version],MATCH(Data2[[#This Row],[ChangeAuth]],version[Chg code],0))</f>
        <v>Governor's</v>
      </c>
      <c r="Z920" s="30">
        <f>INDEX(fund[#Data],MATCH(G920,fund[Fund code],0),2)</f>
        <v>100</v>
      </c>
      <c r="AA920" s="29" t="str">
        <f>IF(Data2[[#This Row],[B2year]]=1,RIGHT(LEFT($A$1,4)+1,2),IF(Data2[[#This Row],[B2year]]=2,RIGHT($A$1,2),""))</f>
        <v>23</v>
      </c>
      <c r="AB920" s="29">
        <f>INDEX(version8[#Data],MATCH(Data2[[#This Row],[Version]],version8[Version],0),2)</f>
        <v>2</v>
      </c>
      <c r="AC920" s="29" t="str">
        <f>IF(Data2[[#This Row],[FederalService]]="",Data2[[#This Row],[FundSource]],IF(Data2[[#This Row],[FederalService]]="L",Data2[[#This Row],[FundSource]]&amp;"-L",IF(Data2[[#This Row],[FederalService]]="F",Data2[[#This Row],[FundSource]]&amp;"-F",IF(Data2[[#This Row],[FederalService]]="S",Data2[[#This Row],[FundSource]]&amp;"-S"))))</f>
        <v>GPR</v>
      </c>
    </row>
    <row r="921" spans="1:29" ht="15" x14ac:dyDescent="0.25">
      <c r="A921" t="s">
        <v>126</v>
      </c>
      <c r="B921" t="s">
        <v>127</v>
      </c>
      <c r="C921" t="s">
        <v>165</v>
      </c>
      <c r="D921" s="15">
        <v>365</v>
      </c>
      <c r="E921" t="s">
        <v>279</v>
      </c>
      <c r="F921" t="s">
        <v>109</v>
      </c>
      <c r="G921" t="s">
        <v>110</v>
      </c>
      <c r="H921" t="s">
        <v>165</v>
      </c>
      <c r="I921" t="s">
        <v>118</v>
      </c>
      <c r="J921" t="s">
        <v>112</v>
      </c>
      <c r="K921" t="s">
        <v>165</v>
      </c>
      <c r="L921" s="15">
        <v>6023</v>
      </c>
      <c r="M921" t="s">
        <v>374</v>
      </c>
      <c r="N921" t="s">
        <v>125</v>
      </c>
      <c r="O921" t="s">
        <v>280</v>
      </c>
      <c r="P921" t="s">
        <v>281</v>
      </c>
      <c r="Q921" t="s">
        <v>197</v>
      </c>
      <c r="R921" t="s">
        <v>170</v>
      </c>
      <c r="S921">
        <v>-2389000</v>
      </c>
      <c r="T921">
        <v>0</v>
      </c>
      <c r="U921" s="15">
        <v>2</v>
      </c>
      <c r="V921" s="27" t="str">
        <f>INDEX(program[ProgramName],MATCH(Data2[[#This Row],[ProgramNum]],program[ProgramNum],0))</f>
        <v>STATE HIGHWAY FACILITIES</v>
      </c>
      <c r="W921" s="20" t="str">
        <f>RIGHT(Data2[[#This Row],[ProgramNum]],1)&amp;Data2[[#This Row],[Statute]]</f>
        <v>3eq</v>
      </c>
      <c r="X921" s="27" t="e">
        <f>INDEX(#REF!,MATCH(Data2[[#This Row],[Appr]],#REF!,0))</f>
        <v>#REF!</v>
      </c>
      <c r="Y921" s="40" t="str">
        <f>INDEX(version[Version],MATCH(Data2[[#This Row],[ChangeAuth]],version[Chg code],0))</f>
        <v>Final</v>
      </c>
      <c r="Z921" s="30">
        <f>INDEX(fund[#Data],MATCH(G921,fund[Fund code],0),2)</f>
        <v>211</v>
      </c>
      <c r="AA921" s="29" t="str">
        <f>IF(Data2[[#This Row],[B2year]]=1,RIGHT(LEFT($A$1,4)+1,2),IF(Data2[[#This Row],[B2year]]=2,RIGHT($A$1,2),""))</f>
        <v>23</v>
      </c>
      <c r="AB921" s="29">
        <f>INDEX(version8[#Data],MATCH(Data2[[#This Row],[Version]],version8[Version],0),2)</f>
        <v>6</v>
      </c>
      <c r="AC921" s="29" t="str">
        <f>IF(Data2[[#This Row],[FederalService]]="",Data2[[#This Row],[FundSource]],IF(Data2[[#This Row],[FederalService]]="L",Data2[[#This Row],[FundSource]]&amp;"-L",IF(Data2[[#This Row],[FederalService]]="F",Data2[[#This Row],[FundSource]]&amp;"-F",IF(Data2[[#This Row],[FederalService]]="S",Data2[[#This Row],[FundSource]]&amp;"-S"))))</f>
        <v>SEG</v>
      </c>
    </row>
    <row r="922" spans="1:29" ht="15" x14ac:dyDescent="0.25">
      <c r="A922" t="s">
        <v>123</v>
      </c>
      <c r="B922" t="s">
        <v>107</v>
      </c>
      <c r="C922" t="s">
        <v>165</v>
      </c>
      <c r="D922" s="15">
        <v>461</v>
      </c>
      <c r="E922" t="s">
        <v>344</v>
      </c>
      <c r="F922" t="s">
        <v>109</v>
      </c>
      <c r="G922" t="s">
        <v>110</v>
      </c>
      <c r="H922" t="s">
        <v>165</v>
      </c>
      <c r="I922" t="s">
        <v>111</v>
      </c>
      <c r="J922" t="s">
        <v>112</v>
      </c>
      <c r="K922" t="s">
        <v>165</v>
      </c>
      <c r="L922" s="15">
        <v>6031</v>
      </c>
      <c r="M922" t="s">
        <v>392</v>
      </c>
      <c r="N922" t="s">
        <v>125</v>
      </c>
      <c r="O922" t="s">
        <v>235</v>
      </c>
      <c r="P922" t="s">
        <v>264</v>
      </c>
      <c r="Q922" t="s">
        <v>391</v>
      </c>
      <c r="R922" t="s">
        <v>170</v>
      </c>
      <c r="S922">
        <v>-100000</v>
      </c>
      <c r="T922">
        <v>0</v>
      </c>
      <c r="U922" s="15">
        <v>1</v>
      </c>
      <c r="V922" s="27" t="str">
        <f>INDEX(program[ProgramName],MATCH(Data2[[#This Row],[ProgramNum]],program[ProgramNum],0))</f>
        <v>GENERAL TRANSPORTATION OPERATIONS</v>
      </c>
      <c r="W922" s="20" t="str">
        <f>RIGHT(Data2[[#This Row],[ProgramNum]],1)&amp;Data2[[#This Row],[Statute]]</f>
        <v>4aq</v>
      </c>
      <c r="X922" s="27" t="e">
        <f>INDEX(#REF!,MATCH(Data2[[#This Row],[Appr]],#REF!,0))</f>
        <v>#REF!</v>
      </c>
      <c r="Y922" s="40" t="str">
        <f>INDEX(version[Version],MATCH(Data2[[#This Row],[ChangeAuth]],version[Chg code],0))</f>
        <v>Final</v>
      </c>
      <c r="Z922" s="30">
        <f>INDEX(fund[#Data],MATCH(G922,fund[Fund code],0),2)</f>
        <v>211</v>
      </c>
      <c r="AA922" s="29" t="str">
        <f>IF(Data2[[#This Row],[B2year]]=1,RIGHT(LEFT($A$1,4)+1,2),IF(Data2[[#This Row],[B2year]]=2,RIGHT($A$1,2),""))</f>
        <v>22</v>
      </c>
      <c r="AB922" s="29">
        <f>INDEX(version8[#Data],MATCH(Data2[[#This Row],[Version]],version8[Version],0),2)</f>
        <v>6</v>
      </c>
      <c r="AC922" s="29" t="str">
        <f>IF(Data2[[#This Row],[FederalService]]="",Data2[[#This Row],[FundSource]],IF(Data2[[#This Row],[FederalService]]="L",Data2[[#This Row],[FundSource]]&amp;"-L",IF(Data2[[#This Row],[FederalService]]="F",Data2[[#This Row],[FundSource]]&amp;"-F",IF(Data2[[#This Row],[FederalService]]="S",Data2[[#This Row],[FundSource]]&amp;"-S"))))</f>
        <v>SEG</v>
      </c>
    </row>
    <row r="923" spans="1:29" ht="15" x14ac:dyDescent="0.25">
      <c r="A923" t="s">
        <v>123</v>
      </c>
      <c r="B923" t="s">
        <v>107</v>
      </c>
      <c r="C923" t="s">
        <v>165</v>
      </c>
      <c r="D923" s="15">
        <v>461</v>
      </c>
      <c r="E923" t="s">
        <v>344</v>
      </c>
      <c r="F923" t="s">
        <v>109</v>
      </c>
      <c r="G923" t="s">
        <v>110</v>
      </c>
      <c r="H923" t="s">
        <v>165</v>
      </c>
      <c r="I923" t="s">
        <v>111</v>
      </c>
      <c r="J923" t="s">
        <v>112</v>
      </c>
      <c r="K923" t="s">
        <v>165</v>
      </c>
      <c r="L923" s="15">
        <v>6031</v>
      </c>
      <c r="M923" t="s">
        <v>392</v>
      </c>
      <c r="N923" t="s">
        <v>125</v>
      </c>
      <c r="O923" t="s">
        <v>235</v>
      </c>
      <c r="P923" t="s">
        <v>264</v>
      </c>
      <c r="Q923" t="s">
        <v>391</v>
      </c>
      <c r="R923" t="s">
        <v>170</v>
      </c>
      <c r="S923">
        <v>-100000</v>
      </c>
      <c r="T923">
        <v>0</v>
      </c>
      <c r="U923" s="15">
        <v>2</v>
      </c>
      <c r="V923" s="27" t="str">
        <f>INDEX(program[ProgramName],MATCH(Data2[[#This Row],[ProgramNum]],program[ProgramNum],0))</f>
        <v>GENERAL TRANSPORTATION OPERATIONS</v>
      </c>
      <c r="W923" s="20" t="str">
        <f>RIGHT(Data2[[#This Row],[ProgramNum]],1)&amp;Data2[[#This Row],[Statute]]</f>
        <v>4aq</v>
      </c>
      <c r="X923" s="27" t="e">
        <f>INDEX(#REF!,MATCH(Data2[[#This Row],[Appr]],#REF!,0))</f>
        <v>#REF!</v>
      </c>
      <c r="Y923" s="40" t="str">
        <f>INDEX(version[Version],MATCH(Data2[[#This Row],[ChangeAuth]],version[Chg code],0))</f>
        <v>Final</v>
      </c>
      <c r="Z923" s="30">
        <f>INDEX(fund[#Data],MATCH(G923,fund[Fund code],0),2)</f>
        <v>211</v>
      </c>
      <c r="AA923" s="29" t="str">
        <f>IF(Data2[[#This Row],[B2year]]=1,RIGHT(LEFT($A$1,4)+1,2),IF(Data2[[#This Row],[B2year]]=2,RIGHT($A$1,2),""))</f>
        <v>23</v>
      </c>
      <c r="AB923" s="29">
        <f>INDEX(version8[#Data],MATCH(Data2[[#This Row],[Version]],version8[Version],0),2)</f>
        <v>6</v>
      </c>
      <c r="AC923" s="29" t="str">
        <f>IF(Data2[[#This Row],[FederalService]]="",Data2[[#This Row],[FundSource]],IF(Data2[[#This Row],[FederalService]]="L",Data2[[#This Row],[FundSource]]&amp;"-L",IF(Data2[[#This Row],[FederalService]]="F",Data2[[#This Row],[FundSource]]&amp;"-F",IF(Data2[[#This Row],[FederalService]]="S",Data2[[#This Row],[FundSource]]&amp;"-S"))))</f>
        <v>SEG</v>
      </c>
    </row>
    <row r="924" spans="1:29" ht="15" x14ac:dyDescent="0.25">
      <c r="A924" t="s">
        <v>127</v>
      </c>
      <c r="B924" t="s">
        <v>126</v>
      </c>
      <c r="C924" t="s">
        <v>165</v>
      </c>
      <c r="D924" s="15">
        <v>563</v>
      </c>
      <c r="E924" t="s">
        <v>345</v>
      </c>
      <c r="F924" t="s">
        <v>109</v>
      </c>
      <c r="G924" t="s">
        <v>110</v>
      </c>
      <c r="H924" t="s">
        <v>165</v>
      </c>
      <c r="I924" t="s">
        <v>111</v>
      </c>
      <c r="J924" t="s">
        <v>112</v>
      </c>
      <c r="K924" t="s">
        <v>165</v>
      </c>
      <c r="L924" s="15">
        <v>6042</v>
      </c>
      <c r="M924" t="s">
        <v>426</v>
      </c>
      <c r="N924" t="s">
        <v>125</v>
      </c>
      <c r="O924" t="s">
        <v>209</v>
      </c>
      <c r="P924" t="s">
        <v>270</v>
      </c>
      <c r="Q924" t="s">
        <v>176</v>
      </c>
      <c r="R924" t="s">
        <v>170</v>
      </c>
      <c r="S924">
        <v>-2100000</v>
      </c>
      <c r="T924">
        <v>0</v>
      </c>
      <c r="U924" s="15">
        <v>1</v>
      </c>
      <c r="V924" s="27" t="str">
        <f>INDEX(program[ProgramName],MATCH(Data2[[#This Row],[ProgramNum]],program[ProgramNum],0))</f>
        <v>MOTOR VEHICLE SERVICES AND ENFORCEMENT</v>
      </c>
      <c r="W924" s="20" t="str">
        <f>RIGHT(Data2[[#This Row],[ProgramNum]],1)&amp;Data2[[#This Row],[Statute]]</f>
        <v>5cq</v>
      </c>
      <c r="X924" s="27" t="e">
        <f>INDEX(#REF!,MATCH(Data2[[#This Row],[Appr]],#REF!,0))</f>
        <v>#REF!</v>
      </c>
      <c r="Y924" s="40" t="str">
        <f>INDEX(version[Version],MATCH(Data2[[#This Row],[ChangeAuth]],version[Chg code],0))</f>
        <v>Final</v>
      </c>
      <c r="Z924" s="30">
        <f>INDEX(fund[#Data],MATCH(G924,fund[Fund code],0),2)</f>
        <v>211</v>
      </c>
      <c r="AA924" s="29" t="str">
        <f>IF(Data2[[#This Row],[B2year]]=1,RIGHT(LEFT($A$1,4)+1,2),IF(Data2[[#This Row],[B2year]]=2,RIGHT($A$1,2),""))</f>
        <v>22</v>
      </c>
      <c r="AB924" s="29">
        <f>INDEX(version8[#Data],MATCH(Data2[[#This Row],[Version]],version8[Version],0),2)</f>
        <v>6</v>
      </c>
      <c r="AC924" s="29" t="str">
        <f>IF(Data2[[#This Row],[FederalService]]="",Data2[[#This Row],[FundSource]],IF(Data2[[#This Row],[FederalService]]="L",Data2[[#This Row],[FundSource]]&amp;"-L",IF(Data2[[#This Row],[FederalService]]="F",Data2[[#This Row],[FundSource]]&amp;"-F",IF(Data2[[#This Row],[FederalService]]="S",Data2[[#This Row],[FundSource]]&amp;"-S"))))</f>
        <v>SEG</v>
      </c>
    </row>
    <row r="925" spans="1:29" ht="15" x14ac:dyDescent="0.25">
      <c r="A925" t="s">
        <v>127</v>
      </c>
      <c r="B925" t="s">
        <v>126</v>
      </c>
      <c r="C925" t="s">
        <v>165</v>
      </c>
      <c r="D925" s="15">
        <v>563</v>
      </c>
      <c r="E925" t="s">
        <v>345</v>
      </c>
      <c r="F925" t="s">
        <v>109</v>
      </c>
      <c r="G925" t="s">
        <v>110</v>
      </c>
      <c r="H925" t="s">
        <v>165</v>
      </c>
      <c r="I925" t="s">
        <v>111</v>
      </c>
      <c r="J925" t="s">
        <v>112</v>
      </c>
      <c r="K925" t="s">
        <v>165</v>
      </c>
      <c r="L925" s="15">
        <v>6042</v>
      </c>
      <c r="M925" t="s">
        <v>426</v>
      </c>
      <c r="N925" t="s">
        <v>125</v>
      </c>
      <c r="O925" t="s">
        <v>209</v>
      </c>
      <c r="P925" t="s">
        <v>270</v>
      </c>
      <c r="Q925" t="s">
        <v>176</v>
      </c>
      <c r="R925" t="s">
        <v>170</v>
      </c>
      <c r="S925">
        <v>-2100000</v>
      </c>
      <c r="T925">
        <v>0</v>
      </c>
      <c r="U925" s="15">
        <v>2</v>
      </c>
      <c r="V925" s="27" t="str">
        <f>INDEX(program[ProgramName],MATCH(Data2[[#This Row],[ProgramNum]],program[ProgramNum],0))</f>
        <v>MOTOR VEHICLE SERVICES AND ENFORCEMENT</v>
      </c>
      <c r="W925" s="20" t="str">
        <f>RIGHT(Data2[[#This Row],[ProgramNum]],1)&amp;Data2[[#This Row],[Statute]]</f>
        <v>5cq</v>
      </c>
      <c r="X925" s="27" t="e">
        <f>INDEX(#REF!,MATCH(Data2[[#This Row],[Appr]],#REF!,0))</f>
        <v>#REF!</v>
      </c>
      <c r="Y925" s="40" t="str">
        <f>INDEX(version[Version],MATCH(Data2[[#This Row],[ChangeAuth]],version[Chg code],0))</f>
        <v>Final</v>
      </c>
      <c r="Z925" s="30">
        <f>INDEX(fund[#Data],MATCH(G925,fund[Fund code],0),2)</f>
        <v>211</v>
      </c>
      <c r="AA925" s="29" t="str">
        <f>IF(Data2[[#This Row],[B2year]]=1,RIGHT(LEFT($A$1,4)+1,2),IF(Data2[[#This Row],[B2year]]=2,RIGHT($A$1,2),""))</f>
        <v>23</v>
      </c>
      <c r="AB925" s="29">
        <f>INDEX(version8[#Data],MATCH(Data2[[#This Row],[Version]],version8[Version],0),2)</f>
        <v>6</v>
      </c>
      <c r="AC925" s="29" t="str">
        <f>IF(Data2[[#This Row],[FederalService]]="",Data2[[#This Row],[FundSource]],IF(Data2[[#This Row],[FederalService]]="L",Data2[[#This Row],[FundSource]]&amp;"-L",IF(Data2[[#This Row],[FederalService]]="F",Data2[[#This Row],[FundSource]]&amp;"-F",IF(Data2[[#This Row],[FederalService]]="S",Data2[[#This Row],[FundSource]]&amp;"-S"))))</f>
        <v>SEG</v>
      </c>
    </row>
    <row r="926" spans="1:29" ht="15" x14ac:dyDescent="0.25">
      <c r="A926" t="s">
        <v>127</v>
      </c>
      <c r="B926" t="s">
        <v>123</v>
      </c>
      <c r="C926" t="s">
        <v>165</v>
      </c>
      <c r="D926" s="15">
        <v>564</v>
      </c>
      <c r="E926" t="s">
        <v>349</v>
      </c>
      <c r="F926" t="s">
        <v>109</v>
      </c>
      <c r="G926" t="s">
        <v>110</v>
      </c>
      <c r="H926" t="s">
        <v>165</v>
      </c>
      <c r="I926" t="s">
        <v>111</v>
      </c>
      <c r="J926" t="s">
        <v>112</v>
      </c>
      <c r="K926" t="s">
        <v>165</v>
      </c>
      <c r="L926" s="15">
        <v>6043</v>
      </c>
      <c r="M926" t="s">
        <v>469</v>
      </c>
      <c r="N926" t="s">
        <v>125</v>
      </c>
      <c r="O926" t="s">
        <v>195</v>
      </c>
      <c r="P926" t="s">
        <v>196</v>
      </c>
      <c r="Q926" t="s">
        <v>470</v>
      </c>
      <c r="R926" t="s">
        <v>170</v>
      </c>
      <c r="S926">
        <v>-411400</v>
      </c>
      <c r="T926">
        <v>0</v>
      </c>
      <c r="U926" s="15">
        <v>1</v>
      </c>
      <c r="V926" s="27" t="str">
        <f>INDEX(program[ProgramName],MATCH(Data2[[#This Row],[ProgramNum]],program[ProgramNum],0))</f>
        <v>MOTOR VEHICLE SERVICES AND ENFORCEMENT</v>
      </c>
      <c r="W926" s="20" t="str">
        <f>RIGHT(Data2[[#This Row],[ProgramNum]],1)&amp;Data2[[#This Row],[Statute]]</f>
        <v>5dq</v>
      </c>
      <c r="X926" s="27" t="e">
        <f>INDEX(#REF!,MATCH(Data2[[#This Row],[Appr]],#REF!,0))</f>
        <v>#REF!</v>
      </c>
      <c r="Y926" s="40" t="str">
        <f>INDEX(version[Version],MATCH(Data2[[#This Row],[ChangeAuth]],version[Chg code],0))</f>
        <v>Final</v>
      </c>
      <c r="Z926" s="30">
        <f>INDEX(fund[#Data],MATCH(G926,fund[Fund code],0),2)</f>
        <v>211</v>
      </c>
      <c r="AA926" s="29" t="str">
        <f>IF(Data2[[#This Row],[B2year]]=1,RIGHT(LEFT($A$1,4)+1,2),IF(Data2[[#This Row],[B2year]]=2,RIGHT($A$1,2),""))</f>
        <v>22</v>
      </c>
      <c r="AB926" s="29">
        <f>INDEX(version8[#Data],MATCH(Data2[[#This Row],[Version]],version8[Version],0),2)</f>
        <v>6</v>
      </c>
      <c r="AC926" s="29" t="str">
        <f>IF(Data2[[#This Row],[FederalService]]="",Data2[[#This Row],[FundSource]],IF(Data2[[#This Row],[FederalService]]="L",Data2[[#This Row],[FundSource]]&amp;"-L",IF(Data2[[#This Row],[FederalService]]="F",Data2[[#This Row],[FundSource]]&amp;"-F",IF(Data2[[#This Row],[FederalService]]="S",Data2[[#This Row],[FundSource]]&amp;"-S"))))</f>
        <v>SEG</v>
      </c>
    </row>
    <row r="927" spans="1:29" ht="15" x14ac:dyDescent="0.25">
      <c r="A927" t="s">
        <v>128</v>
      </c>
      <c r="B927" t="s">
        <v>107</v>
      </c>
      <c r="C927" t="s">
        <v>165</v>
      </c>
      <c r="D927" s="15">
        <v>661</v>
      </c>
      <c r="E927" t="s">
        <v>480</v>
      </c>
      <c r="F927" t="s">
        <v>109</v>
      </c>
      <c r="G927" t="s">
        <v>110</v>
      </c>
      <c r="H927" t="s">
        <v>474</v>
      </c>
      <c r="I927" t="s">
        <v>112</v>
      </c>
      <c r="J927" t="s">
        <v>112</v>
      </c>
      <c r="K927" t="s">
        <v>165</v>
      </c>
      <c r="L927" s="15">
        <v>5602</v>
      </c>
      <c r="M927" t="s">
        <v>481</v>
      </c>
      <c r="N927" t="s">
        <v>122</v>
      </c>
      <c r="O927" t="s">
        <v>235</v>
      </c>
      <c r="P927" t="s">
        <v>264</v>
      </c>
      <c r="Q927" t="s">
        <v>470</v>
      </c>
      <c r="R927" t="s">
        <v>170</v>
      </c>
      <c r="S927">
        <v>-130000</v>
      </c>
      <c r="T927">
        <v>0</v>
      </c>
      <c r="U927" s="15">
        <v>1</v>
      </c>
      <c r="V927" s="27" t="str">
        <f>INDEX(program[ProgramName],MATCH(Data2[[#This Row],[ProgramNum]],program[ProgramNum],0))</f>
        <v>DEBT SERVICES</v>
      </c>
      <c r="W927" s="20" t="str">
        <f>RIGHT(Data2[[#This Row],[ProgramNum]],1)&amp;Data2[[#This Row],[Statute]]</f>
        <v>6aq</v>
      </c>
      <c r="X927" s="27" t="e">
        <f>INDEX(#REF!,MATCH(Data2[[#This Row],[Appr]],#REF!,0))</f>
        <v>#REF!</v>
      </c>
      <c r="Y927" s="40" t="str">
        <f>INDEX(version[Version],MATCH(Data2[[#This Row],[ChangeAuth]],version[Chg code],0))</f>
        <v>Governor's</v>
      </c>
      <c r="Z927" s="30">
        <f>INDEX(fund[#Data],MATCH(G927,fund[Fund code],0),2)</f>
        <v>211</v>
      </c>
      <c r="AA927" s="29" t="str">
        <f>IF(Data2[[#This Row],[B2year]]=1,RIGHT(LEFT($A$1,4)+1,2),IF(Data2[[#This Row],[B2year]]=2,RIGHT($A$1,2),""))</f>
        <v>22</v>
      </c>
      <c r="AB927" s="29">
        <f>INDEX(version8[#Data],MATCH(Data2[[#This Row],[Version]],version8[Version],0),2)</f>
        <v>2</v>
      </c>
      <c r="AC927" s="29" t="str">
        <f>IF(Data2[[#This Row],[FederalService]]="",Data2[[#This Row],[FundSource]],IF(Data2[[#This Row],[FederalService]]="L",Data2[[#This Row],[FundSource]]&amp;"-L",IF(Data2[[#This Row],[FederalService]]="F",Data2[[#This Row],[FundSource]]&amp;"-F",IF(Data2[[#This Row],[FederalService]]="S",Data2[[#This Row],[FundSource]]&amp;"-S"))))</f>
        <v>SEG</v>
      </c>
    </row>
    <row r="928" spans="1:29" ht="15" x14ac:dyDescent="0.25">
      <c r="A928" t="s">
        <v>128</v>
      </c>
      <c r="B928" t="s">
        <v>107</v>
      </c>
      <c r="C928" t="s">
        <v>165</v>
      </c>
      <c r="D928" s="15">
        <v>661</v>
      </c>
      <c r="E928" t="s">
        <v>480</v>
      </c>
      <c r="F928" t="s">
        <v>109</v>
      </c>
      <c r="G928" t="s">
        <v>110</v>
      </c>
      <c r="H928" t="s">
        <v>474</v>
      </c>
      <c r="I928" t="s">
        <v>112</v>
      </c>
      <c r="J928" t="s">
        <v>112</v>
      </c>
      <c r="K928" t="s">
        <v>165</v>
      </c>
      <c r="L928" s="15">
        <v>5602</v>
      </c>
      <c r="M928" t="s">
        <v>481</v>
      </c>
      <c r="N928" t="s">
        <v>122</v>
      </c>
      <c r="O928" t="s">
        <v>235</v>
      </c>
      <c r="P928" t="s">
        <v>264</v>
      </c>
      <c r="Q928" t="s">
        <v>470</v>
      </c>
      <c r="R928" t="s">
        <v>170</v>
      </c>
      <c r="S928">
        <v>-930000</v>
      </c>
      <c r="T928">
        <v>0</v>
      </c>
      <c r="U928" s="15">
        <v>2</v>
      </c>
      <c r="V928" s="27" t="str">
        <f>INDEX(program[ProgramName],MATCH(Data2[[#This Row],[ProgramNum]],program[ProgramNum],0))</f>
        <v>DEBT SERVICES</v>
      </c>
      <c r="W928" s="20" t="str">
        <f>RIGHT(Data2[[#This Row],[ProgramNum]],1)&amp;Data2[[#This Row],[Statute]]</f>
        <v>6aq</v>
      </c>
      <c r="X928" s="27" t="e">
        <f>INDEX(#REF!,MATCH(Data2[[#This Row],[Appr]],#REF!,0))</f>
        <v>#REF!</v>
      </c>
      <c r="Y928" s="40" t="str">
        <f>INDEX(version[Version],MATCH(Data2[[#This Row],[ChangeAuth]],version[Chg code],0))</f>
        <v>Governor's</v>
      </c>
      <c r="Z928" s="30">
        <f>INDEX(fund[#Data],MATCH(G928,fund[Fund code],0),2)</f>
        <v>211</v>
      </c>
      <c r="AA928" s="29" t="str">
        <f>IF(Data2[[#This Row],[B2year]]=1,RIGHT(LEFT($A$1,4)+1,2),IF(Data2[[#This Row],[B2year]]=2,RIGHT($A$1,2),""))</f>
        <v>23</v>
      </c>
      <c r="AB928" s="29">
        <f>INDEX(version8[#Data],MATCH(Data2[[#This Row],[Version]],version8[Version],0),2)</f>
        <v>2</v>
      </c>
      <c r="AC928" s="29" t="str">
        <f>IF(Data2[[#This Row],[FederalService]]="",Data2[[#This Row],[FundSource]],IF(Data2[[#This Row],[FederalService]]="L",Data2[[#This Row],[FundSource]]&amp;"-L",IF(Data2[[#This Row],[FederalService]]="F",Data2[[#This Row],[FundSource]]&amp;"-F",IF(Data2[[#This Row],[FederalService]]="S",Data2[[#This Row],[FundSource]]&amp;"-S"))))</f>
        <v>SEG</v>
      </c>
    </row>
    <row r="929" spans="1:29" ht="15" x14ac:dyDescent="0.25">
      <c r="A929" t="s">
        <v>128</v>
      </c>
      <c r="B929" t="s">
        <v>107</v>
      </c>
      <c r="C929" t="s">
        <v>165</v>
      </c>
      <c r="D929" s="15">
        <v>661</v>
      </c>
      <c r="E929" t="s">
        <v>480</v>
      </c>
      <c r="F929" t="s">
        <v>109</v>
      </c>
      <c r="G929" t="s">
        <v>110</v>
      </c>
      <c r="H929" t="s">
        <v>474</v>
      </c>
      <c r="I929" t="s">
        <v>112</v>
      </c>
      <c r="J929" t="s">
        <v>112</v>
      </c>
      <c r="K929" t="s">
        <v>165</v>
      </c>
      <c r="L929" s="15">
        <v>5601</v>
      </c>
      <c r="M929" t="s">
        <v>482</v>
      </c>
      <c r="N929" t="s">
        <v>122</v>
      </c>
      <c r="O929" t="s">
        <v>235</v>
      </c>
      <c r="P929" t="s">
        <v>264</v>
      </c>
      <c r="Q929" t="s">
        <v>470</v>
      </c>
      <c r="R929" t="s">
        <v>170</v>
      </c>
      <c r="S929">
        <v>-96000</v>
      </c>
      <c r="T929">
        <v>0</v>
      </c>
      <c r="U929" s="15">
        <v>1</v>
      </c>
      <c r="V929" s="27" t="str">
        <f>INDEX(program[ProgramName],MATCH(Data2[[#This Row],[ProgramNum]],program[ProgramNum],0))</f>
        <v>DEBT SERVICES</v>
      </c>
      <c r="W929" s="20" t="str">
        <f>RIGHT(Data2[[#This Row],[ProgramNum]],1)&amp;Data2[[#This Row],[Statute]]</f>
        <v>6aq</v>
      </c>
      <c r="X929" s="27" t="e">
        <f>INDEX(#REF!,MATCH(Data2[[#This Row],[Appr]],#REF!,0))</f>
        <v>#REF!</v>
      </c>
      <c r="Y929" s="40" t="str">
        <f>INDEX(version[Version],MATCH(Data2[[#This Row],[ChangeAuth]],version[Chg code],0))</f>
        <v>Governor's</v>
      </c>
      <c r="Z929" s="30">
        <f>INDEX(fund[#Data],MATCH(G929,fund[Fund code],0),2)</f>
        <v>211</v>
      </c>
      <c r="AA929" s="29" t="str">
        <f>IF(Data2[[#This Row],[B2year]]=1,RIGHT(LEFT($A$1,4)+1,2),IF(Data2[[#This Row],[B2year]]=2,RIGHT($A$1,2),""))</f>
        <v>22</v>
      </c>
      <c r="AB929" s="29">
        <f>INDEX(version8[#Data],MATCH(Data2[[#This Row],[Version]],version8[Version],0),2)</f>
        <v>2</v>
      </c>
      <c r="AC929" s="29" t="str">
        <f>IF(Data2[[#This Row],[FederalService]]="",Data2[[#This Row],[FundSource]],IF(Data2[[#This Row],[FederalService]]="L",Data2[[#This Row],[FundSource]]&amp;"-L",IF(Data2[[#This Row],[FederalService]]="F",Data2[[#This Row],[FundSource]]&amp;"-F",IF(Data2[[#This Row],[FederalService]]="S",Data2[[#This Row],[FundSource]]&amp;"-S"))))</f>
        <v>SEG</v>
      </c>
    </row>
    <row r="930" spans="1:29" ht="15" x14ac:dyDescent="0.25">
      <c r="A930" t="s">
        <v>128</v>
      </c>
      <c r="B930" t="s">
        <v>107</v>
      </c>
      <c r="C930" t="s">
        <v>165</v>
      </c>
      <c r="D930" s="15">
        <v>661</v>
      </c>
      <c r="E930" t="s">
        <v>480</v>
      </c>
      <c r="F930" t="s">
        <v>109</v>
      </c>
      <c r="G930" t="s">
        <v>110</v>
      </c>
      <c r="H930" t="s">
        <v>474</v>
      </c>
      <c r="I930" t="s">
        <v>112</v>
      </c>
      <c r="J930" t="s">
        <v>112</v>
      </c>
      <c r="K930" t="s">
        <v>165</v>
      </c>
      <c r="L930" s="15">
        <v>5601</v>
      </c>
      <c r="M930" t="s">
        <v>482</v>
      </c>
      <c r="N930" t="s">
        <v>122</v>
      </c>
      <c r="O930" t="s">
        <v>235</v>
      </c>
      <c r="P930" t="s">
        <v>264</v>
      </c>
      <c r="Q930" t="s">
        <v>470</v>
      </c>
      <c r="R930" t="s">
        <v>170</v>
      </c>
      <c r="S930">
        <v>-710000</v>
      </c>
      <c r="T930">
        <v>0</v>
      </c>
      <c r="U930" s="15">
        <v>2</v>
      </c>
      <c r="V930" s="27" t="str">
        <f>INDEX(program[ProgramName],MATCH(Data2[[#This Row],[ProgramNum]],program[ProgramNum],0))</f>
        <v>DEBT SERVICES</v>
      </c>
      <c r="W930" s="20" t="str">
        <f>RIGHT(Data2[[#This Row],[ProgramNum]],1)&amp;Data2[[#This Row],[Statute]]</f>
        <v>6aq</v>
      </c>
      <c r="X930" s="27" t="e">
        <f>INDEX(#REF!,MATCH(Data2[[#This Row],[Appr]],#REF!,0))</f>
        <v>#REF!</v>
      </c>
      <c r="Y930" s="40" t="str">
        <f>INDEX(version[Version],MATCH(Data2[[#This Row],[ChangeAuth]],version[Chg code],0))</f>
        <v>Governor's</v>
      </c>
      <c r="Z930" s="30">
        <f>INDEX(fund[#Data],MATCH(G930,fund[Fund code],0),2)</f>
        <v>211</v>
      </c>
      <c r="AA930" s="29" t="str">
        <f>IF(Data2[[#This Row],[B2year]]=1,RIGHT(LEFT($A$1,4)+1,2),IF(Data2[[#This Row],[B2year]]=2,RIGHT($A$1,2),""))</f>
        <v>23</v>
      </c>
      <c r="AB930" s="29">
        <f>INDEX(version8[#Data],MATCH(Data2[[#This Row],[Version]],version8[Version],0),2)</f>
        <v>2</v>
      </c>
      <c r="AC930" s="29" t="str">
        <f>IF(Data2[[#This Row],[FederalService]]="",Data2[[#This Row],[FundSource]],IF(Data2[[#This Row],[FederalService]]="L",Data2[[#This Row],[FundSource]]&amp;"-L",IF(Data2[[#This Row],[FederalService]]="F",Data2[[#This Row],[FundSource]]&amp;"-F",IF(Data2[[#This Row],[FederalService]]="S",Data2[[#This Row],[FundSource]]&amp;"-S"))))</f>
        <v>SEG</v>
      </c>
    </row>
    <row r="931" spans="1:29" ht="15" x14ac:dyDescent="0.25">
      <c r="A931" t="s">
        <v>128</v>
      </c>
      <c r="B931" t="s">
        <v>107</v>
      </c>
      <c r="C931" t="s">
        <v>165</v>
      </c>
      <c r="D931" s="15">
        <v>661</v>
      </c>
      <c r="E931" t="s">
        <v>480</v>
      </c>
      <c r="F931" t="s">
        <v>109</v>
      </c>
      <c r="G931" t="s">
        <v>110</v>
      </c>
      <c r="H931" t="s">
        <v>474</v>
      </c>
      <c r="I931" t="s">
        <v>112</v>
      </c>
      <c r="J931" t="s">
        <v>112</v>
      </c>
      <c r="K931" t="s">
        <v>165</v>
      </c>
      <c r="L931" s="15">
        <v>5302</v>
      </c>
      <c r="M931" t="s">
        <v>371</v>
      </c>
      <c r="N931" t="s">
        <v>122</v>
      </c>
      <c r="O931" t="s">
        <v>235</v>
      </c>
      <c r="P931" t="s">
        <v>264</v>
      </c>
      <c r="Q931" t="s">
        <v>470</v>
      </c>
      <c r="R931" t="s">
        <v>170</v>
      </c>
      <c r="S931">
        <v>-1281500</v>
      </c>
      <c r="T931">
        <v>0</v>
      </c>
      <c r="U931" s="15">
        <v>1</v>
      </c>
      <c r="V931" s="27" t="str">
        <f>INDEX(program[ProgramName],MATCH(Data2[[#This Row],[ProgramNum]],program[ProgramNum],0))</f>
        <v>DEBT SERVICES</v>
      </c>
      <c r="W931" s="20" t="str">
        <f>RIGHT(Data2[[#This Row],[ProgramNum]],1)&amp;Data2[[#This Row],[Statute]]</f>
        <v>6aq</v>
      </c>
      <c r="X931" s="27" t="e">
        <f>INDEX(#REF!,MATCH(Data2[[#This Row],[Appr]],#REF!,0))</f>
        <v>#REF!</v>
      </c>
      <c r="Y931" s="40" t="str">
        <f>INDEX(version[Version],MATCH(Data2[[#This Row],[ChangeAuth]],version[Chg code],0))</f>
        <v>Governor's</v>
      </c>
      <c r="Z931" s="30">
        <f>INDEX(fund[#Data],MATCH(G931,fund[Fund code],0),2)</f>
        <v>211</v>
      </c>
      <c r="AA931" s="29" t="str">
        <f>IF(Data2[[#This Row],[B2year]]=1,RIGHT(LEFT($A$1,4)+1,2),IF(Data2[[#This Row],[B2year]]=2,RIGHT($A$1,2),""))</f>
        <v>22</v>
      </c>
      <c r="AB931" s="29">
        <f>INDEX(version8[#Data],MATCH(Data2[[#This Row],[Version]],version8[Version],0),2)</f>
        <v>2</v>
      </c>
      <c r="AC931" s="29" t="str">
        <f>IF(Data2[[#This Row],[FederalService]]="",Data2[[#This Row],[FundSource]],IF(Data2[[#This Row],[FederalService]]="L",Data2[[#This Row],[FundSource]]&amp;"-L",IF(Data2[[#This Row],[FederalService]]="F",Data2[[#This Row],[FundSource]]&amp;"-F",IF(Data2[[#This Row],[FederalService]]="S",Data2[[#This Row],[FundSource]]&amp;"-S"))))</f>
        <v>SEG</v>
      </c>
    </row>
    <row r="932" spans="1:29" ht="15" x14ac:dyDescent="0.25">
      <c r="A932" t="s">
        <v>128</v>
      </c>
      <c r="B932" t="s">
        <v>107</v>
      </c>
      <c r="C932" t="s">
        <v>165</v>
      </c>
      <c r="D932" s="15">
        <v>661</v>
      </c>
      <c r="E932" t="s">
        <v>480</v>
      </c>
      <c r="F932" t="s">
        <v>109</v>
      </c>
      <c r="G932" t="s">
        <v>110</v>
      </c>
      <c r="H932" t="s">
        <v>474</v>
      </c>
      <c r="I932" t="s">
        <v>112</v>
      </c>
      <c r="J932" t="s">
        <v>112</v>
      </c>
      <c r="K932" t="s">
        <v>165</v>
      </c>
      <c r="L932" s="15">
        <v>5302</v>
      </c>
      <c r="M932" t="s">
        <v>371</v>
      </c>
      <c r="N932" t="s">
        <v>122</v>
      </c>
      <c r="O932" t="s">
        <v>235</v>
      </c>
      <c r="P932" t="s">
        <v>264</v>
      </c>
      <c r="Q932" t="s">
        <v>470</v>
      </c>
      <c r="R932" t="s">
        <v>170</v>
      </c>
      <c r="S932">
        <v>-8737400</v>
      </c>
      <c r="T932">
        <v>0</v>
      </c>
      <c r="U932" s="15">
        <v>2</v>
      </c>
      <c r="V932" s="27" t="str">
        <f>INDEX(program[ProgramName],MATCH(Data2[[#This Row],[ProgramNum]],program[ProgramNum],0))</f>
        <v>DEBT SERVICES</v>
      </c>
      <c r="W932" s="20" t="str">
        <f>RIGHT(Data2[[#This Row],[ProgramNum]],1)&amp;Data2[[#This Row],[Statute]]</f>
        <v>6aq</v>
      </c>
      <c r="X932" s="27" t="e">
        <f>INDEX(#REF!,MATCH(Data2[[#This Row],[Appr]],#REF!,0))</f>
        <v>#REF!</v>
      </c>
      <c r="Y932" s="40" t="str">
        <f>INDEX(version[Version],MATCH(Data2[[#This Row],[ChangeAuth]],version[Chg code],0))</f>
        <v>Governor's</v>
      </c>
      <c r="Z932" s="30">
        <f>INDEX(fund[#Data],MATCH(G932,fund[Fund code],0),2)</f>
        <v>211</v>
      </c>
      <c r="AA932" s="29" t="str">
        <f>IF(Data2[[#This Row],[B2year]]=1,RIGHT(LEFT($A$1,4)+1,2),IF(Data2[[#This Row],[B2year]]=2,RIGHT($A$1,2),""))</f>
        <v>23</v>
      </c>
      <c r="AB932" s="29">
        <f>INDEX(version8[#Data],MATCH(Data2[[#This Row],[Version]],version8[Version],0),2)</f>
        <v>2</v>
      </c>
      <c r="AC932" s="29" t="str">
        <f>IF(Data2[[#This Row],[FederalService]]="",Data2[[#This Row],[FundSource]],IF(Data2[[#This Row],[FederalService]]="L",Data2[[#This Row],[FundSource]]&amp;"-L",IF(Data2[[#This Row],[FederalService]]="F",Data2[[#This Row],[FundSource]]&amp;"-F",IF(Data2[[#This Row],[FederalService]]="S",Data2[[#This Row],[FundSource]]&amp;"-S"))))</f>
        <v>SEG</v>
      </c>
    </row>
    <row r="933" spans="1:29" ht="15" x14ac:dyDescent="0.25">
      <c r="A933" t="s">
        <v>128</v>
      </c>
      <c r="B933" t="s">
        <v>107</v>
      </c>
      <c r="C933" t="s">
        <v>165</v>
      </c>
      <c r="D933" s="15">
        <v>661</v>
      </c>
      <c r="E933" t="s">
        <v>480</v>
      </c>
      <c r="F933" t="s">
        <v>109</v>
      </c>
      <c r="G933" t="s">
        <v>110</v>
      </c>
      <c r="H933" t="s">
        <v>474</v>
      </c>
      <c r="I933" t="s">
        <v>112</v>
      </c>
      <c r="J933" t="s">
        <v>112</v>
      </c>
      <c r="K933" t="s">
        <v>165</v>
      </c>
      <c r="L933" s="15">
        <v>5602</v>
      </c>
      <c r="M933" t="s">
        <v>481</v>
      </c>
      <c r="N933" t="s">
        <v>114</v>
      </c>
      <c r="O933" t="s">
        <v>235</v>
      </c>
      <c r="P933" t="s">
        <v>264</v>
      </c>
      <c r="Q933" t="s">
        <v>470</v>
      </c>
      <c r="R933" t="s">
        <v>170</v>
      </c>
      <c r="S933">
        <v>130000</v>
      </c>
      <c r="T933">
        <v>0</v>
      </c>
      <c r="U933" s="15">
        <v>1</v>
      </c>
      <c r="V933" s="27" t="str">
        <f>INDEX(program[ProgramName],MATCH(Data2[[#This Row],[ProgramNum]],program[ProgramNum],0))</f>
        <v>DEBT SERVICES</v>
      </c>
      <c r="W933" s="20" t="str">
        <f>RIGHT(Data2[[#This Row],[ProgramNum]],1)&amp;Data2[[#This Row],[Statute]]</f>
        <v>6aq</v>
      </c>
      <c r="X933" s="27" t="e">
        <f>INDEX(#REF!,MATCH(Data2[[#This Row],[Appr]],#REF!,0))</f>
        <v>#REF!</v>
      </c>
      <c r="Y933" s="40" t="str">
        <f>INDEX(version[Version],MATCH(Data2[[#This Row],[ChangeAuth]],version[Chg code],0))</f>
        <v>Agency</v>
      </c>
      <c r="Z933" s="30">
        <f>INDEX(fund[#Data],MATCH(G933,fund[Fund code],0),2)</f>
        <v>211</v>
      </c>
      <c r="AA933" s="29" t="str">
        <f>IF(Data2[[#This Row],[B2year]]=1,RIGHT(LEFT($A$1,4)+1,2),IF(Data2[[#This Row],[B2year]]=2,RIGHT($A$1,2),""))</f>
        <v>22</v>
      </c>
      <c r="AB933" s="29">
        <f>INDEX(version8[#Data],MATCH(Data2[[#This Row],[Version]],version8[Version],0),2)</f>
        <v>1</v>
      </c>
      <c r="AC933" s="29" t="str">
        <f>IF(Data2[[#This Row],[FederalService]]="",Data2[[#This Row],[FundSource]],IF(Data2[[#This Row],[FederalService]]="L",Data2[[#This Row],[FundSource]]&amp;"-L",IF(Data2[[#This Row],[FederalService]]="F",Data2[[#This Row],[FundSource]]&amp;"-F",IF(Data2[[#This Row],[FederalService]]="S",Data2[[#This Row],[FundSource]]&amp;"-S"))))</f>
        <v>SEG</v>
      </c>
    </row>
    <row r="934" spans="1:29" ht="15" x14ac:dyDescent="0.25">
      <c r="A934" t="s">
        <v>128</v>
      </c>
      <c r="B934" t="s">
        <v>107</v>
      </c>
      <c r="C934" t="s">
        <v>165</v>
      </c>
      <c r="D934" s="15">
        <v>661</v>
      </c>
      <c r="E934" t="s">
        <v>480</v>
      </c>
      <c r="F934" t="s">
        <v>109</v>
      </c>
      <c r="G934" t="s">
        <v>110</v>
      </c>
      <c r="H934" t="s">
        <v>474</v>
      </c>
      <c r="I934" t="s">
        <v>112</v>
      </c>
      <c r="J934" t="s">
        <v>112</v>
      </c>
      <c r="K934" t="s">
        <v>165</v>
      </c>
      <c r="L934" s="15">
        <v>5602</v>
      </c>
      <c r="M934" t="s">
        <v>481</v>
      </c>
      <c r="N934" t="s">
        <v>114</v>
      </c>
      <c r="O934" t="s">
        <v>235</v>
      </c>
      <c r="P934" t="s">
        <v>264</v>
      </c>
      <c r="Q934" t="s">
        <v>470</v>
      </c>
      <c r="R934" t="s">
        <v>170</v>
      </c>
      <c r="S934">
        <v>930000</v>
      </c>
      <c r="T934">
        <v>0</v>
      </c>
      <c r="U934" s="15">
        <v>2</v>
      </c>
      <c r="V934" s="27" t="str">
        <f>INDEX(program[ProgramName],MATCH(Data2[[#This Row],[ProgramNum]],program[ProgramNum],0))</f>
        <v>DEBT SERVICES</v>
      </c>
      <c r="W934" s="20" t="str">
        <f>RIGHT(Data2[[#This Row],[ProgramNum]],1)&amp;Data2[[#This Row],[Statute]]</f>
        <v>6aq</v>
      </c>
      <c r="X934" s="27" t="e">
        <f>INDEX(#REF!,MATCH(Data2[[#This Row],[Appr]],#REF!,0))</f>
        <v>#REF!</v>
      </c>
      <c r="Y934" s="40" t="str">
        <f>INDEX(version[Version],MATCH(Data2[[#This Row],[ChangeAuth]],version[Chg code],0))</f>
        <v>Agency</v>
      </c>
      <c r="Z934" s="30">
        <f>INDEX(fund[#Data],MATCH(G934,fund[Fund code],0),2)</f>
        <v>211</v>
      </c>
      <c r="AA934" s="29" t="str">
        <f>IF(Data2[[#This Row],[B2year]]=1,RIGHT(LEFT($A$1,4)+1,2),IF(Data2[[#This Row],[B2year]]=2,RIGHT($A$1,2),""))</f>
        <v>23</v>
      </c>
      <c r="AB934" s="29">
        <f>INDEX(version8[#Data],MATCH(Data2[[#This Row],[Version]],version8[Version],0),2)</f>
        <v>1</v>
      </c>
      <c r="AC934" s="29" t="str">
        <f>IF(Data2[[#This Row],[FederalService]]="",Data2[[#This Row],[FundSource]],IF(Data2[[#This Row],[FederalService]]="L",Data2[[#This Row],[FundSource]]&amp;"-L",IF(Data2[[#This Row],[FederalService]]="F",Data2[[#This Row],[FundSource]]&amp;"-F",IF(Data2[[#This Row],[FederalService]]="S",Data2[[#This Row],[FundSource]]&amp;"-S"))))</f>
        <v>SEG</v>
      </c>
    </row>
    <row r="935" spans="1:29" ht="15" x14ac:dyDescent="0.25">
      <c r="A935" t="s">
        <v>128</v>
      </c>
      <c r="B935" t="s">
        <v>107</v>
      </c>
      <c r="C935" t="s">
        <v>165</v>
      </c>
      <c r="D935" s="15">
        <v>661</v>
      </c>
      <c r="E935" t="s">
        <v>480</v>
      </c>
      <c r="F935" t="s">
        <v>109</v>
      </c>
      <c r="G935" t="s">
        <v>110</v>
      </c>
      <c r="H935" t="s">
        <v>474</v>
      </c>
      <c r="I935" t="s">
        <v>112</v>
      </c>
      <c r="J935" t="s">
        <v>112</v>
      </c>
      <c r="K935" t="s">
        <v>165</v>
      </c>
      <c r="L935" s="15">
        <v>5601</v>
      </c>
      <c r="M935" t="s">
        <v>482</v>
      </c>
      <c r="N935" t="s">
        <v>114</v>
      </c>
      <c r="O935" t="s">
        <v>235</v>
      </c>
      <c r="P935" t="s">
        <v>264</v>
      </c>
      <c r="Q935" t="s">
        <v>470</v>
      </c>
      <c r="R935" t="s">
        <v>170</v>
      </c>
      <c r="S935">
        <v>96000</v>
      </c>
      <c r="T935">
        <v>0</v>
      </c>
      <c r="U935" s="15">
        <v>1</v>
      </c>
      <c r="V935" s="27" t="str">
        <f>INDEX(program[ProgramName],MATCH(Data2[[#This Row],[ProgramNum]],program[ProgramNum],0))</f>
        <v>DEBT SERVICES</v>
      </c>
      <c r="W935" s="20" t="str">
        <f>RIGHT(Data2[[#This Row],[ProgramNum]],1)&amp;Data2[[#This Row],[Statute]]</f>
        <v>6aq</v>
      </c>
      <c r="X935" s="27" t="e">
        <f>INDEX(#REF!,MATCH(Data2[[#This Row],[Appr]],#REF!,0))</f>
        <v>#REF!</v>
      </c>
      <c r="Y935" s="40" t="str">
        <f>INDEX(version[Version],MATCH(Data2[[#This Row],[ChangeAuth]],version[Chg code],0))</f>
        <v>Agency</v>
      </c>
      <c r="Z935" s="30">
        <f>INDEX(fund[#Data],MATCH(G935,fund[Fund code],0),2)</f>
        <v>211</v>
      </c>
      <c r="AA935" s="29" t="str">
        <f>IF(Data2[[#This Row],[B2year]]=1,RIGHT(LEFT($A$1,4)+1,2),IF(Data2[[#This Row],[B2year]]=2,RIGHT($A$1,2),""))</f>
        <v>22</v>
      </c>
      <c r="AB935" s="29">
        <f>INDEX(version8[#Data],MATCH(Data2[[#This Row],[Version]],version8[Version],0),2)</f>
        <v>1</v>
      </c>
      <c r="AC935" s="29" t="str">
        <f>IF(Data2[[#This Row],[FederalService]]="",Data2[[#This Row],[FundSource]],IF(Data2[[#This Row],[FederalService]]="L",Data2[[#This Row],[FundSource]]&amp;"-L",IF(Data2[[#This Row],[FederalService]]="F",Data2[[#This Row],[FundSource]]&amp;"-F",IF(Data2[[#This Row],[FederalService]]="S",Data2[[#This Row],[FundSource]]&amp;"-S"))))</f>
        <v>SEG</v>
      </c>
    </row>
    <row r="936" spans="1:29" ht="15" x14ac:dyDescent="0.25">
      <c r="A936" t="s">
        <v>128</v>
      </c>
      <c r="B936" t="s">
        <v>107</v>
      </c>
      <c r="C936" t="s">
        <v>165</v>
      </c>
      <c r="D936" s="15">
        <v>661</v>
      </c>
      <c r="E936" t="s">
        <v>480</v>
      </c>
      <c r="F936" t="s">
        <v>109</v>
      </c>
      <c r="G936" t="s">
        <v>110</v>
      </c>
      <c r="H936" t="s">
        <v>474</v>
      </c>
      <c r="I936" t="s">
        <v>112</v>
      </c>
      <c r="J936" t="s">
        <v>112</v>
      </c>
      <c r="K936" t="s">
        <v>165</v>
      </c>
      <c r="L936" s="15">
        <v>5601</v>
      </c>
      <c r="M936" t="s">
        <v>482</v>
      </c>
      <c r="N936" t="s">
        <v>114</v>
      </c>
      <c r="O936" t="s">
        <v>235</v>
      </c>
      <c r="P936" t="s">
        <v>264</v>
      </c>
      <c r="Q936" t="s">
        <v>470</v>
      </c>
      <c r="R936" t="s">
        <v>170</v>
      </c>
      <c r="S936">
        <v>710000</v>
      </c>
      <c r="T936">
        <v>0</v>
      </c>
      <c r="U936" s="15">
        <v>2</v>
      </c>
      <c r="V936" s="27" t="str">
        <f>INDEX(program[ProgramName],MATCH(Data2[[#This Row],[ProgramNum]],program[ProgramNum],0))</f>
        <v>DEBT SERVICES</v>
      </c>
      <c r="W936" s="20" t="str">
        <f>RIGHT(Data2[[#This Row],[ProgramNum]],1)&amp;Data2[[#This Row],[Statute]]</f>
        <v>6aq</v>
      </c>
      <c r="X936" s="27" t="e">
        <f>INDEX(#REF!,MATCH(Data2[[#This Row],[Appr]],#REF!,0))</f>
        <v>#REF!</v>
      </c>
      <c r="Y936" s="40" t="str">
        <f>INDEX(version[Version],MATCH(Data2[[#This Row],[ChangeAuth]],version[Chg code],0))</f>
        <v>Agency</v>
      </c>
      <c r="Z936" s="30">
        <f>INDEX(fund[#Data],MATCH(G936,fund[Fund code],0),2)</f>
        <v>211</v>
      </c>
      <c r="AA936" s="29" t="str">
        <f>IF(Data2[[#This Row],[B2year]]=1,RIGHT(LEFT($A$1,4)+1,2),IF(Data2[[#This Row],[B2year]]=2,RIGHT($A$1,2),""))</f>
        <v>23</v>
      </c>
      <c r="AB936" s="29">
        <f>INDEX(version8[#Data],MATCH(Data2[[#This Row],[Version]],version8[Version],0),2)</f>
        <v>1</v>
      </c>
      <c r="AC936" s="29" t="str">
        <f>IF(Data2[[#This Row],[FederalService]]="",Data2[[#This Row],[FundSource]],IF(Data2[[#This Row],[FederalService]]="L",Data2[[#This Row],[FundSource]]&amp;"-L",IF(Data2[[#This Row],[FederalService]]="F",Data2[[#This Row],[FundSource]]&amp;"-F",IF(Data2[[#This Row],[FederalService]]="S",Data2[[#This Row],[FundSource]]&amp;"-S"))))</f>
        <v>SEG</v>
      </c>
    </row>
    <row r="937" spans="1:29" ht="15" x14ac:dyDescent="0.25">
      <c r="A937" t="s">
        <v>128</v>
      </c>
      <c r="B937" t="s">
        <v>107</v>
      </c>
      <c r="C937" t="s">
        <v>165</v>
      </c>
      <c r="D937" s="15">
        <v>661</v>
      </c>
      <c r="E937" t="s">
        <v>480</v>
      </c>
      <c r="F937" t="s">
        <v>109</v>
      </c>
      <c r="G937" t="s">
        <v>110</v>
      </c>
      <c r="H937" t="s">
        <v>474</v>
      </c>
      <c r="I937" t="s">
        <v>112</v>
      </c>
      <c r="J937" t="s">
        <v>112</v>
      </c>
      <c r="K937" t="s">
        <v>165</v>
      </c>
      <c r="L937" s="15">
        <v>5302</v>
      </c>
      <c r="M937" t="s">
        <v>371</v>
      </c>
      <c r="N937" t="s">
        <v>114</v>
      </c>
      <c r="O937" t="s">
        <v>235</v>
      </c>
      <c r="P937" t="s">
        <v>264</v>
      </c>
      <c r="Q937" t="s">
        <v>470</v>
      </c>
      <c r="R937" t="s">
        <v>170</v>
      </c>
      <c r="S937">
        <v>1281500</v>
      </c>
      <c r="T937">
        <v>0</v>
      </c>
      <c r="U937" s="15">
        <v>1</v>
      </c>
      <c r="V937" s="27" t="str">
        <f>INDEX(program[ProgramName],MATCH(Data2[[#This Row],[ProgramNum]],program[ProgramNum],0))</f>
        <v>DEBT SERVICES</v>
      </c>
      <c r="W937" s="20" t="str">
        <f>RIGHT(Data2[[#This Row],[ProgramNum]],1)&amp;Data2[[#This Row],[Statute]]</f>
        <v>6aq</v>
      </c>
      <c r="X937" s="27" t="e">
        <f>INDEX(#REF!,MATCH(Data2[[#This Row],[Appr]],#REF!,0))</f>
        <v>#REF!</v>
      </c>
      <c r="Y937" s="40" t="str">
        <f>INDEX(version[Version],MATCH(Data2[[#This Row],[ChangeAuth]],version[Chg code],0))</f>
        <v>Agency</v>
      </c>
      <c r="Z937" s="30">
        <f>INDEX(fund[#Data],MATCH(G937,fund[Fund code],0),2)</f>
        <v>211</v>
      </c>
      <c r="AA937" s="29" t="str">
        <f>IF(Data2[[#This Row],[B2year]]=1,RIGHT(LEFT($A$1,4)+1,2),IF(Data2[[#This Row],[B2year]]=2,RIGHT($A$1,2),""))</f>
        <v>22</v>
      </c>
      <c r="AB937" s="29">
        <f>INDEX(version8[#Data],MATCH(Data2[[#This Row],[Version]],version8[Version],0),2)</f>
        <v>1</v>
      </c>
      <c r="AC937" s="29" t="str">
        <f>IF(Data2[[#This Row],[FederalService]]="",Data2[[#This Row],[FundSource]],IF(Data2[[#This Row],[FederalService]]="L",Data2[[#This Row],[FundSource]]&amp;"-L",IF(Data2[[#This Row],[FederalService]]="F",Data2[[#This Row],[FundSource]]&amp;"-F",IF(Data2[[#This Row],[FederalService]]="S",Data2[[#This Row],[FundSource]]&amp;"-S"))))</f>
        <v>SEG</v>
      </c>
    </row>
    <row r="938" spans="1:29" ht="15" x14ac:dyDescent="0.25">
      <c r="A938" t="s">
        <v>128</v>
      </c>
      <c r="B938" t="s">
        <v>107</v>
      </c>
      <c r="C938" t="s">
        <v>165</v>
      </c>
      <c r="D938" s="15">
        <v>661</v>
      </c>
      <c r="E938" t="s">
        <v>480</v>
      </c>
      <c r="F938" t="s">
        <v>109</v>
      </c>
      <c r="G938" t="s">
        <v>110</v>
      </c>
      <c r="H938" t="s">
        <v>474</v>
      </c>
      <c r="I938" t="s">
        <v>112</v>
      </c>
      <c r="J938" t="s">
        <v>112</v>
      </c>
      <c r="K938" t="s">
        <v>165</v>
      </c>
      <c r="L938" s="15">
        <v>5302</v>
      </c>
      <c r="M938" t="s">
        <v>371</v>
      </c>
      <c r="N938" t="s">
        <v>114</v>
      </c>
      <c r="O938" t="s">
        <v>235</v>
      </c>
      <c r="P938" t="s">
        <v>264</v>
      </c>
      <c r="Q938" t="s">
        <v>470</v>
      </c>
      <c r="R938" t="s">
        <v>170</v>
      </c>
      <c r="S938">
        <v>8737400</v>
      </c>
      <c r="T938">
        <v>0</v>
      </c>
      <c r="U938" s="15">
        <v>2</v>
      </c>
      <c r="V938" s="27" t="str">
        <f>INDEX(program[ProgramName],MATCH(Data2[[#This Row],[ProgramNum]],program[ProgramNum],0))</f>
        <v>DEBT SERVICES</v>
      </c>
      <c r="W938" s="20" t="str">
        <f>RIGHT(Data2[[#This Row],[ProgramNum]],1)&amp;Data2[[#This Row],[Statute]]</f>
        <v>6aq</v>
      </c>
      <c r="X938" s="27" t="e">
        <f>INDEX(#REF!,MATCH(Data2[[#This Row],[Appr]],#REF!,0))</f>
        <v>#REF!</v>
      </c>
      <c r="Y938" s="40" t="str">
        <f>INDEX(version[Version],MATCH(Data2[[#This Row],[ChangeAuth]],version[Chg code],0))</f>
        <v>Agency</v>
      </c>
      <c r="Z938" s="30">
        <f>INDEX(fund[#Data],MATCH(G938,fund[Fund code],0),2)</f>
        <v>211</v>
      </c>
      <c r="AA938" s="29" t="str">
        <f>IF(Data2[[#This Row],[B2year]]=1,RIGHT(LEFT($A$1,4)+1,2),IF(Data2[[#This Row],[B2year]]=2,RIGHT($A$1,2),""))</f>
        <v>23</v>
      </c>
      <c r="AB938" s="29">
        <f>INDEX(version8[#Data],MATCH(Data2[[#This Row],[Version]],version8[Version],0),2)</f>
        <v>1</v>
      </c>
      <c r="AC938" s="29" t="str">
        <f>IF(Data2[[#This Row],[FederalService]]="",Data2[[#This Row],[FundSource]],IF(Data2[[#This Row],[FederalService]]="L",Data2[[#This Row],[FundSource]]&amp;"-L",IF(Data2[[#This Row],[FederalService]]="F",Data2[[#This Row],[FundSource]]&amp;"-F",IF(Data2[[#This Row],[FederalService]]="S",Data2[[#This Row],[FundSource]]&amp;"-S"))))</f>
        <v>SEG</v>
      </c>
    </row>
    <row r="939" spans="1:29" ht="15" x14ac:dyDescent="0.25">
      <c r="A939" t="s">
        <v>128</v>
      </c>
      <c r="B939" t="s">
        <v>107</v>
      </c>
      <c r="C939" t="s">
        <v>165</v>
      </c>
      <c r="D939" s="15">
        <v>661</v>
      </c>
      <c r="E939" t="s">
        <v>480</v>
      </c>
      <c r="F939" t="s">
        <v>109</v>
      </c>
      <c r="G939" t="s">
        <v>110</v>
      </c>
      <c r="H939" t="s">
        <v>474</v>
      </c>
      <c r="I939" t="s">
        <v>112</v>
      </c>
      <c r="J939" t="s">
        <v>112</v>
      </c>
      <c r="K939" t="s">
        <v>165</v>
      </c>
      <c r="L939" s="15">
        <v>8002</v>
      </c>
      <c r="M939" t="s">
        <v>138</v>
      </c>
      <c r="N939" t="s">
        <v>122</v>
      </c>
      <c r="O939" t="s">
        <v>235</v>
      </c>
      <c r="P939" t="s">
        <v>264</v>
      </c>
      <c r="Q939" t="s">
        <v>470</v>
      </c>
      <c r="R939" t="s">
        <v>170</v>
      </c>
      <c r="S939">
        <v>-10213500</v>
      </c>
      <c r="T939">
        <v>0</v>
      </c>
      <c r="U939" s="15">
        <v>1</v>
      </c>
      <c r="V939" s="27" t="str">
        <f>INDEX(program[ProgramName],MATCH(Data2[[#This Row],[ProgramNum]],program[ProgramNum],0))</f>
        <v>DEBT SERVICES</v>
      </c>
      <c r="W939" s="20" t="str">
        <f>RIGHT(Data2[[#This Row],[ProgramNum]],1)&amp;Data2[[#This Row],[Statute]]</f>
        <v>6aq</v>
      </c>
      <c r="X939" s="27" t="e">
        <f>INDEX(#REF!,MATCH(Data2[[#This Row],[Appr]],#REF!,0))</f>
        <v>#REF!</v>
      </c>
      <c r="Y939" s="40" t="str">
        <f>INDEX(version[Version],MATCH(Data2[[#This Row],[ChangeAuth]],version[Chg code],0))</f>
        <v>Governor's</v>
      </c>
      <c r="Z939" s="30">
        <f>INDEX(fund[#Data],MATCH(G939,fund[Fund code],0),2)</f>
        <v>211</v>
      </c>
      <c r="AA939" s="29" t="str">
        <f>IF(Data2[[#This Row],[B2year]]=1,RIGHT(LEFT($A$1,4)+1,2),IF(Data2[[#This Row],[B2year]]=2,RIGHT($A$1,2),""))</f>
        <v>22</v>
      </c>
      <c r="AB939" s="29">
        <f>INDEX(version8[#Data],MATCH(Data2[[#This Row],[Version]],version8[Version],0),2)</f>
        <v>2</v>
      </c>
      <c r="AC939" s="29" t="str">
        <f>IF(Data2[[#This Row],[FederalService]]="",Data2[[#This Row],[FundSource]],IF(Data2[[#This Row],[FederalService]]="L",Data2[[#This Row],[FundSource]]&amp;"-L",IF(Data2[[#This Row],[FederalService]]="F",Data2[[#This Row],[FundSource]]&amp;"-F",IF(Data2[[#This Row],[FederalService]]="S",Data2[[#This Row],[FundSource]]&amp;"-S"))))</f>
        <v>SEG</v>
      </c>
    </row>
    <row r="940" spans="1:29" ht="15" x14ac:dyDescent="0.25">
      <c r="A940" t="s">
        <v>128</v>
      </c>
      <c r="B940" t="s">
        <v>107</v>
      </c>
      <c r="C940" t="s">
        <v>165</v>
      </c>
      <c r="D940" s="15">
        <v>661</v>
      </c>
      <c r="E940" t="s">
        <v>480</v>
      </c>
      <c r="F940" t="s">
        <v>109</v>
      </c>
      <c r="G940" t="s">
        <v>110</v>
      </c>
      <c r="H940" t="s">
        <v>474</v>
      </c>
      <c r="I940" t="s">
        <v>112</v>
      </c>
      <c r="J940" t="s">
        <v>112</v>
      </c>
      <c r="K940" t="s">
        <v>165</v>
      </c>
      <c r="L940" s="15">
        <v>8002</v>
      </c>
      <c r="M940" t="s">
        <v>138</v>
      </c>
      <c r="N940" t="s">
        <v>122</v>
      </c>
      <c r="O940" t="s">
        <v>235</v>
      </c>
      <c r="P940" t="s">
        <v>264</v>
      </c>
      <c r="Q940" t="s">
        <v>470</v>
      </c>
      <c r="R940" t="s">
        <v>170</v>
      </c>
      <c r="S940">
        <v>476800</v>
      </c>
      <c r="T940">
        <v>0</v>
      </c>
      <c r="U940" s="15">
        <v>2</v>
      </c>
      <c r="V940" s="27" t="str">
        <f>INDEX(program[ProgramName],MATCH(Data2[[#This Row],[ProgramNum]],program[ProgramNum],0))</f>
        <v>DEBT SERVICES</v>
      </c>
      <c r="W940" s="20" t="str">
        <f>RIGHT(Data2[[#This Row],[ProgramNum]],1)&amp;Data2[[#This Row],[Statute]]</f>
        <v>6aq</v>
      </c>
      <c r="X940" s="27" t="e">
        <f>INDEX(#REF!,MATCH(Data2[[#This Row],[Appr]],#REF!,0))</f>
        <v>#REF!</v>
      </c>
      <c r="Y940" s="40" t="str">
        <f>INDEX(version[Version],MATCH(Data2[[#This Row],[ChangeAuth]],version[Chg code],0))</f>
        <v>Governor's</v>
      </c>
      <c r="Z940" s="30">
        <f>INDEX(fund[#Data],MATCH(G940,fund[Fund code],0),2)</f>
        <v>211</v>
      </c>
      <c r="AA940" s="29" t="str">
        <f>IF(Data2[[#This Row],[B2year]]=1,RIGHT(LEFT($A$1,4)+1,2),IF(Data2[[#This Row],[B2year]]=2,RIGHT($A$1,2),""))</f>
        <v>23</v>
      </c>
      <c r="AB940" s="29">
        <f>INDEX(version8[#Data],MATCH(Data2[[#This Row],[Version]],version8[Version],0),2)</f>
        <v>2</v>
      </c>
      <c r="AC940" s="29" t="str">
        <f>IF(Data2[[#This Row],[FederalService]]="",Data2[[#This Row],[FundSource]],IF(Data2[[#This Row],[FederalService]]="L",Data2[[#This Row],[FundSource]]&amp;"-L",IF(Data2[[#This Row],[FederalService]]="F",Data2[[#This Row],[FundSource]]&amp;"-F",IF(Data2[[#This Row],[FederalService]]="S",Data2[[#This Row],[FundSource]]&amp;"-S"))))</f>
        <v>SEG</v>
      </c>
    </row>
    <row r="941" spans="1:29" ht="15" x14ac:dyDescent="0.25">
      <c r="A941" t="s">
        <v>128</v>
      </c>
      <c r="B941" t="s">
        <v>107</v>
      </c>
      <c r="C941" t="s">
        <v>165</v>
      </c>
      <c r="D941" s="15">
        <v>661</v>
      </c>
      <c r="E941" t="s">
        <v>480</v>
      </c>
      <c r="F941" t="s">
        <v>109</v>
      </c>
      <c r="G941" t="s">
        <v>110</v>
      </c>
      <c r="H941" t="s">
        <v>474</v>
      </c>
      <c r="I941" t="s">
        <v>112</v>
      </c>
      <c r="J941" t="s">
        <v>112</v>
      </c>
      <c r="K941" t="s">
        <v>165</v>
      </c>
      <c r="L941" s="15">
        <v>2000</v>
      </c>
      <c r="M941" t="s">
        <v>115</v>
      </c>
      <c r="N941" t="s">
        <v>116</v>
      </c>
      <c r="O941" t="s">
        <v>235</v>
      </c>
      <c r="P941" t="s">
        <v>264</v>
      </c>
      <c r="Q941" t="s">
        <v>470</v>
      </c>
      <c r="R941" t="s">
        <v>170</v>
      </c>
      <c r="S941">
        <v>60157900</v>
      </c>
      <c r="T941">
        <v>0</v>
      </c>
      <c r="U941" s="15">
        <v>1</v>
      </c>
      <c r="V941" s="27" t="str">
        <f>INDEX(program[ProgramName],MATCH(Data2[[#This Row],[ProgramNum]],program[ProgramNum],0))</f>
        <v>DEBT SERVICES</v>
      </c>
      <c r="W941" s="20" t="str">
        <f>RIGHT(Data2[[#This Row],[ProgramNum]],1)&amp;Data2[[#This Row],[Statute]]</f>
        <v>6aq</v>
      </c>
      <c r="X941" s="27" t="e">
        <f>INDEX(#REF!,MATCH(Data2[[#This Row],[Appr]],#REF!,0))</f>
        <v>#REF!</v>
      </c>
      <c r="Y941" s="40" t="str">
        <f>INDEX(version[Version],MATCH(Data2[[#This Row],[ChangeAuth]],version[Chg code],0))</f>
        <v>Agency</v>
      </c>
      <c r="Z941" s="30">
        <f>INDEX(fund[#Data],MATCH(G941,fund[Fund code],0),2)</f>
        <v>211</v>
      </c>
      <c r="AA941" s="29" t="str">
        <f>IF(Data2[[#This Row],[B2year]]=1,RIGHT(LEFT($A$1,4)+1,2),IF(Data2[[#This Row],[B2year]]=2,RIGHT($A$1,2),""))</f>
        <v>22</v>
      </c>
      <c r="AB941" s="29">
        <f>INDEX(version8[#Data],MATCH(Data2[[#This Row],[Version]],version8[Version],0),2)</f>
        <v>1</v>
      </c>
      <c r="AC941" s="29" t="str">
        <f>IF(Data2[[#This Row],[FederalService]]="",Data2[[#This Row],[FundSource]],IF(Data2[[#This Row],[FederalService]]="L",Data2[[#This Row],[FundSource]]&amp;"-L",IF(Data2[[#This Row],[FederalService]]="F",Data2[[#This Row],[FundSource]]&amp;"-F",IF(Data2[[#This Row],[FederalService]]="S",Data2[[#This Row],[FundSource]]&amp;"-S"))))</f>
        <v>SEG</v>
      </c>
    </row>
    <row r="942" spans="1:29" ht="15" x14ac:dyDescent="0.25">
      <c r="A942" t="s">
        <v>128</v>
      </c>
      <c r="B942" t="s">
        <v>107</v>
      </c>
      <c r="C942" t="s">
        <v>165</v>
      </c>
      <c r="D942" s="15">
        <v>661</v>
      </c>
      <c r="E942" t="s">
        <v>480</v>
      </c>
      <c r="F942" t="s">
        <v>109</v>
      </c>
      <c r="G942" t="s">
        <v>110</v>
      </c>
      <c r="H942" t="s">
        <v>474</v>
      </c>
      <c r="I942" t="s">
        <v>112</v>
      </c>
      <c r="J942" t="s">
        <v>112</v>
      </c>
      <c r="K942" t="s">
        <v>165</v>
      </c>
      <c r="L942" s="15">
        <v>2000</v>
      </c>
      <c r="M942" t="s">
        <v>115</v>
      </c>
      <c r="N942" t="s">
        <v>116</v>
      </c>
      <c r="O942" t="s">
        <v>235</v>
      </c>
      <c r="P942" t="s">
        <v>264</v>
      </c>
      <c r="Q942" t="s">
        <v>470</v>
      </c>
      <c r="R942" t="s">
        <v>170</v>
      </c>
      <c r="S942">
        <v>60157900</v>
      </c>
      <c r="T942">
        <v>0</v>
      </c>
      <c r="U942" s="15">
        <v>2</v>
      </c>
      <c r="V942" s="27" t="str">
        <f>INDEX(program[ProgramName],MATCH(Data2[[#This Row],[ProgramNum]],program[ProgramNum],0))</f>
        <v>DEBT SERVICES</v>
      </c>
      <c r="W942" s="20" t="str">
        <f>RIGHT(Data2[[#This Row],[ProgramNum]],1)&amp;Data2[[#This Row],[Statute]]</f>
        <v>6aq</v>
      </c>
      <c r="X942" s="27" t="e">
        <f>INDEX(#REF!,MATCH(Data2[[#This Row],[Appr]],#REF!,0))</f>
        <v>#REF!</v>
      </c>
      <c r="Y942" s="40" t="str">
        <f>INDEX(version[Version],MATCH(Data2[[#This Row],[ChangeAuth]],version[Chg code],0))</f>
        <v>Agency</v>
      </c>
      <c r="Z942" s="30">
        <f>INDEX(fund[#Data],MATCH(G942,fund[Fund code],0),2)</f>
        <v>211</v>
      </c>
      <c r="AA942" s="29" t="str">
        <f>IF(Data2[[#This Row],[B2year]]=1,RIGHT(LEFT($A$1,4)+1,2),IF(Data2[[#This Row],[B2year]]=2,RIGHT($A$1,2),""))</f>
        <v>23</v>
      </c>
      <c r="AB942" s="29">
        <f>INDEX(version8[#Data],MATCH(Data2[[#This Row],[Version]],version8[Version],0),2)</f>
        <v>1</v>
      </c>
      <c r="AC942" s="29" t="str">
        <f>IF(Data2[[#This Row],[FederalService]]="",Data2[[#This Row],[FundSource]],IF(Data2[[#This Row],[FederalService]]="L",Data2[[#This Row],[FundSource]]&amp;"-L",IF(Data2[[#This Row],[FederalService]]="F",Data2[[#This Row],[FundSource]]&amp;"-F",IF(Data2[[#This Row],[FederalService]]="S",Data2[[#This Row],[FundSource]]&amp;"-S"))))</f>
        <v>SEG</v>
      </c>
    </row>
    <row r="943" spans="1:29" ht="15" x14ac:dyDescent="0.25">
      <c r="A943" t="s">
        <v>128</v>
      </c>
      <c r="B943" t="s">
        <v>107</v>
      </c>
      <c r="C943" t="s">
        <v>165</v>
      </c>
      <c r="D943" s="15">
        <v>662</v>
      </c>
      <c r="E943" t="s">
        <v>483</v>
      </c>
      <c r="F943" t="s">
        <v>109</v>
      </c>
      <c r="G943" t="s">
        <v>110</v>
      </c>
      <c r="H943" t="s">
        <v>474</v>
      </c>
      <c r="I943" t="s">
        <v>112</v>
      </c>
      <c r="J943" t="s">
        <v>112</v>
      </c>
      <c r="K943" t="s">
        <v>165</v>
      </c>
      <c r="L943" s="15">
        <v>2000</v>
      </c>
      <c r="M943" t="s">
        <v>115</v>
      </c>
      <c r="N943" t="s">
        <v>116</v>
      </c>
      <c r="O943" t="s">
        <v>484</v>
      </c>
      <c r="P943" t="s">
        <v>230</v>
      </c>
      <c r="Q943" t="s">
        <v>470</v>
      </c>
      <c r="R943" t="s">
        <v>170</v>
      </c>
      <c r="S943">
        <v>19100</v>
      </c>
      <c r="T943">
        <v>0</v>
      </c>
      <c r="U943" s="15">
        <v>1</v>
      </c>
      <c r="V943" s="27" t="str">
        <f>INDEX(program[ProgramName],MATCH(Data2[[#This Row],[ProgramNum]],program[ProgramNum],0))</f>
        <v>DEBT SERVICES</v>
      </c>
      <c r="W943" s="20" t="str">
        <f>RIGHT(Data2[[#This Row],[ProgramNum]],1)&amp;Data2[[#This Row],[Statute]]</f>
        <v>6ar</v>
      </c>
      <c r="X943" s="27" t="e">
        <f>INDEX(#REF!,MATCH(Data2[[#This Row],[Appr]],#REF!,0))</f>
        <v>#REF!</v>
      </c>
      <c r="Y943" s="40" t="str">
        <f>INDEX(version[Version],MATCH(Data2[[#This Row],[ChangeAuth]],version[Chg code],0))</f>
        <v>Agency</v>
      </c>
      <c r="Z943" s="30">
        <f>INDEX(fund[#Data],MATCH(G943,fund[Fund code],0),2)</f>
        <v>211</v>
      </c>
      <c r="AA943" s="29" t="str">
        <f>IF(Data2[[#This Row],[B2year]]=1,RIGHT(LEFT($A$1,4)+1,2),IF(Data2[[#This Row],[B2year]]=2,RIGHT($A$1,2),""))</f>
        <v>22</v>
      </c>
      <c r="AB943" s="29">
        <f>INDEX(version8[#Data],MATCH(Data2[[#This Row],[Version]],version8[Version],0),2)</f>
        <v>1</v>
      </c>
      <c r="AC943" s="29" t="str">
        <f>IF(Data2[[#This Row],[FederalService]]="",Data2[[#This Row],[FundSource]],IF(Data2[[#This Row],[FederalService]]="L",Data2[[#This Row],[FundSource]]&amp;"-L",IF(Data2[[#This Row],[FederalService]]="F",Data2[[#This Row],[FundSource]]&amp;"-F",IF(Data2[[#This Row],[FederalService]]="S",Data2[[#This Row],[FundSource]]&amp;"-S"))))</f>
        <v>SEG</v>
      </c>
    </row>
    <row r="944" spans="1:29" ht="15" x14ac:dyDescent="0.25">
      <c r="A944" t="s">
        <v>128</v>
      </c>
      <c r="B944" t="s">
        <v>107</v>
      </c>
      <c r="C944" t="s">
        <v>165</v>
      </c>
      <c r="D944" s="15">
        <v>662</v>
      </c>
      <c r="E944" t="s">
        <v>483</v>
      </c>
      <c r="F944" t="s">
        <v>109</v>
      </c>
      <c r="G944" t="s">
        <v>110</v>
      </c>
      <c r="H944" t="s">
        <v>474</v>
      </c>
      <c r="I944" t="s">
        <v>112</v>
      </c>
      <c r="J944" t="s">
        <v>112</v>
      </c>
      <c r="K944" t="s">
        <v>165</v>
      </c>
      <c r="L944" s="15">
        <v>2000</v>
      </c>
      <c r="M944" t="s">
        <v>115</v>
      </c>
      <c r="N944" t="s">
        <v>116</v>
      </c>
      <c r="O944" t="s">
        <v>484</v>
      </c>
      <c r="P944" t="s">
        <v>230</v>
      </c>
      <c r="Q944" t="s">
        <v>470</v>
      </c>
      <c r="R944" t="s">
        <v>170</v>
      </c>
      <c r="S944">
        <v>19100</v>
      </c>
      <c r="T944">
        <v>0</v>
      </c>
      <c r="U944" s="15">
        <v>2</v>
      </c>
      <c r="V944" s="27" t="str">
        <f>INDEX(program[ProgramName],MATCH(Data2[[#This Row],[ProgramNum]],program[ProgramNum],0))</f>
        <v>DEBT SERVICES</v>
      </c>
      <c r="W944" s="20" t="str">
        <f>RIGHT(Data2[[#This Row],[ProgramNum]],1)&amp;Data2[[#This Row],[Statute]]</f>
        <v>6ar</v>
      </c>
      <c r="X944" s="27" t="e">
        <f>INDEX(#REF!,MATCH(Data2[[#This Row],[Appr]],#REF!,0))</f>
        <v>#REF!</v>
      </c>
      <c r="Y944" s="40" t="str">
        <f>INDEX(version[Version],MATCH(Data2[[#This Row],[ChangeAuth]],version[Chg code],0))</f>
        <v>Agency</v>
      </c>
      <c r="Z944" s="30">
        <f>INDEX(fund[#Data],MATCH(G944,fund[Fund code],0),2)</f>
        <v>211</v>
      </c>
      <c r="AA944" s="29" t="str">
        <f>IF(Data2[[#This Row],[B2year]]=1,RIGHT(LEFT($A$1,4)+1,2),IF(Data2[[#This Row],[B2year]]=2,RIGHT($A$1,2),""))</f>
        <v>23</v>
      </c>
      <c r="AB944" s="29">
        <f>INDEX(version8[#Data],MATCH(Data2[[#This Row],[Version]],version8[Version],0),2)</f>
        <v>1</v>
      </c>
      <c r="AC944" s="29" t="str">
        <f>IF(Data2[[#This Row],[FederalService]]="",Data2[[#This Row],[FundSource]],IF(Data2[[#This Row],[FederalService]]="L",Data2[[#This Row],[FundSource]]&amp;"-L",IF(Data2[[#This Row],[FederalService]]="F",Data2[[#This Row],[FundSource]]&amp;"-F",IF(Data2[[#This Row],[FederalService]]="S",Data2[[#This Row],[FundSource]]&amp;"-S"))))</f>
        <v>SEG</v>
      </c>
    </row>
    <row r="945" spans="1:29" ht="15" x14ac:dyDescent="0.25">
      <c r="A945" t="s">
        <v>128</v>
      </c>
      <c r="B945" t="s">
        <v>107</v>
      </c>
      <c r="C945" t="s">
        <v>165</v>
      </c>
      <c r="D945" s="15">
        <v>662</v>
      </c>
      <c r="E945" t="s">
        <v>483</v>
      </c>
      <c r="F945" t="s">
        <v>109</v>
      </c>
      <c r="G945" t="s">
        <v>110</v>
      </c>
      <c r="H945" t="s">
        <v>474</v>
      </c>
      <c r="I945" t="s">
        <v>112</v>
      </c>
      <c r="J945" t="s">
        <v>112</v>
      </c>
      <c r="K945" t="s">
        <v>165</v>
      </c>
      <c r="L945" s="15">
        <v>8002</v>
      </c>
      <c r="M945" t="s">
        <v>138</v>
      </c>
      <c r="N945" t="s">
        <v>122</v>
      </c>
      <c r="O945" t="s">
        <v>484</v>
      </c>
      <c r="P945" t="s">
        <v>230</v>
      </c>
      <c r="Q945" t="s">
        <v>470</v>
      </c>
      <c r="R945" t="s">
        <v>170</v>
      </c>
      <c r="S945">
        <v>2800</v>
      </c>
      <c r="T945">
        <v>0</v>
      </c>
      <c r="U945" s="15">
        <v>1</v>
      </c>
      <c r="V945" s="27" t="str">
        <f>INDEX(program[ProgramName],MATCH(Data2[[#This Row],[ProgramNum]],program[ProgramNum],0))</f>
        <v>DEBT SERVICES</v>
      </c>
      <c r="W945" s="20" t="str">
        <f>RIGHT(Data2[[#This Row],[ProgramNum]],1)&amp;Data2[[#This Row],[Statute]]</f>
        <v>6ar</v>
      </c>
      <c r="X945" s="27" t="e">
        <f>INDEX(#REF!,MATCH(Data2[[#This Row],[Appr]],#REF!,0))</f>
        <v>#REF!</v>
      </c>
      <c r="Y945" s="40" t="str">
        <f>INDEX(version[Version],MATCH(Data2[[#This Row],[ChangeAuth]],version[Chg code],0))</f>
        <v>Governor's</v>
      </c>
      <c r="Z945" s="30">
        <f>INDEX(fund[#Data],MATCH(G945,fund[Fund code],0),2)</f>
        <v>211</v>
      </c>
      <c r="AA945" s="29" t="str">
        <f>IF(Data2[[#This Row],[B2year]]=1,RIGHT(LEFT($A$1,4)+1,2),IF(Data2[[#This Row],[B2year]]=2,RIGHT($A$1,2),""))</f>
        <v>22</v>
      </c>
      <c r="AB945" s="29">
        <f>INDEX(version8[#Data],MATCH(Data2[[#This Row],[Version]],version8[Version],0),2)</f>
        <v>2</v>
      </c>
      <c r="AC945" s="29" t="str">
        <f>IF(Data2[[#This Row],[FederalService]]="",Data2[[#This Row],[FundSource]],IF(Data2[[#This Row],[FederalService]]="L",Data2[[#This Row],[FundSource]]&amp;"-L",IF(Data2[[#This Row],[FederalService]]="F",Data2[[#This Row],[FundSource]]&amp;"-F",IF(Data2[[#This Row],[FederalService]]="S",Data2[[#This Row],[FundSource]]&amp;"-S"))))</f>
        <v>SEG</v>
      </c>
    </row>
    <row r="946" spans="1:29" ht="15" x14ac:dyDescent="0.25">
      <c r="A946" t="s">
        <v>128</v>
      </c>
      <c r="B946" t="s">
        <v>107</v>
      </c>
      <c r="C946" t="s">
        <v>165</v>
      </c>
      <c r="D946" s="15">
        <v>662</v>
      </c>
      <c r="E946" t="s">
        <v>483</v>
      </c>
      <c r="F946" t="s">
        <v>109</v>
      </c>
      <c r="G946" t="s">
        <v>110</v>
      </c>
      <c r="H946" t="s">
        <v>474</v>
      </c>
      <c r="I946" t="s">
        <v>112</v>
      </c>
      <c r="J946" t="s">
        <v>112</v>
      </c>
      <c r="K946" t="s">
        <v>165</v>
      </c>
      <c r="L946" s="15">
        <v>8002</v>
      </c>
      <c r="M946" t="s">
        <v>138</v>
      </c>
      <c r="N946" t="s">
        <v>122</v>
      </c>
      <c r="O946" t="s">
        <v>484</v>
      </c>
      <c r="P946" t="s">
        <v>230</v>
      </c>
      <c r="Q946" t="s">
        <v>470</v>
      </c>
      <c r="R946" t="s">
        <v>170</v>
      </c>
      <c r="S946">
        <v>8800</v>
      </c>
      <c r="T946">
        <v>0</v>
      </c>
      <c r="U946" s="15">
        <v>2</v>
      </c>
      <c r="V946" s="27" t="str">
        <f>INDEX(program[ProgramName],MATCH(Data2[[#This Row],[ProgramNum]],program[ProgramNum],0))</f>
        <v>DEBT SERVICES</v>
      </c>
      <c r="W946" s="20" t="str">
        <f>RIGHT(Data2[[#This Row],[ProgramNum]],1)&amp;Data2[[#This Row],[Statute]]</f>
        <v>6ar</v>
      </c>
      <c r="X946" s="27" t="e">
        <f>INDEX(#REF!,MATCH(Data2[[#This Row],[Appr]],#REF!,0))</f>
        <v>#REF!</v>
      </c>
      <c r="Y946" s="40" t="str">
        <f>INDEX(version[Version],MATCH(Data2[[#This Row],[ChangeAuth]],version[Chg code],0))</f>
        <v>Governor's</v>
      </c>
      <c r="Z946" s="30">
        <f>INDEX(fund[#Data],MATCH(G946,fund[Fund code],0),2)</f>
        <v>211</v>
      </c>
      <c r="AA946" s="29" t="str">
        <f>IF(Data2[[#This Row],[B2year]]=1,RIGHT(LEFT($A$1,4)+1,2),IF(Data2[[#This Row],[B2year]]=2,RIGHT($A$1,2),""))</f>
        <v>23</v>
      </c>
      <c r="AB946" s="29">
        <f>INDEX(version8[#Data],MATCH(Data2[[#This Row],[Version]],version8[Version],0),2)</f>
        <v>2</v>
      </c>
      <c r="AC946" s="29" t="str">
        <f>IF(Data2[[#This Row],[FederalService]]="",Data2[[#This Row],[FundSource]],IF(Data2[[#This Row],[FederalService]]="L",Data2[[#This Row],[FundSource]]&amp;"-L",IF(Data2[[#This Row],[FederalService]]="F",Data2[[#This Row],[FundSource]]&amp;"-F",IF(Data2[[#This Row],[FederalService]]="S",Data2[[#This Row],[FundSource]]&amp;"-S"))))</f>
        <v>SEG</v>
      </c>
    </row>
    <row r="947" spans="1:29" ht="15" x14ac:dyDescent="0.25">
      <c r="A947" t="s">
        <v>127</v>
      </c>
      <c r="B947" t="s">
        <v>123</v>
      </c>
      <c r="C947" t="s">
        <v>165</v>
      </c>
      <c r="D947" s="15">
        <v>564</v>
      </c>
      <c r="E947" t="s">
        <v>349</v>
      </c>
      <c r="F947" t="s">
        <v>109</v>
      </c>
      <c r="G947" t="s">
        <v>110</v>
      </c>
      <c r="H947" t="s">
        <v>165</v>
      </c>
      <c r="I947" t="s">
        <v>111</v>
      </c>
      <c r="J947" t="s">
        <v>112</v>
      </c>
      <c r="K947" t="s">
        <v>165</v>
      </c>
      <c r="L947" s="15">
        <v>6043</v>
      </c>
      <c r="M947" t="s">
        <v>469</v>
      </c>
      <c r="N947" t="s">
        <v>125</v>
      </c>
      <c r="O947" t="s">
        <v>195</v>
      </c>
      <c r="P947" t="s">
        <v>196</v>
      </c>
      <c r="Q947" t="s">
        <v>470</v>
      </c>
      <c r="R947" t="s">
        <v>170</v>
      </c>
      <c r="S947">
        <v>-411400</v>
      </c>
      <c r="T947">
        <v>0</v>
      </c>
      <c r="U947" s="15">
        <v>2</v>
      </c>
      <c r="V947" s="27" t="str">
        <f>INDEX(program[ProgramName],MATCH(Data2[[#This Row],[ProgramNum]],program[ProgramNum],0))</f>
        <v>MOTOR VEHICLE SERVICES AND ENFORCEMENT</v>
      </c>
      <c r="W947" s="20" t="str">
        <f>RIGHT(Data2[[#This Row],[ProgramNum]],1)&amp;Data2[[#This Row],[Statute]]</f>
        <v>5dq</v>
      </c>
      <c r="X947" s="27" t="e">
        <f>INDEX(#REF!,MATCH(Data2[[#This Row],[Appr]],#REF!,0))</f>
        <v>#REF!</v>
      </c>
      <c r="Y947" s="40" t="str">
        <f>INDEX(version[Version],MATCH(Data2[[#This Row],[ChangeAuth]],version[Chg code],0))</f>
        <v>Final</v>
      </c>
      <c r="Z947" s="30">
        <f>INDEX(fund[#Data],MATCH(G947,fund[Fund code],0),2)</f>
        <v>211</v>
      </c>
      <c r="AA947" s="29" t="str">
        <f>IF(Data2[[#This Row],[B2year]]=1,RIGHT(LEFT($A$1,4)+1,2),IF(Data2[[#This Row],[B2year]]=2,RIGHT($A$1,2),""))</f>
        <v>23</v>
      </c>
      <c r="AB947" s="29">
        <f>INDEX(version8[#Data],MATCH(Data2[[#This Row],[Version]],version8[Version],0),2)</f>
        <v>6</v>
      </c>
      <c r="AC947" s="29" t="str">
        <f>IF(Data2[[#This Row],[FederalService]]="",Data2[[#This Row],[FundSource]],IF(Data2[[#This Row],[FederalService]]="L",Data2[[#This Row],[FundSource]]&amp;"-L",IF(Data2[[#This Row],[FederalService]]="F",Data2[[#This Row],[FundSource]]&amp;"-F",IF(Data2[[#This Row],[FederalService]]="S",Data2[[#This Row],[FundSource]]&amp;"-S"))))</f>
        <v>SEG</v>
      </c>
    </row>
    <row r="948" spans="1:29" ht="15" x14ac:dyDescent="0.25">
      <c r="A948" t="s">
        <v>127</v>
      </c>
      <c r="B948" t="s">
        <v>123</v>
      </c>
      <c r="C948" t="s">
        <v>165</v>
      </c>
      <c r="D948" s="15">
        <v>564</v>
      </c>
      <c r="E948" t="s">
        <v>349</v>
      </c>
      <c r="F948" t="s">
        <v>109</v>
      </c>
      <c r="G948" t="s">
        <v>110</v>
      </c>
      <c r="H948" t="s">
        <v>165</v>
      </c>
      <c r="I948" t="s">
        <v>111</v>
      </c>
      <c r="J948" t="s">
        <v>112</v>
      </c>
      <c r="K948" t="s">
        <v>165</v>
      </c>
      <c r="L948" s="15">
        <v>6044</v>
      </c>
      <c r="M948" t="s">
        <v>465</v>
      </c>
      <c r="N948" t="s">
        <v>125</v>
      </c>
      <c r="O948" t="s">
        <v>195</v>
      </c>
      <c r="P948" t="s">
        <v>196</v>
      </c>
      <c r="Q948" t="s">
        <v>391</v>
      </c>
      <c r="R948" t="s">
        <v>170</v>
      </c>
      <c r="S948">
        <v>-500000</v>
      </c>
      <c r="T948">
        <v>0</v>
      </c>
      <c r="U948" s="15">
        <v>2</v>
      </c>
      <c r="V948" s="27" t="str">
        <f>INDEX(program[ProgramName],MATCH(Data2[[#This Row],[ProgramNum]],program[ProgramNum],0))</f>
        <v>MOTOR VEHICLE SERVICES AND ENFORCEMENT</v>
      </c>
      <c r="W948" s="20" t="str">
        <f>RIGHT(Data2[[#This Row],[ProgramNum]],1)&amp;Data2[[#This Row],[Statute]]</f>
        <v>5dq</v>
      </c>
      <c r="X948" s="27" t="e">
        <f>INDEX(#REF!,MATCH(Data2[[#This Row],[Appr]],#REF!,0))</f>
        <v>#REF!</v>
      </c>
      <c r="Y948" s="40" t="str">
        <f>INDEX(version[Version],MATCH(Data2[[#This Row],[ChangeAuth]],version[Chg code],0))</f>
        <v>Final</v>
      </c>
      <c r="Z948" s="30">
        <f>INDEX(fund[#Data],MATCH(G948,fund[Fund code],0),2)</f>
        <v>211</v>
      </c>
      <c r="AA948" s="29" t="str">
        <f>IF(Data2[[#This Row],[B2year]]=1,RIGHT(LEFT($A$1,4)+1,2),IF(Data2[[#This Row],[B2year]]=2,RIGHT($A$1,2),""))</f>
        <v>23</v>
      </c>
      <c r="AB948" s="29">
        <f>INDEX(version8[#Data],MATCH(Data2[[#This Row],[Version]],version8[Version],0),2)</f>
        <v>6</v>
      </c>
      <c r="AC948" s="29" t="str">
        <f>IF(Data2[[#This Row],[FederalService]]="",Data2[[#This Row],[FundSource]],IF(Data2[[#This Row],[FederalService]]="L",Data2[[#This Row],[FundSource]]&amp;"-L",IF(Data2[[#This Row],[FederalService]]="F",Data2[[#This Row],[FundSource]]&amp;"-F",IF(Data2[[#This Row],[FederalService]]="S",Data2[[#This Row],[FundSource]]&amp;"-S"))))</f>
        <v>SEG</v>
      </c>
    </row>
    <row r="949" spans="1:29" ht="15" x14ac:dyDescent="0.25">
      <c r="A949" t="s">
        <v>127</v>
      </c>
      <c r="B949" t="s">
        <v>126</v>
      </c>
      <c r="C949" t="s">
        <v>165</v>
      </c>
      <c r="D949" s="15">
        <v>563</v>
      </c>
      <c r="E949" t="s">
        <v>345</v>
      </c>
      <c r="F949" t="s">
        <v>109</v>
      </c>
      <c r="G949" t="s">
        <v>110</v>
      </c>
      <c r="H949" t="s">
        <v>165</v>
      </c>
      <c r="I949" t="s">
        <v>111</v>
      </c>
      <c r="J949" t="s">
        <v>112</v>
      </c>
      <c r="K949" t="s">
        <v>165</v>
      </c>
      <c r="L949" s="15">
        <v>6045</v>
      </c>
      <c r="M949" t="s">
        <v>428</v>
      </c>
      <c r="N949" t="s">
        <v>125</v>
      </c>
      <c r="O949" t="s">
        <v>209</v>
      </c>
      <c r="P949" t="s">
        <v>270</v>
      </c>
      <c r="Q949" t="s">
        <v>176</v>
      </c>
      <c r="R949" t="s">
        <v>170</v>
      </c>
      <c r="S949">
        <v>-1600000</v>
      </c>
      <c r="T949">
        <v>0</v>
      </c>
      <c r="U949" s="15">
        <v>2</v>
      </c>
      <c r="V949" s="27" t="str">
        <f>INDEX(program[ProgramName],MATCH(Data2[[#This Row],[ProgramNum]],program[ProgramNum],0))</f>
        <v>MOTOR VEHICLE SERVICES AND ENFORCEMENT</v>
      </c>
      <c r="W949" s="20" t="str">
        <f>RIGHT(Data2[[#This Row],[ProgramNum]],1)&amp;Data2[[#This Row],[Statute]]</f>
        <v>5cq</v>
      </c>
      <c r="X949" s="27" t="e">
        <f>INDEX(#REF!,MATCH(Data2[[#This Row],[Appr]],#REF!,0))</f>
        <v>#REF!</v>
      </c>
      <c r="Y949" s="40" t="str">
        <f>INDEX(version[Version],MATCH(Data2[[#This Row],[ChangeAuth]],version[Chg code],0))</f>
        <v>Final</v>
      </c>
      <c r="Z949" s="30">
        <f>INDEX(fund[#Data],MATCH(G949,fund[Fund code],0),2)</f>
        <v>211</v>
      </c>
      <c r="AA949" s="29" t="str">
        <f>IF(Data2[[#This Row],[B2year]]=1,RIGHT(LEFT($A$1,4)+1,2),IF(Data2[[#This Row],[B2year]]=2,RIGHT($A$1,2),""))</f>
        <v>23</v>
      </c>
      <c r="AB949" s="29">
        <f>INDEX(version8[#Data],MATCH(Data2[[#This Row],[Version]],version8[Version],0),2)</f>
        <v>6</v>
      </c>
      <c r="AC949" s="29" t="str">
        <f>IF(Data2[[#This Row],[FederalService]]="",Data2[[#This Row],[FundSource]],IF(Data2[[#This Row],[FederalService]]="L",Data2[[#This Row],[FundSource]]&amp;"-L",IF(Data2[[#This Row],[FederalService]]="F",Data2[[#This Row],[FundSource]]&amp;"-F",IF(Data2[[#This Row],[FederalService]]="S",Data2[[#This Row],[FundSource]]&amp;"-S"))))</f>
        <v>SEG</v>
      </c>
    </row>
    <row r="950" spans="1:29" ht="15" x14ac:dyDescent="0.25">
      <c r="A950" t="s">
        <v>127</v>
      </c>
      <c r="B950" t="s">
        <v>126</v>
      </c>
      <c r="C950" t="s">
        <v>165</v>
      </c>
      <c r="D950" s="15">
        <v>563</v>
      </c>
      <c r="E950" t="s">
        <v>345</v>
      </c>
      <c r="F950" t="s">
        <v>109</v>
      </c>
      <c r="G950" t="s">
        <v>110</v>
      </c>
      <c r="H950" t="s">
        <v>165</v>
      </c>
      <c r="I950" t="s">
        <v>111</v>
      </c>
      <c r="J950" t="s">
        <v>112</v>
      </c>
      <c r="K950" t="s">
        <v>165</v>
      </c>
      <c r="L950" s="15">
        <v>6046</v>
      </c>
      <c r="M950" t="s">
        <v>425</v>
      </c>
      <c r="N950" t="s">
        <v>125</v>
      </c>
      <c r="O950" t="s">
        <v>209</v>
      </c>
      <c r="P950" t="s">
        <v>270</v>
      </c>
      <c r="Q950" t="s">
        <v>176</v>
      </c>
      <c r="R950" t="s">
        <v>170</v>
      </c>
      <c r="S950">
        <v>-400000</v>
      </c>
      <c r="T950">
        <v>0</v>
      </c>
      <c r="U950" s="15">
        <v>1</v>
      </c>
      <c r="V950" s="27" t="str">
        <f>INDEX(program[ProgramName],MATCH(Data2[[#This Row],[ProgramNum]],program[ProgramNum],0))</f>
        <v>MOTOR VEHICLE SERVICES AND ENFORCEMENT</v>
      </c>
      <c r="W950" s="20" t="str">
        <f>RIGHT(Data2[[#This Row],[ProgramNum]],1)&amp;Data2[[#This Row],[Statute]]</f>
        <v>5cq</v>
      </c>
      <c r="X950" s="27" t="e">
        <f>INDEX(#REF!,MATCH(Data2[[#This Row],[Appr]],#REF!,0))</f>
        <v>#REF!</v>
      </c>
      <c r="Y950" s="40" t="str">
        <f>INDEX(version[Version],MATCH(Data2[[#This Row],[ChangeAuth]],version[Chg code],0))</f>
        <v>Final</v>
      </c>
      <c r="Z950" s="30">
        <f>INDEX(fund[#Data],MATCH(G950,fund[Fund code],0),2)</f>
        <v>211</v>
      </c>
      <c r="AA950" s="29" t="str">
        <f>IF(Data2[[#This Row],[B2year]]=1,RIGHT(LEFT($A$1,4)+1,2),IF(Data2[[#This Row],[B2year]]=2,RIGHT($A$1,2),""))</f>
        <v>22</v>
      </c>
      <c r="AB950" s="29">
        <f>INDEX(version8[#Data],MATCH(Data2[[#This Row],[Version]],version8[Version],0),2)</f>
        <v>6</v>
      </c>
      <c r="AC950" s="29" t="str">
        <f>IF(Data2[[#This Row],[FederalService]]="",Data2[[#This Row],[FundSource]],IF(Data2[[#This Row],[FederalService]]="L",Data2[[#This Row],[FundSource]]&amp;"-L",IF(Data2[[#This Row],[FederalService]]="F",Data2[[#This Row],[FundSource]]&amp;"-F",IF(Data2[[#This Row],[FederalService]]="S",Data2[[#This Row],[FundSource]]&amp;"-S"))))</f>
        <v>SEG</v>
      </c>
    </row>
    <row r="951" spans="1:29" ht="15" x14ac:dyDescent="0.25">
      <c r="A951" t="s">
        <v>127</v>
      </c>
      <c r="B951" t="s">
        <v>126</v>
      </c>
      <c r="C951" t="s">
        <v>165</v>
      </c>
      <c r="D951" s="15">
        <v>563</v>
      </c>
      <c r="E951" t="s">
        <v>345</v>
      </c>
      <c r="F951" t="s">
        <v>109</v>
      </c>
      <c r="G951" t="s">
        <v>110</v>
      </c>
      <c r="H951" t="s">
        <v>165</v>
      </c>
      <c r="I951" t="s">
        <v>111</v>
      </c>
      <c r="J951" t="s">
        <v>112</v>
      </c>
      <c r="K951" t="s">
        <v>165</v>
      </c>
      <c r="L951" s="15">
        <v>6047</v>
      </c>
      <c r="M951" t="s">
        <v>427</v>
      </c>
      <c r="N951" t="s">
        <v>125</v>
      </c>
      <c r="O951" t="s">
        <v>209</v>
      </c>
      <c r="P951" t="s">
        <v>270</v>
      </c>
      <c r="Q951" t="s">
        <v>176</v>
      </c>
      <c r="R951" t="s">
        <v>170</v>
      </c>
      <c r="S951">
        <v>-400000</v>
      </c>
      <c r="T951">
        <v>0</v>
      </c>
      <c r="U951" s="15">
        <v>2</v>
      </c>
      <c r="V951" s="27" t="str">
        <f>INDEX(program[ProgramName],MATCH(Data2[[#This Row],[ProgramNum]],program[ProgramNum],0))</f>
        <v>MOTOR VEHICLE SERVICES AND ENFORCEMENT</v>
      </c>
      <c r="W951" s="20" t="str">
        <f>RIGHT(Data2[[#This Row],[ProgramNum]],1)&amp;Data2[[#This Row],[Statute]]</f>
        <v>5cq</v>
      </c>
      <c r="X951" s="27" t="e">
        <f>INDEX(#REF!,MATCH(Data2[[#This Row],[Appr]],#REF!,0))</f>
        <v>#REF!</v>
      </c>
      <c r="Y951" s="40" t="str">
        <f>INDEX(version[Version],MATCH(Data2[[#This Row],[ChangeAuth]],version[Chg code],0))</f>
        <v>Final</v>
      </c>
      <c r="Z951" s="30">
        <f>INDEX(fund[#Data],MATCH(G951,fund[Fund code],0),2)</f>
        <v>211</v>
      </c>
      <c r="AA951" s="29" t="str">
        <f>IF(Data2[[#This Row],[B2year]]=1,RIGHT(LEFT($A$1,4)+1,2),IF(Data2[[#This Row],[B2year]]=2,RIGHT($A$1,2),""))</f>
        <v>23</v>
      </c>
      <c r="AB951" s="29">
        <f>INDEX(version8[#Data],MATCH(Data2[[#This Row],[Version]],version8[Version],0),2)</f>
        <v>6</v>
      </c>
      <c r="AC951" s="29" t="str">
        <f>IF(Data2[[#This Row],[FederalService]]="",Data2[[#This Row],[FundSource]],IF(Data2[[#This Row],[FederalService]]="L",Data2[[#This Row],[FundSource]]&amp;"-L",IF(Data2[[#This Row],[FederalService]]="F",Data2[[#This Row],[FundSource]]&amp;"-F",IF(Data2[[#This Row],[FederalService]]="S",Data2[[#This Row],[FundSource]]&amp;"-S"))))</f>
        <v>SEG</v>
      </c>
    </row>
    <row r="952" spans="1:29" ht="15" x14ac:dyDescent="0.25">
      <c r="A952" t="s">
        <v>126</v>
      </c>
      <c r="B952" t="s">
        <v>127</v>
      </c>
      <c r="C952" t="s">
        <v>165</v>
      </c>
      <c r="D952" s="15">
        <v>375</v>
      </c>
      <c r="E952" t="s">
        <v>350</v>
      </c>
      <c r="F952" t="s">
        <v>109</v>
      </c>
      <c r="G952" t="s">
        <v>110</v>
      </c>
      <c r="H952" t="s">
        <v>165</v>
      </c>
      <c r="I952" t="s">
        <v>118</v>
      </c>
      <c r="J952" t="s">
        <v>112</v>
      </c>
      <c r="K952" t="s">
        <v>174</v>
      </c>
      <c r="L952" s="15">
        <v>6048</v>
      </c>
      <c r="M952" t="s">
        <v>351</v>
      </c>
      <c r="N952" t="s">
        <v>125</v>
      </c>
      <c r="O952" t="s">
        <v>307</v>
      </c>
      <c r="P952" t="s">
        <v>268</v>
      </c>
      <c r="Q952" t="s">
        <v>176</v>
      </c>
      <c r="R952" t="s">
        <v>170</v>
      </c>
      <c r="S952">
        <v>-113200</v>
      </c>
      <c r="T952">
        <v>0</v>
      </c>
      <c r="U952" s="15">
        <v>1</v>
      </c>
      <c r="V952" s="27" t="str">
        <f>INDEX(program[ProgramName],MATCH(Data2[[#This Row],[ProgramNum]],program[ProgramNum],0))</f>
        <v>STATE HIGHWAY FACILITIES</v>
      </c>
      <c r="W952" s="20" t="str">
        <f>RIGHT(Data2[[#This Row],[ProgramNum]],1)&amp;Data2[[#This Row],[Statute]]</f>
        <v>3ev</v>
      </c>
      <c r="X952" s="27" t="e">
        <f>INDEX(#REF!,MATCH(Data2[[#This Row],[Appr]],#REF!,0))</f>
        <v>#REF!</v>
      </c>
      <c r="Y952" s="40" t="str">
        <f>INDEX(version[Version],MATCH(Data2[[#This Row],[ChangeAuth]],version[Chg code],0))</f>
        <v>Final</v>
      </c>
      <c r="Z952" s="30">
        <f>INDEX(fund[#Data],MATCH(G952,fund[Fund code],0),2)</f>
        <v>211</v>
      </c>
      <c r="AA952" s="29" t="str">
        <f>IF(Data2[[#This Row],[B2year]]=1,RIGHT(LEFT($A$1,4)+1,2),IF(Data2[[#This Row],[B2year]]=2,RIGHT($A$1,2),""))</f>
        <v>22</v>
      </c>
      <c r="AB952" s="29">
        <f>INDEX(version8[#Data],MATCH(Data2[[#This Row],[Version]],version8[Version],0),2)</f>
        <v>6</v>
      </c>
      <c r="AC952" s="29" t="str">
        <f>IF(Data2[[#This Row],[FederalService]]="",Data2[[#This Row],[FundSource]],IF(Data2[[#This Row],[FederalService]]="L",Data2[[#This Row],[FundSource]]&amp;"-L",IF(Data2[[#This Row],[FederalService]]="F",Data2[[#This Row],[FundSource]]&amp;"-F",IF(Data2[[#This Row],[FederalService]]="S",Data2[[#This Row],[FundSource]]&amp;"-S"))))</f>
        <v>SEG-L</v>
      </c>
    </row>
    <row r="953" spans="1:29" ht="15" x14ac:dyDescent="0.25">
      <c r="A953" t="s">
        <v>128</v>
      </c>
      <c r="B953" t="s">
        <v>107</v>
      </c>
      <c r="C953" t="s">
        <v>165</v>
      </c>
      <c r="D953" s="15">
        <v>663</v>
      </c>
      <c r="E953" t="s">
        <v>485</v>
      </c>
      <c r="F953" t="s">
        <v>109</v>
      </c>
      <c r="G953" t="s">
        <v>110</v>
      </c>
      <c r="H953" t="s">
        <v>474</v>
      </c>
      <c r="I953" t="s">
        <v>112</v>
      </c>
      <c r="J953" t="s">
        <v>112</v>
      </c>
      <c r="K953" t="s">
        <v>165</v>
      </c>
      <c r="L953" s="15">
        <v>8002</v>
      </c>
      <c r="M953" t="s">
        <v>138</v>
      </c>
      <c r="N953" t="s">
        <v>122</v>
      </c>
      <c r="O953" t="s">
        <v>486</v>
      </c>
      <c r="P953" t="s">
        <v>270</v>
      </c>
      <c r="Q953" t="s">
        <v>470</v>
      </c>
      <c r="R953" t="s">
        <v>170</v>
      </c>
      <c r="S953">
        <v>-5571000</v>
      </c>
      <c r="T953">
        <v>0</v>
      </c>
      <c r="U953" s="15">
        <v>1</v>
      </c>
      <c r="V953" s="27" t="str">
        <f>INDEX(program[ProgramName],MATCH(Data2[[#This Row],[ProgramNum]],program[ProgramNum],0))</f>
        <v>DEBT SERVICES</v>
      </c>
      <c r="W953" s="20" t="str">
        <f>RIGHT(Data2[[#This Row],[ProgramNum]],1)&amp;Data2[[#This Row],[Statute]]</f>
        <v>6au</v>
      </c>
      <c r="X953" s="27" t="e">
        <f>INDEX(#REF!,MATCH(Data2[[#This Row],[Appr]],#REF!,0))</f>
        <v>#REF!</v>
      </c>
      <c r="Y953" s="40" t="str">
        <f>INDEX(version[Version],MATCH(Data2[[#This Row],[ChangeAuth]],version[Chg code],0))</f>
        <v>Governor's</v>
      </c>
      <c r="Z953" s="30">
        <f>INDEX(fund[#Data],MATCH(G953,fund[Fund code],0),2)</f>
        <v>211</v>
      </c>
      <c r="AA953" s="29" t="str">
        <f>IF(Data2[[#This Row],[B2year]]=1,RIGHT(LEFT($A$1,4)+1,2),IF(Data2[[#This Row],[B2year]]=2,RIGHT($A$1,2),""))</f>
        <v>22</v>
      </c>
      <c r="AB953" s="29">
        <f>INDEX(version8[#Data],MATCH(Data2[[#This Row],[Version]],version8[Version],0),2)</f>
        <v>2</v>
      </c>
      <c r="AC953" s="29" t="str">
        <f>IF(Data2[[#This Row],[FederalService]]="",Data2[[#This Row],[FundSource]],IF(Data2[[#This Row],[FederalService]]="L",Data2[[#This Row],[FundSource]]&amp;"-L",IF(Data2[[#This Row],[FederalService]]="F",Data2[[#This Row],[FundSource]]&amp;"-F",IF(Data2[[#This Row],[FederalService]]="S",Data2[[#This Row],[FundSource]]&amp;"-S"))))</f>
        <v>SEG</v>
      </c>
    </row>
    <row r="954" spans="1:29" ht="15" x14ac:dyDescent="0.25">
      <c r="A954" t="s">
        <v>128</v>
      </c>
      <c r="B954" t="s">
        <v>107</v>
      </c>
      <c r="C954" t="s">
        <v>165</v>
      </c>
      <c r="D954" s="15">
        <v>663</v>
      </c>
      <c r="E954" t="s">
        <v>485</v>
      </c>
      <c r="F954" t="s">
        <v>109</v>
      </c>
      <c r="G954" t="s">
        <v>110</v>
      </c>
      <c r="H954" t="s">
        <v>474</v>
      </c>
      <c r="I954" t="s">
        <v>112</v>
      </c>
      <c r="J954" t="s">
        <v>112</v>
      </c>
      <c r="K954" t="s">
        <v>165</v>
      </c>
      <c r="L954" s="15">
        <v>8002</v>
      </c>
      <c r="M954" t="s">
        <v>138</v>
      </c>
      <c r="N954" t="s">
        <v>122</v>
      </c>
      <c r="O954" t="s">
        <v>486</v>
      </c>
      <c r="P954" t="s">
        <v>270</v>
      </c>
      <c r="Q954" t="s">
        <v>470</v>
      </c>
      <c r="R954" t="s">
        <v>170</v>
      </c>
      <c r="S954">
        <v>-181500</v>
      </c>
      <c r="T954">
        <v>0</v>
      </c>
      <c r="U954" s="15">
        <v>2</v>
      </c>
      <c r="V954" s="27" t="str">
        <f>INDEX(program[ProgramName],MATCH(Data2[[#This Row],[ProgramNum]],program[ProgramNum],0))</f>
        <v>DEBT SERVICES</v>
      </c>
      <c r="W954" s="20" t="str">
        <f>RIGHT(Data2[[#This Row],[ProgramNum]],1)&amp;Data2[[#This Row],[Statute]]</f>
        <v>6au</v>
      </c>
      <c r="X954" s="27" t="e">
        <f>INDEX(#REF!,MATCH(Data2[[#This Row],[Appr]],#REF!,0))</f>
        <v>#REF!</v>
      </c>
      <c r="Y954" s="40" t="str">
        <f>INDEX(version[Version],MATCH(Data2[[#This Row],[ChangeAuth]],version[Chg code],0))</f>
        <v>Governor's</v>
      </c>
      <c r="Z954" s="30">
        <f>INDEX(fund[#Data],MATCH(G954,fund[Fund code],0),2)</f>
        <v>211</v>
      </c>
      <c r="AA954" s="29" t="str">
        <f>IF(Data2[[#This Row],[B2year]]=1,RIGHT(LEFT($A$1,4)+1,2),IF(Data2[[#This Row],[B2year]]=2,RIGHT($A$1,2),""))</f>
        <v>23</v>
      </c>
      <c r="AB954" s="29">
        <f>INDEX(version8[#Data],MATCH(Data2[[#This Row],[Version]],version8[Version],0),2)</f>
        <v>2</v>
      </c>
      <c r="AC954" s="29" t="str">
        <f>IF(Data2[[#This Row],[FederalService]]="",Data2[[#This Row],[FundSource]],IF(Data2[[#This Row],[FederalService]]="L",Data2[[#This Row],[FundSource]]&amp;"-L",IF(Data2[[#This Row],[FederalService]]="F",Data2[[#This Row],[FundSource]]&amp;"-F",IF(Data2[[#This Row],[FederalService]]="S",Data2[[#This Row],[FundSource]]&amp;"-S"))))</f>
        <v>SEG</v>
      </c>
    </row>
    <row r="955" spans="1:29" ht="15" x14ac:dyDescent="0.25">
      <c r="A955" t="s">
        <v>128</v>
      </c>
      <c r="B955" t="s">
        <v>107</v>
      </c>
      <c r="C955" t="s">
        <v>165</v>
      </c>
      <c r="D955" s="15">
        <v>663</v>
      </c>
      <c r="E955" t="s">
        <v>485</v>
      </c>
      <c r="F955" t="s">
        <v>109</v>
      </c>
      <c r="G955" t="s">
        <v>110</v>
      </c>
      <c r="H955" t="s">
        <v>474</v>
      </c>
      <c r="I955" t="s">
        <v>112</v>
      </c>
      <c r="J955" t="s">
        <v>112</v>
      </c>
      <c r="K955" t="s">
        <v>165</v>
      </c>
      <c r="L955" s="15">
        <v>5301</v>
      </c>
      <c r="M955" t="s">
        <v>364</v>
      </c>
      <c r="N955" t="s">
        <v>122</v>
      </c>
      <c r="O955" t="s">
        <v>486</v>
      </c>
      <c r="P955" t="s">
        <v>270</v>
      </c>
      <c r="Q955" t="s">
        <v>470</v>
      </c>
      <c r="R955" t="s">
        <v>170</v>
      </c>
      <c r="S955">
        <v>-875000</v>
      </c>
      <c r="T955">
        <v>0</v>
      </c>
      <c r="U955" s="15">
        <v>2</v>
      </c>
      <c r="V955" s="27" t="str">
        <f>INDEX(program[ProgramName],MATCH(Data2[[#This Row],[ProgramNum]],program[ProgramNum],0))</f>
        <v>DEBT SERVICES</v>
      </c>
      <c r="W955" s="20" t="str">
        <f>RIGHT(Data2[[#This Row],[ProgramNum]],1)&amp;Data2[[#This Row],[Statute]]</f>
        <v>6au</v>
      </c>
      <c r="X955" s="27" t="e">
        <f>INDEX(#REF!,MATCH(Data2[[#This Row],[Appr]],#REF!,0))</f>
        <v>#REF!</v>
      </c>
      <c r="Y955" s="40" t="str">
        <f>INDEX(version[Version],MATCH(Data2[[#This Row],[ChangeAuth]],version[Chg code],0))</f>
        <v>Governor's</v>
      </c>
      <c r="Z955" s="30">
        <f>INDEX(fund[#Data],MATCH(G955,fund[Fund code],0),2)</f>
        <v>211</v>
      </c>
      <c r="AA955" s="29" t="str">
        <f>IF(Data2[[#This Row],[B2year]]=1,RIGHT(LEFT($A$1,4)+1,2),IF(Data2[[#This Row],[B2year]]=2,RIGHT($A$1,2),""))</f>
        <v>23</v>
      </c>
      <c r="AB955" s="29">
        <f>INDEX(version8[#Data],MATCH(Data2[[#This Row],[Version]],version8[Version],0),2)</f>
        <v>2</v>
      </c>
      <c r="AC955" s="29" t="str">
        <f>IF(Data2[[#This Row],[FederalService]]="",Data2[[#This Row],[FundSource]],IF(Data2[[#This Row],[FederalService]]="L",Data2[[#This Row],[FundSource]]&amp;"-L",IF(Data2[[#This Row],[FederalService]]="F",Data2[[#This Row],[FundSource]]&amp;"-F",IF(Data2[[#This Row],[FederalService]]="S",Data2[[#This Row],[FundSource]]&amp;"-S"))))</f>
        <v>SEG</v>
      </c>
    </row>
    <row r="956" spans="1:29" ht="15" x14ac:dyDescent="0.25">
      <c r="A956" t="s">
        <v>128</v>
      </c>
      <c r="B956" t="s">
        <v>107</v>
      </c>
      <c r="C956" t="s">
        <v>165</v>
      </c>
      <c r="D956" s="15">
        <v>663</v>
      </c>
      <c r="E956" t="s">
        <v>485</v>
      </c>
      <c r="F956" t="s">
        <v>109</v>
      </c>
      <c r="G956" t="s">
        <v>110</v>
      </c>
      <c r="H956" t="s">
        <v>474</v>
      </c>
      <c r="I956" t="s">
        <v>112</v>
      </c>
      <c r="J956" t="s">
        <v>112</v>
      </c>
      <c r="K956" t="s">
        <v>165</v>
      </c>
      <c r="L956" s="15">
        <v>2000</v>
      </c>
      <c r="M956" t="s">
        <v>115</v>
      </c>
      <c r="N956" t="s">
        <v>116</v>
      </c>
      <c r="O956" t="s">
        <v>486</v>
      </c>
      <c r="P956" t="s">
        <v>270</v>
      </c>
      <c r="Q956" t="s">
        <v>470</v>
      </c>
      <c r="R956" t="s">
        <v>170</v>
      </c>
      <c r="S956">
        <v>95411300</v>
      </c>
      <c r="T956">
        <v>0</v>
      </c>
      <c r="U956" s="15">
        <v>1</v>
      </c>
      <c r="V956" s="27" t="str">
        <f>INDEX(program[ProgramName],MATCH(Data2[[#This Row],[ProgramNum]],program[ProgramNum],0))</f>
        <v>DEBT SERVICES</v>
      </c>
      <c r="W956" s="20" t="str">
        <f>RIGHT(Data2[[#This Row],[ProgramNum]],1)&amp;Data2[[#This Row],[Statute]]</f>
        <v>6au</v>
      </c>
      <c r="X956" s="27" t="e">
        <f>INDEX(#REF!,MATCH(Data2[[#This Row],[Appr]],#REF!,0))</f>
        <v>#REF!</v>
      </c>
      <c r="Y956" s="40" t="str">
        <f>INDEX(version[Version],MATCH(Data2[[#This Row],[ChangeAuth]],version[Chg code],0))</f>
        <v>Agency</v>
      </c>
      <c r="Z956" s="30">
        <f>INDEX(fund[#Data],MATCH(G956,fund[Fund code],0),2)</f>
        <v>211</v>
      </c>
      <c r="AA956" s="29" t="str">
        <f>IF(Data2[[#This Row],[B2year]]=1,RIGHT(LEFT($A$1,4)+1,2),IF(Data2[[#This Row],[B2year]]=2,RIGHT($A$1,2),""))</f>
        <v>22</v>
      </c>
      <c r="AB956" s="29">
        <f>INDEX(version8[#Data],MATCH(Data2[[#This Row],[Version]],version8[Version],0),2)</f>
        <v>1</v>
      </c>
      <c r="AC956" s="29" t="str">
        <f>IF(Data2[[#This Row],[FederalService]]="",Data2[[#This Row],[FundSource]],IF(Data2[[#This Row],[FederalService]]="L",Data2[[#This Row],[FundSource]]&amp;"-L",IF(Data2[[#This Row],[FederalService]]="F",Data2[[#This Row],[FundSource]]&amp;"-F",IF(Data2[[#This Row],[FederalService]]="S",Data2[[#This Row],[FundSource]]&amp;"-S"))))</f>
        <v>SEG</v>
      </c>
    </row>
    <row r="957" spans="1:29" ht="15" x14ac:dyDescent="0.25">
      <c r="A957" t="s">
        <v>128</v>
      </c>
      <c r="B957" t="s">
        <v>107</v>
      </c>
      <c r="C957" t="s">
        <v>165</v>
      </c>
      <c r="D957" s="15">
        <v>663</v>
      </c>
      <c r="E957" t="s">
        <v>485</v>
      </c>
      <c r="F957" t="s">
        <v>109</v>
      </c>
      <c r="G957" t="s">
        <v>110</v>
      </c>
      <c r="H957" t="s">
        <v>474</v>
      </c>
      <c r="I957" t="s">
        <v>112</v>
      </c>
      <c r="J957" t="s">
        <v>112</v>
      </c>
      <c r="K957" t="s">
        <v>165</v>
      </c>
      <c r="L957" s="15">
        <v>2000</v>
      </c>
      <c r="M957" t="s">
        <v>115</v>
      </c>
      <c r="N957" t="s">
        <v>116</v>
      </c>
      <c r="O957" t="s">
        <v>486</v>
      </c>
      <c r="P957" t="s">
        <v>270</v>
      </c>
      <c r="Q957" t="s">
        <v>470</v>
      </c>
      <c r="R957" t="s">
        <v>170</v>
      </c>
      <c r="S957">
        <v>95411300</v>
      </c>
      <c r="T957">
        <v>0</v>
      </c>
      <c r="U957" s="15">
        <v>2</v>
      </c>
      <c r="V957" s="27" t="str">
        <f>INDEX(program[ProgramName],MATCH(Data2[[#This Row],[ProgramNum]],program[ProgramNum],0))</f>
        <v>DEBT SERVICES</v>
      </c>
      <c r="W957" s="20" t="str">
        <f>RIGHT(Data2[[#This Row],[ProgramNum]],1)&amp;Data2[[#This Row],[Statute]]</f>
        <v>6au</v>
      </c>
      <c r="X957" s="27" t="e">
        <f>INDEX(#REF!,MATCH(Data2[[#This Row],[Appr]],#REF!,0))</f>
        <v>#REF!</v>
      </c>
      <c r="Y957" s="40" t="str">
        <f>INDEX(version[Version],MATCH(Data2[[#This Row],[ChangeAuth]],version[Chg code],0))</f>
        <v>Agency</v>
      </c>
      <c r="Z957" s="30">
        <f>INDEX(fund[#Data],MATCH(G957,fund[Fund code],0),2)</f>
        <v>211</v>
      </c>
      <c r="AA957" s="29" t="str">
        <f>IF(Data2[[#This Row],[B2year]]=1,RIGHT(LEFT($A$1,4)+1,2),IF(Data2[[#This Row],[B2year]]=2,RIGHT($A$1,2),""))</f>
        <v>23</v>
      </c>
      <c r="AB957" s="29">
        <f>INDEX(version8[#Data],MATCH(Data2[[#This Row],[Version]],version8[Version],0),2)</f>
        <v>1</v>
      </c>
      <c r="AC957" s="29" t="str">
        <f>IF(Data2[[#This Row],[FederalService]]="",Data2[[#This Row],[FundSource]],IF(Data2[[#This Row],[FederalService]]="L",Data2[[#This Row],[FundSource]]&amp;"-L",IF(Data2[[#This Row],[FederalService]]="F",Data2[[#This Row],[FundSource]]&amp;"-F",IF(Data2[[#This Row],[FederalService]]="S",Data2[[#This Row],[FundSource]]&amp;"-S"))))</f>
        <v>SEG</v>
      </c>
    </row>
    <row r="958" spans="1:29" ht="15" x14ac:dyDescent="0.25">
      <c r="A958" t="s">
        <v>128</v>
      </c>
      <c r="B958" t="s">
        <v>107</v>
      </c>
      <c r="C958" t="s">
        <v>165</v>
      </c>
      <c r="D958" s="15">
        <v>663</v>
      </c>
      <c r="E958" t="s">
        <v>485</v>
      </c>
      <c r="F958" t="s">
        <v>109</v>
      </c>
      <c r="G958" t="s">
        <v>110</v>
      </c>
      <c r="H958" t="s">
        <v>474</v>
      </c>
      <c r="I958" t="s">
        <v>112</v>
      </c>
      <c r="J958" t="s">
        <v>112</v>
      </c>
      <c r="K958" t="s">
        <v>165</v>
      </c>
      <c r="L958" s="15">
        <v>5301</v>
      </c>
      <c r="M958" t="s">
        <v>364</v>
      </c>
      <c r="N958" t="s">
        <v>114</v>
      </c>
      <c r="O958" t="s">
        <v>486</v>
      </c>
      <c r="P958" t="s">
        <v>270</v>
      </c>
      <c r="Q958" t="s">
        <v>470</v>
      </c>
      <c r="R958" t="s">
        <v>170</v>
      </c>
      <c r="S958">
        <v>875000</v>
      </c>
      <c r="T958">
        <v>0</v>
      </c>
      <c r="U958" s="15">
        <v>2</v>
      </c>
      <c r="V958" s="27" t="str">
        <f>INDEX(program[ProgramName],MATCH(Data2[[#This Row],[ProgramNum]],program[ProgramNum],0))</f>
        <v>DEBT SERVICES</v>
      </c>
      <c r="W958" s="20" t="str">
        <f>RIGHT(Data2[[#This Row],[ProgramNum]],1)&amp;Data2[[#This Row],[Statute]]</f>
        <v>6au</v>
      </c>
      <c r="X958" s="27" t="e">
        <f>INDEX(#REF!,MATCH(Data2[[#This Row],[Appr]],#REF!,0))</f>
        <v>#REF!</v>
      </c>
      <c r="Y958" s="40" t="str">
        <f>INDEX(version[Version],MATCH(Data2[[#This Row],[ChangeAuth]],version[Chg code],0))</f>
        <v>Agency</v>
      </c>
      <c r="Z958" s="30">
        <f>INDEX(fund[#Data],MATCH(G958,fund[Fund code],0),2)</f>
        <v>211</v>
      </c>
      <c r="AA958" s="29" t="str">
        <f>IF(Data2[[#This Row],[B2year]]=1,RIGHT(LEFT($A$1,4)+1,2),IF(Data2[[#This Row],[B2year]]=2,RIGHT($A$1,2),""))</f>
        <v>23</v>
      </c>
      <c r="AB958" s="29">
        <f>INDEX(version8[#Data],MATCH(Data2[[#This Row],[Version]],version8[Version],0),2)</f>
        <v>1</v>
      </c>
      <c r="AC958" s="29" t="str">
        <f>IF(Data2[[#This Row],[FederalService]]="",Data2[[#This Row],[FundSource]],IF(Data2[[#This Row],[FederalService]]="L",Data2[[#This Row],[FundSource]]&amp;"-L",IF(Data2[[#This Row],[FederalService]]="F",Data2[[#This Row],[FundSource]]&amp;"-F",IF(Data2[[#This Row],[FederalService]]="S",Data2[[#This Row],[FundSource]]&amp;"-S"))))</f>
        <v>SEG</v>
      </c>
    </row>
    <row r="959" spans="1:29" ht="15" x14ac:dyDescent="0.25">
      <c r="A959" t="s">
        <v>128</v>
      </c>
      <c r="B959" t="s">
        <v>107</v>
      </c>
      <c r="C959" t="s">
        <v>165</v>
      </c>
      <c r="D959" s="15">
        <v>666</v>
      </c>
      <c r="E959" t="s">
        <v>487</v>
      </c>
      <c r="F959" t="s">
        <v>109</v>
      </c>
      <c r="G959" t="s">
        <v>110</v>
      </c>
      <c r="H959" t="s">
        <v>474</v>
      </c>
      <c r="I959" t="s">
        <v>112</v>
      </c>
      <c r="J959" t="s">
        <v>112</v>
      </c>
      <c r="K959" t="s">
        <v>165</v>
      </c>
      <c r="L959" s="15">
        <v>2000</v>
      </c>
      <c r="M959" t="s">
        <v>115</v>
      </c>
      <c r="N959" t="s">
        <v>116</v>
      </c>
      <c r="O959" t="s">
        <v>167</v>
      </c>
      <c r="P959" t="s">
        <v>302</v>
      </c>
      <c r="Q959" t="s">
        <v>470</v>
      </c>
      <c r="R959" t="s">
        <v>170</v>
      </c>
      <c r="S959">
        <v>14310000</v>
      </c>
      <c r="T959">
        <v>0</v>
      </c>
      <c r="U959" s="15">
        <v>1</v>
      </c>
      <c r="V959" s="27" t="str">
        <f>INDEX(program[ProgramName],MATCH(Data2[[#This Row],[ProgramNum]],program[ProgramNum],0))</f>
        <v>DEBT SERVICES</v>
      </c>
      <c r="W959" s="20" t="str">
        <f>RIGHT(Data2[[#This Row],[ProgramNum]],1)&amp;Data2[[#This Row],[Statute]]</f>
        <v>6av</v>
      </c>
      <c r="X959" s="27" t="e">
        <f>INDEX(#REF!,MATCH(Data2[[#This Row],[Appr]],#REF!,0))</f>
        <v>#REF!</v>
      </c>
      <c r="Y959" s="40" t="str">
        <f>INDEX(version[Version],MATCH(Data2[[#This Row],[ChangeAuth]],version[Chg code],0))</f>
        <v>Agency</v>
      </c>
      <c r="Z959" s="30">
        <f>INDEX(fund[#Data],MATCH(G959,fund[Fund code],0),2)</f>
        <v>211</v>
      </c>
      <c r="AA959" s="29" t="str">
        <f>IF(Data2[[#This Row],[B2year]]=1,RIGHT(LEFT($A$1,4)+1,2),IF(Data2[[#This Row],[B2year]]=2,RIGHT($A$1,2),""))</f>
        <v>22</v>
      </c>
      <c r="AB959" s="29">
        <f>INDEX(version8[#Data],MATCH(Data2[[#This Row],[Version]],version8[Version],0),2)</f>
        <v>1</v>
      </c>
      <c r="AC959" s="29" t="str">
        <f>IF(Data2[[#This Row],[FederalService]]="",Data2[[#This Row],[FundSource]],IF(Data2[[#This Row],[FederalService]]="L",Data2[[#This Row],[FundSource]]&amp;"-L",IF(Data2[[#This Row],[FederalService]]="F",Data2[[#This Row],[FundSource]]&amp;"-F",IF(Data2[[#This Row],[FederalService]]="S",Data2[[#This Row],[FundSource]]&amp;"-S"))))</f>
        <v>SEG</v>
      </c>
    </row>
    <row r="960" spans="1:29" ht="15" x14ac:dyDescent="0.25">
      <c r="A960" t="s">
        <v>128</v>
      </c>
      <c r="B960" t="s">
        <v>107</v>
      </c>
      <c r="C960" t="s">
        <v>165</v>
      </c>
      <c r="D960" s="15">
        <v>666</v>
      </c>
      <c r="E960" t="s">
        <v>487</v>
      </c>
      <c r="F960" t="s">
        <v>109</v>
      </c>
      <c r="G960" t="s">
        <v>110</v>
      </c>
      <c r="H960" t="s">
        <v>474</v>
      </c>
      <c r="I960" t="s">
        <v>112</v>
      </c>
      <c r="J960" t="s">
        <v>112</v>
      </c>
      <c r="K960" t="s">
        <v>165</v>
      </c>
      <c r="L960" s="15">
        <v>2000</v>
      </c>
      <c r="M960" t="s">
        <v>115</v>
      </c>
      <c r="N960" t="s">
        <v>116</v>
      </c>
      <c r="O960" t="s">
        <v>167</v>
      </c>
      <c r="P960" t="s">
        <v>302</v>
      </c>
      <c r="Q960" t="s">
        <v>470</v>
      </c>
      <c r="R960" t="s">
        <v>170</v>
      </c>
      <c r="S960">
        <v>14310000</v>
      </c>
      <c r="T960">
        <v>0</v>
      </c>
      <c r="U960" s="15">
        <v>2</v>
      </c>
      <c r="V960" s="27" t="str">
        <f>INDEX(program[ProgramName],MATCH(Data2[[#This Row],[ProgramNum]],program[ProgramNum],0))</f>
        <v>DEBT SERVICES</v>
      </c>
      <c r="W960" s="20" t="str">
        <f>RIGHT(Data2[[#This Row],[ProgramNum]],1)&amp;Data2[[#This Row],[Statute]]</f>
        <v>6av</v>
      </c>
      <c r="X960" s="27" t="e">
        <f>INDEX(#REF!,MATCH(Data2[[#This Row],[Appr]],#REF!,0))</f>
        <v>#REF!</v>
      </c>
      <c r="Y960" s="40" t="str">
        <f>INDEX(version[Version],MATCH(Data2[[#This Row],[ChangeAuth]],version[Chg code],0))</f>
        <v>Agency</v>
      </c>
      <c r="Z960" s="30">
        <f>INDEX(fund[#Data],MATCH(G960,fund[Fund code],0),2)</f>
        <v>211</v>
      </c>
      <c r="AA960" s="29" t="str">
        <f>IF(Data2[[#This Row],[B2year]]=1,RIGHT(LEFT($A$1,4)+1,2),IF(Data2[[#This Row],[B2year]]=2,RIGHT($A$1,2),""))</f>
        <v>23</v>
      </c>
      <c r="AB960" s="29">
        <f>INDEX(version8[#Data],MATCH(Data2[[#This Row],[Version]],version8[Version],0),2)</f>
        <v>1</v>
      </c>
      <c r="AC960" s="29" t="str">
        <f>IF(Data2[[#This Row],[FederalService]]="",Data2[[#This Row],[FundSource]],IF(Data2[[#This Row],[FederalService]]="L",Data2[[#This Row],[FundSource]]&amp;"-L",IF(Data2[[#This Row],[FederalService]]="F",Data2[[#This Row],[FundSource]]&amp;"-F",IF(Data2[[#This Row],[FederalService]]="S",Data2[[#This Row],[FundSource]]&amp;"-S"))))</f>
        <v>SEG</v>
      </c>
    </row>
    <row r="961" spans="1:29" ht="15" x14ac:dyDescent="0.25">
      <c r="A961" t="s">
        <v>128</v>
      </c>
      <c r="B961" t="s">
        <v>107</v>
      </c>
      <c r="C961" t="s">
        <v>165</v>
      </c>
      <c r="D961" s="15">
        <v>666</v>
      </c>
      <c r="E961" t="s">
        <v>487</v>
      </c>
      <c r="F961" t="s">
        <v>109</v>
      </c>
      <c r="G961" t="s">
        <v>110</v>
      </c>
      <c r="H961" t="s">
        <v>474</v>
      </c>
      <c r="I961" t="s">
        <v>112</v>
      </c>
      <c r="J961" t="s">
        <v>112</v>
      </c>
      <c r="K961" t="s">
        <v>165</v>
      </c>
      <c r="L961" s="15">
        <v>8002</v>
      </c>
      <c r="M961" t="s">
        <v>138</v>
      </c>
      <c r="N961" t="s">
        <v>122</v>
      </c>
      <c r="O961" t="s">
        <v>167</v>
      </c>
      <c r="P961" t="s">
        <v>302</v>
      </c>
      <c r="Q961" t="s">
        <v>470</v>
      </c>
      <c r="R961" t="s">
        <v>170</v>
      </c>
      <c r="S961">
        <v>-1933400</v>
      </c>
      <c r="T961">
        <v>0</v>
      </c>
      <c r="U961" s="15">
        <v>1</v>
      </c>
      <c r="V961" s="27" t="str">
        <f>INDEX(program[ProgramName],MATCH(Data2[[#This Row],[ProgramNum]],program[ProgramNum],0))</f>
        <v>DEBT SERVICES</v>
      </c>
      <c r="W961" s="20" t="str">
        <f>RIGHT(Data2[[#This Row],[ProgramNum]],1)&amp;Data2[[#This Row],[Statute]]</f>
        <v>6av</v>
      </c>
      <c r="X961" s="27" t="e">
        <f>INDEX(#REF!,MATCH(Data2[[#This Row],[Appr]],#REF!,0))</f>
        <v>#REF!</v>
      </c>
      <c r="Y961" s="40" t="str">
        <f>INDEX(version[Version],MATCH(Data2[[#This Row],[ChangeAuth]],version[Chg code],0))</f>
        <v>Governor's</v>
      </c>
      <c r="Z961" s="30">
        <f>INDEX(fund[#Data],MATCH(G961,fund[Fund code],0),2)</f>
        <v>211</v>
      </c>
      <c r="AA961" s="29" t="str">
        <f>IF(Data2[[#This Row],[B2year]]=1,RIGHT(LEFT($A$1,4)+1,2),IF(Data2[[#This Row],[B2year]]=2,RIGHT($A$1,2),""))</f>
        <v>22</v>
      </c>
      <c r="AB961" s="29">
        <f>INDEX(version8[#Data],MATCH(Data2[[#This Row],[Version]],version8[Version],0),2)</f>
        <v>2</v>
      </c>
      <c r="AC961" s="29" t="str">
        <f>IF(Data2[[#This Row],[FederalService]]="",Data2[[#This Row],[FundSource]],IF(Data2[[#This Row],[FederalService]]="L",Data2[[#This Row],[FundSource]]&amp;"-L",IF(Data2[[#This Row],[FederalService]]="F",Data2[[#This Row],[FundSource]]&amp;"-F",IF(Data2[[#This Row],[FederalService]]="S",Data2[[#This Row],[FundSource]]&amp;"-S"))))</f>
        <v>SEG</v>
      </c>
    </row>
    <row r="962" spans="1:29" ht="15" x14ac:dyDescent="0.25">
      <c r="A962" t="s">
        <v>128</v>
      </c>
      <c r="B962" t="s">
        <v>107</v>
      </c>
      <c r="C962" t="s">
        <v>165</v>
      </c>
      <c r="D962" s="15">
        <v>666</v>
      </c>
      <c r="E962" t="s">
        <v>487</v>
      </c>
      <c r="F962" t="s">
        <v>109</v>
      </c>
      <c r="G962" t="s">
        <v>110</v>
      </c>
      <c r="H962" t="s">
        <v>474</v>
      </c>
      <c r="I962" t="s">
        <v>112</v>
      </c>
      <c r="J962" t="s">
        <v>112</v>
      </c>
      <c r="K962" t="s">
        <v>165</v>
      </c>
      <c r="L962" s="15">
        <v>8002</v>
      </c>
      <c r="M962" t="s">
        <v>138</v>
      </c>
      <c r="N962" t="s">
        <v>122</v>
      </c>
      <c r="O962" t="s">
        <v>167</v>
      </c>
      <c r="P962" t="s">
        <v>302</v>
      </c>
      <c r="Q962" t="s">
        <v>470</v>
      </c>
      <c r="R962" t="s">
        <v>170</v>
      </c>
      <c r="S962">
        <v>-2064800</v>
      </c>
      <c r="T962">
        <v>0</v>
      </c>
      <c r="U962" s="15">
        <v>2</v>
      </c>
      <c r="V962" s="27" t="str">
        <f>INDEX(program[ProgramName],MATCH(Data2[[#This Row],[ProgramNum]],program[ProgramNum],0))</f>
        <v>DEBT SERVICES</v>
      </c>
      <c r="W962" s="20" t="str">
        <f>RIGHT(Data2[[#This Row],[ProgramNum]],1)&amp;Data2[[#This Row],[Statute]]</f>
        <v>6av</v>
      </c>
      <c r="X962" s="27" t="e">
        <f>INDEX(#REF!,MATCH(Data2[[#This Row],[Appr]],#REF!,0))</f>
        <v>#REF!</v>
      </c>
      <c r="Y962" s="40" t="str">
        <f>INDEX(version[Version],MATCH(Data2[[#This Row],[ChangeAuth]],version[Chg code],0))</f>
        <v>Governor's</v>
      </c>
      <c r="Z962" s="30">
        <f>INDEX(fund[#Data],MATCH(G962,fund[Fund code],0),2)</f>
        <v>211</v>
      </c>
      <c r="AA962" s="29" t="str">
        <f>IF(Data2[[#This Row],[B2year]]=1,RIGHT(LEFT($A$1,4)+1,2),IF(Data2[[#This Row],[B2year]]=2,RIGHT($A$1,2),""))</f>
        <v>23</v>
      </c>
      <c r="AB962" s="29">
        <f>INDEX(version8[#Data],MATCH(Data2[[#This Row],[Version]],version8[Version],0),2)</f>
        <v>2</v>
      </c>
      <c r="AC962" s="29" t="str">
        <f>IF(Data2[[#This Row],[FederalService]]="",Data2[[#This Row],[FundSource]],IF(Data2[[#This Row],[FederalService]]="L",Data2[[#This Row],[FundSource]]&amp;"-L",IF(Data2[[#This Row],[FederalService]]="F",Data2[[#This Row],[FundSource]]&amp;"-F",IF(Data2[[#This Row],[FederalService]]="S",Data2[[#This Row],[FundSource]]&amp;"-S"))))</f>
        <v>SEG</v>
      </c>
    </row>
    <row r="963" spans="1:29" ht="15" x14ac:dyDescent="0.25">
      <c r="A963" t="s">
        <v>120</v>
      </c>
      <c r="B963" t="s">
        <v>165</v>
      </c>
      <c r="C963" t="s">
        <v>165</v>
      </c>
      <c r="D963" s="15">
        <v>961</v>
      </c>
      <c r="E963" t="s">
        <v>361</v>
      </c>
      <c r="F963" t="s">
        <v>109</v>
      </c>
      <c r="G963" t="s">
        <v>110</v>
      </c>
      <c r="H963" t="s">
        <v>165</v>
      </c>
      <c r="I963" t="s">
        <v>118</v>
      </c>
      <c r="J963" t="s">
        <v>112</v>
      </c>
      <c r="K963" t="s">
        <v>165</v>
      </c>
      <c r="L963" s="15">
        <v>6073</v>
      </c>
      <c r="M963" t="s">
        <v>488</v>
      </c>
      <c r="N963" t="s">
        <v>122</v>
      </c>
      <c r="O963" t="s">
        <v>362</v>
      </c>
      <c r="P963" t="s">
        <v>264</v>
      </c>
      <c r="Q963" t="s">
        <v>169</v>
      </c>
      <c r="R963" t="s">
        <v>170</v>
      </c>
      <c r="S963">
        <v>52100</v>
      </c>
      <c r="T963">
        <v>0</v>
      </c>
      <c r="U963" s="15">
        <v>1</v>
      </c>
      <c r="V963" s="27" t="str">
        <f>INDEX(program[ProgramName],MATCH(Data2[[#This Row],[ProgramNum]],program[ProgramNum],0))</f>
        <v>GENERAL PROVISIONS</v>
      </c>
      <c r="W963" s="20" t="str">
        <f>RIGHT(Data2[[#This Row],[ProgramNum]],1)&amp;Data2[[#This Row],[Statute]]</f>
        <v>9qh</v>
      </c>
      <c r="X963" s="27" t="e">
        <f>INDEX(#REF!,MATCH(Data2[[#This Row],[Appr]],#REF!,0))</f>
        <v>#REF!</v>
      </c>
      <c r="Y963" s="40" t="str">
        <f>INDEX(version[Version],MATCH(Data2[[#This Row],[ChangeAuth]],version[Chg code],0))</f>
        <v>Governor's</v>
      </c>
      <c r="Z963" s="30">
        <f>INDEX(fund[#Data],MATCH(G963,fund[Fund code],0),2)</f>
        <v>211</v>
      </c>
      <c r="AA963" s="29" t="str">
        <f>IF(Data2[[#This Row],[B2year]]=1,RIGHT(LEFT($A$1,4)+1,2),IF(Data2[[#This Row],[B2year]]=2,RIGHT($A$1,2),""))</f>
        <v>22</v>
      </c>
      <c r="AB963" s="29">
        <f>INDEX(version8[#Data],MATCH(Data2[[#This Row],[Version]],version8[Version],0),2)</f>
        <v>2</v>
      </c>
      <c r="AC963" s="29" t="str">
        <f>IF(Data2[[#This Row],[FederalService]]="",Data2[[#This Row],[FundSource]],IF(Data2[[#This Row],[FederalService]]="L",Data2[[#This Row],[FundSource]]&amp;"-L",IF(Data2[[#This Row],[FederalService]]="F",Data2[[#This Row],[FundSource]]&amp;"-F",IF(Data2[[#This Row],[FederalService]]="S",Data2[[#This Row],[FundSource]]&amp;"-S"))))</f>
        <v>SEG</v>
      </c>
    </row>
    <row r="964" spans="1:29" ht="15" x14ac:dyDescent="0.25">
      <c r="A964" t="s">
        <v>120</v>
      </c>
      <c r="B964" t="s">
        <v>165</v>
      </c>
      <c r="C964" t="s">
        <v>165</v>
      </c>
      <c r="D964" s="15">
        <v>961</v>
      </c>
      <c r="E964" t="s">
        <v>361</v>
      </c>
      <c r="F964" t="s">
        <v>109</v>
      </c>
      <c r="G964" t="s">
        <v>110</v>
      </c>
      <c r="H964" t="s">
        <v>165</v>
      </c>
      <c r="I964" t="s">
        <v>118</v>
      </c>
      <c r="J964" t="s">
        <v>112</v>
      </c>
      <c r="K964" t="s">
        <v>165</v>
      </c>
      <c r="L964" s="15">
        <v>6073</v>
      </c>
      <c r="M964" t="s">
        <v>488</v>
      </c>
      <c r="N964" t="s">
        <v>122</v>
      </c>
      <c r="O964" t="s">
        <v>362</v>
      </c>
      <c r="P964" t="s">
        <v>264</v>
      </c>
      <c r="Q964" t="s">
        <v>169</v>
      </c>
      <c r="R964" t="s">
        <v>170</v>
      </c>
      <c r="S964">
        <v>52100</v>
      </c>
      <c r="T964">
        <v>0</v>
      </c>
      <c r="U964" s="15">
        <v>2</v>
      </c>
      <c r="V964" s="27" t="str">
        <f>INDEX(program[ProgramName],MATCH(Data2[[#This Row],[ProgramNum]],program[ProgramNum],0))</f>
        <v>GENERAL PROVISIONS</v>
      </c>
      <c r="W964" s="20" t="str">
        <f>RIGHT(Data2[[#This Row],[ProgramNum]],1)&amp;Data2[[#This Row],[Statute]]</f>
        <v>9qh</v>
      </c>
      <c r="X964" s="27" t="e">
        <f>INDEX(#REF!,MATCH(Data2[[#This Row],[Appr]],#REF!,0))</f>
        <v>#REF!</v>
      </c>
      <c r="Y964" s="40" t="str">
        <f>INDEX(version[Version],MATCH(Data2[[#This Row],[ChangeAuth]],version[Chg code],0))</f>
        <v>Governor's</v>
      </c>
      <c r="Z964" s="30">
        <f>INDEX(fund[#Data],MATCH(G964,fund[Fund code],0),2)</f>
        <v>211</v>
      </c>
      <c r="AA964" s="29" t="str">
        <f>IF(Data2[[#This Row],[B2year]]=1,RIGHT(LEFT($A$1,4)+1,2),IF(Data2[[#This Row],[B2year]]=2,RIGHT($A$1,2),""))</f>
        <v>23</v>
      </c>
      <c r="AB964" s="29">
        <f>INDEX(version8[#Data],MATCH(Data2[[#This Row],[Version]],version8[Version],0),2)</f>
        <v>2</v>
      </c>
      <c r="AC964" s="29" t="str">
        <f>IF(Data2[[#This Row],[FederalService]]="",Data2[[#This Row],[FundSource]],IF(Data2[[#This Row],[FederalService]]="L",Data2[[#This Row],[FundSource]]&amp;"-L",IF(Data2[[#This Row],[FederalService]]="F",Data2[[#This Row],[FundSource]]&amp;"-F",IF(Data2[[#This Row],[FederalService]]="S",Data2[[#This Row],[FundSource]]&amp;"-S"))))</f>
        <v>SEG</v>
      </c>
    </row>
    <row r="965" spans="1:29" ht="15" x14ac:dyDescent="0.25">
      <c r="A965" t="s">
        <v>120</v>
      </c>
      <c r="B965" t="s">
        <v>107</v>
      </c>
      <c r="C965" t="s">
        <v>165</v>
      </c>
      <c r="D965" s="15">
        <v>961</v>
      </c>
      <c r="E965" t="s">
        <v>361</v>
      </c>
      <c r="F965" t="s">
        <v>109</v>
      </c>
      <c r="G965" t="s">
        <v>110</v>
      </c>
      <c r="H965" t="s">
        <v>165</v>
      </c>
      <c r="I965" t="s">
        <v>118</v>
      </c>
      <c r="J965" t="s">
        <v>112</v>
      </c>
      <c r="K965" t="s">
        <v>165</v>
      </c>
      <c r="L965" s="15">
        <v>2000</v>
      </c>
      <c r="M965" t="s">
        <v>115</v>
      </c>
      <c r="N965" t="s">
        <v>116</v>
      </c>
      <c r="O965" t="s">
        <v>362</v>
      </c>
      <c r="P965" t="s">
        <v>264</v>
      </c>
      <c r="Q965" t="s">
        <v>169</v>
      </c>
      <c r="R965" t="s">
        <v>170</v>
      </c>
      <c r="S965">
        <v>60629600</v>
      </c>
      <c r="T965">
        <v>0</v>
      </c>
      <c r="U965" s="15">
        <v>1</v>
      </c>
      <c r="V965" s="27" t="str">
        <f>INDEX(program[ProgramName],MATCH(Data2[[#This Row],[ProgramNum]],program[ProgramNum],0))</f>
        <v>GENERAL PROVISIONS</v>
      </c>
      <c r="W965" s="20" t="str">
        <f>RIGHT(Data2[[#This Row],[ProgramNum]],1)&amp;Data2[[#This Row],[Statute]]</f>
        <v>9qh</v>
      </c>
      <c r="X965" s="27" t="e">
        <f>INDEX(#REF!,MATCH(Data2[[#This Row],[Appr]],#REF!,0))</f>
        <v>#REF!</v>
      </c>
      <c r="Y965" s="40" t="str">
        <f>INDEX(version[Version],MATCH(Data2[[#This Row],[ChangeAuth]],version[Chg code],0))</f>
        <v>Agency</v>
      </c>
      <c r="Z965" s="30">
        <f>INDEX(fund[#Data],MATCH(G965,fund[Fund code],0),2)</f>
        <v>211</v>
      </c>
      <c r="AA965" s="29" t="str">
        <f>IF(Data2[[#This Row],[B2year]]=1,RIGHT(LEFT($A$1,4)+1,2),IF(Data2[[#This Row],[B2year]]=2,RIGHT($A$1,2),""))</f>
        <v>22</v>
      </c>
      <c r="AB965" s="29">
        <f>INDEX(version8[#Data],MATCH(Data2[[#This Row],[Version]],version8[Version],0),2)</f>
        <v>1</v>
      </c>
      <c r="AC965" s="29" t="str">
        <f>IF(Data2[[#This Row],[FederalService]]="",Data2[[#This Row],[FundSource]],IF(Data2[[#This Row],[FederalService]]="L",Data2[[#This Row],[FundSource]]&amp;"-L",IF(Data2[[#This Row],[FederalService]]="F",Data2[[#This Row],[FundSource]]&amp;"-F",IF(Data2[[#This Row],[FederalService]]="S",Data2[[#This Row],[FundSource]]&amp;"-S"))))</f>
        <v>SEG</v>
      </c>
    </row>
    <row r="966" spans="1:29" ht="15" x14ac:dyDescent="0.25">
      <c r="A966" t="s">
        <v>120</v>
      </c>
      <c r="B966" t="s">
        <v>107</v>
      </c>
      <c r="C966" t="s">
        <v>165</v>
      </c>
      <c r="D966" s="15">
        <v>961</v>
      </c>
      <c r="E966" t="s">
        <v>361</v>
      </c>
      <c r="F966" t="s">
        <v>109</v>
      </c>
      <c r="G966" t="s">
        <v>110</v>
      </c>
      <c r="H966" t="s">
        <v>165</v>
      </c>
      <c r="I966" t="s">
        <v>118</v>
      </c>
      <c r="J966" t="s">
        <v>112</v>
      </c>
      <c r="K966" t="s">
        <v>165</v>
      </c>
      <c r="L966" s="15">
        <v>2000</v>
      </c>
      <c r="M966" t="s">
        <v>115</v>
      </c>
      <c r="N966" t="s">
        <v>116</v>
      </c>
      <c r="O966" t="s">
        <v>362</v>
      </c>
      <c r="P966" t="s">
        <v>264</v>
      </c>
      <c r="Q966" t="s">
        <v>169</v>
      </c>
      <c r="R966" t="s">
        <v>170</v>
      </c>
      <c r="S966">
        <v>60629600</v>
      </c>
      <c r="T966">
        <v>0</v>
      </c>
      <c r="U966" s="15">
        <v>2</v>
      </c>
      <c r="V966" s="27" t="str">
        <f>INDEX(program[ProgramName],MATCH(Data2[[#This Row],[ProgramNum]],program[ProgramNum],0))</f>
        <v>GENERAL PROVISIONS</v>
      </c>
      <c r="W966" s="20" t="str">
        <f>RIGHT(Data2[[#This Row],[ProgramNum]],1)&amp;Data2[[#This Row],[Statute]]</f>
        <v>9qh</v>
      </c>
      <c r="X966" s="27" t="e">
        <f>INDEX(#REF!,MATCH(Data2[[#This Row],[Appr]],#REF!,0))</f>
        <v>#REF!</v>
      </c>
      <c r="Y966" s="40" t="str">
        <f>INDEX(version[Version],MATCH(Data2[[#This Row],[ChangeAuth]],version[Chg code],0))</f>
        <v>Agency</v>
      </c>
      <c r="Z966" s="30">
        <f>INDEX(fund[#Data],MATCH(G966,fund[Fund code],0),2)</f>
        <v>211</v>
      </c>
      <c r="AA966" s="29" t="str">
        <f>IF(Data2[[#This Row],[B2year]]=1,RIGHT(LEFT($A$1,4)+1,2),IF(Data2[[#This Row],[B2year]]=2,RIGHT($A$1,2),""))</f>
        <v>23</v>
      </c>
      <c r="AB966" s="29">
        <f>INDEX(version8[#Data],MATCH(Data2[[#This Row],[Version]],version8[Version],0),2)</f>
        <v>1</v>
      </c>
      <c r="AC966" s="29" t="str">
        <f>IF(Data2[[#This Row],[FederalService]]="",Data2[[#This Row],[FundSource]],IF(Data2[[#This Row],[FederalService]]="L",Data2[[#This Row],[FundSource]]&amp;"-L",IF(Data2[[#This Row],[FederalService]]="F",Data2[[#This Row],[FundSource]]&amp;"-F",IF(Data2[[#This Row],[FederalService]]="S",Data2[[#This Row],[FundSource]]&amp;"-S"))))</f>
        <v>SEG</v>
      </c>
    </row>
    <row r="967" spans="1:29" ht="15" x14ac:dyDescent="0.25">
      <c r="A967" t="s">
        <v>120</v>
      </c>
      <c r="B967" t="s">
        <v>107</v>
      </c>
      <c r="C967" t="s">
        <v>165</v>
      </c>
      <c r="D967" s="15">
        <v>961</v>
      </c>
      <c r="E967" t="s">
        <v>361</v>
      </c>
      <c r="F967" t="s">
        <v>109</v>
      </c>
      <c r="G967" t="s">
        <v>110</v>
      </c>
      <c r="H967" t="s">
        <v>165</v>
      </c>
      <c r="I967" t="s">
        <v>118</v>
      </c>
      <c r="J967" t="s">
        <v>112</v>
      </c>
      <c r="K967" t="s">
        <v>165</v>
      </c>
      <c r="L967" s="15">
        <v>3007</v>
      </c>
      <c r="M967" t="s">
        <v>135</v>
      </c>
      <c r="N967" t="s">
        <v>114</v>
      </c>
      <c r="O967" t="s">
        <v>362</v>
      </c>
      <c r="P967" t="s">
        <v>264</v>
      </c>
      <c r="Q967" t="s">
        <v>169</v>
      </c>
      <c r="R967" t="s">
        <v>170</v>
      </c>
      <c r="S967">
        <v>811900</v>
      </c>
      <c r="T967">
        <v>0</v>
      </c>
      <c r="U967" s="15">
        <v>1</v>
      </c>
      <c r="V967" s="27" t="str">
        <f>INDEX(program[ProgramName],MATCH(Data2[[#This Row],[ProgramNum]],program[ProgramNum],0))</f>
        <v>GENERAL PROVISIONS</v>
      </c>
      <c r="W967" s="20" t="str">
        <f>RIGHT(Data2[[#This Row],[ProgramNum]],1)&amp;Data2[[#This Row],[Statute]]</f>
        <v>9qh</v>
      </c>
      <c r="X967" s="27" t="e">
        <f>INDEX(#REF!,MATCH(Data2[[#This Row],[Appr]],#REF!,0))</f>
        <v>#REF!</v>
      </c>
      <c r="Y967" s="40" t="str">
        <f>INDEX(version[Version],MATCH(Data2[[#This Row],[ChangeAuth]],version[Chg code],0))</f>
        <v>Agency</v>
      </c>
      <c r="Z967" s="30">
        <f>INDEX(fund[#Data],MATCH(G967,fund[Fund code],0),2)</f>
        <v>211</v>
      </c>
      <c r="AA967" s="29" t="str">
        <f>IF(Data2[[#This Row],[B2year]]=1,RIGHT(LEFT($A$1,4)+1,2),IF(Data2[[#This Row],[B2year]]=2,RIGHT($A$1,2),""))</f>
        <v>22</v>
      </c>
      <c r="AB967" s="29">
        <f>INDEX(version8[#Data],MATCH(Data2[[#This Row],[Version]],version8[Version],0),2)</f>
        <v>1</v>
      </c>
      <c r="AC967" s="29" t="str">
        <f>IF(Data2[[#This Row],[FederalService]]="",Data2[[#This Row],[FundSource]],IF(Data2[[#This Row],[FederalService]]="L",Data2[[#This Row],[FundSource]]&amp;"-L",IF(Data2[[#This Row],[FederalService]]="F",Data2[[#This Row],[FundSource]]&amp;"-F",IF(Data2[[#This Row],[FederalService]]="S",Data2[[#This Row],[FundSource]]&amp;"-S"))))</f>
        <v>SEG</v>
      </c>
    </row>
    <row r="968" spans="1:29" ht="15" x14ac:dyDescent="0.25">
      <c r="A968" t="s">
        <v>120</v>
      </c>
      <c r="B968" t="s">
        <v>107</v>
      </c>
      <c r="C968" t="s">
        <v>165</v>
      </c>
      <c r="D968" s="15">
        <v>961</v>
      </c>
      <c r="E968" t="s">
        <v>361</v>
      </c>
      <c r="F968" t="s">
        <v>109</v>
      </c>
      <c r="G968" t="s">
        <v>110</v>
      </c>
      <c r="H968" t="s">
        <v>165</v>
      </c>
      <c r="I968" t="s">
        <v>118</v>
      </c>
      <c r="J968" t="s">
        <v>112</v>
      </c>
      <c r="K968" t="s">
        <v>165</v>
      </c>
      <c r="L968" s="15">
        <v>3007</v>
      </c>
      <c r="M968" t="s">
        <v>135</v>
      </c>
      <c r="N968" t="s">
        <v>114</v>
      </c>
      <c r="O968" t="s">
        <v>362</v>
      </c>
      <c r="P968" t="s">
        <v>264</v>
      </c>
      <c r="Q968" t="s">
        <v>169</v>
      </c>
      <c r="R968" t="s">
        <v>170</v>
      </c>
      <c r="S968">
        <v>811900</v>
      </c>
      <c r="T968">
        <v>0</v>
      </c>
      <c r="U968" s="15">
        <v>2</v>
      </c>
      <c r="V968" s="27" t="str">
        <f>INDEX(program[ProgramName],MATCH(Data2[[#This Row],[ProgramNum]],program[ProgramNum],0))</f>
        <v>GENERAL PROVISIONS</v>
      </c>
      <c r="W968" s="20" t="str">
        <f>RIGHT(Data2[[#This Row],[ProgramNum]],1)&amp;Data2[[#This Row],[Statute]]</f>
        <v>9qh</v>
      </c>
      <c r="X968" s="27" t="e">
        <f>INDEX(#REF!,MATCH(Data2[[#This Row],[Appr]],#REF!,0))</f>
        <v>#REF!</v>
      </c>
      <c r="Y968" s="40" t="str">
        <f>INDEX(version[Version],MATCH(Data2[[#This Row],[ChangeAuth]],version[Chg code],0))</f>
        <v>Agency</v>
      </c>
      <c r="Z968" s="30">
        <f>INDEX(fund[#Data],MATCH(G968,fund[Fund code],0),2)</f>
        <v>211</v>
      </c>
      <c r="AA968" s="29" t="str">
        <f>IF(Data2[[#This Row],[B2year]]=1,RIGHT(LEFT($A$1,4)+1,2),IF(Data2[[#This Row],[B2year]]=2,RIGHT($A$1,2),""))</f>
        <v>23</v>
      </c>
      <c r="AB968" s="29">
        <f>INDEX(version8[#Data],MATCH(Data2[[#This Row],[Version]],version8[Version],0),2)</f>
        <v>1</v>
      </c>
      <c r="AC968" s="29" t="str">
        <f>IF(Data2[[#This Row],[FederalService]]="",Data2[[#This Row],[FundSource]],IF(Data2[[#This Row],[FederalService]]="L",Data2[[#This Row],[FundSource]]&amp;"-L",IF(Data2[[#This Row],[FederalService]]="F",Data2[[#This Row],[FundSource]]&amp;"-F",IF(Data2[[#This Row],[FederalService]]="S",Data2[[#This Row],[FundSource]]&amp;"-S"))))</f>
        <v>SEG</v>
      </c>
    </row>
    <row r="969" spans="1:29" ht="15" x14ac:dyDescent="0.25">
      <c r="A969" t="s">
        <v>120</v>
      </c>
      <c r="B969" t="s">
        <v>107</v>
      </c>
      <c r="C969" t="s">
        <v>165</v>
      </c>
      <c r="D969" s="15">
        <v>961</v>
      </c>
      <c r="E969" t="s">
        <v>361</v>
      </c>
      <c r="F969" t="s">
        <v>109</v>
      </c>
      <c r="G969" t="s">
        <v>110</v>
      </c>
      <c r="H969" t="s">
        <v>165</v>
      </c>
      <c r="I969" t="s">
        <v>118</v>
      </c>
      <c r="J969" t="s">
        <v>112</v>
      </c>
      <c r="K969" t="s">
        <v>165</v>
      </c>
      <c r="L969" s="15">
        <v>3003</v>
      </c>
      <c r="M969" t="s">
        <v>113</v>
      </c>
      <c r="N969" t="s">
        <v>114</v>
      </c>
      <c r="O969" t="s">
        <v>362</v>
      </c>
      <c r="P969" t="s">
        <v>264</v>
      </c>
      <c r="Q969" t="s">
        <v>169</v>
      </c>
      <c r="R969" t="s">
        <v>170</v>
      </c>
      <c r="S969">
        <v>-11419100</v>
      </c>
      <c r="T969">
        <v>0</v>
      </c>
      <c r="U969" s="15">
        <v>1</v>
      </c>
      <c r="V969" s="27" t="str">
        <f>INDEX(program[ProgramName],MATCH(Data2[[#This Row],[ProgramNum]],program[ProgramNum],0))</f>
        <v>GENERAL PROVISIONS</v>
      </c>
      <c r="W969" s="20" t="str">
        <f>RIGHT(Data2[[#This Row],[ProgramNum]],1)&amp;Data2[[#This Row],[Statute]]</f>
        <v>9qh</v>
      </c>
      <c r="X969" s="27" t="e">
        <f>INDEX(#REF!,MATCH(Data2[[#This Row],[Appr]],#REF!,0))</f>
        <v>#REF!</v>
      </c>
      <c r="Y969" s="40" t="str">
        <f>INDEX(version[Version],MATCH(Data2[[#This Row],[ChangeAuth]],version[Chg code],0))</f>
        <v>Agency</v>
      </c>
      <c r="Z969" s="30">
        <f>INDEX(fund[#Data],MATCH(G969,fund[Fund code],0),2)</f>
        <v>211</v>
      </c>
      <c r="AA969" s="29" t="str">
        <f>IF(Data2[[#This Row],[B2year]]=1,RIGHT(LEFT($A$1,4)+1,2),IF(Data2[[#This Row],[B2year]]=2,RIGHT($A$1,2),""))</f>
        <v>22</v>
      </c>
      <c r="AB969" s="29">
        <f>INDEX(version8[#Data],MATCH(Data2[[#This Row],[Version]],version8[Version],0),2)</f>
        <v>1</v>
      </c>
      <c r="AC969" s="29" t="str">
        <f>IF(Data2[[#This Row],[FederalService]]="",Data2[[#This Row],[FundSource]],IF(Data2[[#This Row],[FederalService]]="L",Data2[[#This Row],[FundSource]]&amp;"-L",IF(Data2[[#This Row],[FederalService]]="F",Data2[[#This Row],[FundSource]]&amp;"-F",IF(Data2[[#This Row],[FederalService]]="S",Data2[[#This Row],[FundSource]]&amp;"-S"))))</f>
        <v>SEG</v>
      </c>
    </row>
    <row r="970" spans="1:29" ht="15" x14ac:dyDescent="0.25">
      <c r="A970" t="s">
        <v>120</v>
      </c>
      <c r="B970" t="s">
        <v>107</v>
      </c>
      <c r="C970" t="s">
        <v>165</v>
      </c>
      <c r="D970" s="15">
        <v>961</v>
      </c>
      <c r="E970" t="s">
        <v>361</v>
      </c>
      <c r="F970" t="s">
        <v>109</v>
      </c>
      <c r="G970" t="s">
        <v>110</v>
      </c>
      <c r="H970" t="s">
        <v>165</v>
      </c>
      <c r="I970" t="s">
        <v>118</v>
      </c>
      <c r="J970" t="s">
        <v>112</v>
      </c>
      <c r="K970" t="s">
        <v>165</v>
      </c>
      <c r="L970" s="15">
        <v>3003</v>
      </c>
      <c r="M970" t="s">
        <v>113</v>
      </c>
      <c r="N970" t="s">
        <v>114</v>
      </c>
      <c r="O970" t="s">
        <v>362</v>
      </c>
      <c r="P970" t="s">
        <v>264</v>
      </c>
      <c r="Q970" t="s">
        <v>169</v>
      </c>
      <c r="R970" t="s">
        <v>170</v>
      </c>
      <c r="S970">
        <v>-11419100</v>
      </c>
      <c r="T970">
        <v>0</v>
      </c>
      <c r="U970" s="15">
        <v>2</v>
      </c>
      <c r="V970" s="27" t="str">
        <f>INDEX(program[ProgramName],MATCH(Data2[[#This Row],[ProgramNum]],program[ProgramNum],0))</f>
        <v>GENERAL PROVISIONS</v>
      </c>
      <c r="W970" s="20" t="str">
        <f>RIGHT(Data2[[#This Row],[ProgramNum]],1)&amp;Data2[[#This Row],[Statute]]</f>
        <v>9qh</v>
      </c>
      <c r="X970" s="27" t="e">
        <f>INDEX(#REF!,MATCH(Data2[[#This Row],[Appr]],#REF!,0))</f>
        <v>#REF!</v>
      </c>
      <c r="Y970" s="40" t="str">
        <f>INDEX(version[Version],MATCH(Data2[[#This Row],[ChangeAuth]],version[Chg code],0))</f>
        <v>Agency</v>
      </c>
      <c r="Z970" s="30">
        <f>INDEX(fund[#Data],MATCH(G970,fund[Fund code],0),2)</f>
        <v>211</v>
      </c>
      <c r="AA970" s="29" t="str">
        <f>IF(Data2[[#This Row],[B2year]]=1,RIGHT(LEFT($A$1,4)+1,2),IF(Data2[[#This Row],[B2year]]=2,RIGHT($A$1,2),""))</f>
        <v>23</v>
      </c>
      <c r="AB970" s="29">
        <f>INDEX(version8[#Data],MATCH(Data2[[#This Row],[Version]],version8[Version],0),2)</f>
        <v>1</v>
      </c>
      <c r="AC970" s="29" t="str">
        <f>IF(Data2[[#This Row],[FederalService]]="",Data2[[#This Row],[FundSource]],IF(Data2[[#This Row],[FederalService]]="L",Data2[[#This Row],[FundSource]]&amp;"-L",IF(Data2[[#This Row],[FederalService]]="F",Data2[[#This Row],[FundSource]]&amp;"-F",IF(Data2[[#This Row],[FederalService]]="S",Data2[[#This Row],[FundSource]]&amp;"-S"))))</f>
        <v>SEG</v>
      </c>
    </row>
    <row r="971" spans="1:29" ht="15" x14ac:dyDescent="0.25">
      <c r="A971" t="s">
        <v>120</v>
      </c>
      <c r="B971" t="s">
        <v>107</v>
      </c>
      <c r="C971" t="s">
        <v>165</v>
      </c>
      <c r="D971" s="15">
        <v>981</v>
      </c>
      <c r="E971" t="s">
        <v>365</v>
      </c>
      <c r="F971" t="s">
        <v>109</v>
      </c>
      <c r="G971" t="s">
        <v>110</v>
      </c>
      <c r="H971" t="s">
        <v>165</v>
      </c>
      <c r="I971" t="s">
        <v>118</v>
      </c>
      <c r="J971" t="s">
        <v>112</v>
      </c>
      <c r="K971" t="s">
        <v>178</v>
      </c>
      <c r="L971" s="15">
        <v>2000</v>
      </c>
      <c r="M971" t="s">
        <v>115</v>
      </c>
      <c r="N971" t="s">
        <v>116</v>
      </c>
      <c r="O971" t="s">
        <v>366</v>
      </c>
      <c r="P971" t="s">
        <v>367</v>
      </c>
      <c r="Q971" t="s">
        <v>169</v>
      </c>
      <c r="R971" t="s">
        <v>170</v>
      </c>
      <c r="S971">
        <v>50107600</v>
      </c>
      <c r="T971">
        <v>0</v>
      </c>
      <c r="U971" s="15">
        <v>1</v>
      </c>
      <c r="V971" s="27" t="str">
        <f>INDEX(program[ProgramName],MATCH(Data2[[#This Row],[ProgramNum]],program[ProgramNum],0))</f>
        <v>GENERAL PROVISIONS</v>
      </c>
      <c r="W971" s="20" t="str">
        <f>RIGHT(Data2[[#This Row],[ProgramNum]],1)&amp;Data2[[#This Row],[Statute]]</f>
        <v>9qj</v>
      </c>
      <c r="X971" s="27" t="e">
        <f>INDEX(#REF!,MATCH(Data2[[#This Row],[Appr]],#REF!,0))</f>
        <v>#REF!</v>
      </c>
      <c r="Y971" s="40" t="str">
        <f>INDEX(version[Version],MATCH(Data2[[#This Row],[ChangeAuth]],version[Chg code],0))</f>
        <v>Agency</v>
      </c>
      <c r="Z971" s="30">
        <f>INDEX(fund[#Data],MATCH(G971,fund[Fund code],0),2)</f>
        <v>211</v>
      </c>
      <c r="AA971" s="29" t="str">
        <f>IF(Data2[[#This Row],[B2year]]=1,RIGHT(LEFT($A$1,4)+1,2),IF(Data2[[#This Row],[B2year]]=2,RIGHT($A$1,2),""))</f>
        <v>22</v>
      </c>
      <c r="AB971" s="29">
        <f>INDEX(version8[#Data],MATCH(Data2[[#This Row],[Version]],version8[Version],0),2)</f>
        <v>1</v>
      </c>
      <c r="AC971" s="29" t="str">
        <f>IF(Data2[[#This Row],[FederalService]]="",Data2[[#This Row],[FundSource]],IF(Data2[[#This Row],[FederalService]]="L",Data2[[#This Row],[FundSource]]&amp;"-L",IF(Data2[[#This Row],[FederalService]]="F",Data2[[#This Row],[FundSource]]&amp;"-F",IF(Data2[[#This Row],[FederalService]]="S",Data2[[#This Row],[FundSource]]&amp;"-S"))))</f>
        <v>SEG-F</v>
      </c>
    </row>
    <row r="972" spans="1:29" ht="15" x14ac:dyDescent="0.25">
      <c r="A972" t="s">
        <v>120</v>
      </c>
      <c r="B972" t="s">
        <v>107</v>
      </c>
      <c r="C972" t="s">
        <v>165</v>
      </c>
      <c r="D972" s="15">
        <v>981</v>
      </c>
      <c r="E972" t="s">
        <v>365</v>
      </c>
      <c r="F972" t="s">
        <v>109</v>
      </c>
      <c r="G972" t="s">
        <v>110</v>
      </c>
      <c r="H972" t="s">
        <v>165</v>
      </c>
      <c r="I972" t="s">
        <v>118</v>
      </c>
      <c r="J972" t="s">
        <v>112</v>
      </c>
      <c r="K972" t="s">
        <v>178</v>
      </c>
      <c r="L972" s="15">
        <v>3003</v>
      </c>
      <c r="M972" t="s">
        <v>113</v>
      </c>
      <c r="N972" t="s">
        <v>114</v>
      </c>
      <c r="O972" t="s">
        <v>366</v>
      </c>
      <c r="P972" t="s">
        <v>367</v>
      </c>
      <c r="Q972" t="s">
        <v>169</v>
      </c>
      <c r="R972" t="s">
        <v>170</v>
      </c>
      <c r="S972">
        <v>-313500</v>
      </c>
      <c r="T972">
        <v>0</v>
      </c>
      <c r="U972" s="15">
        <v>2</v>
      </c>
      <c r="V972" s="27" t="str">
        <f>INDEX(program[ProgramName],MATCH(Data2[[#This Row],[ProgramNum]],program[ProgramNum],0))</f>
        <v>GENERAL PROVISIONS</v>
      </c>
      <c r="W972" s="20" t="str">
        <f>RIGHT(Data2[[#This Row],[ProgramNum]],1)&amp;Data2[[#This Row],[Statute]]</f>
        <v>9qj</v>
      </c>
      <c r="X972" s="27" t="e">
        <f>INDEX(#REF!,MATCH(Data2[[#This Row],[Appr]],#REF!,0))</f>
        <v>#REF!</v>
      </c>
      <c r="Y972" s="40" t="str">
        <f>INDEX(version[Version],MATCH(Data2[[#This Row],[ChangeAuth]],version[Chg code],0))</f>
        <v>Agency</v>
      </c>
      <c r="Z972" s="30">
        <f>INDEX(fund[#Data],MATCH(G972,fund[Fund code],0),2)</f>
        <v>211</v>
      </c>
      <c r="AA972" s="29" t="str">
        <f>IF(Data2[[#This Row],[B2year]]=1,RIGHT(LEFT($A$1,4)+1,2),IF(Data2[[#This Row],[B2year]]=2,RIGHT($A$1,2),""))</f>
        <v>23</v>
      </c>
      <c r="AB972" s="29">
        <f>INDEX(version8[#Data],MATCH(Data2[[#This Row],[Version]],version8[Version],0),2)</f>
        <v>1</v>
      </c>
      <c r="AC972" s="29" t="str">
        <f>IF(Data2[[#This Row],[FederalService]]="",Data2[[#This Row],[FundSource]],IF(Data2[[#This Row],[FederalService]]="L",Data2[[#This Row],[FundSource]]&amp;"-L",IF(Data2[[#This Row],[FederalService]]="F",Data2[[#This Row],[FundSource]]&amp;"-F",IF(Data2[[#This Row],[FederalService]]="S",Data2[[#This Row],[FundSource]]&amp;"-S"))))</f>
        <v>SEG-F</v>
      </c>
    </row>
    <row r="973" spans="1:29" ht="15" x14ac:dyDescent="0.25">
      <c r="A973" t="s">
        <v>120</v>
      </c>
      <c r="B973" t="s">
        <v>107</v>
      </c>
      <c r="C973" t="s">
        <v>165</v>
      </c>
      <c r="D973" s="15">
        <v>981</v>
      </c>
      <c r="E973" t="s">
        <v>365</v>
      </c>
      <c r="F973" t="s">
        <v>109</v>
      </c>
      <c r="G973" t="s">
        <v>110</v>
      </c>
      <c r="H973" t="s">
        <v>165</v>
      </c>
      <c r="I973" t="s">
        <v>118</v>
      </c>
      <c r="J973" t="s">
        <v>112</v>
      </c>
      <c r="K973" t="s">
        <v>178</v>
      </c>
      <c r="L973" s="15">
        <v>3003</v>
      </c>
      <c r="M973" t="s">
        <v>113</v>
      </c>
      <c r="N973" t="s">
        <v>114</v>
      </c>
      <c r="O973" t="s">
        <v>366</v>
      </c>
      <c r="P973" t="s">
        <v>367</v>
      </c>
      <c r="Q973" t="s">
        <v>169</v>
      </c>
      <c r="R973" t="s">
        <v>170</v>
      </c>
      <c r="S973">
        <v>-313500</v>
      </c>
      <c r="T973">
        <v>0</v>
      </c>
      <c r="U973" s="15">
        <v>1</v>
      </c>
      <c r="V973" s="27" t="str">
        <f>INDEX(program[ProgramName],MATCH(Data2[[#This Row],[ProgramNum]],program[ProgramNum],0))</f>
        <v>GENERAL PROVISIONS</v>
      </c>
      <c r="W973" s="20" t="str">
        <f>RIGHT(Data2[[#This Row],[ProgramNum]],1)&amp;Data2[[#This Row],[Statute]]</f>
        <v>9qj</v>
      </c>
      <c r="X973" s="27" t="e">
        <f>INDEX(#REF!,MATCH(Data2[[#This Row],[Appr]],#REF!,0))</f>
        <v>#REF!</v>
      </c>
      <c r="Y973" s="40" t="str">
        <f>INDEX(version[Version],MATCH(Data2[[#This Row],[ChangeAuth]],version[Chg code],0))</f>
        <v>Agency</v>
      </c>
      <c r="Z973" s="30">
        <f>INDEX(fund[#Data],MATCH(G973,fund[Fund code],0),2)</f>
        <v>211</v>
      </c>
      <c r="AA973" s="29" t="str">
        <f>IF(Data2[[#This Row],[B2year]]=1,RIGHT(LEFT($A$1,4)+1,2),IF(Data2[[#This Row],[B2year]]=2,RIGHT($A$1,2),""))</f>
        <v>22</v>
      </c>
      <c r="AB973" s="29">
        <f>INDEX(version8[#Data],MATCH(Data2[[#This Row],[Version]],version8[Version],0),2)</f>
        <v>1</v>
      </c>
      <c r="AC973" s="29" t="str">
        <f>IF(Data2[[#This Row],[FederalService]]="",Data2[[#This Row],[FundSource]],IF(Data2[[#This Row],[FederalService]]="L",Data2[[#This Row],[FundSource]]&amp;"-L",IF(Data2[[#This Row],[FederalService]]="F",Data2[[#This Row],[FundSource]]&amp;"-F",IF(Data2[[#This Row],[FederalService]]="S",Data2[[#This Row],[FundSource]]&amp;"-S"))))</f>
        <v>SEG-F</v>
      </c>
    </row>
    <row r="974" spans="1:29" ht="15" x14ac:dyDescent="0.25">
      <c r="A974" t="s">
        <v>120</v>
      </c>
      <c r="B974" t="s">
        <v>107</v>
      </c>
      <c r="C974" t="s">
        <v>165</v>
      </c>
      <c r="D974" s="15">
        <v>981</v>
      </c>
      <c r="E974" t="s">
        <v>365</v>
      </c>
      <c r="F974" t="s">
        <v>109</v>
      </c>
      <c r="G974" t="s">
        <v>110</v>
      </c>
      <c r="H974" t="s">
        <v>165</v>
      </c>
      <c r="I974" t="s">
        <v>118</v>
      </c>
      <c r="J974" t="s">
        <v>112</v>
      </c>
      <c r="K974" t="s">
        <v>178</v>
      </c>
      <c r="L974" s="15">
        <v>3007</v>
      </c>
      <c r="M974" t="s">
        <v>135</v>
      </c>
      <c r="N974" t="s">
        <v>114</v>
      </c>
      <c r="O974" t="s">
        <v>366</v>
      </c>
      <c r="P974" t="s">
        <v>367</v>
      </c>
      <c r="Q974" t="s">
        <v>169</v>
      </c>
      <c r="R974" t="s">
        <v>170</v>
      </c>
      <c r="S974">
        <v>591300</v>
      </c>
      <c r="T974">
        <v>0</v>
      </c>
      <c r="U974" s="15">
        <v>2</v>
      </c>
      <c r="V974" s="27" t="str">
        <f>INDEX(program[ProgramName],MATCH(Data2[[#This Row],[ProgramNum]],program[ProgramNum],0))</f>
        <v>GENERAL PROVISIONS</v>
      </c>
      <c r="W974" s="20" t="str">
        <f>RIGHT(Data2[[#This Row],[ProgramNum]],1)&amp;Data2[[#This Row],[Statute]]</f>
        <v>9qj</v>
      </c>
      <c r="X974" s="27" t="e">
        <f>INDEX(#REF!,MATCH(Data2[[#This Row],[Appr]],#REF!,0))</f>
        <v>#REF!</v>
      </c>
      <c r="Y974" s="40" t="str">
        <f>INDEX(version[Version],MATCH(Data2[[#This Row],[ChangeAuth]],version[Chg code],0))</f>
        <v>Agency</v>
      </c>
      <c r="Z974" s="30">
        <f>INDEX(fund[#Data],MATCH(G974,fund[Fund code],0),2)</f>
        <v>211</v>
      </c>
      <c r="AA974" s="29" t="str">
        <f>IF(Data2[[#This Row],[B2year]]=1,RIGHT(LEFT($A$1,4)+1,2),IF(Data2[[#This Row],[B2year]]=2,RIGHT($A$1,2),""))</f>
        <v>23</v>
      </c>
      <c r="AB974" s="29">
        <f>INDEX(version8[#Data],MATCH(Data2[[#This Row],[Version]],version8[Version],0),2)</f>
        <v>1</v>
      </c>
      <c r="AC974" s="29" t="str">
        <f>IF(Data2[[#This Row],[FederalService]]="",Data2[[#This Row],[FundSource]],IF(Data2[[#This Row],[FederalService]]="L",Data2[[#This Row],[FundSource]]&amp;"-L",IF(Data2[[#This Row],[FederalService]]="F",Data2[[#This Row],[FundSource]]&amp;"-F",IF(Data2[[#This Row],[FederalService]]="S",Data2[[#This Row],[FundSource]]&amp;"-S"))))</f>
        <v>SEG-F</v>
      </c>
    </row>
    <row r="975" spans="1:29" ht="15" x14ac:dyDescent="0.25">
      <c r="A975" t="s">
        <v>120</v>
      </c>
      <c r="B975" t="s">
        <v>107</v>
      </c>
      <c r="C975" t="s">
        <v>165</v>
      </c>
      <c r="D975" s="15">
        <v>981</v>
      </c>
      <c r="E975" t="s">
        <v>365</v>
      </c>
      <c r="F975" t="s">
        <v>109</v>
      </c>
      <c r="G975" t="s">
        <v>110</v>
      </c>
      <c r="H975" t="s">
        <v>165</v>
      </c>
      <c r="I975" t="s">
        <v>118</v>
      </c>
      <c r="J975" t="s">
        <v>112</v>
      </c>
      <c r="K975" t="s">
        <v>178</v>
      </c>
      <c r="L975" s="15">
        <v>3007</v>
      </c>
      <c r="M975" t="s">
        <v>135</v>
      </c>
      <c r="N975" t="s">
        <v>114</v>
      </c>
      <c r="O975" t="s">
        <v>366</v>
      </c>
      <c r="P975" t="s">
        <v>367</v>
      </c>
      <c r="Q975" t="s">
        <v>169</v>
      </c>
      <c r="R975" t="s">
        <v>170</v>
      </c>
      <c r="S975">
        <v>591300</v>
      </c>
      <c r="T975">
        <v>0</v>
      </c>
      <c r="U975" s="15">
        <v>1</v>
      </c>
      <c r="V975" s="27" t="str">
        <f>INDEX(program[ProgramName],MATCH(Data2[[#This Row],[ProgramNum]],program[ProgramNum],0))</f>
        <v>GENERAL PROVISIONS</v>
      </c>
      <c r="W975" s="20" t="str">
        <f>RIGHT(Data2[[#This Row],[ProgramNum]],1)&amp;Data2[[#This Row],[Statute]]</f>
        <v>9qj</v>
      </c>
      <c r="X975" s="27" t="e">
        <f>INDEX(#REF!,MATCH(Data2[[#This Row],[Appr]],#REF!,0))</f>
        <v>#REF!</v>
      </c>
      <c r="Y975" s="40" t="str">
        <f>INDEX(version[Version],MATCH(Data2[[#This Row],[ChangeAuth]],version[Chg code],0))</f>
        <v>Agency</v>
      </c>
      <c r="Z975" s="30">
        <f>INDEX(fund[#Data],MATCH(G975,fund[Fund code],0),2)</f>
        <v>211</v>
      </c>
      <c r="AA975" s="29" t="str">
        <f>IF(Data2[[#This Row],[B2year]]=1,RIGHT(LEFT($A$1,4)+1,2),IF(Data2[[#This Row],[B2year]]=2,RIGHT($A$1,2),""))</f>
        <v>22</v>
      </c>
      <c r="AB975" s="29">
        <f>INDEX(version8[#Data],MATCH(Data2[[#This Row],[Version]],version8[Version],0),2)</f>
        <v>1</v>
      </c>
      <c r="AC975" s="29" t="str">
        <f>IF(Data2[[#This Row],[FederalService]]="",Data2[[#This Row],[FundSource]],IF(Data2[[#This Row],[FederalService]]="L",Data2[[#This Row],[FundSource]]&amp;"-L",IF(Data2[[#This Row],[FederalService]]="F",Data2[[#This Row],[FundSource]]&amp;"-F",IF(Data2[[#This Row],[FederalService]]="S",Data2[[#This Row],[FundSource]]&amp;"-S"))))</f>
        <v>SEG-F</v>
      </c>
    </row>
    <row r="976" spans="1:29" ht="15" x14ac:dyDescent="0.25">
      <c r="A976" t="s">
        <v>120</v>
      </c>
      <c r="B976" t="s">
        <v>107</v>
      </c>
      <c r="C976" t="s">
        <v>165</v>
      </c>
      <c r="D976" s="15">
        <v>981</v>
      </c>
      <c r="E976" t="s">
        <v>365</v>
      </c>
      <c r="F976" t="s">
        <v>109</v>
      </c>
      <c r="G976" t="s">
        <v>110</v>
      </c>
      <c r="H976" t="s">
        <v>165</v>
      </c>
      <c r="I976" t="s">
        <v>118</v>
      </c>
      <c r="J976" t="s">
        <v>112</v>
      </c>
      <c r="K976" t="s">
        <v>178</v>
      </c>
      <c r="L976" s="15">
        <v>2000</v>
      </c>
      <c r="M976" t="s">
        <v>115</v>
      </c>
      <c r="N976" t="s">
        <v>116</v>
      </c>
      <c r="O976" t="s">
        <v>366</v>
      </c>
      <c r="P976" t="s">
        <v>367</v>
      </c>
      <c r="Q976" t="s">
        <v>169</v>
      </c>
      <c r="R976" t="s">
        <v>170</v>
      </c>
      <c r="S976">
        <v>50107600</v>
      </c>
      <c r="T976">
        <v>0</v>
      </c>
      <c r="U976" s="15">
        <v>2</v>
      </c>
      <c r="V976" s="27" t="str">
        <f>INDEX(program[ProgramName],MATCH(Data2[[#This Row],[ProgramNum]],program[ProgramNum],0))</f>
        <v>GENERAL PROVISIONS</v>
      </c>
      <c r="W976" s="20" t="str">
        <f>RIGHT(Data2[[#This Row],[ProgramNum]],1)&amp;Data2[[#This Row],[Statute]]</f>
        <v>9qj</v>
      </c>
      <c r="X976" s="27" t="e">
        <f>INDEX(#REF!,MATCH(Data2[[#This Row],[Appr]],#REF!,0))</f>
        <v>#REF!</v>
      </c>
      <c r="Y976" s="40" t="str">
        <f>INDEX(version[Version],MATCH(Data2[[#This Row],[ChangeAuth]],version[Chg code],0))</f>
        <v>Agency</v>
      </c>
      <c r="Z976" s="30">
        <f>INDEX(fund[#Data],MATCH(G976,fund[Fund code],0),2)</f>
        <v>211</v>
      </c>
      <c r="AA976" s="29" t="str">
        <f>IF(Data2[[#This Row],[B2year]]=1,RIGHT(LEFT($A$1,4)+1,2),IF(Data2[[#This Row],[B2year]]=2,RIGHT($A$1,2),""))</f>
        <v>23</v>
      </c>
      <c r="AB976" s="29">
        <f>INDEX(version8[#Data],MATCH(Data2[[#This Row],[Version]],version8[Version],0),2)</f>
        <v>1</v>
      </c>
      <c r="AC976" s="29" t="str">
        <f>IF(Data2[[#This Row],[FederalService]]="",Data2[[#This Row],[FundSource]],IF(Data2[[#This Row],[FederalService]]="L",Data2[[#This Row],[FundSource]]&amp;"-L",IF(Data2[[#This Row],[FederalService]]="F",Data2[[#This Row],[FundSource]]&amp;"-F",IF(Data2[[#This Row],[FederalService]]="S",Data2[[#This Row],[FundSource]]&amp;"-S"))))</f>
        <v>SEG-F</v>
      </c>
    </row>
    <row r="977" spans="1:29" ht="15" x14ac:dyDescent="0.25">
      <c r="A977" t="s">
        <v>120</v>
      </c>
      <c r="B977" t="s">
        <v>107</v>
      </c>
      <c r="C977" t="s">
        <v>165</v>
      </c>
      <c r="D977" s="15">
        <v>961</v>
      </c>
      <c r="E977" t="s">
        <v>361</v>
      </c>
      <c r="F977" t="s">
        <v>109</v>
      </c>
      <c r="G977" t="s">
        <v>110</v>
      </c>
      <c r="H977" t="s">
        <v>165</v>
      </c>
      <c r="I977" t="s">
        <v>118</v>
      </c>
      <c r="J977" t="s">
        <v>112</v>
      </c>
      <c r="K977" t="s">
        <v>165</v>
      </c>
      <c r="L977" s="15">
        <v>3001</v>
      </c>
      <c r="M977" t="s">
        <v>124</v>
      </c>
      <c r="N977" t="s">
        <v>114</v>
      </c>
      <c r="O977" t="s">
        <v>362</v>
      </c>
      <c r="P977" t="s">
        <v>264</v>
      </c>
      <c r="Q977" t="s">
        <v>363</v>
      </c>
      <c r="R977" t="s">
        <v>170</v>
      </c>
      <c r="S977">
        <v>-1476300</v>
      </c>
      <c r="T977">
        <v>0</v>
      </c>
      <c r="U977" s="15">
        <v>1</v>
      </c>
      <c r="V977" s="27" t="str">
        <f>INDEX(program[ProgramName],MATCH(Data2[[#This Row],[ProgramNum]],program[ProgramNum],0))</f>
        <v>GENERAL PROVISIONS</v>
      </c>
      <c r="W977" s="20" t="str">
        <f>RIGHT(Data2[[#This Row],[ProgramNum]],1)&amp;Data2[[#This Row],[Statute]]</f>
        <v>9qh</v>
      </c>
      <c r="X977" s="27" t="e">
        <f>INDEX(#REF!,MATCH(Data2[[#This Row],[Appr]],#REF!,0))</f>
        <v>#REF!</v>
      </c>
      <c r="Y977" s="40" t="str">
        <f>INDEX(version[Version],MATCH(Data2[[#This Row],[ChangeAuth]],version[Chg code],0))</f>
        <v>Agency</v>
      </c>
      <c r="Z977" s="30">
        <f>INDEX(fund[#Data],MATCH(G977,fund[Fund code],0),2)</f>
        <v>211</v>
      </c>
      <c r="AA977" s="29" t="str">
        <f>IF(Data2[[#This Row],[B2year]]=1,RIGHT(LEFT($A$1,4)+1,2),IF(Data2[[#This Row],[B2year]]=2,RIGHT($A$1,2),""))</f>
        <v>22</v>
      </c>
      <c r="AB977" s="29">
        <f>INDEX(version8[#Data],MATCH(Data2[[#This Row],[Version]],version8[Version],0),2)</f>
        <v>1</v>
      </c>
      <c r="AC977" s="29" t="str">
        <f>IF(Data2[[#This Row],[FederalService]]="",Data2[[#This Row],[FundSource]],IF(Data2[[#This Row],[FederalService]]="L",Data2[[#This Row],[FundSource]]&amp;"-L",IF(Data2[[#This Row],[FederalService]]="F",Data2[[#This Row],[FundSource]]&amp;"-F",IF(Data2[[#This Row],[FederalService]]="S",Data2[[#This Row],[FundSource]]&amp;"-S"))))</f>
        <v>SEG</v>
      </c>
    </row>
    <row r="978" spans="1:29" ht="15" x14ac:dyDescent="0.25">
      <c r="A978" t="s">
        <v>120</v>
      </c>
      <c r="B978" t="s">
        <v>107</v>
      </c>
      <c r="C978" t="s">
        <v>165</v>
      </c>
      <c r="D978" s="15">
        <v>961</v>
      </c>
      <c r="E978" t="s">
        <v>361</v>
      </c>
      <c r="F978" t="s">
        <v>109</v>
      </c>
      <c r="G978" t="s">
        <v>110</v>
      </c>
      <c r="H978" t="s">
        <v>165</v>
      </c>
      <c r="I978" t="s">
        <v>118</v>
      </c>
      <c r="J978" t="s">
        <v>112</v>
      </c>
      <c r="K978" t="s">
        <v>165</v>
      </c>
      <c r="L978" s="15">
        <v>3001</v>
      </c>
      <c r="M978" t="s">
        <v>124</v>
      </c>
      <c r="N978" t="s">
        <v>114</v>
      </c>
      <c r="O978" t="s">
        <v>362</v>
      </c>
      <c r="P978" t="s">
        <v>264</v>
      </c>
      <c r="Q978" t="s">
        <v>363</v>
      </c>
      <c r="R978" t="s">
        <v>170</v>
      </c>
      <c r="S978">
        <v>-1476300</v>
      </c>
      <c r="T978">
        <v>0</v>
      </c>
      <c r="U978" s="15">
        <v>2</v>
      </c>
      <c r="V978" s="27" t="str">
        <f>INDEX(program[ProgramName],MATCH(Data2[[#This Row],[ProgramNum]],program[ProgramNum],0))</f>
        <v>GENERAL PROVISIONS</v>
      </c>
      <c r="W978" s="20" t="str">
        <f>RIGHT(Data2[[#This Row],[ProgramNum]],1)&amp;Data2[[#This Row],[Statute]]</f>
        <v>9qh</v>
      </c>
      <c r="X978" s="27" t="e">
        <f>INDEX(#REF!,MATCH(Data2[[#This Row],[Appr]],#REF!,0))</f>
        <v>#REF!</v>
      </c>
      <c r="Y978" s="40" t="str">
        <f>INDEX(version[Version],MATCH(Data2[[#This Row],[ChangeAuth]],version[Chg code],0))</f>
        <v>Agency</v>
      </c>
      <c r="Z978" s="30">
        <f>INDEX(fund[#Data],MATCH(G978,fund[Fund code],0),2)</f>
        <v>211</v>
      </c>
      <c r="AA978" s="29" t="str">
        <f>IF(Data2[[#This Row],[B2year]]=1,RIGHT(LEFT($A$1,4)+1,2),IF(Data2[[#This Row],[B2year]]=2,RIGHT($A$1,2),""))</f>
        <v>23</v>
      </c>
      <c r="AB978" s="29">
        <f>INDEX(version8[#Data],MATCH(Data2[[#This Row],[Version]],version8[Version],0),2)</f>
        <v>1</v>
      </c>
      <c r="AC978" s="29" t="str">
        <f>IF(Data2[[#This Row],[FederalService]]="",Data2[[#This Row],[FundSource]],IF(Data2[[#This Row],[FederalService]]="L",Data2[[#This Row],[FundSource]]&amp;"-L",IF(Data2[[#This Row],[FederalService]]="F",Data2[[#This Row],[FundSource]]&amp;"-F",IF(Data2[[#This Row],[FederalService]]="S",Data2[[#This Row],[FundSource]]&amp;"-S"))))</f>
        <v>SEG</v>
      </c>
    </row>
    <row r="979" spans="1:29" ht="15" x14ac:dyDescent="0.25">
      <c r="A979" t="s">
        <v>126</v>
      </c>
      <c r="B979" t="s">
        <v>127</v>
      </c>
      <c r="C979" t="s">
        <v>165</v>
      </c>
      <c r="D979" s="15">
        <v>375</v>
      </c>
      <c r="E979" t="s">
        <v>350</v>
      </c>
      <c r="F979" t="s">
        <v>109</v>
      </c>
      <c r="G979" t="s">
        <v>110</v>
      </c>
      <c r="H979" t="s">
        <v>165</v>
      </c>
      <c r="I979" t="s">
        <v>118</v>
      </c>
      <c r="J979" t="s">
        <v>112</v>
      </c>
      <c r="K979" t="s">
        <v>174</v>
      </c>
      <c r="L979" s="15">
        <v>6048</v>
      </c>
      <c r="M979" t="s">
        <v>351</v>
      </c>
      <c r="N979" t="s">
        <v>125</v>
      </c>
      <c r="O979" t="s">
        <v>307</v>
      </c>
      <c r="P979" t="s">
        <v>268</v>
      </c>
      <c r="Q979" t="s">
        <v>176</v>
      </c>
      <c r="R979" t="s">
        <v>170</v>
      </c>
      <c r="S979">
        <v>-130300</v>
      </c>
      <c r="T979">
        <v>0</v>
      </c>
      <c r="U979" s="15">
        <v>2</v>
      </c>
      <c r="V979" s="27" t="str">
        <f>INDEX(program[ProgramName],MATCH(Data2[[#This Row],[ProgramNum]],program[ProgramNum],0))</f>
        <v>STATE HIGHWAY FACILITIES</v>
      </c>
      <c r="W979" s="20" t="str">
        <f>RIGHT(Data2[[#This Row],[ProgramNum]],1)&amp;Data2[[#This Row],[Statute]]</f>
        <v>3ev</v>
      </c>
      <c r="X979" s="27" t="e">
        <f>INDEX(#REF!,MATCH(Data2[[#This Row],[Appr]],#REF!,0))</f>
        <v>#REF!</v>
      </c>
      <c r="Y979" s="40" t="str">
        <f>INDEX(version[Version],MATCH(Data2[[#This Row],[ChangeAuth]],version[Chg code],0))</f>
        <v>Final</v>
      </c>
      <c r="Z979" s="30">
        <f>INDEX(fund[#Data],MATCH(G979,fund[Fund code],0),2)</f>
        <v>211</v>
      </c>
      <c r="AA979" s="29" t="str">
        <f>IF(Data2[[#This Row],[B2year]]=1,RIGHT(LEFT($A$1,4)+1,2),IF(Data2[[#This Row],[B2year]]=2,RIGHT($A$1,2),""))</f>
        <v>23</v>
      </c>
      <c r="AB979" s="29">
        <f>INDEX(version8[#Data],MATCH(Data2[[#This Row],[Version]],version8[Version],0),2)</f>
        <v>6</v>
      </c>
      <c r="AC979" s="29" t="str">
        <f>IF(Data2[[#This Row],[FederalService]]="",Data2[[#This Row],[FundSource]],IF(Data2[[#This Row],[FederalService]]="L",Data2[[#This Row],[FundSource]]&amp;"-L",IF(Data2[[#This Row],[FederalService]]="F",Data2[[#This Row],[FundSource]]&amp;"-F",IF(Data2[[#This Row],[FederalService]]="S",Data2[[#This Row],[FundSource]]&amp;"-S"))))</f>
        <v>SEG-L</v>
      </c>
    </row>
    <row r="980" spans="1:29" ht="15" x14ac:dyDescent="0.25">
      <c r="A980" t="s">
        <v>127</v>
      </c>
      <c r="B980" t="s">
        <v>123</v>
      </c>
      <c r="C980" t="s">
        <v>165</v>
      </c>
      <c r="D980" s="15">
        <v>564</v>
      </c>
      <c r="E980" t="s">
        <v>349</v>
      </c>
      <c r="F980" t="s">
        <v>109</v>
      </c>
      <c r="G980" t="s">
        <v>110</v>
      </c>
      <c r="H980" t="s">
        <v>165</v>
      </c>
      <c r="I980" t="s">
        <v>111</v>
      </c>
      <c r="J980" t="s">
        <v>112</v>
      </c>
      <c r="K980" t="s">
        <v>165</v>
      </c>
      <c r="L980" s="15">
        <v>6049</v>
      </c>
      <c r="M980" t="s">
        <v>467</v>
      </c>
      <c r="N980" t="s">
        <v>125</v>
      </c>
      <c r="O980" t="s">
        <v>195</v>
      </c>
      <c r="P980" t="s">
        <v>196</v>
      </c>
      <c r="Q980" t="s">
        <v>468</v>
      </c>
      <c r="R980" t="s">
        <v>170</v>
      </c>
      <c r="S980">
        <v>387500</v>
      </c>
      <c r="T980">
        <v>0</v>
      </c>
      <c r="U980" s="15">
        <v>1</v>
      </c>
      <c r="V980" s="27" t="str">
        <f>INDEX(program[ProgramName],MATCH(Data2[[#This Row],[ProgramNum]],program[ProgramNum],0))</f>
        <v>MOTOR VEHICLE SERVICES AND ENFORCEMENT</v>
      </c>
      <c r="W980" s="20" t="str">
        <f>RIGHT(Data2[[#This Row],[ProgramNum]],1)&amp;Data2[[#This Row],[Statute]]</f>
        <v>5dq</v>
      </c>
      <c r="X980" s="27" t="e">
        <f>INDEX(#REF!,MATCH(Data2[[#This Row],[Appr]],#REF!,0))</f>
        <v>#REF!</v>
      </c>
      <c r="Y980" s="40" t="str">
        <f>INDEX(version[Version],MATCH(Data2[[#This Row],[ChangeAuth]],version[Chg code],0))</f>
        <v>Final</v>
      </c>
      <c r="Z980" s="30">
        <f>INDEX(fund[#Data],MATCH(G980,fund[Fund code],0),2)</f>
        <v>211</v>
      </c>
      <c r="AA980" s="29" t="str">
        <f>IF(Data2[[#This Row],[B2year]]=1,RIGHT(LEFT($A$1,4)+1,2),IF(Data2[[#This Row],[B2year]]=2,RIGHT($A$1,2),""))</f>
        <v>22</v>
      </c>
      <c r="AB980" s="29">
        <f>INDEX(version8[#Data],MATCH(Data2[[#This Row],[Version]],version8[Version],0),2)</f>
        <v>6</v>
      </c>
      <c r="AC980" s="29" t="str">
        <f>IF(Data2[[#This Row],[FederalService]]="",Data2[[#This Row],[FundSource]],IF(Data2[[#This Row],[FederalService]]="L",Data2[[#This Row],[FundSource]]&amp;"-L",IF(Data2[[#This Row],[FederalService]]="F",Data2[[#This Row],[FundSource]]&amp;"-F",IF(Data2[[#This Row],[FederalService]]="S",Data2[[#This Row],[FundSource]]&amp;"-S"))))</f>
        <v>SEG</v>
      </c>
    </row>
    <row r="981" spans="1:29" ht="15" x14ac:dyDescent="0.25">
      <c r="A981" t="s">
        <v>127</v>
      </c>
      <c r="B981" t="s">
        <v>123</v>
      </c>
      <c r="C981" t="s">
        <v>165</v>
      </c>
      <c r="D981" s="15">
        <v>564</v>
      </c>
      <c r="E981" t="s">
        <v>349</v>
      </c>
      <c r="F981" t="s">
        <v>109</v>
      </c>
      <c r="G981" t="s">
        <v>110</v>
      </c>
      <c r="H981" t="s">
        <v>165</v>
      </c>
      <c r="I981" t="s">
        <v>111</v>
      </c>
      <c r="J981" t="s">
        <v>112</v>
      </c>
      <c r="K981" t="s">
        <v>165</v>
      </c>
      <c r="L981" s="15">
        <v>6049</v>
      </c>
      <c r="M981" t="s">
        <v>467</v>
      </c>
      <c r="N981" t="s">
        <v>125</v>
      </c>
      <c r="O981" t="s">
        <v>195</v>
      </c>
      <c r="P981" t="s">
        <v>196</v>
      </c>
      <c r="Q981" t="s">
        <v>468</v>
      </c>
      <c r="R981" t="s">
        <v>170</v>
      </c>
      <c r="S981">
        <v>-203400</v>
      </c>
      <c r="T981">
        <v>0</v>
      </c>
      <c r="U981" s="15">
        <v>2</v>
      </c>
      <c r="V981" s="27" t="str">
        <f>INDEX(program[ProgramName],MATCH(Data2[[#This Row],[ProgramNum]],program[ProgramNum],0))</f>
        <v>MOTOR VEHICLE SERVICES AND ENFORCEMENT</v>
      </c>
      <c r="W981" s="20" t="str">
        <f>RIGHT(Data2[[#This Row],[ProgramNum]],1)&amp;Data2[[#This Row],[Statute]]</f>
        <v>5dq</v>
      </c>
      <c r="X981" s="27" t="e">
        <f>INDEX(#REF!,MATCH(Data2[[#This Row],[Appr]],#REF!,0))</f>
        <v>#REF!</v>
      </c>
      <c r="Y981" s="40" t="str">
        <f>INDEX(version[Version],MATCH(Data2[[#This Row],[ChangeAuth]],version[Chg code],0))</f>
        <v>Final</v>
      </c>
      <c r="Z981" s="30">
        <f>INDEX(fund[#Data],MATCH(G981,fund[Fund code],0),2)</f>
        <v>211</v>
      </c>
      <c r="AA981" s="29" t="str">
        <f>IF(Data2[[#This Row],[B2year]]=1,RIGHT(LEFT($A$1,4)+1,2),IF(Data2[[#This Row],[B2year]]=2,RIGHT($A$1,2),""))</f>
        <v>23</v>
      </c>
      <c r="AB981" s="29">
        <f>INDEX(version8[#Data],MATCH(Data2[[#This Row],[Version]],version8[Version],0),2)</f>
        <v>6</v>
      </c>
      <c r="AC981" s="29" t="str">
        <f>IF(Data2[[#This Row],[FederalService]]="",Data2[[#This Row],[FundSource]],IF(Data2[[#This Row],[FederalService]]="L",Data2[[#This Row],[FundSource]]&amp;"-L",IF(Data2[[#This Row],[FederalService]]="F",Data2[[#This Row],[FundSource]]&amp;"-F",IF(Data2[[#This Row],[FederalService]]="S",Data2[[#This Row],[FundSource]]&amp;"-S"))))</f>
        <v>SEG</v>
      </c>
    </row>
    <row r="982" spans="1:29" ht="15" x14ac:dyDescent="0.25">
      <c r="A982" t="s">
        <v>127</v>
      </c>
      <c r="B982" t="s">
        <v>123</v>
      </c>
      <c r="C982" t="s">
        <v>165</v>
      </c>
      <c r="D982" s="15">
        <v>564</v>
      </c>
      <c r="E982" t="s">
        <v>349</v>
      </c>
      <c r="F982" t="s">
        <v>109</v>
      </c>
      <c r="G982" t="s">
        <v>110</v>
      </c>
      <c r="H982" t="s">
        <v>165</v>
      </c>
      <c r="I982" t="s">
        <v>111</v>
      </c>
      <c r="J982" t="s">
        <v>112</v>
      </c>
      <c r="K982" t="s">
        <v>165</v>
      </c>
      <c r="L982" s="15">
        <v>6050</v>
      </c>
      <c r="M982" t="s">
        <v>471</v>
      </c>
      <c r="N982" t="s">
        <v>125</v>
      </c>
      <c r="O982" t="s">
        <v>195</v>
      </c>
      <c r="P982" t="s">
        <v>196</v>
      </c>
      <c r="Q982" t="s">
        <v>470</v>
      </c>
      <c r="R982" t="s">
        <v>170</v>
      </c>
      <c r="S982">
        <v>-1057400</v>
      </c>
      <c r="T982">
        <v>0</v>
      </c>
      <c r="U982" s="15">
        <v>2</v>
      </c>
      <c r="V982" s="27" t="str">
        <f>INDEX(program[ProgramName],MATCH(Data2[[#This Row],[ProgramNum]],program[ProgramNum],0))</f>
        <v>MOTOR VEHICLE SERVICES AND ENFORCEMENT</v>
      </c>
      <c r="W982" s="20" t="str">
        <f>RIGHT(Data2[[#This Row],[ProgramNum]],1)&amp;Data2[[#This Row],[Statute]]</f>
        <v>5dq</v>
      </c>
      <c r="X982" s="27" t="e">
        <f>INDEX(#REF!,MATCH(Data2[[#This Row],[Appr]],#REF!,0))</f>
        <v>#REF!</v>
      </c>
      <c r="Y982" s="40" t="str">
        <f>INDEX(version[Version],MATCH(Data2[[#This Row],[ChangeAuth]],version[Chg code],0))</f>
        <v>Final</v>
      </c>
      <c r="Z982" s="30">
        <f>INDEX(fund[#Data],MATCH(G982,fund[Fund code],0),2)</f>
        <v>211</v>
      </c>
      <c r="AA982" s="29" t="str">
        <f>IF(Data2[[#This Row],[B2year]]=1,RIGHT(LEFT($A$1,4)+1,2),IF(Data2[[#This Row],[B2year]]=2,RIGHT($A$1,2),""))</f>
        <v>23</v>
      </c>
      <c r="AB982" s="29">
        <f>INDEX(version8[#Data],MATCH(Data2[[#This Row],[Version]],version8[Version],0),2)</f>
        <v>6</v>
      </c>
      <c r="AC982" s="29" t="str">
        <f>IF(Data2[[#This Row],[FederalService]]="",Data2[[#This Row],[FundSource]],IF(Data2[[#This Row],[FederalService]]="L",Data2[[#This Row],[FundSource]]&amp;"-L",IF(Data2[[#This Row],[FederalService]]="F",Data2[[#This Row],[FundSource]]&amp;"-F",IF(Data2[[#This Row],[FederalService]]="S",Data2[[#This Row],[FundSource]]&amp;"-S"))))</f>
        <v>SEG</v>
      </c>
    </row>
    <row r="983" spans="1:29" ht="15" x14ac:dyDescent="0.25">
      <c r="A983" t="s">
        <v>120</v>
      </c>
      <c r="B983" t="s">
        <v>107</v>
      </c>
      <c r="C983" t="s">
        <v>165</v>
      </c>
      <c r="D983" s="15">
        <v>981</v>
      </c>
      <c r="E983" t="s">
        <v>365</v>
      </c>
      <c r="F983" t="s">
        <v>109</v>
      </c>
      <c r="G983" t="s">
        <v>110</v>
      </c>
      <c r="H983" t="s">
        <v>165</v>
      </c>
      <c r="I983" t="s">
        <v>118</v>
      </c>
      <c r="J983" t="s">
        <v>112</v>
      </c>
      <c r="K983" t="s">
        <v>178</v>
      </c>
      <c r="L983" s="15">
        <v>3001</v>
      </c>
      <c r="M983" t="s">
        <v>124</v>
      </c>
      <c r="N983" t="s">
        <v>114</v>
      </c>
      <c r="O983" t="s">
        <v>366</v>
      </c>
      <c r="P983" t="s">
        <v>367</v>
      </c>
      <c r="Q983" t="s">
        <v>363</v>
      </c>
      <c r="R983" t="s">
        <v>170</v>
      </c>
      <c r="S983">
        <v>-1497300</v>
      </c>
      <c r="T983">
        <v>0</v>
      </c>
      <c r="U983" s="15">
        <v>2</v>
      </c>
      <c r="V983" s="27" t="str">
        <f>INDEX(program[ProgramName],MATCH(Data2[[#This Row],[ProgramNum]],program[ProgramNum],0))</f>
        <v>GENERAL PROVISIONS</v>
      </c>
      <c r="W983" s="20" t="str">
        <f>RIGHT(Data2[[#This Row],[ProgramNum]],1)&amp;Data2[[#This Row],[Statute]]</f>
        <v>9qj</v>
      </c>
      <c r="X983" s="27" t="e">
        <f>INDEX(#REF!,MATCH(Data2[[#This Row],[Appr]],#REF!,0))</f>
        <v>#REF!</v>
      </c>
      <c r="Y983" s="40" t="str">
        <f>INDEX(version[Version],MATCH(Data2[[#This Row],[ChangeAuth]],version[Chg code],0))</f>
        <v>Agency</v>
      </c>
      <c r="Z983" s="30">
        <f>INDEX(fund[#Data],MATCH(G983,fund[Fund code],0),2)</f>
        <v>211</v>
      </c>
      <c r="AA983" s="29" t="str">
        <f>IF(Data2[[#This Row],[B2year]]=1,RIGHT(LEFT($A$1,4)+1,2),IF(Data2[[#This Row],[B2year]]=2,RIGHT($A$1,2),""))</f>
        <v>23</v>
      </c>
      <c r="AB983" s="29">
        <f>INDEX(version8[#Data],MATCH(Data2[[#This Row],[Version]],version8[Version],0),2)</f>
        <v>1</v>
      </c>
      <c r="AC983" s="29" t="str">
        <f>IF(Data2[[#This Row],[FederalService]]="",Data2[[#This Row],[FundSource]],IF(Data2[[#This Row],[FederalService]]="L",Data2[[#This Row],[FundSource]]&amp;"-L",IF(Data2[[#This Row],[FederalService]]="F",Data2[[#This Row],[FundSource]]&amp;"-F",IF(Data2[[#This Row],[FederalService]]="S",Data2[[#This Row],[FundSource]]&amp;"-S"))))</f>
        <v>SEG-F</v>
      </c>
    </row>
    <row r="984" spans="1:29" ht="15" x14ac:dyDescent="0.25">
      <c r="A984" t="s">
        <v>120</v>
      </c>
      <c r="B984" t="s">
        <v>107</v>
      </c>
      <c r="C984" t="s">
        <v>165</v>
      </c>
      <c r="D984" s="15">
        <v>981</v>
      </c>
      <c r="E984" t="s">
        <v>365</v>
      </c>
      <c r="F984" t="s">
        <v>109</v>
      </c>
      <c r="G984" t="s">
        <v>110</v>
      </c>
      <c r="H984" t="s">
        <v>165</v>
      </c>
      <c r="I984" t="s">
        <v>118</v>
      </c>
      <c r="J984" t="s">
        <v>112</v>
      </c>
      <c r="K984" t="s">
        <v>178</v>
      </c>
      <c r="L984" s="15">
        <v>3001</v>
      </c>
      <c r="M984" t="s">
        <v>124</v>
      </c>
      <c r="N984" t="s">
        <v>114</v>
      </c>
      <c r="O984" t="s">
        <v>366</v>
      </c>
      <c r="P984" t="s">
        <v>367</v>
      </c>
      <c r="Q984" t="s">
        <v>363</v>
      </c>
      <c r="R984" t="s">
        <v>170</v>
      </c>
      <c r="S984">
        <v>-1497300</v>
      </c>
      <c r="T984">
        <v>0</v>
      </c>
      <c r="U984" s="15">
        <v>1</v>
      </c>
      <c r="V984" s="27" t="str">
        <f>INDEX(program[ProgramName],MATCH(Data2[[#This Row],[ProgramNum]],program[ProgramNum],0))</f>
        <v>GENERAL PROVISIONS</v>
      </c>
      <c r="W984" s="20" t="str">
        <f>RIGHT(Data2[[#This Row],[ProgramNum]],1)&amp;Data2[[#This Row],[Statute]]</f>
        <v>9qj</v>
      </c>
      <c r="X984" s="27" t="e">
        <f>INDEX(#REF!,MATCH(Data2[[#This Row],[Appr]],#REF!,0))</f>
        <v>#REF!</v>
      </c>
      <c r="Y984" s="40" t="str">
        <f>INDEX(version[Version],MATCH(Data2[[#This Row],[ChangeAuth]],version[Chg code],0))</f>
        <v>Agency</v>
      </c>
      <c r="Z984" s="30">
        <f>INDEX(fund[#Data],MATCH(G984,fund[Fund code],0),2)</f>
        <v>211</v>
      </c>
      <c r="AA984" s="29" t="str">
        <f>IF(Data2[[#This Row],[B2year]]=1,RIGHT(LEFT($A$1,4)+1,2),IF(Data2[[#This Row],[B2year]]=2,RIGHT($A$1,2),""))</f>
        <v>22</v>
      </c>
      <c r="AB984" s="29">
        <f>INDEX(version8[#Data],MATCH(Data2[[#This Row],[Version]],version8[Version],0),2)</f>
        <v>1</v>
      </c>
      <c r="AC984" s="29" t="str">
        <f>IF(Data2[[#This Row],[FederalService]]="",Data2[[#This Row],[FundSource]],IF(Data2[[#This Row],[FederalService]]="L",Data2[[#This Row],[FundSource]]&amp;"-L",IF(Data2[[#This Row],[FederalService]]="F",Data2[[#This Row],[FundSource]]&amp;"-F",IF(Data2[[#This Row],[FederalService]]="S",Data2[[#This Row],[FundSource]]&amp;"-S"))))</f>
        <v>SEG-F</v>
      </c>
    </row>
    <row r="985" spans="1:29" ht="15" x14ac:dyDescent="0.25">
      <c r="A985" t="s">
        <v>120</v>
      </c>
      <c r="B985" t="s">
        <v>107</v>
      </c>
      <c r="C985" t="s">
        <v>165</v>
      </c>
      <c r="D985" s="15">
        <v>981</v>
      </c>
      <c r="E985" t="s">
        <v>365</v>
      </c>
      <c r="F985" t="s">
        <v>109</v>
      </c>
      <c r="G985" t="s">
        <v>110</v>
      </c>
      <c r="H985" t="s">
        <v>165</v>
      </c>
      <c r="I985" t="s">
        <v>118</v>
      </c>
      <c r="J985" t="s">
        <v>112</v>
      </c>
      <c r="K985" t="s">
        <v>178</v>
      </c>
      <c r="L985" s="15">
        <v>2000</v>
      </c>
      <c r="M985" t="s">
        <v>115</v>
      </c>
      <c r="N985" t="s">
        <v>116</v>
      </c>
      <c r="O985" t="s">
        <v>366</v>
      </c>
      <c r="P985" t="s">
        <v>367</v>
      </c>
      <c r="Q985" t="s">
        <v>384</v>
      </c>
      <c r="R985" t="s">
        <v>170</v>
      </c>
      <c r="S985">
        <v>115400</v>
      </c>
      <c r="T985">
        <v>0</v>
      </c>
      <c r="U985" s="15">
        <v>2</v>
      </c>
      <c r="V985" s="27" t="str">
        <f>INDEX(program[ProgramName],MATCH(Data2[[#This Row],[ProgramNum]],program[ProgramNum],0))</f>
        <v>GENERAL PROVISIONS</v>
      </c>
      <c r="W985" s="20" t="str">
        <f>RIGHT(Data2[[#This Row],[ProgramNum]],1)&amp;Data2[[#This Row],[Statute]]</f>
        <v>9qj</v>
      </c>
      <c r="X985" s="27" t="e">
        <f>INDEX(#REF!,MATCH(Data2[[#This Row],[Appr]],#REF!,0))</f>
        <v>#REF!</v>
      </c>
      <c r="Y985" s="40" t="str">
        <f>INDEX(version[Version],MATCH(Data2[[#This Row],[ChangeAuth]],version[Chg code],0))</f>
        <v>Agency</v>
      </c>
      <c r="Z985" s="30">
        <f>INDEX(fund[#Data],MATCH(G985,fund[Fund code],0),2)</f>
        <v>211</v>
      </c>
      <c r="AA985" s="29" t="str">
        <f>IF(Data2[[#This Row],[B2year]]=1,RIGHT(LEFT($A$1,4)+1,2),IF(Data2[[#This Row],[B2year]]=2,RIGHT($A$1,2),""))</f>
        <v>23</v>
      </c>
      <c r="AB985" s="29">
        <f>INDEX(version8[#Data],MATCH(Data2[[#This Row],[Version]],version8[Version],0),2)</f>
        <v>1</v>
      </c>
      <c r="AC985" s="29" t="str">
        <f>IF(Data2[[#This Row],[FederalService]]="",Data2[[#This Row],[FundSource]],IF(Data2[[#This Row],[FederalService]]="L",Data2[[#This Row],[FundSource]]&amp;"-L",IF(Data2[[#This Row],[FederalService]]="F",Data2[[#This Row],[FundSource]]&amp;"-F",IF(Data2[[#This Row],[FederalService]]="S",Data2[[#This Row],[FundSource]]&amp;"-S"))))</f>
        <v>SEG-F</v>
      </c>
    </row>
    <row r="986" spans="1:29" ht="15" x14ac:dyDescent="0.25">
      <c r="A986" t="s">
        <v>120</v>
      </c>
      <c r="B986" t="s">
        <v>107</v>
      </c>
      <c r="C986" t="s">
        <v>165</v>
      </c>
      <c r="D986" s="15">
        <v>981</v>
      </c>
      <c r="E986" t="s">
        <v>365</v>
      </c>
      <c r="F986" t="s">
        <v>109</v>
      </c>
      <c r="G986" t="s">
        <v>110</v>
      </c>
      <c r="H986" t="s">
        <v>165</v>
      </c>
      <c r="I986" t="s">
        <v>118</v>
      </c>
      <c r="J986" t="s">
        <v>112</v>
      </c>
      <c r="K986" t="s">
        <v>178</v>
      </c>
      <c r="L986" s="15">
        <v>2000</v>
      </c>
      <c r="M986" t="s">
        <v>115</v>
      </c>
      <c r="N986" t="s">
        <v>116</v>
      </c>
      <c r="O986" t="s">
        <v>366</v>
      </c>
      <c r="P986" t="s">
        <v>367</v>
      </c>
      <c r="Q986" t="s">
        <v>384</v>
      </c>
      <c r="R986" t="s">
        <v>170</v>
      </c>
      <c r="S986">
        <v>115400</v>
      </c>
      <c r="T986">
        <v>0</v>
      </c>
      <c r="U986" s="15">
        <v>1</v>
      </c>
      <c r="V986" s="27" t="str">
        <f>INDEX(program[ProgramName],MATCH(Data2[[#This Row],[ProgramNum]],program[ProgramNum],0))</f>
        <v>GENERAL PROVISIONS</v>
      </c>
      <c r="W986" s="20" t="str">
        <f>RIGHT(Data2[[#This Row],[ProgramNum]],1)&amp;Data2[[#This Row],[Statute]]</f>
        <v>9qj</v>
      </c>
      <c r="X986" s="27" t="e">
        <f>INDEX(#REF!,MATCH(Data2[[#This Row],[Appr]],#REF!,0))</f>
        <v>#REF!</v>
      </c>
      <c r="Y986" s="40" t="str">
        <f>INDEX(version[Version],MATCH(Data2[[#This Row],[ChangeAuth]],version[Chg code],0))</f>
        <v>Agency</v>
      </c>
      <c r="Z986" s="30">
        <f>INDEX(fund[#Data],MATCH(G986,fund[Fund code],0),2)</f>
        <v>211</v>
      </c>
      <c r="AA986" s="29" t="str">
        <f>IF(Data2[[#This Row],[B2year]]=1,RIGHT(LEFT($A$1,4)+1,2),IF(Data2[[#This Row],[B2year]]=2,RIGHT($A$1,2),""))</f>
        <v>22</v>
      </c>
      <c r="AB986" s="29">
        <f>INDEX(version8[#Data],MATCH(Data2[[#This Row],[Version]],version8[Version],0),2)</f>
        <v>1</v>
      </c>
      <c r="AC986" s="29" t="str">
        <f>IF(Data2[[#This Row],[FederalService]]="",Data2[[#This Row],[FundSource]],IF(Data2[[#This Row],[FederalService]]="L",Data2[[#This Row],[FundSource]]&amp;"-L",IF(Data2[[#This Row],[FederalService]]="F",Data2[[#This Row],[FundSource]]&amp;"-F",IF(Data2[[#This Row],[FederalService]]="S",Data2[[#This Row],[FundSource]]&amp;"-S"))))</f>
        <v>SEG-F</v>
      </c>
    </row>
    <row r="987" spans="1:29" ht="15" x14ac:dyDescent="0.25">
      <c r="A987" t="s">
        <v>120</v>
      </c>
      <c r="B987" t="s">
        <v>107</v>
      </c>
      <c r="C987" t="s">
        <v>165</v>
      </c>
      <c r="D987" s="15">
        <v>961</v>
      </c>
      <c r="E987" t="s">
        <v>361</v>
      </c>
      <c r="F987" t="s">
        <v>109</v>
      </c>
      <c r="G987" t="s">
        <v>110</v>
      </c>
      <c r="H987" t="s">
        <v>165</v>
      </c>
      <c r="I987" t="s">
        <v>118</v>
      </c>
      <c r="J987" t="s">
        <v>112</v>
      </c>
      <c r="K987" t="s">
        <v>165</v>
      </c>
      <c r="L987" s="15">
        <v>2000</v>
      </c>
      <c r="M987" t="s">
        <v>115</v>
      </c>
      <c r="N987" t="s">
        <v>116</v>
      </c>
      <c r="O987" t="s">
        <v>362</v>
      </c>
      <c r="P987" t="s">
        <v>264</v>
      </c>
      <c r="Q987" t="s">
        <v>385</v>
      </c>
      <c r="R987" t="s">
        <v>170</v>
      </c>
      <c r="S987">
        <v>14630400</v>
      </c>
      <c r="T987">
        <v>0</v>
      </c>
      <c r="U987" s="15">
        <v>2</v>
      </c>
      <c r="V987" s="27" t="str">
        <f>INDEX(program[ProgramName],MATCH(Data2[[#This Row],[ProgramNum]],program[ProgramNum],0))</f>
        <v>GENERAL PROVISIONS</v>
      </c>
      <c r="W987" s="20" t="str">
        <f>RIGHT(Data2[[#This Row],[ProgramNum]],1)&amp;Data2[[#This Row],[Statute]]</f>
        <v>9qh</v>
      </c>
      <c r="X987" s="27" t="e">
        <f>INDEX(#REF!,MATCH(Data2[[#This Row],[Appr]],#REF!,0))</f>
        <v>#REF!</v>
      </c>
      <c r="Y987" s="40" t="str">
        <f>INDEX(version[Version],MATCH(Data2[[#This Row],[ChangeAuth]],version[Chg code],0))</f>
        <v>Agency</v>
      </c>
      <c r="Z987" s="30">
        <f>INDEX(fund[#Data],MATCH(G987,fund[Fund code],0),2)</f>
        <v>211</v>
      </c>
      <c r="AA987" s="29" t="str">
        <f>IF(Data2[[#This Row],[B2year]]=1,RIGHT(LEFT($A$1,4)+1,2),IF(Data2[[#This Row],[B2year]]=2,RIGHT($A$1,2),""))</f>
        <v>23</v>
      </c>
      <c r="AB987" s="29">
        <f>INDEX(version8[#Data],MATCH(Data2[[#This Row],[Version]],version8[Version],0),2)</f>
        <v>1</v>
      </c>
      <c r="AC987" s="29" t="str">
        <f>IF(Data2[[#This Row],[FederalService]]="",Data2[[#This Row],[FundSource]],IF(Data2[[#This Row],[FederalService]]="L",Data2[[#This Row],[FundSource]]&amp;"-L",IF(Data2[[#This Row],[FederalService]]="F",Data2[[#This Row],[FundSource]]&amp;"-F",IF(Data2[[#This Row],[FederalService]]="S",Data2[[#This Row],[FundSource]]&amp;"-S"))))</f>
        <v>SEG</v>
      </c>
    </row>
    <row r="988" spans="1:29" ht="15" x14ac:dyDescent="0.25">
      <c r="A988" t="s">
        <v>120</v>
      </c>
      <c r="B988" t="s">
        <v>107</v>
      </c>
      <c r="C988" t="s">
        <v>165</v>
      </c>
      <c r="D988" s="15">
        <v>961</v>
      </c>
      <c r="E988" t="s">
        <v>361</v>
      </c>
      <c r="F988" t="s">
        <v>109</v>
      </c>
      <c r="G988" t="s">
        <v>110</v>
      </c>
      <c r="H988" t="s">
        <v>165</v>
      </c>
      <c r="I988" t="s">
        <v>118</v>
      </c>
      <c r="J988" t="s">
        <v>112</v>
      </c>
      <c r="K988" t="s">
        <v>165</v>
      </c>
      <c r="L988" s="15">
        <v>2000</v>
      </c>
      <c r="M988" t="s">
        <v>115</v>
      </c>
      <c r="N988" t="s">
        <v>116</v>
      </c>
      <c r="O988" t="s">
        <v>362</v>
      </c>
      <c r="P988" t="s">
        <v>264</v>
      </c>
      <c r="Q988" t="s">
        <v>385</v>
      </c>
      <c r="R988" t="s">
        <v>170</v>
      </c>
      <c r="S988">
        <v>14630400</v>
      </c>
      <c r="T988">
        <v>0</v>
      </c>
      <c r="U988" s="15">
        <v>1</v>
      </c>
      <c r="V988" s="27" t="str">
        <f>INDEX(program[ProgramName],MATCH(Data2[[#This Row],[ProgramNum]],program[ProgramNum],0))</f>
        <v>GENERAL PROVISIONS</v>
      </c>
      <c r="W988" s="20" t="str">
        <f>RIGHT(Data2[[#This Row],[ProgramNum]],1)&amp;Data2[[#This Row],[Statute]]</f>
        <v>9qh</v>
      </c>
      <c r="X988" s="27" t="e">
        <f>INDEX(#REF!,MATCH(Data2[[#This Row],[Appr]],#REF!,0))</f>
        <v>#REF!</v>
      </c>
      <c r="Y988" s="40" t="str">
        <f>INDEX(version[Version],MATCH(Data2[[#This Row],[ChangeAuth]],version[Chg code],0))</f>
        <v>Agency</v>
      </c>
      <c r="Z988" s="30">
        <f>INDEX(fund[#Data],MATCH(G988,fund[Fund code],0),2)</f>
        <v>211</v>
      </c>
      <c r="AA988" s="29" t="str">
        <f>IF(Data2[[#This Row],[B2year]]=1,RIGHT(LEFT($A$1,4)+1,2),IF(Data2[[#This Row],[B2year]]=2,RIGHT($A$1,2),""))</f>
        <v>22</v>
      </c>
      <c r="AB988" s="29">
        <f>INDEX(version8[#Data],MATCH(Data2[[#This Row],[Version]],version8[Version],0),2)</f>
        <v>1</v>
      </c>
      <c r="AC988" s="29" t="str">
        <f>IF(Data2[[#This Row],[FederalService]]="",Data2[[#This Row],[FundSource]],IF(Data2[[#This Row],[FederalService]]="L",Data2[[#This Row],[FundSource]]&amp;"-L",IF(Data2[[#This Row],[FederalService]]="F",Data2[[#This Row],[FundSource]]&amp;"-F",IF(Data2[[#This Row],[FederalService]]="S",Data2[[#This Row],[FundSource]]&amp;"-S"))))</f>
        <v>SEG</v>
      </c>
    </row>
    <row r="989" spans="1:29" ht="15" x14ac:dyDescent="0.25">
      <c r="A989" t="s">
        <v>120</v>
      </c>
      <c r="B989" t="s">
        <v>165</v>
      </c>
      <c r="C989" t="s">
        <v>165</v>
      </c>
      <c r="D989" s="15">
        <v>961</v>
      </c>
      <c r="E989" t="s">
        <v>361</v>
      </c>
      <c r="F989" t="s">
        <v>109</v>
      </c>
      <c r="G989" t="s">
        <v>110</v>
      </c>
      <c r="H989" t="s">
        <v>165</v>
      </c>
      <c r="I989" t="s">
        <v>118</v>
      </c>
      <c r="J989" t="s">
        <v>112</v>
      </c>
      <c r="K989" t="s">
        <v>165</v>
      </c>
      <c r="L989" s="15">
        <v>6073</v>
      </c>
      <c r="M989" t="s">
        <v>488</v>
      </c>
      <c r="N989" t="s">
        <v>122</v>
      </c>
      <c r="O989" t="s">
        <v>362</v>
      </c>
      <c r="P989" t="s">
        <v>264</v>
      </c>
      <c r="Q989" t="s">
        <v>172</v>
      </c>
      <c r="R989" t="s">
        <v>170</v>
      </c>
      <c r="S989">
        <v>23000</v>
      </c>
      <c r="T989">
        <v>0</v>
      </c>
      <c r="U989" s="15">
        <v>1</v>
      </c>
      <c r="V989" s="27" t="str">
        <f>INDEX(program[ProgramName],MATCH(Data2[[#This Row],[ProgramNum]],program[ProgramNum],0))</f>
        <v>GENERAL PROVISIONS</v>
      </c>
      <c r="W989" s="20" t="str">
        <f>RIGHT(Data2[[#This Row],[ProgramNum]],1)&amp;Data2[[#This Row],[Statute]]</f>
        <v>9qh</v>
      </c>
      <c r="X989" s="27" t="e">
        <f>INDEX(#REF!,MATCH(Data2[[#This Row],[Appr]],#REF!,0))</f>
        <v>#REF!</v>
      </c>
      <c r="Y989" s="40" t="str">
        <f>INDEX(version[Version],MATCH(Data2[[#This Row],[ChangeAuth]],version[Chg code],0))</f>
        <v>Governor's</v>
      </c>
      <c r="Z989" s="30">
        <f>INDEX(fund[#Data],MATCH(G989,fund[Fund code],0),2)</f>
        <v>211</v>
      </c>
      <c r="AA989" s="29" t="str">
        <f>IF(Data2[[#This Row],[B2year]]=1,RIGHT(LEFT($A$1,4)+1,2),IF(Data2[[#This Row],[B2year]]=2,RIGHT($A$1,2),""))</f>
        <v>22</v>
      </c>
      <c r="AB989" s="29">
        <f>INDEX(version8[#Data],MATCH(Data2[[#This Row],[Version]],version8[Version],0),2)</f>
        <v>2</v>
      </c>
      <c r="AC989" s="29" t="str">
        <f>IF(Data2[[#This Row],[FederalService]]="",Data2[[#This Row],[FundSource]],IF(Data2[[#This Row],[FederalService]]="L",Data2[[#This Row],[FundSource]]&amp;"-L",IF(Data2[[#This Row],[FederalService]]="F",Data2[[#This Row],[FundSource]]&amp;"-F",IF(Data2[[#This Row],[FederalService]]="S",Data2[[#This Row],[FundSource]]&amp;"-S"))))</f>
        <v>SEG</v>
      </c>
    </row>
    <row r="990" spans="1:29" ht="15" x14ac:dyDescent="0.25">
      <c r="A990" t="s">
        <v>120</v>
      </c>
      <c r="B990" t="s">
        <v>165</v>
      </c>
      <c r="C990" t="s">
        <v>165</v>
      </c>
      <c r="D990" s="15">
        <v>961</v>
      </c>
      <c r="E990" t="s">
        <v>361</v>
      </c>
      <c r="F990" t="s">
        <v>109</v>
      </c>
      <c r="G990" t="s">
        <v>110</v>
      </c>
      <c r="H990" t="s">
        <v>165</v>
      </c>
      <c r="I990" t="s">
        <v>118</v>
      </c>
      <c r="J990" t="s">
        <v>112</v>
      </c>
      <c r="K990" t="s">
        <v>165</v>
      </c>
      <c r="L990" s="15">
        <v>6073</v>
      </c>
      <c r="M990" t="s">
        <v>488</v>
      </c>
      <c r="N990" t="s">
        <v>122</v>
      </c>
      <c r="O990" t="s">
        <v>362</v>
      </c>
      <c r="P990" t="s">
        <v>264</v>
      </c>
      <c r="Q990" t="s">
        <v>172</v>
      </c>
      <c r="R990" t="s">
        <v>170</v>
      </c>
      <c r="S990">
        <v>23000</v>
      </c>
      <c r="T990">
        <v>0</v>
      </c>
      <c r="U990" s="15">
        <v>2</v>
      </c>
      <c r="V990" s="27" t="str">
        <f>INDEX(program[ProgramName],MATCH(Data2[[#This Row],[ProgramNum]],program[ProgramNum],0))</f>
        <v>GENERAL PROVISIONS</v>
      </c>
      <c r="W990" s="20" t="str">
        <f>RIGHT(Data2[[#This Row],[ProgramNum]],1)&amp;Data2[[#This Row],[Statute]]</f>
        <v>9qh</v>
      </c>
      <c r="X990" s="27" t="e">
        <f>INDEX(#REF!,MATCH(Data2[[#This Row],[Appr]],#REF!,0))</f>
        <v>#REF!</v>
      </c>
      <c r="Y990" s="40" t="str">
        <f>INDEX(version[Version],MATCH(Data2[[#This Row],[ChangeAuth]],version[Chg code],0))</f>
        <v>Governor's</v>
      </c>
      <c r="Z990" s="30">
        <f>INDEX(fund[#Data],MATCH(G990,fund[Fund code],0),2)</f>
        <v>211</v>
      </c>
      <c r="AA990" s="29" t="str">
        <f>IF(Data2[[#This Row],[B2year]]=1,RIGHT(LEFT($A$1,4)+1,2),IF(Data2[[#This Row],[B2year]]=2,RIGHT($A$1,2),""))</f>
        <v>23</v>
      </c>
      <c r="AB990" s="29">
        <f>INDEX(version8[#Data],MATCH(Data2[[#This Row],[Version]],version8[Version],0),2)</f>
        <v>2</v>
      </c>
      <c r="AC990" s="29" t="str">
        <f>IF(Data2[[#This Row],[FederalService]]="",Data2[[#This Row],[FundSource]],IF(Data2[[#This Row],[FederalService]]="L",Data2[[#This Row],[FundSource]]&amp;"-L",IF(Data2[[#This Row],[FederalService]]="F",Data2[[#This Row],[FundSource]]&amp;"-F",IF(Data2[[#This Row],[FederalService]]="S",Data2[[#This Row],[FundSource]]&amp;"-S"))))</f>
        <v>SEG</v>
      </c>
    </row>
    <row r="991" spans="1:29" ht="15" x14ac:dyDescent="0.25">
      <c r="A991" t="s">
        <v>120</v>
      </c>
      <c r="B991" t="s">
        <v>107</v>
      </c>
      <c r="C991" t="s">
        <v>165</v>
      </c>
      <c r="D991" s="15">
        <v>961</v>
      </c>
      <c r="E991" t="s">
        <v>361</v>
      </c>
      <c r="F991" t="s">
        <v>109</v>
      </c>
      <c r="G991" t="s">
        <v>110</v>
      </c>
      <c r="H991" t="s">
        <v>165</v>
      </c>
      <c r="I991" t="s">
        <v>118</v>
      </c>
      <c r="J991" t="s">
        <v>112</v>
      </c>
      <c r="K991" t="s">
        <v>165</v>
      </c>
      <c r="L991" s="15">
        <v>2000</v>
      </c>
      <c r="M991" t="s">
        <v>115</v>
      </c>
      <c r="N991" t="s">
        <v>116</v>
      </c>
      <c r="O991" t="s">
        <v>362</v>
      </c>
      <c r="P991" t="s">
        <v>264</v>
      </c>
      <c r="Q991" t="s">
        <v>172</v>
      </c>
      <c r="R991" t="s">
        <v>170</v>
      </c>
      <c r="S991">
        <v>32567800</v>
      </c>
      <c r="T991">
        <v>0</v>
      </c>
      <c r="U991" s="15">
        <v>1</v>
      </c>
      <c r="V991" s="27" t="str">
        <f>INDEX(program[ProgramName],MATCH(Data2[[#This Row],[ProgramNum]],program[ProgramNum],0))</f>
        <v>GENERAL PROVISIONS</v>
      </c>
      <c r="W991" s="20" t="str">
        <f>RIGHT(Data2[[#This Row],[ProgramNum]],1)&amp;Data2[[#This Row],[Statute]]</f>
        <v>9qh</v>
      </c>
      <c r="X991" s="27" t="e">
        <f>INDEX(#REF!,MATCH(Data2[[#This Row],[Appr]],#REF!,0))</f>
        <v>#REF!</v>
      </c>
      <c r="Y991" s="40" t="str">
        <f>INDEX(version[Version],MATCH(Data2[[#This Row],[ChangeAuth]],version[Chg code],0))</f>
        <v>Agency</v>
      </c>
      <c r="Z991" s="30">
        <f>INDEX(fund[#Data],MATCH(G991,fund[Fund code],0),2)</f>
        <v>211</v>
      </c>
      <c r="AA991" s="29" t="str">
        <f>IF(Data2[[#This Row],[B2year]]=1,RIGHT(LEFT($A$1,4)+1,2),IF(Data2[[#This Row],[B2year]]=2,RIGHT($A$1,2),""))</f>
        <v>22</v>
      </c>
      <c r="AB991" s="29">
        <f>INDEX(version8[#Data],MATCH(Data2[[#This Row],[Version]],version8[Version],0),2)</f>
        <v>1</v>
      </c>
      <c r="AC991" s="29" t="str">
        <f>IF(Data2[[#This Row],[FederalService]]="",Data2[[#This Row],[FundSource]],IF(Data2[[#This Row],[FederalService]]="L",Data2[[#This Row],[FundSource]]&amp;"-L",IF(Data2[[#This Row],[FederalService]]="F",Data2[[#This Row],[FundSource]]&amp;"-F",IF(Data2[[#This Row],[FederalService]]="S",Data2[[#This Row],[FundSource]]&amp;"-S"))))</f>
        <v>SEG</v>
      </c>
    </row>
    <row r="992" spans="1:29" ht="15" x14ac:dyDescent="0.25">
      <c r="A992" t="s">
        <v>120</v>
      </c>
      <c r="B992" t="s">
        <v>107</v>
      </c>
      <c r="C992" t="s">
        <v>165</v>
      </c>
      <c r="D992" s="15">
        <v>961</v>
      </c>
      <c r="E992" t="s">
        <v>361</v>
      </c>
      <c r="F992" t="s">
        <v>109</v>
      </c>
      <c r="G992" t="s">
        <v>110</v>
      </c>
      <c r="H992" t="s">
        <v>165</v>
      </c>
      <c r="I992" t="s">
        <v>118</v>
      </c>
      <c r="J992" t="s">
        <v>112</v>
      </c>
      <c r="K992" t="s">
        <v>165</v>
      </c>
      <c r="L992" s="15">
        <v>2000</v>
      </c>
      <c r="M992" t="s">
        <v>115</v>
      </c>
      <c r="N992" t="s">
        <v>116</v>
      </c>
      <c r="O992" t="s">
        <v>362</v>
      </c>
      <c r="P992" t="s">
        <v>264</v>
      </c>
      <c r="Q992" t="s">
        <v>172</v>
      </c>
      <c r="R992" t="s">
        <v>170</v>
      </c>
      <c r="S992">
        <v>32567800</v>
      </c>
      <c r="T992">
        <v>0</v>
      </c>
      <c r="U992" s="15">
        <v>2</v>
      </c>
      <c r="V992" s="27" t="str">
        <f>INDEX(program[ProgramName],MATCH(Data2[[#This Row],[ProgramNum]],program[ProgramNum],0))</f>
        <v>GENERAL PROVISIONS</v>
      </c>
      <c r="W992" s="20" t="str">
        <f>RIGHT(Data2[[#This Row],[ProgramNum]],1)&amp;Data2[[#This Row],[Statute]]</f>
        <v>9qh</v>
      </c>
      <c r="X992" s="27" t="e">
        <f>INDEX(#REF!,MATCH(Data2[[#This Row],[Appr]],#REF!,0))</f>
        <v>#REF!</v>
      </c>
      <c r="Y992" s="40" t="str">
        <f>INDEX(version[Version],MATCH(Data2[[#This Row],[ChangeAuth]],version[Chg code],0))</f>
        <v>Agency</v>
      </c>
      <c r="Z992" s="30">
        <f>INDEX(fund[#Data],MATCH(G992,fund[Fund code],0),2)</f>
        <v>211</v>
      </c>
      <c r="AA992" s="29" t="str">
        <f>IF(Data2[[#This Row],[B2year]]=1,RIGHT(LEFT($A$1,4)+1,2),IF(Data2[[#This Row],[B2year]]=2,RIGHT($A$1,2),""))</f>
        <v>23</v>
      </c>
      <c r="AB992" s="29">
        <f>INDEX(version8[#Data],MATCH(Data2[[#This Row],[Version]],version8[Version],0),2)</f>
        <v>1</v>
      </c>
      <c r="AC992" s="29" t="str">
        <f>IF(Data2[[#This Row],[FederalService]]="",Data2[[#This Row],[FundSource]],IF(Data2[[#This Row],[FederalService]]="L",Data2[[#This Row],[FundSource]]&amp;"-L",IF(Data2[[#This Row],[FederalService]]="F",Data2[[#This Row],[FundSource]]&amp;"-F",IF(Data2[[#This Row],[FederalService]]="S",Data2[[#This Row],[FundSource]]&amp;"-S"))))</f>
        <v>SEG</v>
      </c>
    </row>
    <row r="993" spans="1:29" ht="15" x14ac:dyDescent="0.25">
      <c r="A993" t="s">
        <v>120</v>
      </c>
      <c r="B993" t="s">
        <v>107</v>
      </c>
      <c r="C993" t="s">
        <v>165</v>
      </c>
      <c r="D993" s="15">
        <v>961</v>
      </c>
      <c r="E993" t="s">
        <v>361</v>
      </c>
      <c r="F993" t="s">
        <v>109</v>
      </c>
      <c r="G993" t="s">
        <v>110</v>
      </c>
      <c r="H993" t="s">
        <v>165</v>
      </c>
      <c r="I993" t="s">
        <v>118</v>
      </c>
      <c r="J993" t="s">
        <v>112</v>
      </c>
      <c r="K993" t="s">
        <v>165</v>
      </c>
      <c r="L993" s="15">
        <v>3003</v>
      </c>
      <c r="M993" t="s">
        <v>113</v>
      </c>
      <c r="N993" t="s">
        <v>114</v>
      </c>
      <c r="O993" t="s">
        <v>362</v>
      </c>
      <c r="P993" t="s">
        <v>264</v>
      </c>
      <c r="Q993" t="s">
        <v>172</v>
      </c>
      <c r="R993" t="s">
        <v>170</v>
      </c>
      <c r="S993">
        <v>-9741700</v>
      </c>
      <c r="T993">
        <v>0</v>
      </c>
      <c r="U993" s="15">
        <v>2</v>
      </c>
      <c r="V993" s="27" t="str">
        <f>INDEX(program[ProgramName],MATCH(Data2[[#This Row],[ProgramNum]],program[ProgramNum],0))</f>
        <v>GENERAL PROVISIONS</v>
      </c>
      <c r="W993" s="20" t="str">
        <f>RIGHT(Data2[[#This Row],[ProgramNum]],1)&amp;Data2[[#This Row],[Statute]]</f>
        <v>9qh</v>
      </c>
      <c r="X993" s="27" t="e">
        <f>INDEX(#REF!,MATCH(Data2[[#This Row],[Appr]],#REF!,0))</f>
        <v>#REF!</v>
      </c>
      <c r="Y993" s="40" t="str">
        <f>INDEX(version[Version],MATCH(Data2[[#This Row],[ChangeAuth]],version[Chg code],0))</f>
        <v>Agency</v>
      </c>
      <c r="Z993" s="30">
        <f>INDEX(fund[#Data],MATCH(G993,fund[Fund code],0),2)</f>
        <v>211</v>
      </c>
      <c r="AA993" s="29" t="str">
        <f>IF(Data2[[#This Row],[B2year]]=1,RIGHT(LEFT($A$1,4)+1,2),IF(Data2[[#This Row],[B2year]]=2,RIGHT($A$1,2),""))</f>
        <v>23</v>
      </c>
      <c r="AB993" s="29">
        <f>INDEX(version8[#Data],MATCH(Data2[[#This Row],[Version]],version8[Version],0),2)</f>
        <v>1</v>
      </c>
      <c r="AC993" s="29" t="str">
        <f>IF(Data2[[#This Row],[FederalService]]="",Data2[[#This Row],[FundSource]],IF(Data2[[#This Row],[FederalService]]="L",Data2[[#This Row],[FundSource]]&amp;"-L",IF(Data2[[#This Row],[FederalService]]="F",Data2[[#This Row],[FundSource]]&amp;"-F",IF(Data2[[#This Row],[FederalService]]="S",Data2[[#This Row],[FundSource]]&amp;"-S"))))</f>
        <v>SEG</v>
      </c>
    </row>
    <row r="994" spans="1:29" ht="15" x14ac:dyDescent="0.25">
      <c r="A994" t="s">
        <v>120</v>
      </c>
      <c r="B994" t="s">
        <v>107</v>
      </c>
      <c r="C994" t="s">
        <v>165</v>
      </c>
      <c r="D994" s="15">
        <v>961</v>
      </c>
      <c r="E994" t="s">
        <v>361</v>
      </c>
      <c r="F994" t="s">
        <v>109</v>
      </c>
      <c r="G994" t="s">
        <v>110</v>
      </c>
      <c r="H994" t="s">
        <v>165</v>
      </c>
      <c r="I994" t="s">
        <v>118</v>
      </c>
      <c r="J994" t="s">
        <v>112</v>
      </c>
      <c r="K994" t="s">
        <v>165</v>
      </c>
      <c r="L994" s="15">
        <v>3003</v>
      </c>
      <c r="M994" t="s">
        <v>113</v>
      </c>
      <c r="N994" t="s">
        <v>114</v>
      </c>
      <c r="O994" t="s">
        <v>362</v>
      </c>
      <c r="P994" t="s">
        <v>264</v>
      </c>
      <c r="Q994" t="s">
        <v>172</v>
      </c>
      <c r="R994" t="s">
        <v>170</v>
      </c>
      <c r="S994">
        <v>-9741700</v>
      </c>
      <c r="T994">
        <v>0</v>
      </c>
      <c r="U994" s="15">
        <v>1</v>
      </c>
      <c r="V994" s="27" t="str">
        <f>INDEX(program[ProgramName],MATCH(Data2[[#This Row],[ProgramNum]],program[ProgramNum],0))</f>
        <v>GENERAL PROVISIONS</v>
      </c>
      <c r="W994" s="20" t="str">
        <f>RIGHT(Data2[[#This Row],[ProgramNum]],1)&amp;Data2[[#This Row],[Statute]]</f>
        <v>9qh</v>
      </c>
      <c r="X994" s="27" t="e">
        <f>INDEX(#REF!,MATCH(Data2[[#This Row],[Appr]],#REF!,0))</f>
        <v>#REF!</v>
      </c>
      <c r="Y994" s="40" t="str">
        <f>INDEX(version[Version],MATCH(Data2[[#This Row],[ChangeAuth]],version[Chg code],0))</f>
        <v>Agency</v>
      </c>
      <c r="Z994" s="30">
        <f>INDEX(fund[#Data],MATCH(G994,fund[Fund code],0),2)</f>
        <v>211</v>
      </c>
      <c r="AA994" s="29" t="str">
        <f>IF(Data2[[#This Row],[B2year]]=1,RIGHT(LEFT($A$1,4)+1,2),IF(Data2[[#This Row],[B2year]]=2,RIGHT($A$1,2),""))</f>
        <v>22</v>
      </c>
      <c r="AB994" s="29">
        <f>INDEX(version8[#Data],MATCH(Data2[[#This Row],[Version]],version8[Version],0),2)</f>
        <v>1</v>
      </c>
      <c r="AC994" s="29" t="str">
        <f>IF(Data2[[#This Row],[FederalService]]="",Data2[[#This Row],[FundSource]],IF(Data2[[#This Row],[FederalService]]="L",Data2[[#This Row],[FundSource]]&amp;"-L",IF(Data2[[#This Row],[FederalService]]="F",Data2[[#This Row],[FundSource]]&amp;"-F",IF(Data2[[#This Row],[FederalService]]="S",Data2[[#This Row],[FundSource]]&amp;"-S"))))</f>
        <v>SEG</v>
      </c>
    </row>
    <row r="995" spans="1:29" ht="15" x14ac:dyDescent="0.25">
      <c r="A995" t="s">
        <v>120</v>
      </c>
      <c r="B995" t="s">
        <v>107</v>
      </c>
      <c r="C995" t="s">
        <v>165</v>
      </c>
      <c r="D995" s="15">
        <v>961</v>
      </c>
      <c r="E995" t="s">
        <v>361</v>
      </c>
      <c r="F995" t="s">
        <v>109</v>
      </c>
      <c r="G995" t="s">
        <v>110</v>
      </c>
      <c r="H995" t="s">
        <v>165</v>
      </c>
      <c r="I995" t="s">
        <v>118</v>
      </c>
      <c r="J995" t="s">
        <v>112</v>
      </c>
      <c r="K995" t="s">
        <v>165</v>
      </c>
      <c r="L995" s="15">
        <v>3007</v>
      </c>
      <c r="M995" t="s">
        <v>135</v>
      </c>
      <c r="N995" t="s">
        <v>114</v>
      </c>
      <c r="O995" t="s">
        <v>362</v>
      </c>
      <c r="P995" t="s">
        <v>264</v>
      </c>
      <c r="Q995" t="s">
        <v>172</v>
      </c>
      <c r="R995" t="s">
        <v>170</v>
      </c>
      <c r="S995">
        <v>358200</v>
      </c>
      <c r="T995">
        <v>0</v>
      </c>
      <c r="U995" s="15">
        <v>2</v>
      </c>
      <c r="V995" s="27" t="str">
        <f>INDEX(program[ProgramName],MATCH(Data2[[#This Row],[ProgramNum]],program[ProgramNum],0))</f>
        <v>GENERAL PROVISIONS</v>
      </c>
      <c r="W995" s="20" t="str">
        <f>RIGHT(Data2[[#This Row],[ProgramNum]],1)&amp;Data2[[#This Row],[Statute]]</f>
        <v>9qh</v>
      </c>
      <c r="X995" s="27" t="e">
        <f>INDEX(#REF!,MATCH(Data2[[#This Row],[Appr]],#REF!,0))</f>
        <v>#REF!</v>
      </c>
      <c r="Y995" s="40" t="str">
        <f>INDEX(version[Version],MATCH(Data2[[#This Row],[ChangeAuth]],version[Chg code],0))</f>
        <v>Agency</v>
      </c>
      <c r="Z995" s="30">
        <f>INDEX(fund[#Data],MATCH(G995,fund[Fund code],0),2)</f>
        <v>211</v>
      </c>
      <c r="AA995" s="29" t="str">
        <f>IF(Data2[[#This Row],[B2year]]=1,RIGHT(LEFT($A$1,4)+1,2),IF(Data2[[#This Row],[B2year]]=2,RIGHT($A$1,2),""))</f>
        <v>23</v>
      </c>
      <c r="AB995" s="29">
        <f>INDEX(version8[#Data],MATCH(Data2[[#This Row],[Version]],version8[Version],0),2)</f>
        <v>1</v>
      </c>
      <c r="AC995" s="29" t="str">
        <f>IF(Data2[[#This Row],[FederalService]]="",Data2[[#This Row],[FundSource]],IF(Data2[[#This Row],[FederalService]]="L",Data2[[#This Row],[FundSource]]&amp;"-L",IF(Data2[[#This Row],[FederalService]]="F",Data2[[#This Row],[FundSource]]&amp;"-F",IF(Data2[[#This Row],[FederalService]]="S",Data2[[#This Row],[FundSource]]&amp;"-S"))))</f>
        <v>SEG</v>
      </c>
    </row>
    <row r="996" spans="1:29" ht="15" x14ac:dyDescent="0.25">
      <c r="A996" t="s">
        <v>120</v>
      </c>
      <c r="B996" t="s">
        <v>107</v>
      </c>
      <c r="C996" t="s">
        <v>165</v>
      </c>
      <c r="D996" s="15">
        <v>961</v>
      </c>
      <c r="E996" t="s">
        <v>361</v>
      </c>
      <c r="F996" t="s">
        <v>109</v>
      </c>
      <c r="G996" t="s">
        <v>110</v>
      </c>
      <c r="H996" t="s">
        <v>165</v>
      </c>
      <c r="I996" t="s">
        <v>118</v>
      </c>
      <c r="J996" t="s">
        <v>112</v>
      </c>
      <c r="K996" t="s">
        <v>165</v>
      </c>
      <c r="L996" s="15">
        <v>3007</v>
      </c>
      <c r="M996" t="s">
        <v>135</v>
      </c>
      <c r="N996" t="s">
        <v>114</v>
      </c>
      <c r="O996" t="s">
        <v>362</v>
      </c>
      <c r="P996" t="s">
        <v>264</v>
      </c>
      <c r="Q996" t="s">
        <v>172</v>
      </c>
      <c r="R996" t="s">
        <v>170</v>
      </c>
      <c r="S996">
        <v>358200</v>
      </c>
      <c r="T996">
        <v>0</v>
      </c>
      <c r="U996" s="15">
        <v>1</v>
      </c>
      <c r="V996" s="27" t="str">
        <f>INDEX(program[ProgramName],MATCH(Data2[[#This Row],[ProgramNum]],program[ProgramNum],0))</f>
        <v>GENERAL PROVISIONS</v>
      </c>
      <c r="W996" s="20" t="str">
        <f>RIGHT(Data2[[#This Row],[ProgramNum]],1)&amp;Data2[[#This Row],[Statute]]</f>
        <v>9qh</v>
      </c>
      <c r="X996" s="27" t="e">
        <f>INDEX(#REF!,MATCH(Data2[[#This Row],[Appr]],#REF!,0))</f>
        <v>#REF!</v>
      </c>
      <c r="Y996" s="40" t="str">
        <f>INDEX(version[Version],MATCH(Data2[[#This Row],[ChangeAuth]],version[Chg code],0))</f>
        <v>Agency</v>
      </c>
      <c r="Z996" s="30">
        <f>INDEX(fund[#Data],MATCH(G996,fund[Fund code],0),2)</f>
        <v>211</v>
      </c>
      <c r="AA996" s="29" t="str">
        <f>IF(Data2[[#This Row],[B2year]]=1,RIGHT(LEFT($A$1,4)+1,2),IF(Data2[[#This Row],[B2year]]=2,RIGHT($A$1,2),""))</f>
        <v>22</v>
      </c>
      <c r="AB996" s="29">
        <f>INDEX(version8[#Data],MATCH(Data2[[#This Row],[Version]],version8[Version],0),2)</f>
        <v>1</v>
      </c>
      <c r="AC996" s="29" t="str">
        <f>IF(Data2[[#This Row],[FederalService]]="",Data2[[#This Row],[FundSource]],IF(Data2[[#This Row],[FederalService]]="L",Data2[[#This Row],[FundSource]]&amp;"-L",IF(Data2[[#This Row],[FederalService]]="F",Data2[[#This Row],[FundSource]]&amp;"-F",IF(Data2[[#This Row],[FederalService]]="S",Data2[[#This Row],[FundSource]]&amp;"-S"))))</f>
        <v>SEG</v>
      </c>
    </row>
    <row r="997" spans="1:29" ht="15" x14ac:dyDescent="0.25">
      <c r="A997" t="s">
        <v>120</v>
      </c>
      <c r="B997" t="s">
        <v>107</v>
      </c>
      <c r="C997" t="s">
        <v>165</v>
      </c>
      <c r="D997" s="15">
        <v>981</v>
      </c>
      <c r="E997" t="s">
        <v>365</v>
      </c>
      <c r="F997" t="s">
        <v>109</v>
      </c>
      <c r="G997" t="s">
        <v>110</v>
      </c>
      <c r="H997" t="s">
        <v>165</v>
      </c>
      <c r="I997" t="s">
        <v>118</v>
      </c>
      <c r="J997" t="s">
        <v>112</v>
      </c>
      <c r="K997" t="s">
        <v>178</v>
      </c>
      <c r="L997" s="15">
        <v>2000</v>
      </c>
      <c r="M997" t="s">
        <v>115</v>
      </c>
      <c r="N997" t="s">
        <v>116</v>
      </c>
      <c r="O997" t="s">
        <v>366</v>
      </c>
      <c r="P997" t="s">
        <v>367</v>
      </c>
      <c r="Q997" t="s">
        <v>172</v>
      </c>
      <c r="R997" t="s">
        <v>170</v>
      </c>
      <c r="S997">
        <v>21289200</v>
      </c>
      <c r="T997">
        <v>0</v>
      </c>
      <c r="U997" s="15">
        <v>1</v>
      </c>
      <c r="V997" s="27" t="str">
        <f>INDEX(program[ProgramName],MATCH(Data2[[#This Row],[ProgramNum]],program[ProgramNum],0))</f>
        <v>GENERAL PROVISIONS</v>
      </c>
      <c r="W997" s="20" t="str">
        <f>RIGHT(Data2[[#This Row],[ProgramNum]],1)&amp;Data2[[#This Row],[Statute]]</f>
        <v>9qj</v>
      </c>
      <c r="X997" s="27" t="e">
        <f>INDEX(#REF!,MATCH(Data2[[#This Row],[Appr]],#REF!,0))</f>
        <v>#REF!</v>
      </c>
      <c r="Y997" s="40" t="str">
        <f>INDEX(version[Version],MATCH(Data2[[#This Row],[ChangeAuth]],version[Chg code],0))</f>
        <v>Agency</v>
      </c>
      <c r="Z997" s="30">
        <f>INDEX(fund[#Data],MATCH(G997,fund[Fund code],0),2)</f>
        <v>211</v>
      </c>
      <c r="AA997" s="29" t="str">
        <f>IF(Data2[[#This Row],[B2year]]=1,RIGHT(LEFT($A$1,4)+1,2),IF(Data2[[#This Row],[B2year]]=2,RIGHT($A$1,2),""))</f>
        <v>22</v>
      </c>
      <c r="AB997" s="29">
        <f>INDEX(version8[#Data],MATCH(Data2[[#This Row],[Version]],version8[Version],0),2)</f>
        <v>1</v>
      </c>
      <c r="AC997" s="29" t="str">
        <f>IF(Data2[[#This Row],[FederalService]]="",Data2[[#This Row],[FundSource]],IF(Data2[[#This Row],[FederalService]]="L",Data2[[#This Row],[FundSource]]&amp;"-L",IF(Data2[[#This Row],[FederalService]]="F",Data2[[#This Row],[FundSource]]&amp;"-F",IF(Data2[[#This Row],[FederalService]]="S",Data2[[#This Row],[FundSource]]&amp;"-S"))))</f>
        <v>SEG-F</v>
      </c>
    </row>
    <row r="998" spans="1:29" ht="15" x14ac:dyDescent="0.25">
      <c r="A998" t="s">
        <v>120</v>
      </c>
      <c r="B998" t="s">
        <v>107</v>
      </c>
      <c r="C998" t="s">
        <v>165</v>
      </c>
      <c r="D998" s="15">
        <v>981</v>
      </c>
      <c r="E998" t="s">
        <v>365</v>
      </c>
      <c r="F998" t="s">
        <v>109</v>
      </c>
      <c r="G998" t="s">
        <v>110</v>
      </c>
      <c r="H998" t="s">
        <v>165</v>
      </c>
      <c r="I998" t="s">
        <v>118</v>
      </c>
      <c r="J998" t="s">
        <v>112</v>
      </c>
      <c r="K998" t="s">
        <v>178</v>
      </c>
      <c r="L998" s="15">
        <v>2000</v>
      </c>
      <c r="M998" t="s">
        <v>115</v>
      </c>
      <c r="N998" t="s">
        <v>116</v>
      </c>
      <c r="O998" t="s">
        <v>366</v>
      </c>
      <c r="P998" t="s">
        <v>367</v>
      </c>
      <c r="Q998" t="s">
        <v>172</v>
      </c>
      <c r="R998" t="s">
        <v>170</v>
      </c>
      <c r="S998">
        <v>21289200</v>
      </c>
      <c r="T998">
        <v>0</v>
      </c>
      <c r="U998" s="15">
        <v>2</v>
      </c>
      <c r="V998" s="27" t="str">
        <f>INDEX(program[ProgramName],MATCH(Data2[[#This Row],[ProgramNum]],program[ProgramNum],0))</f>
        <v>GENERAL PROVISIONS</v>
      </c>
      <c r="W998" s="20" t="str">
        <f>RIGHT(Data2[[#This Row],[ProgramNum]],1)&amp;Data2[[#This Row],[Statute]]</f>
        <v>9qj</v>
      </c>
      <c r="X998" s="27" t="e">
        <f>INDEX(#REF!,MATCH(Data2[[#This Row],[Appr]],#REF!,0))</f>
        <v>#REF!</v>
      </c>
      <c r="Y998" s="40" t="str">
        <f>INDEX(version[Version],MATCH(Data2[[#This Row],[ChangeAuth]],version[Chg code],0))</f>
        <v>Agency</v>
      </c>
      <c r="Z998" s="30">
        <f>INDEX(fund[#Data],MATCH(G998,fund[Fund code],0),2)</f>
        <v>211</v>
      </c>
      <c r="AA998" s="29" t="str">
        <f>IF(Data2[[#This Row],[B2year]]=1,RIGHT(LEFT($A$1,4)+1,2),IF(Data2[[#This Row],[B2year]]=2,RIGHT($A$1,2),""))</f>
        <v>23</v>
      </c>
      <c r="AB998" s="29">
        <f>INDEX(version8[#Data],MATCH(Data2[[#This Row],[Version]],version8[Version],0),2)</f>
        <v>1</v>
      </c>
      <c r="AC998" s="29" t="str">
        <f>IF(Data2[[#This Row],[FederalService]]="",Data2[[#This Row],[FundSource]],IF(Data2[[#This Row],[FederalService]]="L",Data2[[#This Row],[FundSource]]&amp;"-L",IF(Data2[[#This Row],[FederalService]]="F",Data2[[#This Row],[FundSource]]&amp;"-F",IF(Data2[[#This Row],[FederalService]]="S",Data2[[#This Row],[FundSource]]&amp;"-S"))))</f>
        <v>SEG-F</v>
      </c>
    </row>
    <row r="999" spans="1:29" ht="15" x14ac:dyDescent="0.25">
      <c r="A999" t="s">
        <v>120</v>
      </c>
      <c r="B999" t="s">
        <v>107</v>
      </c>
      <c r="C999" t="s">
        <v>165</v>
      </c>
      <c r="D999" s="15">
        <v>981</v>
      </c>
      <c r="E999" t="s">
        <v>365</v>
      </c>
      <c r="F999" t="s">
        <v>109</v>
      </c>
      <c r="G999" t="s">
        <v>110</v>
      </c>
      <c r="H999" t="s">
        <v>165</v>
      </c>
      <c r="I999" t="s">
        <v>118</v>
      </c>
      <c r="J999" t="s">
        <v>112</v>
      </c>
      <c r="K999" t="s">
        <v>178</v>
      </c>
      <c r="L999" s="15">
        <v>3007</v>
      </c>
      <c r="M999" t="s">
        <v>135</v>
      </c>
      <c r="N999" t="s">
        <v>114</v>
      </c>
      <c r="O999" t="s">
        <v>366</v>
      </c>
      <c r="P999" t="s">
        <v>367</v>
      </c>
      <c r="Q999" t="s">
        <v>172</v>
      </c>
      <c r="R999" t="s">
        <v>170</v>
      </c>
      <c r="S999">
        <v>260800</v>
      </c>
      <c r="T999">
        <v>0</v>
      </c>
      <c r="U999" s="15">
        <v>1</v>
      </c>
      <c r="V999" s="27" t="str">
        <f>INDEX(program[ProgramName],MATCH(Data2[[#This Row],[ProgramNum]],program[ProgramNum],0))</f>
        <v>GENERAL PROVISIONS</v>
      </c>
      <c r="W999" s="20" t="str">
        <f>RIGHT(Data2[[#This Row],[ProgramNum]],1)&amp;Data2[[#This Row],[Statute]]</f>
        <v>9qj</v>
      </c>
      <c r="X999" s="27" t="e">
        <f>INDEX(#REF!,MATCH(Data2[[#This Row],[Appr]],#REF!,0))</f>
        <v>#REF!</v>
      </c>
      <c r="Y999" s="40" t="str">
        <f>INDEX(version[Version],MATCH(Data2[[#This Row],[ChangeAuth]],version[Chg code],0))</f>
        <v>Agency</v>
      </c>
      <c r="Z999" s="30">
        <f>INDEX(fund[#Data],MATCH(G999,fund[Fund code],0),2)</f>
        <v>211</v>
      </c>
      <c r="AA999" s="29" t="str">
        <f>IF(Data2[[#This Row],[B2year]]=1,RIGHT(LEFT($A$1,4)+1,2),IF(Data2[[#This Row],[B2year]]=2,RIGHT($A$1,2),""))</f>
        <v>22</v>
      </c>
      <c r="AB999" s="29">
        <f>INDEX(version8[#Data],MATCH(Data2[[#This Row],[Version]],version8[Version],0),2)</f>
        <v>1</v>
      </c>
      <c r="AC999" s="29" t="str">
        <f>IF(Data2[[#This Row],[FederalService]]="",Data2[[#This Row],[FundSource]],IF(Data2[[#This Row],[FederalService]]="L",Data2[[#This Row],[FundSource]]&amp;"-L",IF(Data2[[#This Row],[FederalService]]="F",Data2[[#This Row],[FundSource]]&amp;"-F",IF(Data2[[#This Row],[FederalService]]="S",Data2[[#This Row],[FundSource]]&amp;"-S"))))</f>
        <v>SEG-F</v>
      </c>
    </row>
    <row r="1000" spans="1:29" ht="15" x14ac:dyDescent="0.25">
      <c r="A1000" t="s">
        <v>120</v>
      </c>
      <c r="B1000" t="s">
        <v>107</v>
      </c>
      <c r="C1000" t="s">
        <v>165</v>
      </c>
      <c r="D1000" s="15">
        <v>981</v>
      </c>
      <c r="E1000" t="s">
        <v>365</v>
      </c>
      <c r="F1000" t="s">
        <v>109</v>
      </c>
      <c r="G1000" t="s">
        <v>110</v>
      </c>
      <c r="H1000" t="s">
        <v>165</v>
      </c>
      <c r="I1000" t="s">
        <v>118</v>
      </c>
      <c r="J1000" t="s">
        <v>112</v>
      </c>
      <c r="K1000" t="s">
        <v>178</v>
      </c>
      <c r="L1000" s="15">
        <v>3007</v>
      </c>
      <c r="M1000" t="s">
        <v>135</v>
      </c>
      <c r="N1000" t="s">
        <v>114</v>
      </c>
      <c r="O1000" t="s">
        <v>366</v>
      </c>
      <c r="P1000" t="s">
        <v>367</v>
      </c>
      <c r="Q1000" t="s">
        <v>172</v>
      </c>
      <c r="R1000" t="s">
        <v>170</v>
      </c>
      <c r="S1000">
        <v>260800</v>
      </c>
      <c r="T1000">
        <v>0</v>
      </c>
      <c r="U1000" s="15">
        <v>2</v>
      </c>
      <c r="V1000" s="27" t="str">
        <f>INDEX(program[ProgramName],MATCH(Data2[[#This Row],[ProgramNum]],program[ProgramNum],0))</f>
        <v>GENERAL PROVISIONS</v>
      </c>
      <c r="W1000" s="20" t="str">
        <f>RIGHT(Data2[[#This Row],[ProgramNum]],1)&amp;Data2[[#This Row],[Statute]]</f>
        <v>9qj</v>
      </c>
      <c r="X1000" s="27" t="e">
        <f>INDEX(#REF!,MATCH(Data2[[#This Row],[Appr]],#REF!,0))</f>
        <v>#REF!</v>
      </c>
      <c r="Y1000" s="40" t="str">
        <f>INDEX(version[Version],MATCH(Data2[[#This Row],[ChangeAuth]],version[Chg code],0))</f>
        <v>Agency</v>
      </c>
      <c r="Z1000" s="30">
        <f>INDEX(fund[#Data],MATCH(G1000,fund[Fund code],0),2)</f>
        <v>211</v>
      </c>
      <c r="AA1000" s="29" t="str">
        <f>IF(Data2[[#This Row],[B2year]]=1,RIGHT(LEFT($A$1,4)+1,2),IF(Data2[[#This Row],[B2year]]=2,RIGHT($A$1,2),""))</f>
        <v>23</v>
      </c>
      <c r="AB1000" s="29">
        <f>INDEX(version8[#Data],MATCH(Data2[[#This Row],[Version]],version8[Version],0),2)</f>
        <v>1</v>
      </c>
      <c r="AC1000" s="29" t="str">
        <f>IF(Data2[[#This Row],[FederalService]]="",Data2[[#This Row],[FundSource]],IF(Data2[[#This Row],[FederalService]]="L",Data2[[#This Row],[FundSource]]&amp;"-L",IF(Data2[[#This Row],[FederalService]]="F",Data2[[#This Row],[FundSource]]&amp;"-F",IF(Data2[[#This Row],[FederalService]]="S",Data2[[#This Row],[FundSource]]&amp;"-S"))))</f>
        <v>SEG-F</v>
      </c>
    </row>
    <row r="1001" spans="1:29" ht="15" x14ac:dyDescent="0.25">
      <c r="A1001" t="s">
        <v>120</v>
      </c>
      <c r="B1001" t="s">
        <v>107</v>
      </c>
      <c r="C1001" t="s">
        <v>165</v>
      </c>
      <c r="D1001" s="15">
        <v>981</v>
      </c>
      <c r="E1001" t="s">
        <v>365</v>
      </c>
      <c r="F1001" t="s">
        <v>109</v>
      </c>
      <c r="G1001" t="s">
        <v>110</v>
      </c>
      <c r="H1001" t="s">
        <v>165</v>
      </c>
      <c r="I1001" t="s">
        <v>118</v>
      </c>
      <c r="J1001" t="s">
        <v>112</v>
      </c>
      <c r="K1001" t="s">
        <v>178</v>
      </c>
      <c r="L1001" s="15">
        <v>3003</v>
      </c>
      <c r="M1001" t="s">
        <v>113</v>
      </c>
      <c r="N1001" t="s">
        <v>114</v>
      </c>
      <c r="O1001" t="s">
        <v>366</v>
      </c>
      <c r="P1001" t="s">
        <v>367</v>
      </c>
      <c r="Q1001" t="s">
        <v>172</v>
      </c>
      <c r="R1001" t="s">
        <v>170</v>
      </c>
      <c r="S1001">
        <v>725800</v>
      </c>
      <c r="T1001">
        <v>0</v>
      </c>
      <c r="U1001" s="15">
        <v>1</v>
      </c>
      <c r="V1001" s="27" t="str">
        <f>INDEX(program[ProgramName],MATCH(Data2[[#This Row],[ProgramNum]],program[ProgramNum],0))</f>
        <v>GENERAL PROVISIONS</v>
      </c>
      <c r="W1001" s="20" t="str">
        <f>RIGHT(Data2[[#This Row],[ProgramNum]],1)&amp;Data2[[#This Row],[Statute]]</f>
        <v>9qj</v>
      </c>
      <c r="X1001" s="27" t="e">
        <f>INDEX(#REF!,MATCH(Data2[[#This Row],[Appr]],#REF!,0))</f>
        <v>#REF!</v>
      </c>
      <c r="Y1001" s="40" t="str">
        <f>INDEX(version[Version],MATCH(Data2[[#This Row],[ChangeAuth]],version[Chg code],0))</f>
        <v>Agency</v>
      </c>
      <c r="Z1001" s="30">
        <f>INDEX(fund[#Data],MATCH(G1001,fund[Fund code],0),2)</f>
        <v>211</v>
      </c>
      <c r="AA1001" s="29" t="str">
        <f>IF(Data2[[#This Row],[B2year]]=1,RIGHT(LEFT($A$1,4)+1,2),IF(Data2[[#This Row],[B2year]]=2,RIGHT($A$1,2),""))</f>
        <v>22</v>
      </c>
      <c r="AB1001" s="29">
        <f>INDEX(version8[#Data],MATCH(Data2[[#This Row],[Version]],version8[Version],0),2)</f>
        <v>1</v>
      </c>
      <c r="AC1001" s="29" t="str">
        <f>IF(Data2[[#This Row],[FederalService]]="",Data2[[#This Row],[FundSource]],IF(Data2[[#This Row],[FederalService]]="L",Data2[[#This Row],[FundSource]]&amp;"-L",IF(Data2[[#This Row],[FederalService]]="F",Data2[[#This Row],[FundSource]]&amp;"-F",IF(Data2[[#This Row],[FederalService]]="S",Data2[[#This Row],[FundSource]]&amp;"-S"))))</f>
        <v>SEG-F</v>
      </c>
    </row>
    <row r="1002" spans="1:29" ht="15" x14ac:dyDescent="0.25">
      <c r="A1002" t="s">
        <v>120</v>
      </c>
      <c r="B1002" t="s">
        <v>107</v>
      </c>
      <c r="C1002" t="s">
        <v>165</v>
      </c>
      <c r="D1002" s="15">
        <v>981</v>
      </c>
      <c r="E1002" t="s">
        <v>365</v>
      </c>
      <c r="F1002" t="s">
        <v>109</v>
      </c>
      <c r="G1002" t="s">
        <v>110</v>
      </c>
      <c r="H1002" t="s">
        <v>165</v>
      </c>
      <c r="I1002" t="s">
        <v>118</v>
      </c>
      <c r="J1002" t="s">
        <v>112</v>
      </c>
      <c r="K1002" t="s">
        <v>178</v>
      </c>
      <c r="L1002" s="15">
        <v>3003</v>
      </c>
      <c r="M1002" t="s">
        <v>113</v>
      </c>
      <c r="N1002" t="s">
        <v>114</v>
      </c>
      <c r="O1002" t="s">
        <v>366</v>
      </c>
      <c r="P1002" t="s">
        <v>367</v>
      </c>
      <c r="Q1002" t="s">
        <v>172</v>
      </c>
      <c r="R1002" t="s">
        <v>170</v>
      </c>
      <c r="S1002">
        <v>725800</v>
      </c>
      <c r="T1002">
        <v>0</v>
      </c>
      <c r="U1002" s="15">
        <v>2</v>
      </c>
      <c r="V1002" s="27" t="str">
        <f>INDEX(program[ProgramName],MATCH(Data2[[#This Row],[ProgramNum]],program[ProgramNum],0))</f>
        <v>GENERAL PROVISIONS</v>
      </c>
      <c r="W1002" s="20" t="str">
        <f>RIGHT(Data2[[#This Row],[ProgramNum]],1)&amp;Data2[[#This Row],[Statute]]</f>
        <v>9qj</v>
      </c>
      <c r="X1002" s="27" t="e">
        <f>INDEX(#REF!,MATCH(Data2[[#This Row],[Appr]],#REF!,0))</f>
        <v>#REF!</v>
      </c>
      <c r="Y1002" s="40" t="str">
        <f>INDEX(version[Version],MATCH(Data2[[#This Row],[ChangeAuth]],version[Chg code],0))</f>
        <v>Agency</v>
      </c>
      <c r="Z1002" s="30">
        <f>INDEX(fund[#Data],MATCH(G1002,fund[Fund code],0),2)</f>
        <v>211</v>
      </c>
      <c r="AA1002" s="29" t="str">
        <f>IF(Data2[[#This Row],[B2year]]=1,RIGHT(LEFT($A$1,4)+1,2),IF(Data2[[#This Row],[B2year]]=2,RIGHT($A$1,2),""))</f>
        <v>23</v>
      </c>
      <c r="AB1002" s="29">
        <f>INDEX(version8[#Data],MATCH(Data2[[#This Row],[Version]],version8[Version],0),2)</f>
        <v>1</v>
      </c>
      <c r="AC1002" s="29" t="str">
        <f>IF(Data2[[#This Row],[FederalService]]="",Data2[[#This Row],[FundSource]],IF(Data2[[#This Row],[FederalService]]="L",Data2[[#This Row],[FundSource]]&amp;"-L",IF(Data2[[#This Row],[FederalService]]="F",Data2[[#This Row],[FundSource]]&amp;"-F",IF(Data2[[#This Row],[FederalService]]="S",Data2[[#This Row],[FundSource]]&amp;"-S"))))</f>
        <v>SEG-F</v>
      </c>
    </row>
    <row r="1003" spans="1:29" ht="15" x14ac:dyDescent="0.25">
      <c r="A1003" t="s">
        <v>120</v>
      </c>
      <c r="B1003" t="s">
        <v>165</v>
      </c>
      <c r="C1003" t="s">
        <v>165</v>
      </c>
      <c r="D1003" s="15">
        <v>961</v>
      </c>
      <c r="E1003" t="s">
        <v>361</v>
      </c>
      <c r="F1003" t="s">
        <v>109</v>
      </c>
      <c r="G1003" t="s">
        <v>110</v>
      </c>
      <c r="H1003" t="s">
        <v>165</v>
      </c>
      <c r="I1003" t="s">
        <v>118</v>
      </c>
      <c r="J1003" t="s">
        <v>112</v>
      </c>
      <c r="K1003" t="s">
        <v>165</v>
      </c>
      <c r="L1003" s="15">
        <v>6073</v>
      </c>
      <c r="M1003" t="s">
        <v>488</v>
      </c>
      <c r="N1003" t="s">
        <v>122</v>
      </c>
      <c r="O1003" t="s">
        <v>362</v>
      </c>
      <c r="P1003" t="s">
        <v>264</v>
      </c>
      <c r="Q1003" t="s">
        <v>176</v>
      </c>
      <c r="R1003" t="s">
        <v>170</v>
      </c>
      <c r="S1003">
        <v>-75100</v>
      </c>
      <c r="T1003">
        <v>0</v>
      </c>
      <c r="U1003" s="15">
        <v>1</v>
      </c>
      <c r="V1003" s="27" t="str">
        <f>INDEX(program[ProgramName],MATCH(Data2[[#This Row],[ProgramNum]],program[ProgramNum],0))</f>
        <v>GENERAL PROVISIONS</v>
      </c>
      <c r="W1003" s="20" t="str">
        <f>RIGHT(Data2[[#This Row],[ProgramNum]],1)&amp;Data2[[#This Row],[Statute]]</f>
        <v>9qh</v>
      </c>
      <c r="X1003" s="27" t="e">
        <f>INDEX(#REF!,MATCH(Data2[[#This Row],[Appr]],#REF!,0))</f>
        <v>#REF!</v>
      </c>
      <c r="Y1003" s="40" t="str">
        <f>INDEX(version[Version],MATCH(Data2[[#This Row],[ChangeAuth]],version[Chg code],0))</f>
        <v>Governor's</v>
      </c>
      <c r="Z1003" s="30">
        <f>INDEX(fund[#Data],MATCH(G1003,fund[Fund code],0),2)</f>
        <v>211</v>
      </c>
      <c r="AA1003" s="29" t="str">
        <f>IF(Data2[[#This Row],[B2year]]=1,RIGHT(LEFT($A$1,4)+1,2),IF(Data2[[#This Row],[B2year]]=2,RIGHT($A$1,2),""))</f>
        <v>22</v>
      </c>
      <c r="AB1003" s="29">
        <f>INDEX(version8[#Data],MATCH(Data2[[#This Row],[Version]],version8[Version],0),2)</f>
        <v>2</v>
      </c>
      <c r="AC1003" s="29" t="str">
        <f>IF(Data2[[#This Row],[FederalService]]="",Data2[[#This Row],[FundSource]],IF(Data2[[#This Row],[FederalService]]="L",Data2[[#This Row],[FundSource]]&amp;"-L",IF(Data2[[#This Row],[FederalService]]="F",Data2[[#This Row],[FundSource]]&amp;"-F",IF(Data2[[#This Row],[FederalService]]="S",Data2[[#This Row],[FundSource]]&amp;"-S"))))</f>
        <v>SEG</v>
      </c>
    </row>
    <row r="1004" spans="1:29" ht="15" x14ac:dyDescent="0.25">
      <c r="A1004" t="s">
        <v>120</v>
      </c>
      <c r="B1004" t="s">
        <v>165</v>
      </c>
      <c r="C1004" t="s">
        <v>165</v>
      </c>
      <c r="D1004" s="15">
        <v>961</v>
      </c>
      <c r="E1004" t="s">
        <v>361</v>
      </c>
      <c r="F1004" t="s">
        <v>109</v>
      </c>
      <c r="G1004" t="s">
        <v>110</v>
      </c>
      <c r="H1004" t="s">
        <v>165</v>
      </c>
      <c r="I1004" t="s">
        <v>118</v>
      </c>
      <c r="J1004" t="s">
        <v>112</v>
      </c>
      <c r="K1004" t="s">
        <v>165</v>
      </c>
      <c r="L1004" s="15">
        <v>6073</v>
      </c>
      <c r="M1004" t="s">
        <v>488</v>
      </c>
      <c r="N1004" t="s">
        <v>122</v>
      </c>
      <c r="O1004" t="s">
        <v>362</v>
      </c>
      <c r="P1004" t="s">
        <v>264</v>
      </c>
      <c r="Q1004" t="s">
        <v>176</v>
      </c>
      <c r="R1004" t="s">
        <v>170</v>
      </c>
      <c r="S1004">
        <v>-75100</v>
      </c>
      <c r="T1004">
        <v>0</v>
      </c>
      <c r="U1004" s="15">
        <v>2</v>
      </c>
      <c r="V1004" s="27" t="str">
        <f>INDEX(program[ProgramName],MATCH(Data2[[#This Row],[ProgramNum]],program[ProgramNum],0))</f>
        <v>GENERAL PROVISIONS</v>
      </c>
      <c r="W1004" s="20" t="str">
        <f>RIGHT(Data2[[#This Row],[ProgramNum]],1)&amp;Data2[[#This Row],[Statute]]</f>
        <v>9qh</v>
      </c>
      <c r="X1004" s="27" t="e">
        <f>INDEX(#REF!,MATCH(Data2[[#This Row],[Appr]],#REF!,0))</f>
        <v>#REF!</v>
      </c>
      <c r="Y1004" s="40" t="str">
        <f>INDEX(version[Version],MATCH(Data2[[#This Row],[ChangeAuth]],version[Chg code],0))</f>
        <v>Governor's</v>
      </c>
      <c r="Z1004" s="30">
        <f>INDEX(fund[#Data],MATCH(G1004,fund[Fund code],0),2)</f>
        <v>211</v>
      </c>
      <c r="AA1004" s="29" t="str">
        <f>IF(Data2[[#This Row],[B2year]]=1,RIGHT(LEFT($A$1,4)+1,2),IF(Data2[[#This Row],[B2year]]=2,RIGHT($A$1,2),""))</f>
        <v>23</v>
      </c>
      <c r="AB1004" s="29">
        <f>INDEX(version8[#Data],MATCH(Data2[[#This Row],[Version]],version8[Version],0),2)</f>
        <v>2</v>
      </c>
      <c r="AC1004" s="29" t="str">
        <f>IF(Data2[[#This Row],[FederalService]]="",Data2[[#This Row],[FundSource]],IF(Data2[[#This Row],[FederalService]]="L",Data2[[#This Row],[FundSource]]&amp;"-L",IF(Data2[[#This Row],[FederalService]]="F",Data2[[#This Row],[FundSource]]&amp;"-F",IF(Data2[[#This Row],[FederalService]]="S",Data2[[#This Row],[FundSource]]&amp;"-S"))))</f>
        <v>SEG</v>
      </c>
    </row>
    <row r="1005" spans="1:29" ht="15" x14ac:dyDescent="0.25">
      <c r="A1005" t="s">
        <v>120</v>
      </c>
      <c r="B1005" t="s">
        <v>107</v>
      </c>
      <c r="C1005" t="s">
        <v>165</v>
      </c>
      <c r="D1005" s="15">
        <v>961</v>
      </c>
      <c r="E1005" t="s">
        <v>361</v>
      </c>
      <c r="F1005" t="s">
        <v>109</v>
      </c>
      <c r="G1005" t="s">
        <v>110</v>
      </c>
      <c r="H1005" t="s">
        <v>165</v>
      </c>
      <c r="I1005" t="s">
        <v>118</v>
      </c>
      <c r="J1005" t="s">
        <v>112</v>
      </c>
      <c r="K1005" t="s">
        <v>165</v>
      </c>
      <c r="L1005" s="15">
        <v>2000</v>
      </c>
      <c r="M1005" t="s">
        <v>115</v>
      </c>
      <c r="N1005" t="s">
        <v>116</v>
      </c>
      <c r="O1005" t="s">
        <v>362</v>
      </c>
      <c r="P1005" t="s">
        <v>264</v>
      </c>
      <c r="Q1005" t="s">
        <v>176</v>
      </c>
      <c r="R1005" t="s">
        <v>170</v>
      </c>
      <c r="S1005">
        <v>51784200</v>
      </c>
      <c r="T1005">
        <v>0</v>
      </c>
      <c r="U1005" s="15">
        <v>2</v>
      </c>
      <c r="V1005" s="27" t="str">
        <f>INDEX(program[ProgramName],MATCH(Data2[[#This Row],[ProgramNum]],program[ProgramNum],0))</f>
        <v>GENERAL PROVISIONS</v>
      </c>
      <c r="W1005" s="20" t="str">
        <f>RIGHT(Data2[[#This Row],[ProgramNum]],1)&amp;Data2[[#This Row],[Statute]]</f>
        <v>9qh</v>
      </c>
      <c r="X1005" s="27" t="e">
        <f>INDEX(#REF!,MATCH(Data2[[#This Row],[Appr]],#REF!,0))</f>
        <v>#REF!</v>
      </c>
      <c r="Y1005" s="40" t="str">
        <f>INDEX(version[Version],MATCH(Data2[[#This Row],[ChangeAuth]],version[Chg code],0))</f>
        <v>Agency</v>
      </c>
      <c r="Z1005" s="30">
        <f>INDEX(fund[#Data],MATCH(G1005,fund[Fund code],0),2)</f>
        <v>211</v>
      </c>
      <c r="AA1005" s="29" t="str">
        <f>IF(Data2[[#This Row],[B2year]]=1,RIGHT(LEFT($A$1,4)+1,2),IF(Data2[[#This Row],[B2year]]=2,RIGHT($A$1,2),""))</f>
        <v>23</v>
      </c>
      <c r="AB1005" s="29">
        <f>INDEX(version8[#Data],MATCH(Data2[[#This Row],[Version]],version8[Version],0),2)</f>
        <v>1</v>
      </c>
      <c r="AC1005" s="29" t="str">
        <f>IF(Data2[[#This Row],[FederalService]]="",Data2[[#This Row],[FundSource]],IF(Data2[[#This Row],[FederalService]]="L",Data2[[#This Row],[FundSource]]&amp;"-L",IF(Data2[[#This Row],[FederalService]]="F",Data2[[#This Row],[FundSource]]&amp;"-F",IF(Data2[[#This Row],[FederalService]]="S",Data2[[#This Row],[FundSource]]&amp;"-S"))))</f>
        <v>SEG</v>
      </c>
    </row>
    <row r="1006" spans="1:29" ht="15" x14ac:dyDescent="0.25">
      <c r="A1006" t="s">
        <v>120</v>
      </c>
      <c r="B1006" t="s">
        <v>107</v>
      </c>
      <c r="C1006" t="s">
        <v>165</v>
      </c>
      <c r="D1006" s="15">
        <v>961</v>
      </c>
      <c r="E1006" t="s">
        <v>361</v>
      </c>
      <c r="F1006" t="s">
        <v>109</v>
      </c>
      <c r="G1006" t="s">
        <v>110</v>
      </c>
      <c r="H1006" t="s">
        <v>165</v>
      </c>
      <c r="I1006" t="s">
        <v>118</v>
      </c>
      <c r="J1006" t="s">
        <v>112</v>
      </c>
      <c r="K1006" t="s">
        <v>165</v>
      </c>
      <c r="L1006" s="15">
        <v>2000</v>
      </c>
      <c r="M1006" t="s">
        <v>115</v>
      </c>
      <c r="N1006" t="s">
        <v>116</v>
      </c>
      <c r="O1006" t="s">
        <v>362</v>
      </c>
      <c r="P1006" t="s">
        <v>264</v>
      </c>
      <c r="Q1006" t="s">
        <v>176</v>
      </c>
      <c r="R1006" t="s">
        <v>170</v>
      </c>
      <c r="S1006">
        <v>51784200</v>
      </c>
      <c r="T1006">
        <v>0</v>
      </c>
      <c r="U1006" s="15">
        <v>1</v>
      </c>
      <c r="V1006" s="27" t="str">
        <f>INDEX(program[ProgramName],MATCH(Data2[[#This Row],[ProgramNum]],program[ProgramNum],0))</f>
        <v>GENERAL PROVISIONS</v>
      </c>
      <c r="W1006" s="20" t="str">
        <f>RIGHT(Data2[[#This Row],[ProgramNum]],1)&amp;Data2[[#This Row],[Statute]]</f>
        <v>9qh</v>
      </c>
      <c r="X1006" s="27" t="e">
        <f>INDEX(#REF!,MATCH(Data2[[#This Row],[Appr]],#REF!,0))</f>
        <v>#REF!</v>
      </c>
      <c r="Y1006" s="40" t="str">
        <f>INDEX(version[Version],MATCH(Data2[[#This Row],[ChangeAuth]],version[Chg code],0))</f>
        <v>Agency</v>
      </c>
      <c r="Z1006" s="30">
        <f>INDEX(fund[#Data],MATCH(G1006,fund[Fund code],0),2)</f>
        <v>211</v>
      </c>
      <c r="AA1006" s="29" t="str">
        <f>IF(Data2[[#This Row],[B2year]]=1,RIGHT(LEFT($A$1,4)+1,2),IF(Data2[[#This Row],[B2year]]=2,RIGHT($A$1,2),""))</f>
        <v>22</v>
      </c>
      <c r="AB1006" s="29">
        <f>INDEX(version8[#Data],MATCH(Data2[[#This Row],[Version]],version8[Version],0),2)</f>
        <v>1</v>
      </c>
      <c r="AC1006" s="29" t="str">
        <f>IF(Data2[[#This Row],[FederalService]]="",Data2[[#This Row],[FundSource]],IF(Data2[[#This Row],[FederalService]]="L",Data2[[#This Row],[FundSource]]&amp;"-L",IF(Data2[[#This Row],[FederalService]]="F",Data2[[#This Row],[FundSource]]&amp;"-F",IF(Data2[[#This Row],[FederalService]]="S",Data2[[#This Row],[FundSource]]&amp;"-S"))))</f>
        <v>SEG</v>
      </c>
    </row>
    <row r="1007" spans="1:29" ht="15" x14ac:dyDescent="0.25">
      <c r="A1007" t="s">
        <v>120</v>
      </c>
      <c r="B1007" t="s">
        <v>107</v>
      </c>
      <c r="C1007" t="s">
        <v>165</v>
      </c>
      <c r="D1007" s="15">
        <v>981</v>
      </c>
      <c r="E1007" t="s">
        <v>365</v>
      </c>
      <c r="F1007" t="s">
        <v>109</v>
      </c>
      <c r="G1007" t="s">
        <v>110</v>
      </c>
      <c r="H1007" t="s">
        <v>165</v>
      </c>
      <c r="I1007" t="s">
        <v>118</v>
      </c>
      <c r="J1007" t="s">
        <v>112</v>
      </c>
      <c r="K1007" t="s">
        <v>178</v>
      </c>
      <c r="L1007" s="15">
        <v>2000</v>
      </c>
      <c r="M1007" t="s">
        <v>115</v>
      </c>
      <c r="N1007" t="s">
        <v>116</v>
      </c>
      <c r="O1007" t="s">
        <v>366</v>
      </c>
      <c r="P1007" t="s">
        <v>367</v>
      </c>
      <c r="Q1007" t="s">
        <v>176</v>
      </c>
      <c r="R1007" t="s">
        <v>170</v>
      </c>
      <c r="S1007">
        <v>276600</v>
      </c>
      <c r="T1007">
        <v>0</v>
      </c>
      <c r="U1007" s="15">
        <v>2</v>
      </c>
      <c r="V1007" s="27" t="str">
        <f>INDEX(program[ProgramName],MATCH(Data2[[#This Row],[ProgramNum]],program[ProgramNum],0))</f>
        <v>GENERAL PROVISIONS</v>
      </c>
      <c r="W1007" s="20" t="str">
        <f>RIGHT(Data2[[#This Row],[ProgramNum]],1)&amp;Data2[[#This Row],[Statute]]</f>
        <v>9qj</v>
      </c>
      <c r="X1007" s="27" t="e">
        <f>INDEX(#REF!,MATCH(Data2[[#This Row],[Appr]],#REF!,0))</f>
        <v>#REF!</v>
      </c>
      <c r="Y1007" s="40" t="str">
        <f>INDEX(version[Version],MATCH(Data2[[#This Row],[ChangeAuth]],version[Chg code],0))</f>
        <v>Agency</v>
      </c>
      <c r="Z1007" s="30">
        <f>INDEX(fund[#Data],MATCH(G1007,fund[Fund code],0),2)</f>
        <v>211</v>
      </c>
      <c r="AA1007" s="29" t="str">
        <f>IF(Data2[[#This Row],[B2year]]=1,RIGHT(LEFT($A$1,4)+1,2),IF(Data2[[#This Row],[B2year]]=2,RIGHT($A$1,2),""))</f>
        <v>23</v>
      </c>
      <c r="AB1007" s="29">
        <f>INDEX(version8[#Data],MATCH(Data2[[#This Row],[Version]],version8[Version],0),2)</f>
        <v>1</v>
      </c>
      <c r="AC1007" s="29" t="str">
        <f>IF(Data2[[#This Row],[FederalService]]="",Data2[[#This Row],[FundSource]],IF(Data2[[#This Row],[FederalService]]="L",Data2[[#This Row],[FundSource]]&amp;"-L",IF(Data2[[#This Row],[FederalService]]="F",Data2[[#This Row],[FundSource]]&amp;"-F",IF(Data2[[#This Row],[FederalService]]="S",Data2[[#This Row],[FundSource]]&amp;"-S"))))</f>
        <v>SEG-F</v>
      </c>
    </row>
    <row r="1008" spans="1:29" ht="15" x14ac:dyDescent="0.25">
      <c r="A1008" t="s">
        <v>120</v>
      </c>
      <c r="B1008" t="s">
        <v>107</v>
      </c>
      <c r="C1008" t="s">
        <v>165</v>
      </c>
      <c r="D1008" s="15">
        <v>981</v>
      </c>
      <c r="E1008" t="s">
        <v>365</v>
      </c>
      <c r="F1008" t="s">
        <v>109</v>
      </c>
      <c r="G1008" t="s">
        <v>110</v>
      </c>
      <c r="H1008" t="s">
        <v>165</v>
      </c>
      <c r="I1008" t="s">
        <v>118</v>
      </c>
      <c r="J1008" t="s">
        <v>112</v>
      </c>
      <c r="K1008" t="s">
        <v>178</v>
      </c>
      <c r="L1008" s="15">
        <v>2000</v>
      </c>
      <c r="M1008" t="s">
        <v>115</v>
      </c>
      <c r="N1008" t="s">
        <v>116</v>
      </c>
      <c r="O1008" t="s">
        <v>366</v>
      </c>
      <c r="P1008" t="s">
        <v>367</v>
      </c>
      <c r="Q1008" t="s">
        <v>176</v>
      </c>
      <c r="R1008" t="s">
        <v>170</v>
      </c>
      <c r="S1008">
        <v>276600</v>
      </c>
      <c r="T1008">
        <v>0</v>
      </c>
      <c r="U1008" s="15">
        <v>1</v>
      </c>
      <c r="V1008" s="27" t="str">
        <f>INDEX(program[ProgramName],MATCH(Data2[[#This Row],[ProgramNum]],program[ProgramNum],0))</f>
        <v>GENERAL PROVISIONS</v>
      </c>
      <c r="W1008" s="20" t="str">
        <f>RIGHT(Data2[[#This Row],[ProgramNum]],1)&amp;Data2[[#This Row],[Statute]]</f>
        <v>9qj</v>
      </c>
      <c r="X1008" s="27" t="e">
        <f>INDEX(#REF!,MATCH(Data2[[#This Row],[Appr]],#REF!,0))</f>
        <v>#REF!</v>
      </c>
      <c r="Y1008" s="40" t="str">
        <f>INDEX(version[Version],MATCH(Data2[[#This Row],[ChangeAuth]],version[Chg code],0))</f>
        <v>Agency</v>
      </c>
      <c r="Z1008" s="30">
        <f>INDEX(fund[#Data],MATCH(G1008,fund[Fund code],0),2)</f>
        <v>211</v>
      </c>
      <c r="AA1008" s="29" t="str">
        <f>IF(Data2[[#This Row],[B2year]]=1,RIGHT(LEFT($A$1,4)+1,2),IF(Data2[[#This Row],[B2year]]=2,RIGHT($A$1,2),""))</f>
        <v>22</v>
      </c>
      <c r="AB1008" s="29">
        <f>INDEX(version8[#Data],MATCH(Data2[[#This Row],[Version]],version8[Version],0),2)</f>
        <v>1</v>
      </c>
      <c r="AC1008" s="29" t="str">
        <f>IF(Data2[[#This Row],[FederalService]]="",Data2[[#This Row],[FundSource]],IF(Data2[[#This Row],[FederalService]]="L",Data2[[#This Row],[FundSource]]&amp;"-L",IF(Data2[[#This Row],[FederalService]]="F",Data2[[#This Row],[FundSource]]&amp;"-F",IF(Data2[[#This Row],[FederalService]]="S",Data2[[#This Row],[FundSource]]&amp;"-S"))))</f>
        <v>SEG-F</v>
      </c>
    </row>
    <row r="1009" spans="1:29" ht="15" x14ac:dyDescent="0.25">
      <c r="A1009" t="s">
        <v>120</v>
      </c>
      <c r="B1009" t="s">
        <v>107</v>
      </c>
      <c r="C1009" t="s">
        <v>165</v>
      </c>
      <c r="D1009" s="15">
        <v>961</v>
      </c>
      <c r="E1009" t="s">
        <v>361</v>
      </c>
      <c r="F1009" t="s">
        <v>109</v>
      </c>
      <c r="G1009" t="s">
        <v>110</v>
      </c>
      <c r="H1009" t="s">
        <v>165</v>
      </c>
      <c r="I1009" t="s">
        <v>118</v>
      </c>
      <c r="J1009" t="s">
        <v>112</v>
      </c>
      <c r="K1009" t="s">
        <v>165</v>
      </c>
      <c r="L1009" s="15">
        <v>2000</v>
      </c>
      <c r="M1009" t="s">
        <v>115</v>
      </c>
      <c r="N1009" t="s">
        <v>116</v>
      </c>
      <c r="O1009" t="s">
        <v>362</v>
      </c>
      <c r="P1009" t="s">
        <v>264</v>
      </c>
      <c r="Q1009" t="s">
        <v>391</v>
      </c>
      <c r="R1009" t="s">
        <v>170</v>
      </c>
      <c r="S1009">
        <v>106598200</v>
      </c>
      <c r="T1009">
        <v>0</v>
      </c>
      <c r="U1009" s="15">
        <v>1</v>
      </c>
      <c r="V1009" s="27" t="str">
        <f>INDEX(program[ProgramName],MATCH(Data2[[#This Row],[ProgramNum]],program[ProgramNum],0))</f>
        <v>GENERAL PROVISIONS</v>
      </c>
      <c r="W1009" s="20" t="str">
        <f>RIGHT(Data2[[#This Row],[ProgramNum]],1)&amp;Data2[[#This Row],[Statute]]</f>
        <v>9qh</v>
      </c>
      <c r="X1009" s="27" t="e">
        <f>INDEX(#REF!,MATCH(Data2[[#This Row],[Appr]],#REF!,0))</f>
        <v>#REF!</v>
      </c>
      <c r="Y1009" s="40" t="str">
        <f>INDEX(version[Version],MATCH(Data2[[#This Row],[ChangeAuth]],version[Chg code],0))</f>
        <v>Agency</v>
      </c>
      <c r="Z1009" s="30">
        <f>INDEX(fund[#Data],MATCH(G1009,fund[Fund code],0),2)</f>
        <v>211</v>
      </c>
      <c r="AA1009" s="29" t="str">
        <f>IF(Data2[[#This Row],[B2year]]=1,RIGHT(LEFT($A$1,4)+1,2),IF(Data2[[#This Row],[B2year]]=2,RIGHT($A$1,2),""))</f>
        <v>22</v>
      </c>
      <c r="AB1009" s="29">
        <f>INDEX(version8[#Data],MATCH(Data2[[#This Row],[Version]],version8[Version],0),2)</f>
        <v>1</v>
      </c>
      <c r="AC1009" s="29" t="str">
        <f>IF(Data2[[#This Row],[FederalService]]="",Data2[[#This Row],[FundSource]],IF(Data2[[#This Row],[FederalService]]="L",Data2[[#This Row],[FundSource]]&amp;"-L",IF(Data2[[#This Row],[FederalService]]="F",Data2[[#This Row],[FundSource]]&amp;"-F",IF(Data2[[#This Row],[FederalService]]="S",Data2[[#This Row],[FundSource]]&amp;"-S"))))</f>
        <v>SEG</v>
      </c>
    </row>
    <row r="1010" spans="1:29" ht="15" x14ac:dyDescent="0.25">
      <c r="A1010" t="s">
        <v>120</v>
      </c>
      <c r="B1010" t="s">
        <v>107</v>
      </c>
      <c r="C1010" t="s">
        <v>165</v>
      </c>
      <c r="D1010" s="15">
        <v>961</v>
      </c>
      <c r="E1010" t="s">
        <v>361</v>
      </c>
      <c r="F1010" t="s">
        <v>109</v>
      </c>
      <c r="G1010" t="s">
        <v>110</v>
      </c>
      <c r="H1010" t="s">
        <v>165</v>
      </c>
      <c r="I1010" t="s">
        <v>118</v>
      </c>
      <c r="J1010" t="s">
        <v>112</v>
      </c>
      <c r="K1010" t="s">
        <v>165</v>
      </c>
      <c r="L1010" s="15">
        <v>2000</v>
      </c>
      <c r="M1010" t="s">
        <v>115</v>
      </c>
      <c r="N1010" t="s">
        <v>116</v>
      </c>
      <c r="O1010" t="s">
        <v>362</v>
      </c>
      <c r="P1010" t="s">
        <v>264</v>
      </c>
      <c r="Q1010" t="s">
        <v>391</v>
      </c>
      <c r="R1010" t="s">
        <v>170</v>
      </c>
      <c r="S1010">
        <v>106598200</v>
      </c>
      <c r="T1010">
        <v>0</v>
      </c>
      <c r="U1010" s="15">
        <v>2</v>
      </c>
      <c r="V1010" s="27" t="str">
        <f>INDEX(program[ProgramName],MATCH(Data2[[#This Row],[ProgramNum]],program[ProgramNum],0))</f>
        <v>GENERAL PROVISIONS</v>
      </c>
      <c r="W1010" s="20" t="str">
        <f>RIGHT(Data2[[#This Row],[ProgramNum]],1)&amp;Data2[[#This Row],[Statute]]</f>
        <v>9qh</v>
      </c>
      <c r="X1010" s="27" t="e">
        <f>INDEX(#REF!,MATCH(Data2[[#This Row],[Appr]],#REF!,0))</f>
        <v>#REF!</v>
      </c>
      <c r="Y1010" s="40" t="str">
        <f>INDEX(version[Version],MATCH(Data2[[#This Row],[ChangeAuth]],version[Chg code],0))</f>
        <v>Agency</v>
      </c>
      <c r="Z1010" s="30">
        <f>INDEX(fund[#Data],MATCH(G1010,fund[Fund code],0),2)</f>
        <v>211</v>
      </c>
      <c r="AA1010" s="29" t="str">
        <f>IF(Data2[[#This Row],[B2year]]=1,RIGHT(LEFT($A$1,4)+1,2),IF(Data2[[#This Row],[B2year]]=2,RIGHT($A$1,2),""))</f>
        <v>23</v>
      </c>
      <c r="AB1010" s="29">
        <f>INDEX(version8[#Data],MATCH(Data2[[#This Row],[Version]],version8[Version],0),2)</f>
        <v>1</v>
      </c>
      <c r="AC1010" s="29" t="str">
        <f>IF(Data2[[#This Row],[FederalService]]="",Data2[[#This Row],[FundSource]],IF(Data2[[#This Row],[FederalService]]="L",Data2[[#This Row],[FundSource]]&amp;"-L",IF(Data2[[#This Row],[FederalService]]="F",Data2[[#This Row],[FundSource]]&amp;"-F",IF(Data2[[#This Row],[FederalService]]="S",Data2[[#This Row],[FundSource]]&amp;"-S"))))</f>
        <v>SEG</v>
      </c>
    </row>
    <row r="1011" spans="1:29" ht="15" x14ac:dyDescent="0.25">
      <c r="A1011" t="s">
        <v>120</v>
      </c>
      <c r="B1011" t="s">
        <v>107</v>
      </c>
      <c r="C1011" t="s">
        <v>165</v>
      </c>
      <c r="D1011" s="15">
        <v>961</v>
      </c>
      <c r="E1011" t="s">
        <v>361</v>
      </c>
      <c r="F1011" t="s">
        <v>109</v>
      </c>
      <c r="G1011" t="s">
        <v>110</v>
      </c>
      <c r="H1011" t="s">
        <v>165</v>
      </c>
      <c r="I1011" t="s">
        <v>118</v>
      </c>
      <c r="J1011" t="s">
        <v>112</v>
      </c>
      <c r="K1011" t="s">
        <v>165</v>
      </c>
      <c r="L1011" s="15">
        <v>2000</v>
      </c>
      <c r="M1011" t="s">
        <v>115</v>
      </c>
      <c r="N1011" t="s">
        <v>116</v>
      </c>
      <c r="O1011" t="s">
        <v>362</v>
      </c>
      <c r="P1011" t="s">
        <v>264</v>
      </c>
      <c r="Q1011" t="s">
        <v>190</v>
      </c>
      <c r="R1011" t="s">
        <v>170</v>
      </c>
      <c r="S1011">
        <v>1350000</v>
      </c>
      <c r="T1011">
        <v>0</v>
      </c>
      <c r="U1011" s="15">
        <v>2</v>
      </c>
      <c r="V1011" s="27" t="str">
        <f>INDEX(program[ProgramName],MATCH(Data2[[#This Row],[ProgramNum]],program[ProgramNum],0))</f>
        <v>GENERAL PROVISIONS</v>
      </c>
      <c r="W1011" s="20" t="str">
        <f>RIGHT(Data2[[#This Row],[ProgramNum]],1)&amp;Data2[[#This Row],[Statute]]</f>
        <v>9qh</v>
      </c>
      <c r="X1011" s="27" t="e">
        <f>INDEX(#REF!,MATCH(Data2[[#This Row],[Appr]],#REF!,0))</f>
        <v>#REF!</v>
      </c>
      <c r="Y1011" s="40" t="str">
        <f>INDEX(version[Version],MATCH(Data2[[#This Row],[ChangeAuth]],version[Chg code],0))</f>
        <v>Agency</v>
      </c>
      <c r="Z1011" s="30">
        <f>INDEX(fund[#Data],MATCH(G1011,fund[Fund code],0),2)</f>
        <v>211</v>
      </c>
      <c r="AA1011" s="29" t="str">
        <f>IF(Data2[[#This Row],[B2year]]=1,RIGHT(LEFT($A$1,4)+1,2),IF(Data2[[#This Row],[B2year]]=2,RIGHT($A$1,2),""))</f>
        <v>23</v>
      </c>
      <c r="AB1011" s="29">
        <f>INDEX(version8[#Data],MATCH(Data2[[#This Row],[Version]],version8[Version],0),2)</f>
        <v>1</v>
      </c>
      <c r="AC1011" s="29" t="str">
        <f>IF(Data2[[#This Row],[FederalService]]="",Data2[[#This Row],[FundSource]],IF(Data2[[#This Row],[FederalService]]="L",Data2[[#This Row],[FundSource]]&amp;"-L",IF(Data2[[#This Row],[FederalService]]="F",Data2[[#This Row],[FundSource]]&amp;"-F",IF(Data2[[#This Row],[FederalService]]="S",Data2[[#This Row],[FundSource]]&amp;"-S"))))</f>
        <v>SEG</v>
      </c>
    </row>
    <row r="1012" spans="1:29" ht="15" x14ac:dyDescent="0.25">
      <c r="A1012" t="s">
        <v>120</v>
      </c>
      <c r="B1012" t="s">
        <v>107</v>
      </c>
      <c r="C1012" t="s">
        <v>165</v>
      </c>
      <c r="D1012" s="15">
        <v>961</v>
      </c>
      <c r="E1012" t="s">
        <v>361</v>
      </c>
      <c r="F1012" t="s">
        <v>109</v>
      </c>
      <c r="G1012" t="s">
        <v>110</v>
      </c>
      <c r="H1012" t="s">
        <v>165</v>
      </c>
      <c r="I1012" t="s">
        <v>118</v>
      </c>
      <c r="J1012" t="s">
        <v>112</v>
      </c>
      <c r="K1012" t="s">
        <v>165</v>
      </c>
      <c r="L1012" s="15">
        <v>2000</v>
      </c>
      <c r="M1012" t="s">
        <v>115</v>
      </c>
      <c r="N1012" t="s">
        <v>116</v>
      </c>
      <c r="O1012" t="s">
        <v>362</v>
      </c>
      <c r="P1012" t="s">
        <v>264</v>
      </c>
      <c r="Q1012" t="s">
        <v>190</v>
      </c>
      <c r="R1012" t="s">
        <v>170</v>
      </c>
      <c r="S1012">
        <v>1350000</v>
      </c>
      <c r="T1012">
        <v>0</v>
      </c>
      <c r="U1012" s="15">
        <v>1</v>
      </c>
      <c r="V1012" s="27" t="str">
        <f>INDEX(program[ProgramName],MATCH(Data2[[#This Row],[ProgramNum]],program[ProgramNum],0))</f>
        <v>GENERAL PROVISIONS</v>
      </c>
      <c r="W1012" s="20" t="str">
        <f>RIGHT(Data2[[#This Row],[ProgramNum]],1)&amp;Data2[[#This Row],[Statute]]</f>
        <v>9qh</v>
      </c>
      <c r="X1012" s="27" t="e">
        <f>INDEX(#REF!,MATCH(Data2[[#This Row],[Appr]],#REF!,0))</f>
        <v>#REF!</v>
      </c>
      <c r="Y1012" s="40" t="str">
        <f>INDEX(version[Version],MATCH(Data2[[#This Row],[ChangeAuth]],version[Chg code],0))</f>
        <v>Agency</v>
      </c>
      <c r="Z1012" s="30">
        <f>INDEX(fund[#Data],MATCH(G1012,fund[Fund code],0),2)</f>
        <v>211</v>
      </c>
      <c r="AA1012" s="29" t="str">
        <f>IF(Data2[[#This Row],[B2year]]=1,RIGHT(LEFT($A$1,4)+1,2),IF(Data2[[#This Row],[B2year]]=2,RIGHT($A$1,2),""))</f>
        <v>22</v>
      </c>
      <c r="AB1012" s="29">
        <f>INDEX(version8[#Data],MATCH(Data2[[#This Row],[Version]],version8[Version],0),2)</f>
        <v>1</v>
      </c>
      <c r="AC1012" s="29" t="str">
        <f>IF(Data2[[#This Row],[FederalService]]="",Data2[[#This Row],[FundSource]],IF(Data2[[#This Row],[FederalService]]="L",Data2[[#This Row],[FundSource]]&amp;"-L",IF(Data2[[#This Row],[FederalService]]="F",Data2[[#This Row],[FundSource]]&amp;"-F",IF(Data2[[#This Row],[FederalService]]="S",Data2[[#This Row],[FundSource]]&amp;"-S"))))</f>
        <v>SEG</v>
      </c>
    </row>
    <row r="1013" spans="1:29" ht="15" x14ac:dyDescent="0.25">
      <c r="A1013" t="s">
        <v>120</v>
      </c>
      <c r="B1013" t="s">
        <v>107</v>
      </c>
      <c r="C1013" t="s">
        <v>165</v>
      </c>
      <c r="D1013" s="15">
        <v>961</v>
      </c>
      <c r="E1013" t="s">
        <v>361</v>
      </c>
      <c r="F1013" t="s">
        <v>109</v>
      </c>
      <c r="G1013" t="s">
        <v>110</v>
      </c>
      <c r="H1013" t="s">
        <v>165</v>
      </c>
      <c r="I1013" t="s">
        <v>118</v>
      </c>
      <c r="J1013" t="s">
        <v>112</v>
      </c>
      <c r="K1013" t="s">
        <v>165</v>
      </c>
      <c r="L1013" s="15">
        <v>2000</v>
      </c>
      <c r="M1013" t="s">
        <v>115</v>
      </c>
      <c r="N1013" t="s">
        <v>116</v>
      </c>
      <c r="O1013" t="s">
        <v>362</v>
      </c>
      <c r="P1013" t="s">
        <v>264</v>
      </c>
      <c r="Q1013" t="s">
        <v>215</v>
      </c>
      <c r="R1013" t="s">
        <v>170</v>
      </c>
      <c r="S1013">
        <v>7559200</v>
      </c>
      <c r="T1013">
        <v>0</v>
      </c>
      <c r="U1013" s="15">
        <v>1</v>
      </c>
      <c r="V1013" s="27" t="str">
        <f>INDEX(program[ProgramName],MATCH(Data2[[#This Row],[ProgramNum]],program[ProgramNum],0))</f>
        <v>GENERAL PROVISIONS</v>
      </c>
      <c r="W1013" s="20" t="str">
        <f>RIGHT(Data2[[#This Row],[ProgramNum]],1)&amp;Data2[[#This Row],[Statute]]</f>
        <v>9qh</v>
      </c>
      <c r="X1013" s="27" t="e">
        <f>INDEX(#REF!,MATCH(Data2[[#This Row],[Appr]],#REF!,0))</f>
        <v>#REF!</v>
      </c>
      <c r="Y1013" s="40" t="str">
        <f>INDEX(version[Version],MATCH(Data2[[#This Row],[ChangeAuth]],version[Chg code],0))</f>
        <v>Agency</v>
      </c>
      <c r="Z1013" s="30">
        <f>INDEX(fund[#Data],MATCH(G1013,fund[Fund code],0),2)</f>
        <v>211</v>
      </c>
      <c r="AA1013" s="29" t="str">
        <f>IF(Data2[[#This Row],[B2year]]=1,RIGHT(LEFT($A$1,4)+1,2),IF(Data2[[#This Row],[B2year]]=2,RIGHT($A$1,2),""))</f>
        <v>22</v>
      </c>
      <c r="AB1013" s="29">
        <f>INDEX(version8[#Data],MATCH(Data2[[#This Row],[Version]],version8[Version],0),2)</f>
        <v>1</v>
      </c>
      <c r="AC1013" s="29" t="str">
        <f>IF(Data2[[#This Row],[FederalService]]="",Data2[[#This Row],[FundSource]],IF(Data2[[#This Row],[FederalService]]="L",Data2[[#This Row],[FundSource]]&amp;"-L",IF(Data2[[#This Row],[FederalService]]="F",Data2[[#This Row],[FundSource]]&amp;"-F",IF(Data2[[#This Row],[FederalService]]="S",Data2[[#This Row],[FundSource]]&amp;"-S"))))</f>
        <v>SEG</v>
      </c>
    </row>
    <row r="1014" spans="1:29" ht="15" x14ac:dyDescent="0.25">
      <c r="A1014" t="s">
        <v>120</v>
      </c>
      <c r="B1014" t="s">
        <v>107</v>
      </c>
      <c r="C1014" t="s">
        <v>165</v>
      </c>
      <c r="D1014" s="15">
        <v>961</v>
      </c>
      <c r="E1014" t="s">
        <v>361</v>
      </c>
      <c r="F1014" t="s">
        <v>109</v>
      </c>
      <c r="G1014" t="s">
        <v>110</v>
      </c>
      <c r="H1014" t="s">
        <v>165</v>
      </c>
      <c r="I1014" t="s">
        <v>118</v>
      </c>
      <c r="J1014" t="s">
        <v>112</v>
      </c>
      <c r="K1014" t="s">
        <v>165</v>
      </c>
      <c r="L1014" s="15">
        <v>2000</v>
      </c>
      <c r="M1014" t="s">
        <v>115</v>
      </c>
      <c r="N1014" t="s">
        <v>116</v>
      </c>
      <c r="O1014" t="s">
        <v>362</v>
      </c>
      <c r="P1014" t="s">
        <v>264</v>
      </c>
      <c r="Q1014" t="s">
        <v>215</v>
      </c>
      <c r="R1014" t="s">
        <v>170</v>
      </c>
      <c r="S1014">
        <v>7559200</v>
      </c>
      <c r="T1014">
        <v>0</v>
      </c>
      <c r="U1014" s="15">
        <v>2</v>
      </c>
      <c r="V1014" s="27" t="str">
        <f>INDEX(program[ProgramName],MATCH(Data2[[#This Row],[ProgramNum]],program[ProgramNum],0))</f>
        <v>GENERAL PROVISIONS</v>
      </c>
      <c r="W1014" s="20" t="str">
        <f>RIGHT(Data2[[#This Row],[ProgramNum]],1)&amp;Data2[[#This Row],[Statute]]</f>
        <v>9qh</v>
      </c>
      <c r="X1014" s="27" t="e">
        <f>INDEX(#REF!,MATCH(Data2[[#This Row],[Appr]],#REF!,0))</f>
        <v>#REF!</v>
      </c>
      <c r="Y1014" s="40" t="str">
        <f>INDEX(version[Version],MATCH(Data2[[#This Row],[ChangeAuth]],version[Chg code],0))</f>
        <v>Agency</v>
      </c>
      <c r="Z1014" s="30">
        <f>INDEX(fund[#Data],MATCH(G1014,fund[Fund code],0),2)</f>
        <v>211</v>
      </c>
      <c r="AA1014" s="29" t="str">
        <f>IF(Data2[[#This Row],[B2year]]=1,RIGHT(LEFT($A$1,4)+1,2),IF(Data2[[#This Row],[B2year]]=2,RIGHT($A$1,2),""))</f>
        <v>23</v>
      </c>
      <c r="AB1014" s="29">
        <f>INDEX(version8[#Data],MATCH(Data2[[#This Row],[Version]],version8[Version],0),2)</f>
        <v>1</v>
      </c>
      <c r="AC1014" s="29" t="str">
        <f>IF(Data2[[#This Row],[FederalService]]="",Data2[[#This Row],[FundSource]],IF(Data2[[#This Row],[FederalService]]="L",Data2[[#This Row],[FundSource]]&amp;"-L",IF(Data2[[#This Row],[FederalService]]="F",Data2[[#This Row],[FundSource]]&amp;"-F",IF(Data2[[#This Row],[FederalService]]="S",Data2[[#This Row],[FundSource]]&amp;"-S"))))</f>
        <v>SEG</v>
      </c>
    </row>
    <row r="1015" spans="1:29" ht="15" x14ac:dyDescent="0.25">
      <c r="A1015" t="s">
        <v>120</v>
      </c>
      <c r="B1015" t="s">
        <v>107</v>
      </c>
      <c r="C1015" t="s">
        <v>165</v>
      </c>
      <c r="D1015" s="15">
        <v>961</v>
      </c>
      <c r="E1015" t="s">
        <v>361</v>
      </c>
      <c r="F1015" t="s">
        <v>109</v>
      </c>
      <c r="G1015" t="s">
        <v>110</v>
      </c>
      <c r="H1015" t="s">
        <v>165</v>
      </c>
      <c r="I1015" t="s">
        <v>118</v>
      </c>
      <c r="J1015" t="s">
        <v>112</v>
      </c>
      <c r="K1015" t="s">
        <v>165</v>
      </c>
      <c r="L1015" s="15">
        <v>2000</v>
      </c>
      <c r="M1015" t="s">
        <v>115</v>
      </c>
      <c r="N1015" t="s">
        <v>116</v>
      </c>
      <c r="O1015" t="s">
        <v>362</v>
      </c>
      <c r="P1015" t="s">
        <v>264</v>
      </c>
      <c r="Q1015" t="s">
        <v>360</v>
      </c>
      <c r="R1015" t="s">
        <v>170</v>
      </c>
      <c r="S1015">
        <v>1452462200</v>
      </c>
      <c r="T1015">
        <v>0</v>
      </c>
      <c r="U1015" s="15">
        <v>2</v>
      </c>
      <c r="V1015" s="27" t="str">
        <f>INDEX(program[ProgramName],MATCH(Data2[[#This Row],[ProgramNum]],program[ProgramNum],0))</f>
        <v>GENERAL PROVISIONS</v>
      </c>
      <c r="W1015" s="20" t="str">
        <f>RIGHT(Data2[[#This Row],[ProgramNum]],1)&amp;Data2[[#This Row],[Statute]]</f>
        <v>9qh</v>
      </c>
      <c r="X1015" s="27" t="e">
        <f>INDEX(#REF!,MATCH(Data2[[#This Row],[Appr]],#REF!,0))</f>
        <v>#REF!</v>
      </c>
      <c r="Y1015" s="40" t="str">
        <f>INDEX(version[Version],MATCH(Data2[[#This Row],[ChangeAuth]],version[Chg code],0))</f>
        <v>Agency</v>
      </c>
      <c r="Z1015" s="30">
        <f>INDEX(fund[#Data],MATCH(G1015,fund[Fund code],0),2)</f>
        <v>211</v>
      </c>
      <c r="AA1015" s="29" t="str">
        <f>IF(Data2[[#This Row],[B2year]]=1,RIGHT(LEFT($A$1,4)+1,2),IF(Data2[[#This Row],[B2year]]=2,RIGHT($A$1,2),""))</f>
        <v>23</v>
      </c>
      <c r="AB1015" s="29">
        <f>INDEX(version8[#Data],MATCH(Data2[[#This Row],[Version]],version8[Version],0),2)</f>
        <v>1</v>
      </c>
      <c r="AC1015" s="29" t="str">
        <f>IF(Data2[[#This Row],[FederalService]]="",Data2[[#This Row],[FundSource]],IF(Data2[[#This Row],[FederalService]]="L",Data2[[#This Row],[FundSource]]&amp;"-L",IF(Data2[[#This Row],[FederalService]]="F",Data2[[#This Row],[FundSource]]&amp;"-F",IF(Data2[[#This Row],[FederalService]]="S",Data2[[#This Row],[FundSource]]&amp;"-S"))))</f>
        <v>SEG</v>
      </c>
    </row>
    <row r="1016" spans="1:29" ht="15" x14ac:dyDescent="0.25">
      <c r="A1016" t="s">
        <v>120</v>
      </c>
      <c r="B1016" t="s">
        <v>107</v>
      </c>
      <c r="C1016" t="s">
        <v>165</v>
      </c>
      <c r="D1016" s="15">
        <v>961</v>
      </c>
      <c r="E1016" t="s">
        <v>361</v>
      </c>
      <c r="F1016" t="s">
        <v>109</v>
      </c>
      <c r="G1016" t="s">
        <v>110</v>
      </c>
      <c r="H1016" t="s">
        <v>165</v>
      </c>
      <c r="I1016" t="s">
        <v>118</v>
      </c>
      <c r="J1016" t="s">
        <v>112</v>
      </c>
      <c r="K1016" t="s">
        <v>165</v>
      </c>
      <c r="L1016" s="15">
        <v>2000</v>
      </c>
      <c r="M1016" t="s">
        <v>115</v>
      </c>
      <c r="N1016" t="s">
        <v>116</v>
      </c>
      <c r="O1016" t="s">
        <v>362</v>
      </c>
      <c r="P1016" t="s">
        <v>264</v>
      </c>
      <c r="Q1016" t="s">
        <v>360</v>
      </c>
      <c r="R1016" t="s">
        <v>170</v>
      </c>
      <c r="S1016">
        <v>1452462200</v>
      </c>
      <c r="T1016">
        <v>0</v>
      </c>
      <c r="U1016" s="15">
        <v>1</v>
      </c>
      <c r="V1016" s="27" t="str">
        <f>INDEX(program[ProgramName],MATCH(Data2[[#This Row],[ProgramNum]],program[ProgramNum],0))</f>
        <v>GENERAL PROVISIONS</v>
      </c>
      <c r="W1016" s="20" t="str">
        <f>RIGHT(Data2[[#This Row],[ProgramNum]],1)&amp;Data2[[#This Row],[Statute]]</f>
        <v>9qh</v>
      </c>
      <c r="X1016" s="27" t="e">
        <f>INDEX(#REF!,MATCH(Data2[[#This Row],[Appr]],#REF!,0))</f>
        <v>#REF!</v>
      </c>
      <c r="Y1016" s="40" t="str">
        <f>INDEX(version[Version],MATCH(Data2[[#This Row],[ChangeAuth]],version[Chg code],0))</f>
        <v>Agency</v>
      </c>
      <c r="Z1016" s="30">
        <f>INDEX(fund[#Data],MATCH(G1016,fund[Fund code],0),2)</f>
        <v>211</v>
      </c>
      <c r="AA1016" s="29" t="str">
        <f>IF(Data2[[#This Row],[B2year]]=1,RIGHT(LEFT($A$1,4)+1,2),IF(Data2[[#This Row],[B2year]]=2,RIGHT($A$1,2),""))</f>
        <v>22</v>
      </c>
      <c r="AB1016" s="29">
        <f>INDEX(version8[#Data],MATCH(Data2[[#This Row],[Version]],version8[Version],0),2)</f>
        <v>1</v>
      </c>
      <c r="AC1016" s="29" t="str">
        <f>IF(Data2[[#This Row],[FederalService]]="",Data2[[#This Row],[FundSource]],IF(Data2[[#This Row],[FederalService]]="L",Data2[[#This Row],[FundSource]]&amp;"-L",IF(Data2[[#This Row],[FederalService]]="F",Data2[[#This Row],[FundSource]]&amp;"-F",IF(Data2[[#This Row],[FederalService]]="S",Data2[[#This Row],[FundSource]]&amp;"-S"))))</f>
        <v>SEG</v>
      </c>
    </row>
    <row r="1017" spans="1:29" ht="15" x14ac:dyDescent="0.25">
      <c r="A1017" t="s">
        <v>120</v>
      </c>
      <c r="B1017" t="s">
        <v>107</v>
      </c>
      <c r="C1017" t="s">
        <v>165</v>
      </c>
      <c r="D1017" s="15">
        <v>961</v>
      </c>
      <c r="E1017" t="s">
        <v>361</v>
      </c>
      <c r="F1017" t="s">
        <v>109</v>
      </c>
      <c r="G1017" t="s">
        <v>110</v>
      </c>
      <c r="H1017" t="s">
        <v>165</v>
      </c>
      <c r="I1017" t="s">
        <v>118</v>
      </c>
      <c r="J1017" t="s">
        <v>112</v>
      </c>
      <c r="K1017" t="s">
        <v>165</v>
      </c>
      <c r="L1017" s="15">
        <v>5302</v>
      </c>
      <c r="M1017" t="s">
        <v>371</v>
      </c>
      <c r="N1017" t="s">
        <v>114</v>
      </c>
      <c r="O1017" t="s">
        <v>362</v>
      </c>
      <c r="P1017" t="s">
        <v>264</v>
      </c>
      <c r="Q1017" t="s">
        <v>360</v>
      </c>
      <c r="R1017" t="s">
        <v>170</v>
      </c>
      <c r="S1017">
        <v>-58462200</v>
      </c>
      <c r="T1017">
        <v>0</v>
      </c>
      <c r="U1017" s="15">
        <v>2</v>
      </c>
      <c r="V1017" s="27" t="str">
        <f>INDEX(program[ProgramName],MATCH(Data2[[#This Row],[ProgramNum]],program[ProgramNum],0))</f>
        <v>GENERAL PROVISIONS</v>
      </c>
      <c r="W1017" s="20" t="str">
        <f>RIGHT(Data2[[#This Row],[ProgramNum]],1)&amp;Data2[[#This Row],[Statute]]</f>
        <v>9qh</v>
      </c>
      <c r="X1017" s="27" t="e">
        <f>INDEX(#REF!,MATCH(Data2[[#This Row],[Appr]],#REF!,0))</f>
        <v>#REF!</v>
      </c>
      <c r="Y1017" s="40" t="str">
        <f>INDEX(version[Version],MATCH(Data2[[#This Row],[ChangeAuth]],version[Chg code],0))</f>
        <v>Agency</v>
      </c>
      <c r="Z1017" s="30">
        <f>INDEX(fund[#Data],MATCH(G1017,fund[Fund code],0),2)</f>
        <v>211</v>
      </c>
      <c r="AA1017" s="29" t="str">
        <f>IF(Data2[[#This Row],[B2year]]=1,RIGHT(LEFT($A$1,4)+1,2),IF(Data2[[#This Row],[B2year]]=2,RIGHT($A$1,2),""))</f>
        <v>23</v>
      </c>
      <c r="AB1017" s="29">
        <f>INDEX(version8[#Data],MATCH(Data2[[#This Row],[Version]],version8[Version],0),2)</f>
        <v>1</v>
      </c>
      <c r="AC1017" s="29" t="str">
        <f>IF(Data2[[#This Row],[FederalService]]="",Data2[[#This Row],[FundSource]],IF(Data2[[#This Row],[FederalService]]="L",Data2[[#This Row],[FundSource]]&amp;"-L",IF(Data2[[#This Row],[FederalService]]="F",Data2[[#This Row],[FundSource]]&amp;"-F",IF(Data2[[#This Row],[FederalService]]="S",Data2[[#This Row],[FundSource]]&amp;"-S"))))</f>
        <v>SEG</v>
      </c>
    </row>
    <row r="1018" spans="1:29" ht="15" x14ac:dyDescent="0.25">
      <c r="A1018" t="s">
        <v>120</v>
      </c>
      <c r="B1018" t="s">
        <v>107</v>
      </c>
      <c r="C1018" t="s">
        <v>165</v>
      </c>
      <c r="D1018" s="15">
        <v>961</v>
      </c>
      <c r="E1018" t="s">
        <v>361</v>
      </c>
      <c r="F1018" t="s">
        <v>109</v>
      </c>
      <c r="G1018" t="s">
        <v>110</v>
      </c>
      <c r="H1018" t="s">
        <v>165</v>
      </c>
      <c r="I1018" t="s">
        <v>118</v>
      </c>
      <c r="J1018" t="s">
        <v>112</v>
      </c>
      <c r="K1018" t="s">
        <v>165</v>
      </c>
      <c r="L1018" s="15">
        <v>5302</v>
      </c>
      <c r="M1018" t="s">
        <v>371</v>
      </c>
      <c r="N1018" t="s">
        <v>114</v>
      </c>
      <c r="O1018" t="s">
        <v>362</v>
      </c>
      <c r="P1018" t="s">
        <v>264</v>
      </c>
      <c r="Q1018" t="s">
        <v>360</v>
      </c>
      <c r="R1018" t="s">
        <v>170</v>
      </c>
      <c r="S1018">
        <v>-113379900</v>
      </c>
      <c r="T1018">
        <v>0</v>
      </c>
      <c r="U1018" s="15">
        <v>1</v>
      </c>
      <c r="V1018" s="27" t="str">
        <f>INDEX(program[ProgramName],MATCH(Data2[[#This Row],[ProgramNum]],program[ProgramNum],0))</f>
        <v>GENERAL PROVISIONS</v>
      </c>
      <c r="W1018" s="20" t="str">
        <f>RIGHT(Data2[[#This Row],[ProgramNum]],1)&amp;Data2[[#This Row],[Statute]]</f>
        <v>9qh</v>
      </c>
      <c r="X1018" s="27" t="e">
        <f>INDEX(#REF!,MATCH(Data2[[#This Row],[Appr]],#REF!,0))</f>
        <v>#REF!</v>
      </c>
      <c r="Y1018" s="40" t="str">
        <f>INDEX(version[Version],MATCH(Data2[[#This Row],[ChangeAuth]],version[Chg code],0))</f>
        <v>Agency</v>
      </c>
      <c r="Z1018" s="30">
        <f>INDEX(fund[#Data],MATCH(G1018,fund[Fund code],0),2)</f>
        <v>211</v>
      </c>
      <c r="AA1018" s="29" t="str">
        <f>IF(Data2[[#This Row],[B2year]]=1,RIGHT(LEFT($A$1,4)+1,2),IF(Data2[[#This Row],[B2year]]=2,RIGHT($A$1,2),""))</f>
        <v>22</v>
      </c>
      <c r="AB1018" s="29">
        <f>INDEX(version8[#Data],MATCH(Data2[[#This Row],[Version]],version8[Version],0),2)</f>
        <v>1</v>
      </c>
      <c r="AC1018" s="29" t="str">
        <f>IF(Data2[[#This Row],[FederalService]]="",Data2[[#This Row],[FundSource]],IF(Data2[[#This Row],[FederalService]]="L",Data2[[#This Row],[FundSource]]&amp;"-L",IF(Data2[[#This Row],[FederalService]]="F",Data2[[#This Row],[FundSource]]&amp;"-F",IF(Data2[[#This Row],[FederalService]]="S",Data2[[#This Row],[FundSource]]&amp;"-S"))))</f>
        <v>SEG</v>
      </c>
    </row>
    <row r="1019" spans="1:29" ht="15" x14ac:dyDescent="0.25">
      <c r="A1019" t="s">
        <v>120</v>
      </c>
      <c r="B1019" t="s">
        <v>107</v>
      </c>
      <c r="C1019" t="s">
        <v>165</v>
      </c>
      <c r="D1019" s="15">
        <v>961</v>
      </c>
      <c r="E1019" t="s">
        <v>361</v>
      </c>
      <c r="F1019" t="s">
        <v>109</v>
      </c>
      <c r="G1019" t="s">
        <v>110</v>
      </c>
      <c r="H1019" t="s">
        <v>165</v>
      </c>
      <c r="I1019" t="s">
        <v>118</v>
      </c>
      <c r="J1019" t="s">
        <v>112</v>
      </c>
      <c r="K1019" t="s">
        <v>165</v>
      </c>
      <c r="L1019" s="15">
        <v>5301</v>
      </c>
      <c r="M1019" t="s">
        <v>364</v>
      </c>
      <c r="N1019" t="s">
        <v>114</v>
      </c>
      <c r="O1019" t="s">
        <v>362</v>
      </c>
      <c r="P1019" t="s">
        <v>264</v>
      </c>
      <c r="Q1019" t="s">
        <v>360</v>
      </c>
      <c r="R1019" t="s">
        <v>170</v>
      </c>
      <c r="S1019">
        <v>-18659600</v>
      </c>
      <c r="T1019">
        <v>0</v>
      </c>
      <c r="U1019" s="15">
        <v>2</v>
      </c>
      <c r="V1019" s="27" t="str">
        <f>INDEX(program[ProgramName],MATCH(Data2[[#This Row],[ProgramNum]],program[ProgramNum],0))</f>
        <v>GENERAL PROVISIONS</v>
      </c>
      <c r="W1019" s="20" t="str">
        <f>RIGHT(Data2[[#This Row],[ProgramNum]],1)&amp;Data2[[#This Row],[Statute]]</f>
        <v>9qh</v>
      </c>
      <c r="X1019" s="27" t="e">
        <f>INDEX(#REF!,MATCH(Data2[[#This Row],[Appr]],#REF!,0))</f>
        <v>#REF!</v>
      </c>
      <c r="Y1019" s="40" t="str">
        <f>INDEX(version[Version],MATCH(Data2[[#This Row],[ChangeAuth]],version[Chg code],0))</f>
        <v>Agency</v>
      </c>
      <c r="Z1019" s="30">
        <f>INDEX(fund[#Data],MATCH(G1019,fund[Fund code],0),2)</f>
        <v>211</v>
      </c>
      <c r="AA1019" s="29" t="str">
        <f>IF(Data2[[#This Row],[B2year]]=1,RIGHT(LEFT($A$1,4)+1,2),IF(Data2[[#This Row],[B2year]]=2,RIGHT($A$1,2),""))</f>
        <v>23</v>
      </c>
      <c r="AB1019" s="29">
        <f>INDEX(version8[#Data],MATCH(Data2[[#This Row],[Version]],version8[Version],0),2)</f>
        <v>1</v>
      </c>
      <c r="AC1019" s="29" t="str">
        <f>IF(Data2[[#This Row],[FederalService]]="",Data2[[#This Row],[FundSource]],IF(Data2[[#This Row],[FederalService]]="L",Data2[[#This Row],[FundSource]]&amp;"-L",IF(Data2[[#This Row],[FederalService]]="F",Data2[[#This Row],[FundSource]]&amp;"-F",IF(Data2[[#This Row],[FederalService]]="S",Data2[[#This Row],[FundSource]]&amp;"-S"))))</f>
        <v>SEG</v>
      </c>
    </row>
    <row r="1020" spans="1:29" ht="15" x14ac:dyDescent="0.25">
      <c r="A1020" t="s">
        <v>120</v>
      </c>
      <c r="B1020" t="s">
        <v>107</v>
      </c>
      <c r="C1020" t="s">
        <v>165</v>
      </c>
      <c r="D1020" s="15">
        <v>961</v>
      </c>
      <c r="E1020" t="s">
        <v>361</v>
      </c>
      <c r="F1020" t="s">
        <v>109</v>
      </c>
      <c r="G1020" t="s">
        <v>110</v>
      </c>
      <c r="H1020" t="s">
        <v>165</v>
      </c>
      <c r="I1020" t="s">
        <v>118</v>
      </c>
      <c r="J1020" t="s">
        <v>112</v>
      </c>
      <c r="K1020" t="s">
        <v>165</v>
      </c>
      <c r="L1020" s="15">
        <v>5301</v>
      </c>
      <c r="M1020" t="s">
        <v>364</v>
      </c>
      <c r="N1020" t="s">
        <v>114</v>
      </c>
      <c r="O1020" t="s">
        <v>362</v>
      </c>
      <c r="P1020" t="s">
        <v>264</v>
      </c>
      <c r="Q1020" t="s">
        <v>360</v>
      </c>
      <c r="R1020" t="s">
        <v>170</v>
      </c>
      <c r="S1020">
        <v>-22659600</v>
      </c>
      <c r="T1020">
        <v>0</v>
      </c>
      <c r="U1020" s="15">
        <v>1</v>
      </c>
      <c r="V1020" s="27" t="str">
        <f>INDEX(program[ProgramName],MATCH(Data2[[#This Row],[ProgramNum]],program[ProgramNum],0))</f>
        <v>GENERAL PROVISIONS</v>
      </c>
      <c r="W1020" s="20" t="str">
        <f>RIGHT(Data2[[#This Row],[ProgramNum]],1)&amp;Data2[[#This Row],[Statute]]</f>
        <v>9qh</v>
      </c>
      <c r="X1020" s="27" t="e">
        <f>INDEX(#REF!,MATCH(Data2[[#This Row],[Appr]],#REF!,0))</f>
        <v>#REF!</v>
      </c>
      <c r="Y1020" s="40" t="str">
        <f>INDEX(version[Version],MATCH(Data2[[#This Row],[ChangeAuth]],version[Chg code],0))</f>
        <v>Agency</v>
      </c>
      <c r="Z1020" s="30">
        <f>INDEX(fund[#Data],MATCH(G1020,fund[Fund code],0),2)</f>
        <v>211</v>
      </c>
      <c r="AA1020" s="29" t="str">
        <f>IF(Data2[[#This Row],[B2year]]=1,RIGHT(LEFT($A$1,4)+1,2),IF(Data2[[#This Row],[B2year]]=2,RIGHT($A$1,2),""))</f>
        <v>22</v>
      </c>
      <c r="AB1020" s="29">
        <f>INDEX(version8[#Data],MATCH(Data2[[#This Row],[Version]],version8[Version],0),2)</f>
        <v>1</v>
      </c>
      <c r="AC1020" s="29" t="str">
        <f>IF(Data2[[#This Row],[FederalService]]="",Data2[[#This Row],[FundSource]],IF(Data2[[#This Row],[FederalService]]="L",Data2[[#This Row],[FundSource]]&amp;"-L",IF(Data2[[#This Row],[FederalService]]="F",Data2[[#This Row],[FundSource]]&amp;"-F",IF(Data2[[#This Row],[FederalService]]="S",Data2[[#This Row],[FundSource]]&amp;"-S"))))</f>
        <v>SEG</v>
      </c>
    </row>
    <row r="1021" spans="1:29" ht="15" x14ac:dyDescent="0.25">
      <c r="A1021" t="s">
        <v>120</v>
      </c>
      <c r="B1021" t="s">
        <v>107</v>
      </c>
      <c r="C1021" t="s">
        <v>165</v>
      </c>
      <c r="D1021" s="15">
        <v>961</v>
      </c>
      <c r="E1021" t="s">
        <v>361</v>
      </c>
      <c r="F1021" t="s">
        <v>109</v>
      </c>
      <c r="G1021" t="s">
        <v>110</v>
      </c>
      <c r="H1021" t="s">
        <v>165</v>
      </c>
      <c r="I1021" t="s">
        <v>118</v>
      </c>
      <c r="J1021" t="s">
        <v>112</v>
      </c>
      <c r="K1021" t="s">
        <v>165</v>
      </c>
      <c r="L1021" s="15">
        <v>5303</v>
      </c>
      <c r="M1021" t="s">
        <v>368</v>
      </c>
      <c r="N1021" t="s">
        <v>114</v>
      </c>
      <c r="O1021" t="s">
        <v>362</v>
      </c>
      <c r="P1021" t="s">
        <v>264</v>
      </c>
      <c r="Q1021" t="s">
        <v>360</v>
      </c>
      <c r="R1021" t="s">
        <v>170</v>
      </c>
      <c r="S1021">
        <v>-13075700</v>
      </c>
      <c r="T1021">
        <v>0</v>
      </c>
      <c r="U1021" s="15">
        <v>2</v>
      </c>
      <c r="V1021" s="27" t="str">
        <f>INDEX(program[ProgramName],MATCH(Data2[[#This Row],[ProgramNum]],program[ProgramNum],0))</f>
        <v>GENERAL PROVISIONS</v>
      </c>
      <c r="W1021" s="20" t="str">
        <f>RIGHT(Data2[[#This Row],[ProgramNum]],1)&amp;Data2[[#This Row],[Statute]]</f>
        <v>9qh</v>
      </c>
      <c r="X1021" s="27" t="e">
        <f>INDEX(#REF!,MATCH(Data2[[#This Row],[Appr]],#REF!,0))</f>
        <v>#REF!</v>
      </c>
      <c r="Y1021" s="40" t="str">
        <f>INDEX(version[Version],MATCH(Data2[[#This Row],[ChangeAuth]],version[Chg code],0))</f>
        <v>Agency</v>
      </c>
      <c r="Z1021" s="30">
        <f>INDEX(fund[#Data],MATCH(G1021,fund[Fund code],0),2)</f>
        <v>211</v>
      </c>
      <c r="AA1021" s="29" t="str">
        <f>IF(Data2[[#This Row],[B2year]]=1,RIGHT(LEFT($A$1,4)+1,2),IF(Data2[[#This Row],[B2year]]=2,RIGHT($A$1,2),""))</f>
        <v>23</v>
      </c>
      <c r="AB1021" s="29">
        <f>INDEX(version8[#Data],MATCH(Data2[[#This Row],[Version]],version8[Version],0),2)</f>
        <v>1</v>
      </c>
      <c r="AC1021" s="29" t="str">
        <f>IF(Data2[[#This Row],[FederalService]]="",Data2[[#This Row],[FundSource]],IF(Data2[[#This Row],[FederalService]]="L",Data2[[#This Row],[FundSource]]&amp;"-L",IF(Data2[[#This Row],[FederalService]]="F",Data2[[#This Row],[FundSource]]&amp;"-F",IF(Data2[[#This Row],[FederalService]]="S",Data2[[#This Row],[FundSource]]&amp;"-S"))))</f>
        <v>SEG</v>
      </c>
    </row>
    <row r="1022" spans="1:29" ht="15" x14ac:dyDescent="0.25">
      <c r="A1022" t="s">
        <v>120</v>
      </c>
      <c r="B1022" t="s">
        <v>107</v>
      </c>
      <c r="C1022" t="s">
        <v>165</v>
      </c>
      <c r="D1022" s="15">
        <v>961</v>
      </c>
      <c r="E1022" t="s">
        <v>361</v>
      </c>
      <c r="F1022" t="s">
        <v>109</v>
      </c>
      <c r="G1022" t="s">
        <v>110</v>
      </c>
      <c r="H1022" t="s">
        <v>165</v>
      </c>
      <c r="I1022" t="s">
        <v>118</v>
      </c>
      <c r="J1022" t="s">
        <v>112</v>
      </c>
      <c r="K1022" t="s">
        <v>165</v>
      </c>
      <c r="L1022" s="15">
        <v>5303</v>
      </c>
      <c r="M1022" t="s">
        <v>368</v>
      </c>
      <c r="N1022" t="s">
        <v>114</v>
      </c>
      <c r="O1022" t="s">
        <v>362</v>
      </c>
      <c r="P1022" t="s">
        <v>264</v>
      </c>
      <c r="Q1022" t="s">
        <v>360</v>
      </c>
      <c r="R1022" t="s">
        <v>170</v>
      </c>
      <c r="S1022">
        <v>-11075700</v>
      </c>
      <c r="T1022">
        <v>0</v>
      </c>
      <c r="U1022" s="15">
        <v>1</v>
      </c>
      <c r="V1022" s="27" t="str">
        <f>INDEX(program[ProgramName],MATCH(Data2[[#This Row],[ProgramNum]],program[ProgramNum],0))</f>
        <v>GENERAL PROVISIONS</v>
      </c>
      <c r="W1022" s="20" t="str">
        <f>RIGHT(Data2[[#This Row],[ProgramNum]],1)&amp;Data2[[#This Row],[Statute]]</f>
        <v>9qh</v>
      </c>
      <c r="X1022" s="27" t="e">
        <f>INDEX(#REF!,MATCH(Data2[[#This Row],[Appr]],#REF!,0))</f>
        <v>#REF!</v>
      </c>
      <c r="Y1022" s="40" t="str">
        <f>INDEX(version[Version],MATCH(Data2[[#This Row],[ChangeAuth]],version[Chg code],0))</f>
        <v>Agency</v>
      </c>
      <c r="Z1022" s="30">
        <f>INDEX(fund[#Data],MATCH(G1022,fund[Fund code],0),2)</f>
        <v>211</v>
      </c>
      <c r="AA1022" s="29" t="str">
        <f>IF(Data2[[#This Row],[B2year]]=1,RIGHT(LEFT($A$1,4)+1,2),IF(Data2[[#This Row],[B2year]]=2,RIGHT($A$1,2),""))</f>
        <v>22</v>
      </c>
      <c r="AB1022" s="29">
        <f>INDEX(version8[#Data],MATCH(Data2[[#This Row],[Version]],version8[Version],0),2)</f>
        <v>1</v>
      </c>
      <c r="AC1022" s="29" t="str">
        <f>IF(Data2[[#This Row],[FederalService]]="",Data2[[#This Row],[FundSource]],IF(Data2[[#This Row],[FederalService]]="L",Data2[[#This Row],[FundSource]]&amp;"-L",IF(Data2[[#This Row],[FederalService]]="F",Data2[[#This Row],[FundSource]]&amp;"-F",IF(Data2[[#This Row],[FederalService]]="S",Data2[[#This Row],[FundSource]]&amp;"-S"))))</f>
        <v>SEG</v>
      </c>
    </row>
    <row r="1023" spans="1:29" ht="15" x14ac:dyDescent="0.25">
      <c r="A1023" t="s">
        <v>120</v>
      </c>
      <c r="B1023" t="s">
        <v>107</v>
      </c>
      <c r="C1023" t="s">
        <v>165</v>
      </c>
      <c r="D1023" s="15">
        <v>961</v>
      </c>
      <c r="E1023" t="s">
        <v>361</v>
      </c>
      <c r="F1023" t="s">
        <v>109</v>
      </c>
      <c r="G1023" t="s">
        <v>110</v>
      </c>
      <c r="H1023" t="s">
        <v>165</v>
      </c>
      <c r="I1023" t="s">
        <v>118</v>
      </c>
      <c r="J1023" t="s">
        <v>112</v>
      </c>
      <c r="K1023" t="s">
        <v>165</v>
      </c>
      <c r="L1023" s="15">
        <v>5401</v>
      </c>
      <c r="M1023" t="s">
        <v>379</v>
      </c>
      <c r="N1023" t="s">
        <v>114</v>
      </c>
      <c r="O1023" t="s">
        <v>362</v>
      </c>
      <c r="P1023" t="s">
        <v>264</v>
      </c>
      <c r="Q1023" t="s">
        <v>360</v>
      </c>
      <c r="R1023" t="s">
        <v>170</v>
      </c>
      <c r="S1023">
        <v>-5300</v>
      </c>
      <c r="T1023">
        <v>0</v>
      </c>
      <c r="U1023" s="15">
        <v>1</v>
      </c>
      <c r="V1023" s="27" t="str">
        <f>INDEX(program[ProgramName],MATCH(Data2[[#This Row],[ProgramNum]],program[ProgramNum],0))</f>
        <v>GENERAL PROVISIONS</v>
      </c>
      <c r="W1023" s="20" t="str">
        <f>RIGHT(Data2[[#This Row],[ProgramNum]],1)&amp;Data2[[#This Row],[Statute]]</f>
        <v>9qh</v>
      </c>
      <c r="X1023" s="27" t="e">
        <f>INDEX(#REF!,MATCH(Data2[[#This Row],[Appr]],#REF!,0))</f>
        <v>#REF!</v>
      </c>
      <c r="Y1023" s="40" t="str">
        <f>INDEX(version[Version],MATCH(Data2[[#This Row],[ChangeAuth]],version[Chg code],0))</f>
        <v>Agency</v>
      </c>
      <c r="Z1023" s="30">
        <f>INDEX(fund[#Data],MATCH(G1023,fund[Fund code],0),2)</f>
        <v>211</v>
      </c>
      <c r="AA1023" s="29" t="str">
        <f>IF(Data2[[#This Row],[B2year]]=1,RIGHT(LEFT($A$1,4)+1,2),IF(Data2[[#This Row],[B2year]]=2,RIGHT($A$1,2),""))</f>
        <v>22</v>
      </c>
      <c r="AB1023" s="29">
        <f>INDEX(version8[#Data],MATCH(Data2[[#This Row],[Version]],version8[Version],0),2)</f>
        <v>1</v>
      </c>
      <c r="AC1023" s="29" t="str">
        <f>IF(Data2[[#This Row],[FederalService]]="",Data2[[#This Row],[FundSource]],IF(Data2[[#This Row],[FederalService]]="L",Data2[[#This Row],[FundSource]]&amp;"-L",IF(Data2[[#This Row],[FederalService]]="F",Data2[[#This Row],[FundSource]]&amp;"-F",IF(Data2[[#This Row],[FederalService]]="S",Data2[[#This Row],[FundSource]]&amp;"-S"))))</f>
        <v>SEG</v>
      </c>
    </row>
    <row r="1024" spans="1:29" ht="15" x14ac:dyDescent="0.25">
      <c r="A1024" t="s">
        <v>120</v>
      </c>
      <c r="B1024" t="s">
        <v>107</v>
      </c>
      <c r="C1024" t="s">
        <v>165</v>
      </c>
      <c r="D1024" s="15">
        <v>961</v>
      </c>
      <c r="E1024" t="s">
        <v>361</v>
      </c>
      <c r="F1024" t="s">
        <v>109</v>
      </c>
      <c r="G1024" t="s">
        <v>110</v>
      </c>
      <c r="H1024" t="s">
        <v>165</v>
      </c>
      <c r="I1024" t="s">
        <v>118</v>
      </c>
      <c r="J1024" t="s">
        <v>112</v>
      </c>
      <c r="K1024" t="s">
        <v>165</v>
      </c>
      <c r="L1024" s="15">
        <v>5401</v>
      </c>
      <c r="M1024" t="s">
        <v>379</v>
      </c>
      <c r="N1024" t="s">
        <v>114</v>
      </c>
      <c r="O1024" t="s">
        <v>362</v>
      </c>
      <c r="P1024" t="s">
        <v>264</v>
      </c>
      <c r="Q1024" t="s">
        <v>360</v>
      </c>
      <c r="R1024" t="s">
        <v>170</v>
      </c>
      <c r="S1024">
        <v>-5300</v>
      </c>
      <c r="T1024">
        <v>0</v>
      </c>
      <c r="U1024" s="15">
        <v>2</v>
      </c>
      <c r="V1024" s="27" t="str">
        <f>INDEX(program[ProgramName],MATCH(Data2[[#This Row],[ProgramNum]],program[ProgramNum],0))</f>
        <v>GENERAL PROVISIONS</v>
      </c>
      <c r="W1024" s="20" t="str">
        <f>RIGHT(Data2[[#This Row],[ProgramNum]],1)&amp;Data2[[#This Row],[Statute]]</f>
        <v>9qh</v>
      </c>
      <c r="X1024" s="27" t="e">
        <f>INDEX(#REF!,MATCH(Data2[[#This Row],[Appr]],#REF!,0))</f>
        <v>#REF!</v>
      </c>
      <c r="Y1024" s="40" t="str">
        <f>INDEX(version[Version],MATCH(Data2[[#This Row],[ChangeAuth]],version[Chg code],0))</f>
        <v>Agency</v>
      </c>
      <c r="Z1024" s="30">
        <f>INDEX(fund[#Data],MATCH(G1024,fund[Fund code],0),2)</f>
        <v>211</v>
      </c>
      <c r="AA1024" s="29" t="str">
        <f>IF(Data2[[#This Row],[B2year]]=1,RIGHT(LEFT($A$1,4)+1,2),IF(Data2[[#This Row],[B2year]]=2,RIGHT($A$1,2),""))</f>
        <v>23</v>
      </c>
      <c r="AB1024" s="29">
        <f>INDEX(version8[#Data],MATCH(Data2[[#This Row],[Version]],version8[Version],0),2)</f>
        <v>1</v>
      </c>
      <c r="AC1024" s="29" t="str">
        <f>IF(Data2[[#This Row],[FederalService]]="",Data2[[#This Row],[FundSource]],IF(Data2[[#This Row],[FederalService]]="L",Data2[[#This Row],[FundSource]]&amp;"-L",IF(Data2[[#This Row],[FederalService]]="F",Data2[[#This Row],[FundSource]]&amp;"-F",IF(Data2[[#This Row],[FederalService]]="S",Data2[[#This Row],[FundSource]]&amp;"-S"))))</f>
        <v>SEG</v>
      </c>
    </row>
    <row r="1025" spans="1:29" ht="15" x14ac:dyDescent="0.25">
      <c r="A1025" t="s">
        <v>107</v>
      </c>
      <c r="B1025" t="s">
        <v>107</v>
      </c>
      <c r="C1025" t="s">
        <v>165</v>
      </c>
      <c r="D1025" s="15">
        <v>120</v>
      </c>
      <c r="E1025" t="s">
        <v>198</v>
      </c>
      <c r="F1025" t="s">
        <v>121</v>
      </c>
      <c r="G1025" t="s">
        <v>117</v>
      </c>
      <c r="H1025" t="s">
        <v>165</v>
      </c>
      <c r="I1025" t="s">
        <v>111</v>
      </c>
      <c r="J1025" t="s">
        <v>111</v>
      </c>
      <c r="K1025" t="s">
        <v>112</v>
      </c>
      <c r="L1025" s="15">
        <v>7011</v>
      </c>
      <c r="M1025" t="s">
        <v>199</v>
      </c>
      <c r="N1025" t="s">
        <v>125</v>
      </c>
      <c r="O1025" t="s">
        <v>200</v>
      </c>
      <c r="P1025" t="s">
        <v>201</v>
      </c>
      <c r="Q1025" t="s">
        <v>190</v>
      </c>
      <c r="R1025" t="s">
        <v>170</v>
      </c>
      <c r="S1025">
        <v>435600</v>
      </c>
      <c r="T1025">
        <v>0</v>
      </c>
      <c r="U1025" s="15">
        <v>1</v>
      </c>
      <c r="V1025" s="27" t="str">
        <f>INDEX(program[ProgramName],MATCH(Data2[[#This Row],[ProgramNum]],program[ProgramNum],0))</f>
        <v>AIDS</v>
      </c>
      <c r="W1025" s="20" t="str">
        <f>RIGHT(Data2[[#This Row],[ProgramNum]],1)&amp;Data2[[#This Row],[Statute]]</f>
        <v>1ck</v>
      </c>
      <c r="X1025" s="27" t="e">
        <f>INDEX(#REF!,MATCH(Data2[[#This Row],[Appr]],#REF!,0))</f>
        <v>#REF!</v>
      </c>
      <c r="Y1025" s="40" t="str">
        <f>INDEX(version[Version],MATCH(Data2[[#This Row],[ChangeAuth]],version[Chg code],0))</f>
        <v>Final</v>
      </c>
      <c r="Z1025" s="30">
        <f>INDEX(fund[#Data],MATCH(G1025,fund[Fund code],0),2)</f>
        <v>100</v>
      </c>
      <c r="AA1025" s="29" t="str">
        <f>IF(Data2[[#This Row],[B2year]]=1,RIGHT(LEFT($A$1,4)+1,2),IF(Data2[[#This Row],[B2year]]=2,RIGHT($A$1,2),""))</f>
        <v>22</v>
      </c>
      <c r="AB1025" s="29">
        <f>INDEX(version8[#Data],MATCH(Data2[[#This Row],[Version]],version8[Version],0),2)</f>
        <v>6</v>
      </c>
      <c r="AC1025" s="29" t="str">
        <f>IF(Data2[[#This Row],[FederalService]]="",Data2[[#This Row],[FundSource]],IF(Data2[[#This Row],[FederalService]]="L",Data2[[#This Row],[FundSource]]&amp;"-L",IF(Data2[[#This Row],[FederalService]]="F",Data2[[#This Row],[FundSource]]&amp;"-F",IF(Data2[[#This Row],[FederalService]]="S",Data2[[#This Row],[FundSource]]&amp;"-S"))))</f>
        <v>PR-S</v>
      </c>
    </row>
    <row r="1026" spans="1:29" ht="15" x14ac:dyDescent="0.25">
      <c r="A1026" t="s">
        <v>107</v>
      </c>
      <c r="B1026" t="s">
        <v>107</v>
      </c>
      <c r="C1026" t="s">
        <v>165</v>
      </c>
      <c r="D1026" s="15">
        <v>120</v>
      </c>
      <c r="E1026" t="s">
        <v>198</v>
      </c>
      <c r="F1026" t="s">
        <v>121</v>
      </c>
      <c r="G1026" t="s">
        <v>117</v>
      </c>
      <c r="H1026" t="s">
        <v>165</v>
      </c>
      <c r="I1026" t="s">
        <v>111</v>
      </c>
      <c r="J1026" t="s">
        <v>111</v>
      </c>
      <c r="K1026" t="s">
        <v>112</v>
      </c>
      <c r="L1026" s="15">
        <v>7011</v>
      </c>
      <c r="M1026" t="s">
        <v>199</v>
      </c>
      <c r="N1026" t="s">
        <v>125</v>
      </c>
      <c r="O1026" t="s">
        <v>200</v>
      </c>
      <c r="P1026" t="s">
        <v>201</v>
      </c>
      <c r="Q1026" t="s">
        <v>190</v>
      </c>
      <c r="R1026" t="s">
        <v>170</v>
      </c>
      <c r="S1026">
        <v>435600</v>
      </c>
      <c r="T1026">
        <v>0</v>
      </c>
      <c r="U1026" s="15">
        <v>2</v>
      </c>
      <c r="V1026" s="27" t="str">
        <f>INDEX(program[ProgramName],MATCH(Data2[[#This Row],[ProgramNum]],program[ProgramNum],0))</f>
        <v>AIDS</v>
      </c>
      <c r="W1026" s="20" t="str">
        <f>RIGHT(Data2[[#This Row],[ProgramNum]],1)&amp;Data2[[#This Row],[Statute]]</f>
        <v>1ck</v>
      </c>
      <c r="X1026" s="27" t="e">
        <f>INDEX(#REF!,MATCH(Data2[[#This Row],[Appr]],#REF!,0))</f>
        <v>#REF!</v>
      </c>
      <c r="Y1026" s="40" t="str">
        <f>INDEX(version[Version],MATCH(Data2[[#This Row],[ChangeAuth]],version[Chg code],0))</f>
        <v>Final</v>
      </c>
      <c r="Z1026" s="30">
        <f>INDEX(fund[#Data],MATCH(G1026,fund[Fund code],0),2)</f>
        <v>100</v>
      </c>
      <c r="AA1026" s="29" t="str">
        <f>IF(Data2[[#This Row],[B2year]]=1,RIGHT(LEFT($A$1,4)+1,2),IF(Data2[[#This Row],[B2year]]=2,RIGHT($A$1,2),""))</f>
        <v>23</v>
      </c>
      <c r="AB1026" s="29">
        <f>INDEX(version8[#Data],MATCH(Data2[[#This Row],[Version]],version8[Version],0),2)</f>
        <v>6</v>
      </c>
      <c r="AC1026" s="29" t="str">
        <f>IF(Data2[[#This Row],[FederalService]]="",Data2[[#This Row],[FundSource]],IF(Data2[[#This Row],[FederalService]]="L",Data2[[#This Row],[FundSource]]&amp;"-L",IF(Data2[[#This Row],[FederalService]]="F",Data2[[#This Row],[FundSource]]&amp;"-F",IF(Data2[[#This Row],[FederalService]]="S",Data2[[#This Row],[FundSource]]&amp;"-S"))))</f>
        <v>PR-S</v>
      </c>
    </row>
    <row r="1027" spans="1:29" ht="15" x14ac:dyDescent="0.25">
      <c r="A1027" t="s">
        <v>107</v>
      </c>
      <c r="B1027" t="s">
        <v>107</v>
      </c>
      <c r="C1027" t="s">
        <v>165</v>
      </c>
      <c r="D1027" s="15">
        <v>171</v>
      </c>
      <c r="E1027" t="s">
        <v>202</v>
      </c>
      <c r="F1027" t="s">
        <v>109</v>
      </c>
      <c r="G1027" t="s">
        <v>110</v>
      </c>
      <c r="H1027" t="s">
        <v>165</v>
      </c>
      <c r="I1027" t="s">
        <v>111</v>
      </c>
      <c r="J1027" t="s">
        <v>112</v>
      </c>
      <c r="K1027" t="s">
        <v>165</v>
      </c>
      <c r="L1027" s="15">
        <v>7011</v>
      </c>
      <c r="M1027" t="s">
        <v>199</v>
      </c>
      <c r="N1027" t="s">
        <v>125</v>
      </c>
      <c r="O1027" t="s">
        <v>203</v>
      </c>
      <c r="P1027" t="s">
        <v>204</v>
      </c>
      <c r="Q1027" t="s">
        <v>190</v>
      </c>
      <c r="R1027" t="s">
        <v>170</v>
      </c>
      <c r="S1027">
        <v>-457400</v>
      </c>
      <c r="T1027">
        <v>0</v>
      </c>
      <c r="U1027" s="15">
        <v>1</v>
      </c>
      <c r="V1027" s="27" t="str">
        <f>INDEX(program[ProgramName],MATCH(Data2[[#This Row],[ProgramNum]],program[ProgramNum],0))</f>
        <v>AIDS</v>
      </c>
      <c r="W1027" s="20" t="str">
        <f>RIGHT(Data2[[#This Row],[ProgramNum]],1)&amp;Data2[[#This Row],[Statute]]</f>
        <v>1ct</v>
      </c>
      <c r="X1027" s="27" t="e">
        <f>INDEX(#REF!,MATCH(Data2[[#This Row],[Appr]],#REF!,0))</f>
        <v>#REF!</v>
      </c>
      <c r="Y1027" s="40" t="str">
        <f>INDEX(version[Version],MATCH(Data2[[#This Row],[ChangeAuth]],version[Chg code],0))</f>
        <v>Final</v>
      </c>
      <c r="Z1027" s="30">
        <f>INDEX(fund[#Data],MATCH(G1027,fund[Fund code],0),2)</f>
        <v>211</v>
      </c>
      <c r="AA1027" s="29" t="str">
        <f>IF(Data2[[#This Row],[B2year]]=1,RIGHT(LEFT($A$1,4)+1,2),IF(Data2[[#This Row],[B2year]]=2,RIGHT($A$1,2),""))</f>
        <v>22</v>
      </c>
      <c r="AB1027" s="29">
        <f>INDEX(version8[#Data],MATCH(Data2[[#This Row],[Version]],version8[Version],0),2)</f>
        <v>6</v>
      </c>
      <c r="AC1027" s="29" t="str">
        <f>IF(Data2[[#This Row],[FederalService]]="",Data2[[#This Row],[FundSource]],IF(Data2[[#This Row],[FederalService]]="L",Data2[[#This Row],[FundSource]]&amp;"-L",IF(Data2[[#This Row],[FederalService]]="F",Data2[[#This Row],[FundSource]]&amp;"-F",IF(Data2[[#This Row],[FederalService]]="S",Data2[[#This Row],[FundSource]]&amp;"-S"))))</f>
        <v>SEG</v>
      </c>
    </row>
    <row r="1028" spans="1:29" ht="15" x14ac:dyDescent="0.25">
      <c r="A1028" t="s">
        <v>107</v>
      </c>
      <c r="B1028" t="s">
        <v>107</v>
      </c>
      <c r="C1028" t="s">
        <v>165</v>
      </c>
      <c r="D1028" s="15">
        <v>171</v>
      </c>
      <c r="E1028" t="s">
        <v>202</v>
      </c>
      <c r="F1028" t="s">
        <v>109</v>
      </c>
      <c r="G1028" t="s">
        <v>110</v>
      </c>
      <c r="H1028" t="s">
        <v>165</v>
      </c>
      <c r="I1028" t="s">
        <v>111</v>
      </c>
      <c r="J1028" t="s">
        <v>112</v>
      </c>
      <c r="K1028" t="s">
        <v>165</v>
      </c>
      <c r="L1028" s="15">
        <v>7011</v>
      </c>
      <c r="M1028" t="s">
        <v>199</v>
      </c>
      <c r="N1028" t="s">
        <v>125</v>
      </c>
      <c r="O1028" t="s">
        <v>203</v>
      </c>
      <c r="P1028" t="s">
        <v>204</v>
      </c>
      <c r="Q1028" t="s">
        <v>190</v>
      </c>
      <c r="R1028" t="s">
        <v>170</v>
      </c>
      <c r="S1028">
        <v>-480300</v>
      </c>
      <c r="T1028">
        <v>0</v>
      </c>
      <c r="U1028" s="15">
        <v>2</v>
      </c>
      <c r="V1028" s="27" t="str">
        <f>INDEX(program[ProgramName],MATCH(Data2[[#This Row],[ProgramNum]],program[ProgramNum],0))</f>
        <v>AIDS</v>
      </c>
      <c r="W1028" s="20" t="str">
        <f>RIGHT(Data2[[#This Row],[ProgramNum]],1)&amp;Data2[[#This Row],[Statute]]</f>
        <v>1ct</v>
      </c>
      <c r="X1028" s="27" t="e">
        <f>INDEX(#REF!,MATCH(Data2[[#This Row],[Appr]],#REF!,0))</f>
        <v>#REF!</v>
      </c>
      <c r="Y1028" s="40" t="str">
        <f>INDEX(version[Version],MATCH(Data2[[#This Row],[ChangeAuth]],version[Chg code],0))</f>
        <v>Final</v>
      </c>
      <c r="Z1028" s="30">
        <f>INDEX(fund[#Data],MATCH(G1028,fund[Fund code],0),2)</f>
        <v>211</v>
      </c>
      <c r="AA1028" s="29" t="str">
        <f>IF(Data2[[#This Row],[B2year]]=1,RIGHT(LEFT($A$1,4)+1,2),IF(Data2[[#This Row],[B2year]]=2,RIGHT($A$1,2),""))</f>
        <v>23</v>
      </c>
      <c r="AB1028" s="29">
        <f>INDEX(version8[#Data],MATCH(Data2[[#This Row],[Version]],version8[Version],0),2)</f>
        <v>6</v>
      </c>
      <c r="AC1028" s="29" t="str">
        <f>IF(Data2[[#This Row],[FederalService]]="",Data2[[#This Row],[FundSource]],IF(Data2[[#This Row],[FederalService]]="L",Data2[[#This Row],[FundSource]]&amp;"-L",IF(Data2[[#This Row],[FederalService]]="F",Data2[[#This Row],[FundSource]]&amp;"-F",IF(Data2[[#This Row],[FederalService]]="S",Data2[[#This Row],[FundSource]]&amp;"-S"))))</f>
        <v>SEG</v>
      </c>
    </row>
    <row r="1029" spans="1:29" ht="15" x14ac:dyDescent="0.25">
      <c r="A1029" t="s">
        <v>123</v>
      </c>
      <c r="B1029" t="s">
        <v>128</v>
      </c>
      <c r="C1029" t="s">
        <v>165</v>
      </c>
      <c r="D1029" s="15">
        <v>410</v>
      </c>
      <c r="E1029" t="s">
        <v>393</v>
      </c>
      <c r="F1029" t="s">
        <v>38</v>
      </c>
      <c r="G1029" t="s">
        <v>117</v>
      </c>
      <c r="H1029" t="s">
        <v>165</v>
      </c>
      <c r="I1029" t="s">
        <v>118</v>
      </c>
      <c r="J1029" t="s">
        <v>111</v>
      </c>
      <c r="K1029" t="s">
        <v>165</v>
      </c>
      <c r="L1029" s="15">
        <v>7012</v>
      </c>
      <c r="M1029" t="s">
        <v>394</v>
      </c>
      <c r="N1029" t="s">
        <v>125</v>
      </c>
      <c r="O1029" t="s">
        <v>395</v>
      </c>
      <c r="P1029" t="s">
        <v>132</v>
      </c>
      <c r="Q1029" t="s">
        <v>190</v>
      </c>
      <c r="R1029" t="s">
        <v>170</v>
      </c>
      <c r="S1029">
        <v>-250000</v>
      </c>
      <c r="T1029">
        <v>0</v>
      </c>
      <c r="U1029" s="15">
        <v>1</v>
      </c>
      <c r="V1029" s="27" t="str">
        <f>INDEX(program[ProgramName],MATCH(Data2[[#This Row],[ProgramNum]],program[ProgramNum],0))</f>
        <v>GENERAL TRANSPORTATION OPERATIONS</v>
      </c>
      <c r="W1029" s="20" t="str">
        <f>RIGHT(Data2[[#This Row],[ProgramNum]],1)&amp;Data2[[#This Row],[Statute]]</f>
        <v>4fa</v>
      </c>
      <c r="X1029" s="27" t="e">
        <f>INDEX(#REF!,MATCH(Data2[[#This Row],[Appr]],#REF!,0))</f>
        <v>#REF!</v>
      </c>
      <c r="Y1029" s="40" t="str">
        <f>INDEX(version[Version],MATCH(Data2[[#This Row],[ChangeAuth]],version[Chg code],0))</f>
        <v>Final</v>
      </c>
      <c r="Z1029" s="30">
        <f>INDEX(fund[#Data],MATCH(G1029,fund[Fund code],0),2)</f>
        <v>100</v>
      </c>
      <c r="AA1029" s="29" t="str">
        <f>IF(Data2[[#This Row],[B2year]]=1,RIGHT(LEFT($A$1,4)+1,2),IF(Data2[[#This Row],[B2year]]=2,RIGHT($A$1,2),""))</f>
        <v>22</v>
      </c>
      <c r="AB1029" s="29">
        <f>INDEX(version8[#Data],MATCH(Data2[[#This Row],[Version]],version8[Version],0),2)</f>
        <v>6</v>
      </c>
      <c r="AC1029" s="29" t="str">
        <f>IF(Data2[[#This Row],[FederalService]]="",Data2[[#This Row],[FundSource]],IF(Data2[[#This Row],[FederalService]]="L",Data2[[#This Row],[FundSource]]&amp;"-L",IF(Data2[[#This Row],[FederalService]]="F",Data2[[#This Row],[FundSource]]&amp;"-F",IF(Data2[[#This Row],[FederalService]]="S",Data2[[#This Row],[FundSource]]&amp;"-S"))))</f>
        <v>GPR</v>
      </c>
    </row>
    <row r="1030" spans="1:29" ht="15" x14ac:dyDescent="0.25">
      <c r="A1030" t="s">
        <v>123</v>
      </c>
      <c r="B1030" t="s">
        <v>128</v>
      </c>
      <c r="C1030" t="s">
        <v>165</v>
      </c>
      <c r="D1030" s="15">
        <v>410</v>
      </c>
      <c r="E1030" t="s">
        <v>393</v>
      </c>
      <c r="F1030" t="s">
        <v>38</v>
      </c>
      <c r="G1030" t="s">
        <v>117</v>
      </c>
      <c r="H1030" t="s">
        <v>165</v>
      </c>
      <c r="I1030" t="s">
        <v>118</v>
      </c>
      <c r="J1030" t="s">
        <v>111</v>
      </c>
      <c r="K1030" t="s">
        <v>165</v>
      </c>
      <c r="L1030" s="15">
        <v>7012</v>
      </c>
      <c r="M1030" t="s">
        <v>394</v>
      </c>
      <c r="N1030" t="s">
        <v>125</v>
      </c>
      <c r="O1030" t="s">
        <v>395</v>
      </c>
      <c r="P1030" t="s">
        <v>132</v>
      </c>
      <c r="Q1030" t="s">
        <v>190</v>
      </c>
      <c r="R1030" t="s">
        <v>170</v>
      </c>
      <c r="S1030">
        <v>-250000</v>
      </c>
      <c r="T1030">
        <v>0</v>
      </c>
      <c r="U1030" s="15">
        <v>2</v>
      </c>
      <c r="V1030" s="27" t="str">
        <f>INDEX(program[ProgramName],MATCH(Data2[[#This Row],[ProgramNum]],program[ProgramNum],0))</f>
        <v>GENERAL TRANSPORTATION OPERATIONS</v>
      </c>
      <c r="W1030" s="20" t="str">
        <f>RIGHT(Data2[[#This Row],[ProgramNum]],1)&amp;Data2[[#This Row],[Statute]]</f>
        <v>4fa</v>
      </c>
      <c r="X1030" s="27" t="e">
        <f>INDEX(#REF!,MATCH(Data2[[#This Row],[Appr]],#REF!,0))</f>
        <v>#REF!</v>
      </c>
      <c r="Y1030" s="40" t="str">
        <f>INDEX(version[Version],MATCH(Data2[[#This Row],[ChangeAuth]],version[Chg code],0))</f>
        <v>Final</v>
      </c>
      <c r="Z1030" s="30">
        <f>INDEX(fund[#Data],MATCH(G1030,fund[Fund code],0),2)</f>
        <v>100</v>
      </c>
      <c r="AA1030" s="29" t="str">
        <f>IF(Data2[[#This Row],[B2year]]=1,RIGHT(LEFT($A$1,4)+1,2),IF(Data2[[#This Row],[B2year]]=2,RIGHT($A$1,2),""))</f>
        <v>23</v>
      </c>
      <c r="AB1030" s="29">
        <f>INDEX(version8[#Data],MATCH(Data2[[#This Row],[Version]],version8[Version],0),2)</f>
        <v>6</v>
      </c>
      <c r="AC1030" s="29" t="str">
        <f>IF(Data2[[#This Row],[FederalService]]="",Data2[[#This Row],[FundSource]],IF(Data2[[#This Row],[FederalService]]="L",Data2[[#This Row],[FundSource]]&amp;"-L",IF(Data2[[#This Row],[FederalService]]="F",Data2[[#This Row],[FundSource]]&amp;"-F",IF(Data2[[#This Row],[FederalService]]="S",Data2[[#This Row],[FundSource]]&amp;"-S"))))</f>
        <v>GPR</v>
      </c>
    </row>
    <row r="1031" spans="1:29" ht="15" x14ac:dyDescent="0.25">
      <c r="A1031" t="s">
        <v>127</v>
      </c>
      <c r="B1031" t="s">
        <v>123</v>
      </c>
      <c r="C1031" t="s">
        <v>165</v>
      </c>
      <c r="D1031" s="15">
        <v>564</v>
      </c>
      <c r="E1031" t="s">
        <v>349</v>
      </c>
      <c r="F1031" t="s">
        <v>109</v>
      </c>
      <c r="G1031" t="s">
        <v>110</v>
      </c>
      <c r="H1031" t="s">
        <v>165</v>
      </c>
      <c r="I1031" t="s">
        <v>111</v>
      </c>
      <c r="J1031" t="s">
        <v>112</v>
      </c>
      <c r="K1031" t="s">
        <v>165</v>
      </c>
      <c r="L1031" s="15">
        <v>7040</v>
      </c>
      <c r="M1031" t="s">
        <v>466</v>
      </c>
      <c r="N1031" t="s">
        <v>125</v>
      </c>
      <c r="O1031" t="s">
        <v>195</v>
      </c>
      <c r="P1031" t="s">
        <v>196</v>
      </c>
      <c r="Q1031" t="s">
        <v>391</v>
      </c>
      <c r="R1031" t="s">
        <v>170</v>
      </c>
      <c r="S1031">
        <v>-700000</v>
      </c>
      <c r="T1031">
        <v>0</v>
      </c>
      <c r="U1031" s="15">
        <v>2</v>
      </c>
      <c r="V1031" s="27" t="str">
        <f>INDEX(program[ProgramName],MATCH(Data2[[#This Row],[ProgramNum]],program[ProgramNum],0))</f>
        <v>MOTOR VEHICLE SERVICES AND ENFORCEMENT</v>
      </c>
      <c r="W1031" s="20" t="str">
        <f>RIGHT(Data2[[#This Row],[ProgramNum]],1)&amp;Data2[[#This Row],[Statute]]</f>
        <v>5dq</v>
      </c>
      <c r="X1031" s="27" t="e">
        <f>INDEX(#REF!,MATCH(Data2[[#This Row],[Appr]],#REF!,0))</f>
        <v>#REF!</v>
      </c>
      <c r="Y1031" s="40" t="str">
        <f>INDEX(version[Version],MATCH(Data2[[#This Row],[ChangeAuth]],version[Chg code],0))</f>
        <v>Final</v>
      </c>
      <c r="Z1031" s="30">
        <f>INDEX(fund[#Data],MATCH(G1031,fund[Fund code],0),2)</f>
        <v>211</v>
      </c>
      <c r="AA1031" s="29" t="str">
        <f>IF(Data2[[#This Row],[B2year]]=1,RIGHT(LEFT($A$1,4)+1,2),IF(Data2[[#This Row],[B2year]]=2,RIGHT($A$1,2),""))</f>
        <v>23</v>
      </c>
      <c r="AB1031" s="29">
        <f>INDEX(version8[#Data],MATCH(Data2[[#This Row],[Version]],version8[Version],0),2)</f>
        <v>6</v>
      </c>
      <c r="AC1031" s="29" t="str">
        <f>IF(Data2[[#This Row],[FederalService]]="",Data2[[#This Row],[FundSource]],IF(Data2[[#This Row],[FederalService]]="L",Data2[[#This Row],[FundSource]]&amp;"-L",IF(Data2[[#This Row],[FederalService]]="F",Data2[[#This Row],[FundSource]]&amp;"-F",IF(Data2[[#This Row],[FederalService]]="S",Data2[[#This Row],[FundSource]]&amp;"-S"))))</f>
        <v>SEG</v>
      </c>
    </row>
    <row r="1032" spans="1:29" ht="15" x14ac:dyDescent="0.25">
      <c r="A1032" t="s">
        <v>127</v>
      </c>
      <c r="B1032" t="s">
        <v>126</v>
      </c>
      <c r="C1032" t="s">
        <v>165</v>
      </c>
      <c r="D1032" s="15">
        <v>563</v>
      </c>
      <c r="E1032" t="s">
        <v>345</v>
      </c>
      <c r="F1032" t="s">
        <v>109</v>
      </c>
      <c r="G1032" t="s">
        <v>110</v>
      </c>
      <c r="H1032" t="s">
        <v>165</v>
      </c>
      <c r="I1032" t="s">
        <v>111</v>
      </c>
      <c r="J1032" t="s">
        <v>112</v>
      </c>
      <c r="K1032" t="s">
        <v>165</v>
      </c>
      <c r="L1032" s="15">
        <v>7041</v>
      </c>
      <c r="M1032" t="s">
        <v>424</v>
      </c>
      <c r="N1032" t="s">
        <v>125</v>
      </c>
      <c r="O1032" t="s">
        <v>209</v>
      </c>
      <c r="P1032" t="s">
        <v>270</v>
      </c>
      <c r="Q1032" t="s">
        <v>176</v>
      </c>
      <c r="R1032" t="s">
        <v>170</v>
      </c>
      <c r="S1032">
        <v>-349000</v>
      </c>
      <c r="T1032">
        <v>0</v>
      </c>
      <c r="U1032" s="15">
        <v>1</v>
      </c>
      <c r="V1032" s="27" t="str">
        <f>INDEX(program[ProgramName],MATCH(Data2[[#This Row],[ProgramNum]],program[ProgramNum],0))</f>
        <v>MOTOR VEHICLE SERVICES AND ENFORCEMENT</v>
      </c>
      <c r="W1032" s="20" t="str">
        <f>RIGHT(Data2[[#This Row],[ProgramNum]],1)&amp;Data2[[#This Row],[Statute]]</f>
        <v>5cq</v>
      </c>
      <c r="X1032" s="27" t="e">
        <f>INDEX(#REF!,MATCH(Data2[[#This Row],[Appr]],#REF!,0))</f>
        <v>#REF!</v>
      </c>
      <c r="Y1032" s="40" t="str">
        <f>INDEX(version[Version],MATCH(Data2[[#This Row],[ChangeAuth]],version[Chg code],0))</f>
        <v>Final</v>
      </c>
      <c r="Z1032" s="30">
        <f>INDEX(fund[#Data],MATCH(G1032,fund[Fund code],0),2)</f>
        <v>211</v>
      </c>
      <c r="AA1032" s="29" t="str">
        <f>IF(Data2[[#This Row],[B2year]]=1,RIGHT(LEFT($A$1,4)+1,2),IF(Data2[[#This Row],[B2year]]=2,RIGHT($A$1,2),""))</f>
        <v>22</v>
      </c>
      <c r="AB1032" s="29">
        <f>INDEX(version8[#Data],MATCH(Data2[[#This Row],[Version]],version8[Version],0),2)</f>
        <v>6</v>
      </c>
      <c r="AC1032" s="29" t="str">
        <f>IF(Data2[[#This Row],[FederalService]]="",Data2[[#This Row],[FundSource]],IF(Data2[[#This Row],[FederalService]]="L",Data2[[#This Row],[FundSource]]&amp;"-L",IF(Data2[[#This Row],[FederalService]]="F",Data2[[#This Row],[FundSource]]&amp;"-F",IF(Data2[[#This Row],[FederalService]]="S",Data2[[#This Row],[FundSource]]&amp;"-S"))))</f>
        <v>SEG</v>
      </c>
    </row>
    <row r="1033" spans="1:29" ht="15" x14ac:dyDescent="0.25">
      <c r="A1033" t="s">
        <v>128</v>
      </c>
      <c r="B1033" t="s">
        <v>107</v>
      </c>
      <c r="C1033" t="s">
        <v>165</v>
      </c>
      <c r="D1033" s="15">
        <v>605</v>
      </c>
      <c r="E1033" t="s">
        <v>473</v>
      </c>
      <c r="F1033" t="s">
        <v>38</v>
      </c>
      <c r="G1033" t="s">
        <v>117</v>
      </c>
      <c r="H1033" t="s">
        <v>474</v>
      </c>
      <c r="I1033" t="s">
        <v>112</v>
      </c>
      <c r="J1033" t="s">
        <v>112</v>
      </c>
      <c r="K1033" t="s">
        <v>165</v>
      </c>
      <c r="L1033" s="15">
        <v>8002</v>
      </c>
      <c r="M1033" t="s">
        <v>138</v>
      </c>
      <c r="N1033" t="s">
        <v>125</v>
      </c>
      <c r="O1033" t="s">
        <v>475</v>
      </c>
      <c r="P1033" t="s">
        <v>127</v>
      </c>
      <c r="Q1033" t="s">
        <v>470</v>
      </c>
      <c r="R1033" t="s">
        <v>170</v>
      </c>
      <c r="S1033">
        <v>-838500</v>
      </c>
      <c r="T1033">
        <v>0</v>
      </c>
      <c r="U1033" s="15">
        <v>1</v>
      </c>
      <c r="V1033" s="27" t="str">
        <f>INDEX(program[ProgramName],MATCH(Data2[[#This Row],[ProgramNum]],program[ProgramNum],0))</f>
        <v>DEBT SERVICES</v>
      </c>
      <c r="W1033" s="20" t="str">
        <f>RIGHT(Data2[[#This Row],[ProgramNum]],1)&amp;Data2[[#This Row],[Statute]]</f>
        <v>6ad</v>
      </c>
      <c r="X1033" s="27" t="e">
        <f>INDEX(#REF!,MATCH(Data2[[#This Row],[Appr]],#REF!,0))</f>
        <v>#REF!</v>
      </c>
      <c r="Y1033" s="40" t="str">
        <f>INDEX(version[Version],MATCH(Data2[[#This Row],[ChangeAuth]],version[Chg code],0))</f>
        <v>Final</v>
      </c>
      <c r="Z1033" s="30">
        <f>INDEX(fund[#Data],MATCH(G1033,fund[Fund code],0),2)</f>
        <v>100</v>
      </c>
      <c r="AA1033" s="29" t="str">
        <f>IF(Data2[[#This Row],[B2year]]=1,RIGHT(LEFT($A$1,4)+1,2),IF(Data2[[#This Row],[B2year]]=2,RIGHT($A$1,2),""))</f>
        <v>22</v>
      </c>
      <c r="AB1033" s="29">
        <f>INDEX(version8[#Data],MATCH(Data2[[#This Row],[Version]],version8[Version],0),2)</f>
        <v>6</v>
      </c>
      <c r="AC1033" s="29" t="str">
        <f>IF(Data2[[#This Row],[FederalService]]="",Data2[[#This Row],[FundSource]],IF(Data2[[#This Row],[FederalService]]="L",Data2[[#This Row],[FundSource]]&amp;"-L",IF(Data2[[#This Row],[FederalService]]="F",Data2[[#This Row],[FundSource]]&amp;"-F",IF(Data2[[#This Row],[FederalService]]="S",Data2[[#This Row],[FundSource]]&amp;"-S"))))</f>
        <v>GPR</v>
      </c>
    </row>
    <row r="1034" spans="1:29" ht="15" x14ac:dyDescent="0.25">
      <c r="A1034" t="s">
        <v>128</v>
      </c>
      <c r="B1034" t="s">
        <v>107</v>
      </c>
      <c r="C1034" t="s">
        <v>165</v>
      </c>
      <c r="D1034" s="15">
        <v>605</v>
      </c>
      <c r="E1034" t="s">
        <v>473</v>
      </c>
      <c r="F1034" t="s">
        <v>38</v>
      </c>
      <c r="G1034" t="s">
        <v>117</v>
      </c>
      <c r="H1034" t="s">
        <v>474</v>
      </c>
      <c r="I1034" t="s">
        <v>112</v>
      </c>
      <c r="J1034" t="s">
        <v>112</v>
      </c>
      <c r="K1034" t="s">
        <v>165</v>
      </c>
      <c r="L1034" s="15">
        <v>8002</v>
      </c>
      <c r="M1034" t="s">
        <v>138</v>
      </c>
      <c r="N1034" t="s">
        <v>125</v>
      </c>
      <c r="O1034" t="s">
        <v>475</v>
      </c>
      <c r="P1034" t="s">
        <v>127</v>
      </c>
      <c r="Q1034" t="s">
        <v>470</v>
      </c>
      <c r="R1034" t="s">
        <v>170</v>
      </c>
      <c r="S1034">
        <v>-297400</v>
      </c>
      <c r="T1034">
        <v>0</v>
      </c>
      <c r="U1034" s="15">
        <v>2</v>
      </c>
      <c r="V1034" s="27" t="str">
        <f>INDEX(program[ProgramName],MATCH(Data2[[#This Row],[ProgramNum]],program[ProgramNum],0))</f>
        <v>DEBT SERVICES</v>
      </c>
      <c r="W1034" s="20" t="str">
        <f>RIGHT(Data2[[#This Row],[ProgramNum]],1)&amp;Data2[[#This Row],[Statute]]</f>
        <v>6ad</v>
      </c>
      <c r="X1034" s="27" t="e">
        <f>INDEX(#REF!,MATCH(Data2[[#This Row],[Appr]],#REF!,0))</f>
        <v>#REF!</v>
      </c>
      <c r="Y1034" s="40" t="str">
        <f>INDEX(version[Version],MATCH(Data2[[#This Row],[ChangeAuth]],version[Chg code],0))</f>
        <v>Final</v>
      </c>
      <c r="Z1034" s="30">
        <f>INDEX(fund[#Data],MATCH(G1034,fund[Fund code],0),2)</f>
        <v>100</v>
      </c>
      <c r="AA1034" s="29" t="str">
        <f>IF(Data2[[#This Row],[B2year]]=1,RIGHT(LEFT($A$1,4)+1,2),IF(Data2[[#This Row],[B2year]]=2,RIGHT($A$1,2),""))</f>
        <v>23</v>
      </c>
      <c r="AB1034" s="29">
        <f>INDEX(version8[#Data],MATCH(Data2[[#This Row],[Version]],version8[Version],0),2)</f>
        <v>6</v>
      </c>
      <c r="AC1034" s="29" t="str">
        <f>IF(Data2[[#This Row],[FederalService]]="",Data2[[#This Row],[FundSource]],IF(Data2[[#This Row],[FederalService]]="L",Data2[[#This Row],[FundSource]]&amp;"-L",IF(Data2[[#This Row],[FederalService]]="F",Data2[[#This Row],[FundSource]]&amp;"-F",IF(Data2[[#This Row],[FederalService]]="S",Data2[[#This Row],[FundSource]]&amp;"-S"))))</f>
        <v>GPR</v>
      </c>
    </row>
    <row r="1035" spans="1:29" ht="15" x14ac:dyDescent="0.25">
      <c r="A1035" t="s">
        <v>128</v>
      </c>
      <c r="B1035" t="s">
        <v>107</v>
      </c>
      <c r="C1035" t="s">
        <v>165</v>
      </c>
      <c r="D1035" s="15">
        <v>664</v>
      </c>
      <c r="E1035" t="s">
        <v>478</v>
      </c>
      <c r="F1035" t="s">
        <v>38</v>
      </c>
      <c r="G1035" t="s">
        <v>117</v>
      </c>
      <c r="H1035" t="s">
        <v>474</v>
      </c>
      <c r="I1035" t="s">
        <v>112</v>
      </c>
      <c r="J1035" t="s">
        <v>112</v>
      </c>
      <c r="K1035" t="s">
        <v>165</v>
      </c>
      <c r="L1035" s="15">
        <v>8002</v>
      </c>
      <c r="M1035" t="s">
        <v>138</v>
      </c>
      <c r="N1035" t="s">
        <v>125</v>
      </c>
      <c r="O1035" t="s">
        <v>479</v>
      </c>
      <c r="P1035" t="s">
        <v>196</v>
      </c>
      <c r="Q1035" t="s">
        <v>470</v>
      </c>
      <c r="R1035" t="s">
        <v>170</v>
      </c>
      <c r="S1035">
        <v>-5458000</v>
      </c>
      <c r="T1035">
        <v>0</v>
      </c>
      <c r="U1035" s="15">
        <v>1</v>
      </c>
      <c r="V1035" s="27" t="str">
        <f>INDEX(program[ProgramName],MATCH(Data2[[#This Row],[ProgramNum]],program[ProgramNum],0))</f>
        <v>DEBT SERVICES</v>
      </c>
      <c r="W1035" s="20" t="str">
        <f>RIGHT(Data2[[#This Row],[ProgramNum]],1)&amp;Data2[[#This Row],[Statute]]</f>
        <v>6af</v>
      </c>
      <c r="X1035" s="27" t="e">
        <f>INDEX(#REF!,MATCH(Data2[[#This Row],[Appr]],#REF!,0))</f>
        <v>#REF!</v>
      </c>
      <c r="Y1035" s="40" t="str">
        <f>INDEX(version[Version],MATCH(Data2[[#This Row],[ChangeAuth]],version[Chg code],0))</f>
        <v>Final</v>
      </c>
      <c r="Z1035" s="30">
        <f>INDEX(fund[#Data],MATCH(G1035,fund[Fund code],0),2)</f>
        <v>100</v>
      </c>
      <c r="AA1035" s="29" t="str">
        <f>IF(Data2[[#This Row],[B2year]]=1,RIGHT(LEFT($A$1,4)+1,2),IF(Data2[[#This Row],[B2year]]=2,RIGHT($A$1,2),""))</f>
        <v>22</v>
      </c>
      <c r="AB1035" s="29">
        <f>INDEX(version8[#Data],MATCH(Data2[[#This Row],[Version]],version8[Version],0),2)</f>
        <v>6</v>
      </c>
      <c r="AC1035" s="29" t="str">
        <f>IF(Data2[[#This Row],[FederalService]]="",Data2[[#This Row],[FundSource]],IF(Data2[[#This Row],[FederalService]]="L",Data2[[#This Row],[FundSource]]&amp;"-L",IF(Data2[[#This Row],[FederalService]]="F",Data2[[#This Row],[FundSource]]&amp;"-F",IF(Data2[[#This Row],[FederalService]]="S",Data2[[#This Row],[FundSource]]&amp;"-S"))))</f>
        <v>GPR</v>
      </c>
    </row>
    <row r="1036" spans="1:29" ht="15" x14ac:dyDescent="0.25">
      <c r="A1036" t="s">
        <v>128</v>
      </c>
      <c r="B1036" t="s">
        <v>107</v>
      </c>
      <c r="C1036" t="s">
        <v>165</v>
      </c>
      <c r="D1036" s="15">
        <v>664</v>
      </c>
      <c r="E1036" t="s">
        <v>478</v>
      </c>
      <c r="F1036" t="s">
        <v>38</v>
      </c>
      <c r="G1036" t="s">
        <v>117</v>
      </c>
      <c r="H1036" t="s">
        <v>474</v>
      </c>
      <c r="I1036" t="s">
        <v>112</v>
      </c>
      <c r="J1036" t="s">
        <v>112</v>
      </c>
      <c r="K1036" t="s">
        <v>165</v>
      </c>
      <c r="L1036" s="15">
        <v>8002</v>
      </c>
      <c r="M1036" t="s">
        <v>138</v>
      </c>
      <c r="N1036" t="s">
        <v>125</v>
      </c>
      <c r="O1036" t="s">
        <v>479</v>
      </c>
      <c r="P1036" t="s">
        <v>196</v>
      </c>
      <c r="Q1036" t="s">
        <v>470</v>
      </c>
      <c r="R1036" t="s">
        <v>170</v>
      </c>
      <c r="S1036">
        <v>-4493700</v>
      </c>
      <c r="T1036">
        <v>0</v>
      </c>
      <c r="U1036" s="15">
        <v>2</v>
      </c>
      <c r="V1036" s="27" t="str">
        <f>INDEX(program[ProgramName],MATCH(Data2[[#This Row],[ProgramNum]],program[ProgramNum],0))</f>
        <v>DEBT SERVICES</v>
      </c>
      <c r="W1036" s="20" t="str">
        <f>RIGHT(Data2[[#This Row],[ProgramNum]],1)&amp;Data2[[#This Row],[Statute]]</f>
        <v>6af</v>
      </c>
      <c r="X1036" s="27" t="e">
        <f>INDEX(#REF!,MATCH(Data2[[#This Row],[Appr]],#REF!,0))</f>
        <v>#REF!</v>
      </c>
      <c r="Y1036" s="40" t="str">
        <f>INDEX(version[Version],MATCH(Data2[[#This Row],[ChangeAuth]],version[Chg code],0))</f>
        <v>Final</v>
      </c>
      <c r="Z1036" s="30">
        <f>INDEX(fund[#Data],MATCH(G1036,fund[Fund code],0),2)</f>
        <v>100</v>
      </c>
      <c r="AA1036" s="29" t="str">
        <f>IF(Data2[[#This Row],[B2year]]=1,RIGHT(LEFT($A$1,4)+1,2),IF(Data2[[#This Row],[B2year]]=2,RIGHT($A$1,2),""))</f>
        <v>23</v>
      </c>
      <c r="AB1036" s="29">
        <f>INDEX(version8[#Data],MATCH(Data2[[#This Row],[Version]],version8[Version],0),2)</f>
        <v>6</v>
      </c>
      <c r="AC1036" s="29" t="str">
        <f>IF(Data2[[#This Row],[FederalService]]="",Data2[[#This Row],[FundSource]],IF(Data2[[#This Row],[FederalService]]="L",Data2[[#This Row],[FundSource]]&amp;"-L",IF(Data2[[#This Row],[FederalService]]="F",Data2[[#This Row],[FundSource]]&amp;"-F",IF(Data2[[#This Row],[FederalService]]="S",Data2[[#This Row],[FundSource]]&amp;"-S"))))</f>
        <v>GPR</v>
      </c>
    </row>
    <row r="1037" spans="1:29" ht="15" x14ac:dyDescent="0.25">
      <c r="A1037" t="s">
        <v>120</v>
      </c>
      <c r="B1037" t="s">
        <v>107</v>
      </c>
      <c r="C1037" t="s">
        <v>165</v>
      </c>
      <c r="D1037" s="15">
        <v>981</v>
      </c>
      <c r="E1037" t="s">
        <v>365</v>
      </c>
      <c r="F1037" t="s">
        <v>109</v>
      </c>
      <c r="G1037" t="s">
        <v>110</v>
      </c>
      <c r="H1037" t="s">
        <v>165</v>
      </c>
      <c r="I1037" t="s">
        <v>118</v>
      </c>
      <c r="J1037" t="s">
        <v>112</v>
      </c>
      <c r="K1037" t="s">
        <v>178</v>
      </c>
      <c r="L1037" s="15">
        <v>5401</v>
      </c>
      <c r="M1037" t="s">
        <v>379</v>
      </c>
      <c r="N1037" t="s">
        <v>114</v>
      </c>
      <c r="O1037" t="s">
        <v>366</v>
      </c>
      <c r="P1037" t="s">
        <v>367</v>
      </c>
      <c r="Q1037" t="s">
        <v>360</v>
      </c>
      <c r="R1037" t="s">
        <v>170</v>
      </c>
      <c r="S1037">
        <v>-118000</v>
      </c>
      <c r="T1037">
        <v>0</v>
      </c>
      <c r="U1037" s="15">
        <v>2</v>
      </c>
      <c r="V1037" s="27" t="str">
        <f>INDEX(program[ProgramName],MATCH(Data2[[#This Row],[ProgramNum]],program[ProgramNum],0))</f>
        <v>GENERAL PROVISIONS</v>
      </c>
      <c r="W1037" s="20" t="str">
        <f>RIGHT(Data2[[#This Row],[ProgramNum]],1)&amp;Data2[[#This Row],[Statute]]</f>
        <v>9qj</v>
      </c>
      <c r="X1037" s="27" t="e">
        <f>INDEX(#REF!,MATCH(Data2[[#This Row],[Appr]],#REF!,0))</f>
        <v>#REF!</v>
      </c>
      <c r="Y1037" s="40" t="str">
        <f>INDEX(version[Version],MATCH(Data2[[#This Row],[ChangeAuth]],version[Chg code],0))</f>
        <v>Agency</v>
      </c>
      <c r="Z1037" s="30">
        <f>INDEX(fund[#Data],MATCH(G1037,fund[Fund code],0),2)</f>
        <v>211</v>
      </c>
      <c r="AA1037" s="29" t="str">
        <f>IF(Data2[[#This Row],[B2year]]=1,RIGHT(LEFT($A$1,4)+1,2),IF(Data2[[#This Row],[B2year]]=2,RIGHT($A$1,2),""))</f>
        <v>23</v>
      </c>
      <c r="AB1037" s="29">
        <f>INDEX(version8[#Data],MATCH(Data2[[#This Row],[Version]],version8[Version],0),2)</f>
        <v>1</v>
      </c>
      <c r="AC1037" s="29" t="str">
        <f>IF(Data2[[#This Row],[FederalService]]="",Data2[[#This Row],[FundSource]],IF(Data2[[#This Row],[FederalService]]="L",Data2[[#This Row],[FundSource]]&amp;"-L",IF(Data2[[#This Row],[FederalService]]="F",Data2[[#This Row],[FundSource]]&amp;"-F",IF(Data2[[#This Row],[FederalService]]="S",Data2[[#This Row],[FundSource]]&amp;"-S"))))</f>
        <v>SEG-F</v>
      </c>
    </row>
    <row r="1038" spans="1:29" ht="15" x14ac:dyDescent="0.25">
      <c r="A1038" t="s">
        <v>120</v>
      </c>
      <c r="B1038" t="s">
        <v>107</v>
      </c>
      <c r="C1038" t="s">
        <v>165</v>
      </c>
      <c r="D1038" s="15">
        <v>981</v>
      </c>
      <c r="E1038" t="s">
        <v>365</v>
      </c>
      <c r="F1038" t="s">
        <v>109</v>
      </c>
      <c r="G1038" t="s">
        <v>110</v>
      </c>
      <c r="H1038" t="s">
        <v>165</v>
      </c>
      <c r="I1038" t="s">
        <v>118</v>
      </c>
      <c r="J1038" t="s">
        <v>112</v>
      </c>
      <c r="K1038" t="s">
        <v>178</v>
      </c>
      <c r="L1038" s="15">
        <v>5401</v>
      </c>
      <c r="M1038" t="s">
        <v>379</v>
      </c>
      <c r="N1038" t="s">
        <v>114</v>
      </c>
      <c r="O1038" t="s">
        <v>366</v>
      </c>
      <c r="P1038" t="s">
        <v>367</v>
      </c>
      <c r="Q1038" t="s">
        <v>360</v>
      </c>
      <c r="R1038" t="s">
        <v>170</v>
      </c>
      <c r="S1038">
        <v>-118000</v>
      </c>
      <c r="T1038">
        <v>0</v>
      </c>
      <c r="U1038" s="15">
        <v>1</v>
      </c>
      <c r="V1038" s="27" t="str">
        <f>INDEX(program[ProgramName],MATCH(Data2[[#This Row],[ProgramNum]],program[ProgramNum],0))</f>
        <v>GENERAL PROVISIONS</v>
      </c>
      <c r="W1038" s="20" t="str">
        <f>RIGHT(Data2[[#This Row],[ProgramNum]],1)&amp;Data2[[#This Row],[Statute]]</f>
        <v>9qj</v>
      </c>
      <c r="X1038" s="27" t="e">
        <f>INDEX(#REF!,MATCH(Data2[[#This Row],[Appr]],#REF!,0))</f>
        <v>#REF!</v>
      </c>
      <c r="Y1038" s="40" t="str">
        <f>INDEX(version[Version],MATCH(Data2[[#This Row],[ChangeAuth]],version[Chg code],0))</f>
        <v>Agency</v>
      </c>
      <c r="Z1038" s="30">
        <f>INDEX(fund[#Data],MATCH(G1038,fund[Fund code],0),2)</f>
        <v>211</v>
      </c>
      <c r="AA1038" s="29" t="str">
        <f>IF(Data2[[#This Row],[B2year]]=1,RIGHT(LEFT($A$1,4)+1,2),IF(Data2[[#This Row],[B2year]]=2,RIGHT($A$1,2),""))</f>
        <v>22</v>
      </c>
      <c r="AB1038" s="29">
        <f>INDEX(version8[#Data],MATCH(Data2[[#This Row],[Version]],version8[Version],0),2)</f>
        <v>1</v>
      </c>
      <c r="AC1038" s="29" t="str">
        <f>IF(Data2[[#This Row],[FederalService]]="",Data2[[#This Row],[FundSource]],IF(Data2[[#This Row],[FederalService]]="L",Data2[[#This Row],[FundSource]]&amp;"-L",IF(Data2[[#This Row],[FederalService]]="F",Data2[[#This Row],[FundSource]]&amp;"-F",IF(Data2[[#This Row],[FederalService]]="S",Data2[[#This Row],[FundSource]]&amp;"-S"))))</f>
        <v>SEG-F</v>
      </c>
    </row>
    <row r="1039" spans="1:29" ht="15" x14ac:dyDescent="0.25">
      <c r="A1039" t="s">
        <v>120</v>
      </c>
      <c r="B1039" t="s">
        <v>107</v>
      </c>
      <c r="C1039" t="s">
        <v>165</v>
      </c>
      <c r="D1039" s="15">
        <v>981</v>
      </c>
      <c r="E1039" t="s">
        <v>365</v>
      </c>
      <c r="F1039" t="s">
        <v>109</v>
      </c>
      <c r="G1039" t="s">
        <v>110</v>
      </c>
      <c r="H1039" t="s">
        <v>165</v>
      </c>
      <c r="I1039" t="s">
        <v>118</v>
      </c>
      <c r="J1039" t="s">
        <v>112</v>
      </c>
      <c r="K1039" t="s">
        <v>178</v>
      </c>
      <c r="L1039" s="15">
        <v>5302</v>
      </c>
      <c r="M1039" t="s">
        <v>371</v>
      </c>
      <c r="N1039" t="s">
        <v>114</v>
      </c>
      <c r="O1039" t="s">
        <v>366</v>
      </c>
      <c r="P1039" t="s">
        <v>367</v>
      </c>
      <c r="Q1039" t="s">
        <v>360</v>
      </c>
      <c r="R1039" t="s">
        <v>170</v>
      </c>
      <c r="S1039">
        <v>31802600</v>
      </c>
      <c r="T1039">
        <v>0</v>
      </c>
      <c r="U1039" s="15">
        <v>2</v>
      </c>
      <c r="V1039" s="27" t="str">
        <f>INDEX(program[ProgramName],MATCH(Data2[[#This Row],[ProgramNum]],program[ProgramNum],0))</f>
        <v>GENERAL PROVISIONS</v>
      </c>
      <c r="W1039" s="20" t="str">
        <f>RIGHT(Data2[[#This Row],[ProgramNum]],1)&amp;Data2[[#This Row],[Statute]]</f>
        <v>9qj</v>
      </c>
      <c r="X1039" s="27" t="e">
        <f>INDEX(#REF!,MATCH(Data2[[#This Row],[Appr]],#REF!,0))</f>
        <v>#REF!</v>
      </c>
      <c r="Y1039" s="40" t="str">
        <f>INDEX(version[Version],MATCH(Data2[[#This Row],[ChangeAuth]],version[Chg code],0))</f>
        <v>Agency</v>
      </c>
      <c r="Z1039" s="30">
        <f>INDEX(fund[#Data],MATCH(G1039,fund[Fund code],0),2)</f>
        <v>211</v>
      </c>
      <c r="AA1039" s="29" t="str">
        <f>IF(Data2[[#This Row],[B2year]]=1,RIGHT(LEFT($A$1,4)+1,2),IF(Data2[[#This Row],[B2year]]=2,RIGHT($A$1,2),""))</f>
        <v>23</v>
      </c>
      <c r="AB1039" s="29">
        <f>INDEX(version8[#Data],MATCH(Data2[[#This Row],[Version]],version8[Version],0),2)</f>
        <v>1</v>
      </c>
      <c r="AC1039" s="29" t="str">
        <f>IF(Data2[[#This Row],[FederalService]]="",Data2[[#This Row],[FundSource]],IF(Data2[[#This Row],[FederalService]]="L",Data2[[#This Row],[FundSource]]&amp;"-L",IF(Data2[[#This Row],[FederalService]]="F",Data2[[#This Row],[FundSource]]&amp;"-F",IF(Data2[[#This Row],[FederalService]]="S",Data2[[#This Row],[FundSource]]&amp;"-S"))))</f>
        <v>SEG-F</v>
      </c>
    </row>
    <row r="1040" spans="1:29" ht="15" x14ac:dyDescent="0.25">
      <c r="A1040" t="s">
        <v>120</v>
      </c>
      <c r="B1040" t="s">
        <v>107</v>
      </c>
      <c r="C1040" t="s">
        <v>165</v>
      </c>
      <c r="D1040" s="15">
        <v>981</v>
      </c>
      <c r="E1040" t="s">
        <v>365</v>
      </c>
      <c r="F1040" t="s">
        <v>109</v>
      </c>
      <c r="G1040" t="s">
        <v>110</v>
      </c>
      <c r="H1040" t="s">
        <v>165</v>
      </c>
      <c r="I1040" t="s">
        <v>118</v>
      </c>
      <c r="J1040" t="s">
        <v>112</v>
      </c>
      <c r="K1040" t="s">
        <v>178</v>
      </c>
      <c r="L1040" s="15">
        <v>5302</v>
      </c>
      <c r="M1040" t="s">
        <v>371</v>
      </c>
      <c r="N1040" t="s">
        <v>114</v>
      </c>
      <c r="O1040" t="s">
        <v>366</v>
      </c>
      <c r="P1040" t="s">
        <v>367</v>
      </c>
      <c r="Q1040" t="s">
        <v>360</v>
      </c>
      <c r="R1040" t="s">
        <v>170</v>
      </c>
      <c r="S1040">
        <v>15743900</v>
      </c>
      <c r="T1040">
        <v>0</v>
      </c>
      <c r="U1040" s="15">
        <v>1</v>
      </c>
      <c r="V1040" s="27" t="str">
        <f>INDEX(program[ProgramName],MATCH(Data2[[#This Row],[ProgramNum]],program[ProgramNum],0))</f>
        <v>GENERAL PROVISIONS</v>
      </c>
      <c r="W1040" s="20" t="str">
        <f>RIGHT(Data2[[#This Row],[ProgramNum]],1)&amp;Data2[[#This Row],[Statute]]</f>
        <v>9qj</v>
      </c>
      <c r="X1040" s="27" t="e">
        <f>INDEX(#REF!,MATCH(Data2[[#This Row],[Appr]],#REF!,0))</f>
        <v>#REF!</v>
      </c>
      <c r="Y1040" s="40" t="str">
        <f>INDEX(version[Version],MATCH(Data2[[#This Row],[ChangeAuth]],version[Chg code],0))</f>
        <v>Agency</v>
      </c>
      <c r="Z1040" s="30">
        <f>INDEX(fund[#Data],MATCH(G1040,fund[Fund code],0),2)</f>
        <v>211</v>
      </c>
      <c r="AA1040" s="29" t="str">
        <f>IF(Data2[[#This Row],[B2year]]=1,RIGHT(LEFT($A$1,4)+1,2),IF(Data2[[#This Row],[B2year]]=2,RIGHT($A$1,2),""))</f>
        <v>22</v>
      </c>
      <c r="AB1040" s="29">
        <f>INDEX(version8[#Data],MATCH(Data2[[#This Row],[Version]],version8[Version],0),2)</f>
        <v>1</v>
      </c>
      <c r="AC1040" s="29" t="str">
        <f>IF(Data2[[#This Row],[FederalService]]="",Data2[[#This Row],[FundSource]],IF(Data2[[#This Row],[FederalService]]="L",Data2[[#This Row],[FundSource]]&amp;"-L",IF(Data2[[#This Row],[FederalService]]="F",Data2[[#This Row],[FundSource]]&amp;"-F",IF(Data2[[#This Row],[FederalService]]="S",Data2[[#This Row],[FundSource]]&amp;"-S"))))</f>
        <v>SEG-F</v>
      </c>
    </row>
    <row r="1041" spans="1:29" ht="15" x14ac:dyDescent="0.25">
      <c r="A1041" t="s">
        <v>120</v>
      </c>
      <c r="B1041" t="s">
        <v>107</v>
      </c>
      <c r="C1041" t="s">
        <v>165</v>
      </c>
      <c r="D1041" s="15">
        <v>981</v>
      </c>
      <c r="E1041" t="s">
        <v>365</v>
      </c>
      <c r="F1041" t="s">
        <v>109</v>
      </c>
      <c r="G1041" t="s">
        <v>110</v>
      </c>
      <c r="H1041" t="s">
        <v>165</v>
      </c>
      <c r="I1041" t="s">
        <v>118</v>
      </c>
      <c r="J1041" t="s">
        <v>112</v>
      </c>
      <c r="K1041" t="s">
        <v>178</v>
      </c>
      <c r="L1041" s="15">
        <v>2000</v>
      </c>
      <c r="M1041" t="s">
        <v>115</v>
      </c>
      <c r="N1041" t="s">
        <v>116</v>
      </c>
      <c r="O1041" t="s">
        <v>366</v>
      </c>
      <c r="P1041" t="s">
        <v>367</v>
      </c>
      <c r="Q1041" t="s">
        <v>360</v>
      </c>
      <c r="R1041" t="s">
        <v>170</v>
      </c>
      <c r="S1041">
        <v>-13714000</v>
      </c>
      <c r="T1041">
        <v>0</v>
      </c>
      <c r="U1041" s="15">
        <v>2</v>
      </c>
      <c r="V1041" s="27" t="str">
        <f>INDEX(program[ProgramName],MATCH(Data2[[#This Row],[ProgramNum]],program[ProgramNum],0))</f>
        <v>GENERAL PROVISIONS</v>
      </c>
      <c r="W1041" s="20" t="str">
        <f>RIGHT(Data2[[#This Row],[ProgramNum]],1)&amp;Data2[[#This Row],[Statute]]</f>
        <v>9qj</v>
      </c>
      <c r="X1041" s="27" t="e">
        <f>INDEX(#REF!,MATCH(Data2[[#This Row],[Appr]],#REF!,0))</f>
        <v>#REF!</v>
      </c>
      <c r="Y1041" s="40" t="str">
        <f>INDEX(version[Version],MATCH(Data2[[#This Row],[ChangeAuth]],version[Chg code],0))</f>
        <v>Agency</v>
      </c>
      <c r="Z1041" s="30">
        <f>INDEX(fund[#Data],MATCH(G1041,fund[Fund code],0),2)</f>
        <v>211</v>
      </c>
      <c r="AA1041" s="29" t="str">
        <f>IF(Data2[[#This Row],[B2year]]=1,RIGHT(LEFT($A$1,4)+1,2),IF(Data2[[#This Row],[B2year]]=2,RIGHT($A$1,2),""))</f>
        <v>23</v>
      </c>
      <c r="AB1041" s="29">
        <f>INDEX(version8[#Data],MATCH(Data2[[#This Row],[Version]],version8[Version],0),2)</f>
        <v>1</v>
      </c>
      <c r="AC1041" s="29" t="str">
        <f>IF(Data2[[#This Row],[FederalService]]="",Data2[[#This Row],[FundSource]],IF(Data2[[#This Row],[FederalService]]="L",Data2[[#This Row],[FundSource]]&amp;"-L",IF(Data2[[#This Row],[FederalService]]="F",Data2[[#This Row],[FundSource]]&amp;"-F",IF(Data2[[#This Row],[FederalService]]="S",Data2[[#This Row],[FundSource]]&amp;"-S"))))</f>
        <v>SEG-F</v>
      </c>
    </row>
    <row r="1042" spans="1:29" ht="15" x14ac:dyDescent="0.25">
      <c r="A1042" t="s">
        <v>120</v>
      </c>
      <c r="B1042" t="s">
        <v>107</v>
      </c>
      <c r="C1042" t="s">
        <v>165</v>
      </c>
      <c r="D1042" s="15">
        <v>981</v>
      </c>
      <c r="E1042" t="s">
        <v>365</v>
      </c>
      <c r="F1042" t="s">
        <v>109</v>
      </c>
      <c r="G1042" t="s">
        <v>110</v>
      </c>
      <c r="H1042" t="s">
        <v>165</v>
      </c>
      <c r="I1042" t="s">
        <v>118</v>
      </c>
      <c r="J1042" t="s">
        <v>112</v>
      </c>
      <c r="K1042" t="s">
        <v>178</v>
      </c>
      <c r="L1042" s="15">
        <v>5303</v>
      </c>
      <c r="M1042" t="s">
        <v>368</v>
      </c>
      <c r="N1042" t="s">
        <v>114</v>
      </c>
      <c r="O1042" t="s">
        <v>366</v>
      </c>
      <c r="P1042" t="s">
        <v>367</v>
      </c>
      <c r="Q1042" t="s">
        <v>360</v>
      </c>
      <c r="R1042" t="s">
        <v>170</v>
      </c>
      <c r="S1042">
        <v>-13075700</v>
      </c>
      <c r="T1042">
        <v>0</v>
      </c>
      <c r="U1042" s="15">
        <v>2</v>
      </c>
      <c r="V1042" s="27" t="str">
        <f>INDEX(program[ProgramName],MATCH(Data2[[#This Row],[ProgramNum]],program[ProgramNum],0))</f>
        <v>GENERAL PROVISIONS</v>
      </c>
      <c r="W1042" s="20" t="str">
        <f>RIGHT(Data2[[#This Row],[ProgramNum]],1)&amp;Data2[[#This Row],[Statute]]</f>
        <v>9qj</v>
      </c>
      <c r="X1042" s="27" t="e">
        <f>INDEX(#REF!,MATCH(Data2[[#This Row],[Appr]],#REF!,0))</f>
        <v>#REF!</v>
      </c>
      <c r="Y1042" s="40" t="str">
        <f>INDEX(version[Version],MATCH(Data2[[#This Row],[ChangeAuth]],version[Chg code],0))</f>
        <v>Agency</v>
      </c>
      <c r="Z1042" s="30">
        <f>INDEX(fund[#Data],MATCH(G1042,fund[Fund code],0),2)</f>
        <v>211</v>
      </c>
      <c r="AA1042" s="29" t="str">
        <f>IF(Data2[[#This Row],[B2year]]=1,RIGHT(LEFT($A$1,4)+1,2),IF(Data2[[#This Row],[B2year]]=2,RIGHT($A$1,2),""))</f>
        <v>23</v>
      </c>
      <c r="AB1042" s="29">
        <f>INDEX(version8[#Data],MATCH(Data2[[#This Row],[Version]],version8[Version],0),2)</f>
        <v>1</v>
      </c>
      <c r="AC1042" s="29" t="str">
        <f>IF(Data2[[#This Row],[FederalService]]="",Data2[[#This Row],[FundSource]],IF(Data2[[#This Row],[FederalService]]="L",Data2[[#This Row],[FundSource]]&amp;"-L",IF(Data2[[#This Row],[FederalService]]="F",Data2[[#This Row],[FundSource]]&amp;"-F",IF(Data2[[#This Row],[FederalService]]="S",Data2[[#This Row],[FundSource]]&amp;"-S"))))</f>
        <v>SEG-F</v>
      </c>
    </row>
    <row r="1043" spans="1:29" ht="15" x14ac:dyDescent="0.25">
      <c r="A1043" t="s">
        <v>120</v>
      </c>
      <c r="B1043" t="s">
        <v>107</v>
      </c>
      <c r="C1043" t="s">
        <v>165</v>
      </c>
      <c r="D1043" s="15">
        <v>981</v>
      </c>
      <c r="E1043" t="s">
        <v>365</v>
      </c>
      <c r="F1043" t="s">
        <v>109</v>
      </c>
      <c r="G1043" t="s">
        <v>110</v>
      </c>
      <c r="H1043" t="s">
        <v>165</v>
      </c>
      <c r="I1043" t="s">
        <v>118</v>
      </c>
      <c r="J1043" t="s">
        <v>112</v>
      </c>
      <c r="K1043" t="s">
        <v>178</v>
      </c>
      <c r="L1043" s="15">
        <v>5303</v>
      </c>
      <c r="M1043" t="s">
        <v>368</v>
      </c>
      <c r="N1043" t="s">
        <v>114</v>
      </c>
      <c r="O1043" t="s">
        <v>366</v>
      </c>
      <c r="P1043" t="s">
        <v>367</v>
      </c>
      <c r="Q1043" t="s">
        <v>360</v>
      </c>
      <c r="R1043" t="s">
        <v>170</v>
      </c>
      <c r="S1043">
        <v>-11075700</v>
      </c>
      <c r="T1043">
        <v>0</v>
      </c>
      <c r="U1043" s="15">
        <v>1</v>
      </c>
      <c r="V1043" s="27" t="str">
        <f>INDEX(program[ProgramName],MATCH(Data2[[#This Row],[ProgramNum]],program[ProgramNum],0))</f>
        <v>GENERAL PROVISIONS</v>
      </c>
      <c r="W1043" s="20" t="str">
        <f>RIGHT(Data2[[#This Row],[ProgramNum]],1)&amp;Data2[[#This Row],[Statute]]</f>
        <v>9qj</v>
      </c>
      <c r="X1043" s="27" t="e">
        <f>INDEX(#REF!,MATCH(Data2[[#This Row],[Appr]],#REF!,0))</f>
        <v>#REF!</v>
      </c>
      <c r="Y1043" s="40" t="str">
        <f>INDEX(version[Version],MATCH(Data2[[#This Row],[ChangeAuth]],version[Chg code],0))</f>
        <v>Agency</v>
      </c>
      <c r="Z1043" s="30">
        <f>INDEX(fund[#Data],MATCH(G1043,fund[Fund code],0),2)</f>
        <v>211</v>
      </c>
      <c r="AA1043" s="29" t="str">
        <f>IF(Data2[[#This Row],[B2year]]=1,RIGHT(LEFT($A$1,4)+1,2),IF(Data2[[#This Row],[B2year]]=2,RIGHT($A$1,2),""))</f>
        <v>22</v>
      </c>
      <c r="AB1043" s="29">
        <f>INDEX(version8[#Data],MATCH(Data2[[#This Row],[Version]],version8[Version],0),2)</f>
        <v>1</v>
      </c>
      <c r="AC1043" s="29" t="str">
        <f>IF(Data2[[#This Row],[FederalService]]="",Data2[[#This Row],[FundSource]],IF(Data2[[#This Row],[FederalService]]="L",Data2[[#This Row],[FundSource]]&amp;"-L",IF(Data2[[#This Row],[FederalService]]="F",Data2[[#This Row],[FundSource]]&amp;"-F",IF(Data2[[#This Row],[FederalService]]="S",Data2[[#This Row],[FundSource]]&amp;"-S"))))</f>
        <v>SEG-F</v>
      </c>
    </row>
    <row r="1044" spans="1:29" ht="15" x14ac:dyDescent="0.25">
      <c r="A1044" t="s">
        <v>120</v>
      </c>
      <c r="B1044" t="s">
        <v>107</v>
      </c>
      <c r="C1044" t="s">
        <v>165</v>
      </c>
      <c r="D1044" s="15">
        <v>981</v>
      </c>
      <c r="E1044" t="s">
        <v>365</v>
      </c>
      <c r="F1044" t="s">
        <v>109</v>
      </c>
      <c r="G1044" t="s">
        <v>110</v>
      </c>
      <c r="H1044" t="s">
        <v>165</v>
      </c>
      <c r="I1044" t="s">
        <v>118</v>
      </c>
      <c r="J1044" t="s">
        <v>112</v>
      </c>
      <c r="K1044" t="s">
        <v>178</v>
      </c>
      <c r="L1044" s="15">
        <v>2000</v>
      </c>
      <c r="M1044" t="s">
        <v>115</v>
      </c>
      <c r="N1044" t="s">
        <v>116</v>
      </c>
      <c r="O1044" t="s">
        <v>366</v>
      </c>
      <c r="P1044" t="s">
        <v>367</v>
      </c>
      <c r="Q1044" t="s">
        <v>360</v>
      </c>
      <c r="R1044" t="s">
        <v>170</v>
      </c>
      <c r="S1044">
        <v>-13714000</v>
      </c>
      <c r="T1044">
        <v>0</v>
      </c>
      <c r="U1044" s="15">
        <v>1</v>
      </c>
      <c r="V1044" s="27" t="str">
        <f>INDEX(program[ProgramName],MATCH(Data2[[#This Row],[ProgramNum]],program[ProgramNum],0))</f>
        <v>GENERAL PROVISIONS</v>
      </c>
      <c r="W1044" s="20" t="str">
        <f>RIGHT(Data2[[#This Row],[ProgramNum]],1)&amp;Data2[[#This Row],[Statute]]</f>
        <v>9qj</v>
      </c>
      <c r="X1044" s="27" t="e">
        <f>INDEX(#REF!,MATCH(Data2[[#This Row],[Appr]],#REF!,0))</f>
        <v>#REF!</v>
      </c>
      <c r="Y1044" s="40" t="str">
        <f>INDEX(version[Version],MATCH(Data2[[#This Row],[ChangeAuth]],version[Chg code],0))</f>
        <v>Agency</v>
      </c>
      <c r="Z1044" s="30">
        <f>INDEX(fund[#Data],MATCH(G1044,fund[Fund code],0),2)</f>
        <v>211</v>
      </c>
      <c r="AA1044" s="29" t="str">
        <f>IF(Data2[[#This Row],[B2year]]=1,RIGHT(LEFT($A$1,4)+1,2),IF(Data2[[#This Row],[B2year]]=2,RIGHT($A$1,2),""))</f>
        <v>22</v>
      </c>
      <c r="AB1044" s="29">
        <f>INDEX(version8[#Data],MATCH(Data2[[#This Row],[Version]],version8[Version],0),2)</f>
        <v>1</v>
      </c>
      <c r="AC1044" s="29" t="str">
        <f>IF(Data2[[#This Row],[FederalService]]="",Data2[[#This Row],[FundSource]],IF(Data2[[#This Row],[FederalService]]="L",Data2[[#This Row],[FundSource]]&amp;"-L",IF(Data2[[#This Row],[FederalService]]="F",Data2[[#This Row],[FundSource]]&amp;"-F",IF(Data2[[#This Row],[FederalService]]="S",Data2[[#This Row],[FundSource]]&amp;"-S"))))</f>
        <v>SEG-F</v>
      </c>
    </row>
    <row r="1045" spans="1:29" ht="15" x14ac:dyDescent="0.25">
      <c r="A1045" t="s">
        <v>120</v>
      </c>
      <c r="B1045" t="s">
        <v>107</v>
      </c>
      <c r="C1045" t="s">
        <v>165</v>
      </c>
      <c r="D1045" s="15">
        <v>981</v>
      </c>
      <c r="E1045" t="s">
        <v>365</v>
      </c>
      <c r="F1045" t="s">
        <v>109</v>
      </c>
      <c r="G1045" t="s">
        <v>110</v>
      </c>
      <c r="H1045" t="s">
        <v>165</v>
      </c>
      <c r="I1045" t="s">
        <v>118</v>
      </c>
      <c r="J1045" t="s">
        <v>112</v>
      </c>
      <c r="K1045" t="s">
        <v>178</v>
      </c>
      <c r="L1045" s="15">
        <v>5301</v>
      </c>
      <c r="M1045" t="s">
        <v>364</v>
      </c>
      <c r="N1045" t="s">
        <v>114</v>
      </c>
      <c r="O1045" t="s">
        <v>366</v>
      </c>
      <c r="P1045" t="s">
        <v>367</v>
      </c>
      <c r="Q1045" t="s">
        <v>360</v>
      </c>
      <c r="R1045" t="s">
        <v>170</v>
      </c>
      <c r="S1045">
        <v>-11075700</v>
      </c>
      <c r="T1045">
        <v>0</v>
      </c>
      <c r="U1045" s="15">
        <v>1</v>
      </c>
      <c r="V1045" s="27" t="str">
        <f>INDEX(program[ProgramName],MATCH(Data2[[#This Row],[ProgramNum]],program[ProgramNum],0))</f>
        <v>GENERAL PROVISIONS</v>
      </c>
      <c r="W1045" s="20" t="str">
        <f>RIGHT(Data2[[#This Row],[ProgramNum]],1)&amp;Data2[[#This Row],[Statute]]</f>
        <v>9qj</v>
      </c>
      <c r="X1045" s="27" t="e">
        <f>INDEX(#REF!,MATCH(Data2[[#This Row],[Appr]],#REF!,0))</f>
        <v>#REF!</v>
      </c>
      <c r="Y1045" s="40" t="str">
        <f>INDEX(version[Version],MATCH(Data2[[#This Row],[ChangeAuth]],version[Chg code],0))</f>
        <v>Agency</v>
      </c>
      <c r="Z1045" s="30">
        <f>INDEX(fund[#Data],MATCH(G1045,fund[Fund code],0),2)</f>
        <v>211</v>
      </c>
      <c r="AA1045" s="29" t="str">
        <f>IF(Data2[[#This Row],[B2year]]=1,RIGHT(LEFT($A$1,4)+1,2),IF(Data2[[#This Row],[B2year]]=2,RIGHT($A$1,2),""))</f>
        <v>22</v>
      </c>
      <c r="AB1045" s="29">
        <f>INDEX(version8[#Data],MATCH(Data2[[#This Row],[Version]],version8[Version],0),2)</f>
        <v>1</v>
      </c>
      <c r="AC1045" s="29" t="str">
        <f>IF(Data2[[#This Row],[FederalService]]="",Data2[[#This Row],[FundSource]],IF(Data2[[#This Row],[FederalService]]="L",Data2[[#This Row],[FundSource]]&amp;"-L",IF(Data2[[#This Row],[FederalService]]="F",Data2[[#This Row],[FundSource]]&amp;"-F",IF(Data2[[#This Row],[FederalService]]="S",Data2[[#This Row],[FundSource]]&amp;"-S"))))</f>
        <v>SEG-F</v>
      </c>
    </row>
    <row r="1046" spans="1:29" ht="15" x14ac:dyDescent="0.25">
      <c r="A1046" t="s">
        <v>120</v>
      </c>
      <c r="B1046" t="s">
        <v>107</v>
      </c>
      <c r="C1046" t="s">
        <v>165</v>
      </c>
      <c r="D1046" s="15">
        <v>981</v>
      </c>
      <c r="E1046" t="s">
        <v>365</v>
      </c>
      <c r="F1046" t="s">
        <v>109</v>
      </c>
      <c r="G1046" t="s">
        <v>110</v>
      </c>
      <c r="H1046" t="s">
        <v>165</v>
      </c>
      <c r="I1046" t="s">
        <v>118</v>
      </c>
      <c r="J1046" t="s">
        <v>112</v>
      </c>
      <c r="K1046" t="s">
        <v>178</v>
      </c>
      <c r="L1046" s="15">
        <v>5301</v>
      </c>
      <c r="M1046" t="s">
        <v>364</v>
      </c>
      <c r="N1046" t="s">
        <v>114</v>
      </c>
      <c r="O1046" t="s">
        <v>366</v>
      </c>
      <c r="P1046" t="s">
        <v>367</v>
      </c>
      <c r="Q1046" t="s">
        <v>360</v>
      </c>
      <c r="R1046" t="s">
        <v>170</v>
      </c>
      <c r="S1046">
        <v>-13075700</v>
      </c>
      <c r="T1046">
        <v>0</v>
      </c>
      <c r="U1046" s="15">
        <v>2</v>
      </c>
      <c r="V1046" s="27" t="str">
        <f>INDEX(program[ProgramName],MATCH(Data2[[#This Row],[ProgramNum]],program[ProgramNum],0))</f>
        <v>GENERAL PROVISIONS</v>
      </c>
      <c r="W1046" s="20" t="str">
        <f>RIGHT(Data2[[#This Row],[ProgramNum]],1)&amp;Data2[[#This Row],[Statute]]</f>
        <v>9qj</v>
      </c>
      <c r="X1046" s="27" t="e">
        <f>INDEX(#REF!,MATCH(Data2[[#This Row],[Appr]],#REF!,0))</f>
        <v>#REF!</v>
      </c>
      <c r="Y1046" s="40" t="str">
        <f>INDEX(version[Version],MATCH(Data2[[#This Row],[ChangeAuth]],version[Chg code],0))</f>
        <v>Agency</v>
      </c>
      <c r="Z1046" s="30">
        <f>INDEX(fund[#Data],MATCH(G1046,fund[Fund code],0),2)</f>
        <v>211</v>
      </c>
      <c r="AA1046" s="29" t="str">
        <f>IF(Data2[[#This Row],[B2year]]=1,RIGHT(LEFT($A$1,4)+1,2),IF(Data2[[#This Row],[B2year]]=2,RIGHT($A$1,2),""))</f>
        <v>23</v>
      </c>
      <c r="AB1046" s="29">
        <f>INDEX(version8[#Data],MATCH(Data2[[#This Row],[Version]],version8[Version],0),2)</f>
        <v>1</v>
      </c>
      <c r="AC1046" s="29" t="str">
        <f>IF(Data2[[#This Row],[FederalService]]="",Data2[[#This Row],[FundSource]],IF(Data2[[#This Row],[FederalService]]="L",Data2[[#This Row],[FundSource]]&amp;"-L",IF(Data2[[#This Row],[FederalService]]="F",Data2[[#This Row],[FundSource]]&amp;"-F",IF(Data2[[#This Row],[FederalService]]="S",Data2[[#This Row],[FundSource]]&amp;"-S"))))</f>
        <v>SEG-F</v>
      </c>
    </row>
    <row r="1047" spans="1:29" ht="15" x14ac:dyDescent="0.25">
      <c r="A1047" t="s">
        <v>120</v>
      </c>
      <c r="B1047" t="s">
        <v>107</v>
      </c>
      <c r="C1047" t="s">
        <v>165</v>
      </c>
      <c r="D1047" s="15">
        <v>961</v>
      </c>
      <c r="E1047" t="s">
        <v>361</v>
      </c>
      <c r="F1047" t="s">
        <v>109</v>
      </c>
      <c r="G1047" t="s">
        <v>110</v>
      </c>
      <c r="H1047" t="s">
        <v>165</v>
      </c>
      <c r="I1047" t="s">
        <v>118</v>
      </c>
      <c r="J1047" t="s">
        <v>112</v>
      </c>
      <c r="K1047" t="s">
        <v>165</v>
      </c>
      <c r="L1047" s="15">
        <v>2000</v>
      </c>
      <c r="M1047" t="s">
        <v>115</v>
      </c>
      <c r="N1047" t="s">
        <v>116</v>
      </c>
      <c r="O1047" t="s">
        <v>362</v>
      </c>
      <c r="P1047" t="s">
        <v>264</v>
      </c>
      <c r="Q1047" t="s">
        <v>295</v>
      </c>
      <c r="R1047" t="s">
        <v>170</v>
      </c>
      <c r="S1047">
        <v>15800</v>
      </c>
      <c r="T1047">
        <v>0</v>
      </c>
      <c r="U1047" s="15">
        <v>1</v>
      </c>
      <c r="V1047" s="27" t="str">
        <f>INDEX(program[ProgramName],MATCH(Data2[[#This Row],[ProgramNum]],program[ProgramNum],0))</f>
        <v>GENERAL PROVISIONS</v>
      </c>
      <c r="W1047" s="20" t="str">
        <f>RIGHT(Data2[[#This Row],[ProgramNum]],1)&amp;Data2[[#This Row],[Statute]]</f>
        <v>9qh</v>
      </c>
      <c r="X1047" s="27" t="e">
        <f>INDEX(#REF!,MATCH(Data2[[#This Row],[Appr]],#REF!,0))</f>
        <v>#REF!</v>
      </c>
      <c r="Y1047" s="40" t="str">
        <f>INDEX(version[Version],MATCH(Data2[[#This Row],[ChangeAuth]],version[Chg code],0))</f>
        <v>Agency</v>
      </c>
      <c r="Z1047" s="30">
        <f>INDEX(fund[#Data],MATCH(G1047,fund[Fund code],0),2)</f>
        <v>211</v>
      </c>
      <c r="AA1047" s="29" t="str">
        <f>IF(Data2[[#This Row],[B2year]]=1,RIGHT(LEFT($A$1,4)+1,2),IF(Data2[[#This Row],[B2year]]=2,RIGHT($A$1,2),""))</f>
        <v>22</v>
      </c>
      <c r="AB1047" s="29">
        <f>INDEX(version8[#Data],MATCH(Data2[[#This Row],[Version]],version8[Version],0),2)</f>
        <v>1</v>
      </c>
      <c r="AC1047" s="29" t="str">
        <f>IF(Data2[[#This Row],[FederalService]]="",Data2[[#This Row],[FundSource]],IF(Data2[[#This Row],[FederalService]]="L",Data2[[#This Row],[FundSource]]&amp;"-L",IF(Data2[[#This Row],[FederalService]]="F",Data2[[#This Row],[FundSource]]&amp;"-F",IF(Data2[[#This Row],[FederalService]]="S",Data2[[#This Row],[FundSource]]&amp;"-S"))))</f>
        <v>SEG</v>
      </c>
    </row>
    <row r="1048" spans="1:29" ht="15" x14ac:dyDescent="0.25">
      <c r="A1048" t="s">
        <v>120</v>
      </c>
      <c r="B1048" t="s">
        <v>107</v>
      </c>
      <c r="C1048" t="s">
        <v>165</v>
      </c>
      <c r="D1048" s="15">
        <v>961</v>
      </c>
      <c r="E1048" t="s">
        <v>361</v>
      </c>
      <c r="F1048" t="s">
        <v>109</v>
      </c>
      <c r="G1048" t="s">
        <v>110</v>
      </c>
      <c r="H1048" t="s">
        <v>165</v>
      </c>
      <c r="I1048" t="s">
        <v>118</v>
      </c>
      <c r="J1048" t="s">
        <v>112</v>
      </c>
      <c r="K1048" t="s">
        <v>165</v>
      </c>
      <c r="L1048" s="15">
        <v>2000</v>
      </c>
      <c r="M1048" t="s">
        <v>115</v>
      </c>
      <c r="N1048" t="s">
        <v>116</v>
      </c>
      <c r="O1048" t="s">
        <v>362</v>
      </c>
      <c r="P1048" t="s">
        <v>264</v>
      </c>
      <c r="Q1048" t="s">
        <v>295</v>
      </c>
      <c r="R1048" t="s">
        <v>170</v>
      </c>
      <c r="S1048">
        <v>15800</v>
      </c>
      <c r="T1048">
        <v>0</v>
      </c>
      <c r="U1048" s="15">
        <v>2</v>
      </c>
      <c r="V1048" s="27" t="str">
        <f>INDEX(program[ProgramName],MATCH(Data2[[#This Row],[ProgramNum]],program[ProgramNum],0))</f>
        <v>GENERAL PROVISIONS</v>
      </c>
      <c r="W1048" s="20" t="str">
        <f>RIGHT(Data2[[#This Row],[ProgramNum]],1)&amp;Data2[[#This Row],[Statute]]</f>
        <v>9qh</v>
      </c>
      <c r="X1048" s="27" t="e">
        <f>INDEX(#REF!,MATCH(Data2[[#This Row],[Appr]],#REF!,0))</f>
        <v>#REF!</v>
      </c>
      <c r="Y1048" s="40" t="str">
        <f>INDEX(version[Version],MATCH(Data2[[#This Row],[ChangeAuth]],version[Chg code],0))</f>
        <v>Agency</v>
      </c>
      <c r="Z1048" s="30">
        <f>INDEX(fund[#Data],MATCH(G1048,fund[Fund code],0),2)</f>
        <v>211</v>
      </c>
      <c r="AA1048" s="29" t="str">
        <f>IF(Data2[[#This Row],[B2year]]=1,RIGHT(LEFT($A$1,4)+1,2),IF(Data2[[#This Row],[B2year]]=2,RIGHT($A$1,2),""))</f>
        <v>23</v>
      </c>
      <c r="AB1048" s="29">
        <f>INDEX(version8[#Data],MATCH(Data2[[#This Row],[Version]],version8[Version],0),2)</f>
        <v>1</v>
      </c>
      <c r="AC1048" s="29" t="str">
        <f>IF(Data2[[#This Row],[FederalService]]="",Data2[[#This Row],[FundSource]],IF(Data2[[#This Row],[FederalService]]="L",Data2[[#This Row],[FundSource]]&amp;"-L",IF(Data2[[#This Row],[FederalService]]="F",Data2[[#This Row],[FundSource]]&amp;"-F",IF(Data2[[#This Row],[FederalService]]="S",Data2[[#This Row],[FundSource]]&amp;"-S"))))</f>
        <v>SEG</v>
      </c>
    </row>
    <row r="1049" spans="1:29" ht="15" x14ac:dyDescent="0.25">
      <c r="A1049" t="s">
        <v>120</v>
      </c>
      <c r="B1049" t="s">
        <v>107</v>
      </c>
      <c r="C1049" t="s">
        <v>165</v>
      </c>
      <c r="D1049" s="15">
        <v>961</v>
      </c>
      <c r="E1049" t="s">
        <v>361</v>
      </c>
      <c r="F1049" t="s">
        <v>109</v>
      </c>
      <c r="G1049" t="s">
        <v>110</v>
      </c>
      <c r="H1049" t="s">
        <v>165</v>
      </c>
      <c r="I1049" t="s">
        <v>118</v>
      </c>
      <c r="J1049" t="s">
        <v>112</v>
      </c>
      <c r="K1049" t="s">
        <v>165</v>
      </c>
      <c r="L1049" s="15">
        <v>2000</v>
      </c>
      <c r="M1049" t="s">
        <v>115</v>
      </c>
      <c r="N1049" t="s">
        <v>116</v>
      </c>
      <c r="O1049" t="s">
        <v>362</v>
      </c>
      <c r="P1049" t="s">
        <v>264</v>
      </c>
      <c r="Q1049" t="s">
        <v>274</v>
      </c>
      <c r="R1049" t="s">
        <v>170</v>
      </c>
      <c r="S1049">
        <v>-1551185900</v>
      </c>
      <c r="T1049">
        <v>0</v>
      </c>
      <c r="U1049" s="15">
        <v>2</v>
      </c>
      <c r="V1049" s="27" t="str">
        <f>INDEX(program[ProgramName],MATCH(Data2[[#This Row],[ProgramNum]],program[ProgramNum],0))</f>
        <v>GENERAL PROVISIONS</v>
      </c>
      <c r="W1049" s="20" t="str">
        <f>RIGHT(Data2[[#This Row],[ProgramNum]],1)&amp;Data2[[#This Row],[Statute]]</f>
        <v>9qh</v>
      </c>
      <c r="X1049" s="27" t="e">
        <f>INDEX(#REF!,MATCH(Data2[[#This Row],[Appr]],#REF!,0))</f>
        <v>#REF!</v>
      </c>
      <c r="Y1049" s="40" t="str">
        <f>INDEX(version[Version],MATCH(Data2[[#This Row],[ChangeAuth]],version[Chg code],0))</f>
        <v>Agency</v>
      </c>
      <c r="Z1049" s="30">
        <f>INDEX(fund[#Data],MATCH(G1049,fund[Fund code],0),2)</f>
        <v>211</v>
      </c>
      <c r="AA1049" s="29" t="str">
        <f>IF(Data2[[#This Row],[B2year]]=1,RIGHT(LEFT($A$1,4)+1,2),IF(Data2[[#This Row],[B2year]]=2,RIGHT($A$1,2),""))</f>
        <v>23</v>
      </c>
      <c r="AB1049" s="29">
        <f>INDEX(version8[#Data],MATCH(Data2[[#This Row],[Version]],version8[Version],0),2)</f>
        <v>1</v>
      </c>
      <c r="AC1049" s="29" t="str">
        <f>IF(Data2[[#This Row],[FederalService]]="",Data2[[#This Row],[FundSource]],IF(Data2[[#This Row],[FederalService]]="L",Data2[[#This Row],[FundSource]]&amp;"-L",IF(Data2[[#This Row],[FederalService]]="F",Data2[[#This Row],[FundSource]]&amp;"-F",IF(Data2[[#This Row],[FederalService]]="S",Data2[[#This Row],[FundSource]]&amp;"-S"))))</f>
        <v>SEG</v>
      </c>
    </row>
    <row r="1050" spans="1:29" ht="15" x14ac:dyDescent="0.25">
      <c r="A1050" t="s">
        <v>120</v>
      </c>
      <c r="B1050" t="s">
        <v>107</v>
      </c>
      <c r="C1050" t="s">
        <v>165</v>
      </c>
      <c r="D1050" s="15">
        <v>961</v>
      </c>
      <c r="E1050" t="s">
        <v>361</v>
      </c>
      <c r="F1050" t="s">
        <v>109</v>
      </c>
      <c r="G1050" t="s">
        <v>110</v>
      </c>
      <c r="H1050" t="s">
        <v>165</v>
      </c>
      <c r="I1050" t="s">
        <v>118</v>
      </c>
      <c r="J1050" t="s">
        <v>112</v>
      </c>
      <c r="K1050" t="s">
        <v>165</v>
      </c>
      <c r="L1050" s="15">
        <v>2000</v>
      </c>
      <c r="M1050" t="s">
        <v>115</v>
      </c>
      <c r="N1050" t="s">
        <v>116</v>
      </c>
      <c r="O1050" t="s">
        <v>362</v>
      </c>
      <c r="P1050" t="s">
        <v>264</v>
      </c>
      <c r="Q1050" t="s">
        <v>274</v>
      </c>
      <c r="R1050" t="s">
        <v>170</v>
      </c>
      <c r="S1050">
        <v>-1551185900</v>
      </c>
      <c r="T1050">
        <v>0</v>
      </c>
      <c r="U1050" s="15">
        <v>1</v>
      </c>
      <c r="V1050" s="27" t="str">
        <f>INDEX(program[ProgramName],MATCH(Data2[[#This Row],[ProgramNum]],program[ProgramNum],0))</f>
        <v>GENERAL PROVISIONS</v>
      </c>
      <c r="W1050" s="20" t="str">
        <f>RIGHT(Data2[[#This Row],[ProgramNum]],1)&amp;Data2[[#This Row],[Statute]]</f>
        <v>9qh</v>
      </c>
      <c r="X1050" s="27" t="e">
        <f>INDEX(#REF!,MATCH(Data2[[#This Row],[Appr]],#REF!,0))</f>
        <v>#REF!</v>
      </c>
      <c r="Y1050" s="40" t="str">
        <f>INDEX(version[Version],MATCH(Data2[[#This Row],[ChangeAuth]],version[Chg code],0))</f>
        <v>Agency</v>
      </c>
      <c r="Z1050" s="30">
        <f>INDEX(fund[#Data],MATCH(G1050,fund[Fund code],0),2)</f>
        <v>211</v>
      </c>
      <c r="AA1050" s="29" t="str">
        <f>IF(Data2[[#This Row],[B2year]]=1,RIGHT(LEFT($A$1,4)+1,2),IF(Data2[[#This Row],[B2year]]=2,RIGHT($A$1,2),""))</f>
        <v>22</v>
      </c>
      <c r="AB1050" s="29">
        <f>INDEX(version8[#Data],MATCH(Data2[[#This Row],[Version]],version8[Version],0),2)</f>
        <v>1</v>
      </c>
      <c r="AC1050" s="29" t="str">
        <f>IF(Data2[[#This Row],[FederalService]]="",Data2[[#This Row],[FundSource]],IF(Data2[[#This Row],[FederalService]]="L",Data2[[#This Row],[FundSource]]&amp;"-L",IF(Data2[[#This Row],[FederalService]]="F",Data2[[#This Row],[FundSource]]&amp;"-F",IF(Data2[[#This Row],[FederalService]]="S",Data2[[#This Row],[FundSource]]&amp;"-S"))))</f>
        <v>SEG</v>
      </c>
    </row>
    <row r="1051" spans="1:29" ht="15" x14ac:dyDescent="0.25">
      <c r="A1051" t="s">
        <v>120</v>
      </c>
      <c r="B1051" t="s">
        <v>107</v>
      </c>
      <c r="C1051" t="s">
        <v>165</v>
      </c>
      <c r="D1051" s="15">
        <v>961</v>
      </c>
      <c r="E1051" t="s">
        <v>361</v>
      </c>
      <c r="F1051" t="s">
        <v>109</v>
      </c>
      <c r="G1051" t="s">
        <v>110</v>
      </c>
      <c r="H1051" t="s">
        <v>165</v>
      </c>
      <c r="I1051" t="s">
        <v>118</v>
      </c>
      <c r="J1051" t="s">
        <v>112</v>
      </c>
      <c r="K1051" t="s">
        <v>165</v>
      </c>
      <c r="L1051" s="15">
        <v>5301</v>
      </c>
      <c r="M1051" t="s">
        <v>364</v>
      </c>
      <c r="N1051" t="s">
        <v>114</v>
      </c>
      <c r="O1051" t="s">
        <v>362</v>
      </c>
      <c r="P1051" t="s">
        <v>264</v>
      </c>
      <c r="Q1051" t="s">
        <v>274</v>
      </c>
      <c r="R1051" t="s">
        <v>170</v>
      </c>
      <c r="S1051">
        <v>22659600</v>
      </c>
      <c r="T1051">
        <v>0</v>
      </c>
      <c r="U1051" s="15">
        <v>1</v>
      </c>
      <c r="V1051" s="27" t="str">
        <f>INDEX(program[ProgramName],MATCH(Data2[[#This Row],[ProgramNum]],program[ProgramNum],0))</f>
        <v>GENERAL PROVISIONS</v>
      </c>
      <c r="W1051" s="20" t="str">
        <f>RIGHT(Data2[[#This Row],[ProgramNum]],1)&amp;Data2[[#This Row],[Statute]]</f>
        <v>9qh</v>
      </c>
      <c r="X1051" s="27" t="e">
        <f>INDEX(#REF!,MATCH(Data2[[#This Row],[Appr]],#REF!,0))</f>
        <v>#REF!</v>
      </c>
      <c r="Y1051" s="40" t="str">
        <f>INDEX(version[Version],MATCH(Data2[[#This Row],[ChangeAuth]],version[Chg code],0))</f>
        <v>Agency</v>
      </c>
      <c r="Z1051" s="30">
        <f>INDEX(fund[#Data],MATCH(G1051,fund[Fund code],0),2)</f>
        <v>211</v>
      </c>
      <c r="AA1051" s="29" t="str">
        <f>IF(Data2[[#This Row],[B2year]]=1,RIGHT(LEFT($A$1,4)+1,2),IF(Data2[[#This Row],[B2year]]=2,RIGHT($A$1,2),""))</f>
        <v>22</v>
      </c>
      <c r="AB1051" s="29">
        <f>INDEX(version8[#Data],MATCH(Data2[[#This Row],[Version]],version8[Version],0),2)</f>
        <v>1</v>
      </c>
      <c r="AC1051" s="29" t="str">
        <f>IF(Data2[[#This Row],[FederalService]]="",Data2[[#This Row],[FundSource]],IF(Data2[[#This Row],[FederalService]]="L",Data2[[#This Row],[FundSource]]&amp;"-L",IF(Data2[[#This Row],[FederalService]]="F",Data2[[#This Row],[FundSource]]&amp;"-F",IF(Data2[[#This Row],[FederalService]]="S",Data2[[#This Row],[FundSource]]&amp;"-S"))))</f>
        <v>SEG</v>
      </c>
    </row>
    <row r="1052" spans="1:29" ht="15" x14ac:dyDescent="0.25">
      <c r="A1052" t="s">
        <v>120</v>
      </c>
      <c r="B1052" t="s">
        <v>107</v>
      </c>
      <c r="C1052" t="s">
        <v>165</v>
      </c>
      <c r="D1052" s="15">
        <v>961</v>
      </c>
      <c r="E1052" t="s">
        <v>361</v>
      </c>
      <c r="F1052" t="s">
        <v>109</v>
      </c>
      <c r="G1052" t="s">
        <v>110</v>
      </c>
      <c r="H1052" t="s">
        <v>165</v>
      </c>
      <c r="I1052" t="s">
        <v>118</v>
      </c>
      <c r="J1052" t="s">
        <v>112</v>
      </c>
      <c r="K1052" t="s">
        <v>165</v>
      </c>
      <c r="L1052" s="15">
        <v>5301</v>
      </c>
      <c r="M1052" t="s">
        <v>364</v>
      </c>
      <c r="N1052" t="s">
        <v>114</v>
      </c>
      <c r="O1052" t="s">
        <v>362</v>
      </c>
      <c r="P1052" t="s">
        <v>264</v>
      </c>
      <c r="Q1052" t="s">
        <v>274</v>
      </c>
      <c r="R1052" t="s">
        <v>170</v>
      </c>
      <c r="S1052">
        <v>18659600</v>
      </c>
      <c r="T1052">
        <v>0</v>
      </c>
      <c r="U1052" s="15">
        <v>2</v>
      </c>
      <c r="V1052" s="27" t="str">
        <f>INDEX(program[ProgramName],MATCH(Data2[[#This Row],[ProgramNum]],program[ProgramNum],0))</f>
        <v>GENERAL PROVISIONS</v>
      </c>
      <c r="W1052" s="20" t="str">
        <f>RIGHT(Data2[[#This Row],[ProgramNum]],1)&amp;Data2[[#This Row],[Statute]]</f>
        <v>9qh</v>
      </c>
      <c r="X1052" s="27" t="e">
        <f>INDEX(#REF!,MATCH(Data2[[#This Row],[Appr]],#REF!,0))</f>
        <v>#REF!</v>
      </c>
      <c r="Y1052" s="40" t="str">
        <f>INDEX(version[Version],MATCH(Data2[[#This Row],[ChangeAuth]],version[Chg code],0))</f>
        <v>Agency</v>
      </c>
      <c r="Z1052" s="30">
        <f>INDEX(fund[#Data],MATCH(G1052,fund[Fund code],0),2)</f>
        <v>211</v>
      </c>
      <c r="AA1052" s="29" t="str">
        <f>IF(Data2[[#This Row],[B2year]]=1,RIGHT(LEFT($A$1,4)+1,2),IF(Data2[[#This Row],[B2year]]=2,RIGHT($A$1,2),""))</f>
        <v>23</v>
      </c>
      <c r="AB1052" s="29">
        <f>INDEX(version8[#Data],MATCH(Data2[[#This Row],[Version]],version8[Version],0),2)</f>
        <v>1</v>
      </c>
      <c r="AC1052" s="29" t="str">
        <f>IF(Data2[[#This Row],[FederalService]]="",Data2[[#This Row],[FundSource]],IF(Data2[[#This Row],[FederalService]]="L",Data2[[#This Row],[FundSource]]&amp;"-L",IF(Data2[[#This Row],[FederalService]]="F",Data2[[#This Row],[FundSource]]&amp;"-F",IF(Data2[[#This Row],[FederalService]]="S",Data2[[#This Row],[FundSource]]&amp;"-S"))))</f>
        <v>SEG</v>
      </c>
    </row>
    <row r="1053" spans="1:29" ht="15" x14ac:dyDescent="0.25">
      <c r="A1053" t="s">
        <v>120</v>
      </c>
      <c r="B1053" t="s">
        <v>107</v>
      </c>
      <c r="C1053" t="s">
        <v>165</v>
      </c>
      <c r="D1053" s="15">
        <v>961</v>
      </c>
      <c r="E1053" t="s">
        <v>361</v>
      </c>
      <c r="F1053" t="s">
        <v>109</v>
      </c>
      <c r="G1053" t="s">
        <v>110</v>
      </c>
      <c r="H1053" t="s">
        <v>165</v>
      </c>
      <c r="I1053" t="s">
        <v>118</v>
      </c>
      <c r="J1053" t="s">
        <v>112</v>
      </c>
      <c r="K1053" t="s">
        <v>165</v>
      </c>
      <c r="L1053" s="15">
        <v>5302</v>
      </c>
      <c r="M1053" t="s">
        <v>371</v>
      </c>
      <c r="N1053" t="s">
        <v>114</v>
      </c>
      <c r="O1053" t="s">
        <v>362</v>
      </c>
      <c r="P1053" t="s">
        <v>264</v>
      </c>
      <c r="Q1053" t="s">
        <v>274</v>
      </c>
      <c r="R1053" t="s">
        <v>170</v>
      </c>
      <c r="S1053">
        <v>113379900</v>
      </c>
      <c r="T1053">
        <v>0</v>
      </c>
      <c r="U1053" s="15">
        <v>1</v>
      </c>
      <c r="V1053" s="27" t="str">
        <f>INDEX(program[ProgramName],MATCH(Data2[[#This Row],[ProgramNum]],program[ProgramNum],0))</f>
        <v>GENERAL PROVISIONS</v>
      </c>
      <c r="W1053" s="20" t="str">
        <f>RIGHT(Data2[[#This Row],[ProgramNum]],1)&amp;Data2[[#This Row],[Statute]]</f>
        <v>9qh</v>
      </c>
      <c r="X1053" s="27" t="e">
        <f>INDEX(#REF!,MATCH(Data2[[#This Row],[Appr]],#REF!,0))</f>
        <v>#REF!</v>
      </c>
      <c r="Y1053" s="40" t="str">
        <f>INDEX(version[Version],MATCH(Data2[[#This Row],[ChangeAuth]],version[Chg code],0))</f>
        <v>Agency</v>
      </c>
      <c r="Z1053" s="30">
        <f>INDEX(fund[#Data],MATCH(G1053,fund[Fund code],0),2)</f>
        <v>211</v>
      </c>
      <c r="AA1053" s="29" t="str">
        <f>IF(Data2[[#This Row],[B2year]]=1,RIGHT(LEFT($A$1,4)+1,2),IF(Data2[[#This Row],[B2year]]=2,RIGHT($A$1,2),""))</f>
        <v>22</v>
      </c>
      <c r="AB1053" s="29">
        <f>INDEX(version8[#Data],MATCH(Data2[[#This Row],[Version]],version8[Version],0),2)</f>
        <v>1</v>
      </c>
      <c r="AC1053" s="29" t="str">
        <f>IF(Data2[[#This Row],[FederalService]]="",Data2[[#This Row],[FundSource]],IF(Data2[[#This Row],[FederalService]]="L",Data2[[#This Row],[FundSource]]&amp;"-L",IF(Data2[[#This Row],[FederalService]]="F",Data2[[#This Row],[FundSource]]&amp;"-F",IF(Data2[[#This Row],[FederalService]]="S",Data2[[#This Row],[FundSource]]&amp;"-S"))))</f>
        <v>SEG</v>
      </c>
    </row>
    <row r="1054" spans="1:29" ht="15" x14ac:dyDescent="0.25">
      <c r="A1054" t="s">
        <v>120</v>
      </c>
      <c r="B1054" t="s">
        <v>107</v>
      </c>
      <c r="C1054" t="s">
        <v>165</v>
      </c>
      <c r="D1054" s="15">
        <v>961</v>
      </c>
      <c r="E1054" t="s">
        <v>361</v>
      </c>
      <c r="F1054" t="s">
        <v>109</v>
      </c>
      <c r="G1054" t="s">
        <v>110</v>
      </c>
      <c r="H1054" t="s">
        <v>165</v>
      </c>
      <c r="I1054" t="s">
        <v>118</v>
      </c>
      <c r="J1054" t="s">
        <v>112</v>
      </c>
      <c r="K1054" t="s">
        <v>165</v>
      </c>
      <c r="L1054" s="15">
        <v>5302</v>
      </c>
      <c r="M1054" t="s">
        <v>371</v>
      </c>
      <c r="N1054" t="s">
        <v>114</v>
      </c>
      <c r="O1054" t="s">
        <v>362</v>
      </c>
      <c r="P1054" t="s">
        <v>264</v>
      </c>
      <c r="Q1054" t="s">
        <v>274</v>
      </c>
      <c r="R1054" t="s">
        <v>170</v>
      </c>
      <c r="S1054">
        <v>58462200</v>
      </c>
      <c r="T1054">
        <v>0</v>
      </c>
      <c r="U1054" s="15">
        <v>2</v>
      </c>
      <c r="V1054" s="27" t="str">
        <f>INDEX(program[ProgramName],MATCH(Data2[[#This Row],[ProgramNum]],program[ProgramNum],0))</f>
        <v>GENERAL PROVISIONS</v>
      </c>
      <c r="W1054" s="20" t="str">
        <f>RIGHT(Data2[[#This Row],[ProgramNum]],1)&amp;Data2[[#This Row],[Statute]]</f>
        <v>9qh</v>
      </c>
      <c r="X1054" s="27" t="e">
        <f>INDEX(#REF!,MATCH(Data2[[#This Row],[Appr]],#REF!,0))</f>
        <v>#REF!</v>
      </c>
      <c r="Y1054" s="40" t="str">
        <f>INDEX(version[Version],MATCH(Data2[[#This Row],[ChangeAuth]],version[Chg code],0))</f>
        <v>Agency</v>
      </c>
      <c r="Z1054" s="30">
        <f>INDEX(fund[#Data],MATCH(G1054,fund[Fund code],0),2)</f>
        <v>211</v>
      </c>
      <c r="AA1054" s="29" t="str">
        <f>IF(Data2[[#This Row],[B2year]]=1,RIGHT(LEFT($A$1,4)+1,2),IF(Data2[[#This Row],[B2year]]=2,RIGHT($A$1,2),""))</f>
        <v>23</v>
      </c>
      <c r="AB1054" s="29">
        <f>INDEX(version8[#Data],MATCH(Data2[[#This Row],[Version]],version8[Version],0),2)</f>
        <v>1</v>
      </c>
      <c r="AC1054" s="29" t="str">
        <f>IF(Data2[[#This Row],[FederalService]]="",Data2[[#This Row],[FundSource]],IF(Data2[[#This Row],[FederalService]]="L",Data2[[#This Row],[FundSource]]&amp;"-L",IF(Data2[[#This Row],[FederalService]]="F",Data2[[#This Row],[FundSource]]&amp;"-F",IF(Data2[[#This Row],[FederalService]]="S",Data2[[#This Row],[FundSource]]&amp;"-S"))))</f>
        <v>SEG</v>
      </c>
    </row>
    <row r="1055" spans="1:29" ht="15" x14ac:dyDescent="0.25">
      <c r="A1055" t="s">
        <v>120</v>
      </c>
      <c r="B1055" t="s">
        <v>107</v>
      </c>
      <c r="C1055" t="s">
        <v>165</v>
      </c>
      <c r="D1055" s="15">
        <v>961</v>
      </c>
      <c r="E1055" t="s">
        <v>361</v>
      </c>
      <c r="F1055" t="s">
        <v>109</v>
      </c>
      <c r="G1055" t="s">
        <v>110</v>
      </c>
      <c r="H1055" t="s">
        <v>165</v>
      </c>
      <c r="I1055" t="s">
        <v>118</v>
      </c>
      <c r="J1055" t="s">
        <v>112</v>
      </c>
      <c r="K1055" t="s">
        <v>165</v>
      </c>
      <c r="L1055" s="15">
        <v>5303</v>
      </c>
      <c r="M1055" t="s">
        <v>368</v>
      </c>
      <c r="N1055" t="s">
        <v>114</v>
      </c>
      <c r="O1055" t="s">
        <v>362</v>
      </c>
      <c r="P1055" t="s">
        <v>264</v>
      </c>
      <c r="Q1055" t="s">
        <v>274</v>
      </c>
      <c r="R1055" t="s">
        <v>170</v>
      </c>
      <c r="S1055">
        <v>11075700</v>
      </c>
      <c r="T1055">
        <v>0</v>
      </c>
      <c r="U1055" s="15">
        <v>1</v>
      </c>
      <c r="V1055" s="27" t="str">
        <f>INDEX(program[ProgramName],MATCH(Data2[[#This Row],[ProgramNum]],program[ProgramNum],0))</f>
        <v>GENERAL PROVISIONS</v>
      </c>
      <c r="W1055" s="20" t="str">
        <f>RIGHT(Data2[[#This Row],[ProgramNum]],1)&amp;Data2[[#This Row],[Statute]]</f>
        <v>9qh</v>
      </c>
      <c r="X1055" s="27" t="e">
        <f>INDEX(#REF!,MATCH(Data2[[#This Row],[Appr]],#REF!,0))</f>
        <v>#REF!</v>
      </c>
      <c r="Y1055" s="40" t="str">
        <f>INDEX(version[Version],MATCH(Data2[[#This Row],[ChangeAuth]],version[Chg code],0))</f>
        <v>Agency</v>
      </c>
      <c r="Z1055" s="30">
        <f>INDEX(fund[#Data],MATCH(G1055,fund[Fund code],0),2)</f>
        <v>211</v>
      </c>
      <c r="AA1055" s="29" t="str">
        <f>IF(Data2[[#This Row],[B2year]]=1,RIGHT(LEFT($A$1,4)+1,2),IF(Data2[[#This Row],[B2year]]=2,RIGHT($A$1,2),""))</f>
        <v>22</v>
      </c>
      <c r="AB1055" s="29">
        <f>INDEX(version8[#Data],MATCH(Data2[[#This Row],[Version]],version8[Version],0),2)</f>
        <v>1</v>
      </c>
      <c r="AC1055" s="29" t="str">
        <f>IF(Data2[[#This Row],[FederalService]]="",Data2[[#This Row],[FundSource]],IF(Data2[[#This Row],[FederalService]]="L",Data2[[#This Row],[FundSource]]&amp;"-L",IF(Data2[[#This Row],[FederalService]]="F",Data2[[#This Row],[FundSource]]&amp;"-F",IF(Data2[[#This Row],[FederalService]]="S",Data2[[#This Row],[FundSource]]&amp;"-S"))))</f>
        <v>SEG</v>
      </c>
    </row>
    <row r="1056" spans="1:29" ht="15" x14ac:dyDescent="0.25">
      <c r="A1056" t="s">
        <v>120</v>
      </c>
      <c r="B1056" t="s">
        <v>107</v>
      </c>
      <c r="C1056" t="s">
        <v>165</v>
      </c>
      <c r="D1056" s="15">
        <v>961</v>
      </c>
      <c r="E1056" t="s">
        <v>361</v>
      </c>
      <c r="F1056" t="s">
        <v>109</v>
      </c>
      <c r="G1056" t="s">
        <v>110</v>
      </c>
      <c r="H1056" t="s">
        <v>165</v>
      </c>
      <c r="I1056" t="s">
        <v>118</v>
      </c>
      <c r="J1056" t="s">
        <v>112</v>
      </c>
      <c r="K1056" t="s">
        <v>165</v>
      </c>
      <c r="L1056" s="15">
        <v>5303</v>
      </c>
      <c r="M1056" t="s">
        <v>368</v>
      </c>
      <c r="N1056" t="s">
        <v>114</v>
      </c>
      <c r="O1056" t="s">
        <v>362</v>
      </c>
      <c r="P1056" t="s">
        <v>264</v>
      </c>
      <c r="Q1056" t="s">
        <v>274</v>
      </c>
      <c r="R1056" t="s">
        <v>170</v>
      </c>
      <c r="S1056">
        <v>13075700</v>
      </c>
      <c r="T1056">
        <v>0</v>
      </c>
      <c r="U1056" s="15">
        <v>2</v>
      </c>
      <c r="V1056" s="27" t="str">
        <f>INDEX(program[ProgramName],MATCH(Data2[[#This Row],[ProgramNum]],program[ProgramNum],0))</f>
        <v>GENERAL PROVISIONS</v>
      </c>
      <c r="W1056" s="20" t="str">
        <f>RIGHT(Data2[[#This Row],[ProgramNum]],1)&amp;Data2[[#This Row],[Statute]]</f>
        <v>9qh</v>
      </c>
      <c r="X1056" s="27" t="e">
        <f>INDEX(#REF!,MATCH(Data2[[#This Row],[Appr]],#REF!,0))</f>
        <v>#REF!</v>
      </c>
      <c r="Y1056" s="40" t="str">
        <f>INDEX(version[Version],MATCH(Data2[[#This Row],[ChangeAuth]],version[Chg code],0))</f>
        <v>Agency</v>
      </c>
      <c r="Z1056" s="30">
        <f>INDEX(fund[#Data],MATCH(G1056,fund[Fund code],0),2)</f>
        <v>211</v>
      </c>
      <c r="AA1056" s="29" t="str">
        <f>IF(Data2[[#This Row],[B2year]]=1,RIGHT(LEFT($A$1,4)+1,2),IF(Data2[[#This Row],[B2year]]=2,RIGHT($A$1,2),""))</f>
        <v>23</v>
      </c>
      <c r="AB1056" s="29">
        <f>INDEX(version8[#Data],MATCH(Data2[[#This Row],[Version]],version8[Version],0),2)</f>
        <v>1</v>
      </c>
      <c r="AC1056" s="29" t="str">
        <f>IF(Data2[[#This Row],[FederalService]]="",Data2[[#This Row],[FundSource]],IF(Data2[[#This Row],[FederalService]]="L",Data2[[#This Row],[FundSource]]&amp;"-L",IF(Data2[[#This Row],[FederalService]]="F",Data2[[#This Row],[FundSource]]&amp;"-F",IF(Data2[[#This Row],[FederalService]]="S",Data2[[#This Row],[FundSource]]&amp;"-S"))))</f>
        <v>SEG</v>
      </c>
    </row>
    <row r="1057" spans="1:29" ht="15" x14ac:dyDescent="0.25">
      <c r="A1057" t="s">
        <v>128</v>
      </c>
      <c r="B1057" t="s">
        <v>107</v>
      </c>
      <c r="C1057" t="s">
        <v>165</v>
      </c>
      <c r="D1057" s="15">
        <v>661</v>
      </c>
      <c r="E1057" t="s">
        <v>480</v>
      </c>
      <c r="F1057" t="s">
        <v>109</v>
      </c>
      <c r="G1057" t="s">
        <v>110</v>
      </c>
      <c r="H1057" t="s">
        <v>474</v>
      </c>
      <c r="I1057" t="s">
        <v>112</v>
      </c>
      <c r="J1057" t="s">
        <v>112</v>
      </c>
      <c r="K1057" t="s">
        <v>165</v>
      </c>
      <c r="L1057" s="15">
        <v>8002</v>
      </c>
      <c r="M1057" t="s">
        <v>138</v>
      </c>
      <c r="N1057" t="s">
        <v>125</v>
      </c>
      <c r="O1057" t="s">
        <v>235</v>
      </c>
      <c r="P1057" t="s">
        <v>264</v>
      </c>
      <c r="Q1057" t="s">
        <v>470</v>
      </c>
      <c r="R1057" t="s">
        <v>170</v>
      </c>
      <c r="S1057">
        <v>526300</v>
      </c>
      <c r="T1057">
        <v>0</v>
      </c>
      <c r="U1057" s="15">
        <v>2</v>
      </c>
      <c r="V1057" s="27" t="str">
        <f>INDEX(program[ProgramName],MATCH(Data2[[#This Row],[ProgramNum]],program[ProgramNum],0))</f>
        <v>DEBT SERVICES</v>
      </c>
      <c r="W1057" s="20" t="str">
        <f>RIGHT(Data2[[#This Row],[ProgramNum]],1)&amp;Data2[[#This Row],[Statute]]</f>
        <v>6aq</v>
      </c>
      <c r="X1057" s="27" t="e">
        <f>INDEX(#REF!,MATCH(Data2[[#This Row],[Appr]],#REF!,0))</f>
        <v>#REF!</v>
      </c>
      <c r="Y1057" s="40" t="str">
        <f>INDEX(version[Version],MATCH(Data2[[#This Row],[ChangeAuth]],version[Chg code],0))</f>
        <v>Final</v>
      </c>
      <c r="Z1057" s="30">
        <f>INDEX(fund[#Data],MATCH(G1057,fund[Fund code],0),2)</f>
        <v>211</v>
      </c>
      <c r="AA1057" s="29" t="str">
        <f>IF(Data2[[#This Row],[B2year]]=1,RIGHT(LEFT($A$1,4)+1,2),IF(Data2[[#This Row],[B2year]]=2,RIGHT($A$1,2),""))</f>
        <v>23</v>
      </c>
      <c r="AB1057" s="29">
        <f>INDEX(version8[#Data],MATCH(Data2[[#This Row],[Version]],version8[Version],0),2)</f>
        <v>6</v>
      </c>
      <c r="AC1057" s="29" t="str">
        <f>IF(Data2[[#This Row],[FederalService]]="",Data2[[#This Row],[FundSource]],IF(Data2[[#This Row],[FederalService]]="L",Data2[[#This Row],[FundSource]]&amp;"-L",IF(Data2[[#This Row],[FederalService]]="F",Data2[[#This Row],[FundSource]]&amp;"-F",IF(Data2[[#This Row],[FederalService]]="S",Data2[[#This Row],[FundSource]]&amp;"-S"))))</f>
        <v>SEG</v>
      </c>
    </row>
    <row r="1058" spans="1:29" ht="15" x14ac:dyDescent="0.25">
      <c r="A1058" t="s">
        <v>128</v>
      </c>
      <c r="B1058" t="s">
        <v>107</v>
      </c>
      <c r="C1058" t="s">
        <v>165</v>
      </c>
      <c r="D1058" s="15">
        <v>661</v>
      </c>
      <c r="E1058" t="s">
        <v>480</v>
      </c>
      <c r="F1058" t="s">
        <v>109</v>
      </c>
      <c r="G1058" t="s">
        <v>110</v>
      </c>
      <c r="H1058" t="s">
        <v>474</v>
      </c>
      <c r="I1058" t="s">
        <v>112</v>
      </c>
      <c r="J1058" t="s">
        <v>112</v>
      </c>
      <c r="K1058" t="s">
        <v>165</v>
      </c>
      <c r="L1058" s="15">
        <v>8002</v>
      </c>
      <c r="M1058" t="s">
        <v>138</v>
      </c>
      <c r="N1058" t="s">
        <v>125</v>
      </c>
      <c r="O1058" t="s">
        <v>235</v>
      </c>
      <c r="P1058" t="s">
        <v>264</v>
      </c>
      <c r="Q1058" t="s">
        <v>470</v>
      </c>
      <c r="R1058" t="s">
        <v>170</v>
      </c>
      <c r="S1058">
        <v>402600</v>
      </c>
      <c r="T1058">
        <v>0</v>
      </c>
      <c r="U1058" s="15">
        <v>2</v>
      </c>
      <c r="V1058" s="27" t="str">
        <f>INDEX(program[ProgramName],MATCH(Data2[[#This Row],[ProgramNum]],program[ProgramNum],0))</f>
        <v>DEBT SERVICES</v>
      </c>
      <c r="W1058" s="20" t="str">
        <f>RIGHT(Data2[[#This Row],[ProgramNum]],1)&amp;Data2[[#This Row],[Statute]]</f>
        <v>6aq</v>
      </c>
      <c r="X1058" s="27" t="e">
        <f>INDEX(#REF!,MATCH(Data2[[#This Row],[Appr]],#REF!,0))</f>
        <v>#REF!</v>
      </c>
      <c r="Y1058" s="40" t="str">
        <f>INDEX(version[Version],MATCH(Data2[[#This Row],[ChangeAuth]],version[Chg code],0))</f>
        <v>Final</v>
      </c>
      <c r="Z1058" s="30">
        <f>INDEX(fund[#Data],MATCH(G1058,fund[Fund code],0),2)</f>
        <v>211</v>
      </c>
      <c r="AA1058" s="29" t="str">
        <f>IF(Data2[[#This Row],[B2year]]=1,RIGHT(LEFT($A$1,4)+1,2),IF(Data2[[#This Row],[B2year]]=2,RIGHT($A$1,2),""))</f>
        <v>23</v>
      </c>
      <c r="AB1058" s="29">
        <f>INDEX(version8[#Data],MATCH(Data2[[#This Row],[Version]],version8[Version],0),2)</f>
        <v>6</v>
      </c>
      <c r="AC1058" s="29" t="str">
        <f>IF(Data2[[#This Row],[FederalService]]="",Data2[[#This Row],[FundSource]],IF(Data2[[#This Row],[FederalService]]="L",Data2[[#This Row],[FundSource]]&amp;"-L",IF(Data2[[#This Row],[FederalService]]="F",Data2[[#This Row],[FundSource]]&amp;"-F",IF(Data2[[#This Row],[FederalService]]="S",Data2[[#This Row],[FundSource]]&amp;"-S"))))</f>
        <v>SEG</v>
      </c>
    </row>
    <row r="1059" spans="1:29" ht="15" x14ac:dyDescent="0.25">
      <c r="A1059" t="s">
        <v>128</v>
      </c>
      <c r="B1059" t="s">
        <v>107</v>
      </c>
      <c r="C1059" t="s">
        <v>165</v>
      </c>
      <c r="D1059" s="15">
        <v>661</v>
      </c>
      <c r="E1059" t="s">
        <v>480</v>
      </c>
      <c r="F1059" t="s">
        <v>109</v>
      </c>
      <c r="G1059" t="s">
        <v>110</v>
      </c>
      <c r="H1059" t="s">
        <v>474</v>
      </c>
      <c r="I1059" t="s">
        <v>112</v>
      </c>
      <c r="J1059" t="s">
        <v>112</v>
      </c>
      <c r="K1059" t="s">
        <v>165</v>
      </c>
      <c r="L1059" s="15">
        <v>8002</v>
      </c>
      <c r="M1059" t="s">
        <v>138</v>
      </c>
      <c r="N1059" t="s">
        <v>125</v>
      </c>
      <c r="O1059" t="s">
        <v>235</v>
      </c>
      <c r="P1059" t="s">
        <v>264</v>
      </c>
      <c r="Q1059" t="s">
        <v>470</v>
      </c>
      <c r="R1059" t="s">
        <v>170</v>
      </c>
      <c r="S1059">
        <v>-1476400</v>
      </c>
      <c r="T1059">
        <v>0</v>
      </c>
      <c r="U1059" s="15">
        <v>1</v>
      </c>
      <c r="V1059" s="27" t="str">
        <f>INDEX(program[ProgramName],MATCH(Data2[[#This Row],[ProgramNum]],program[ProgramNum],0))</f>
        <v>DEBT SERVICES</v>
      </c>
      <c r="W1059" s="20" t="str">
        <f>RIGHT(Data2[[#This Row],[ProgramNum]],1)&amp;Data2[[#This Row],[Statute]]</f>
        <v>6aq</v>
      </c>
      <c r="X1059" s="27" t="e">
        <f>INDEX(#REF!,MATCH(Data2[[#This Row],[Appr]],#REF!,0))</f>
        <v>#REF!</v>
      </c>
      <c r="Y1059" s="40" t="str">
        <f>INDEX(version[Version],MATCH(Data2[[#This Row],[ChangeAuth]],version[Chg code],0))</f>
        <v>Final</v>
      </c>
      <c r="Z1059" s="30">
        <f>INDEX(fund[#Data],MATCH(G1059,fund[Fund code],0),2)</f>
        <v>211</v>
      </c>
      <c r="AA1059" s="29" t="str">
        <f>IF(Data2[[#This Row],[B2year]]=1,RIGHT(LEFT($A$1,4)+1,2),IF(Data2[[#This Row],[B2year]]=2,RIGHT($A$1,2),""))</f>
        <v>22</v>
      </c>
      <c r="AB1059" s="29">
        <f>INDEX(version8[#Data],MATCH(Data2[[#This Row],[Version]],version8[Version],0),2)</f>
        <v>6</v>
      </c>
      <c r="AC1059" s="29" t="str">
        <f>IF(Data2[[#This Row],[FederalService]]="",Data2[[#This Row],[FundSource]],IF(Data2[[#This Row],[FederalService]]="L",Data2[[#This Row],[FundSource]]&amp;"-L",IF(Data2[[#This Row],[FederalService]]="F",Data2[[#This Row],[FundSource]]&amp;"-F",IF(Data2[[#This Row],[FederalService]]="S",Data2[[#This Row],[FundSource]]&amp;"-S"))))</f>
        <v>SEG</v>
      </c>
    </row>
    <row r="1060" spans="1:29" ht="15" x14ac:dyDescent="0.25">
      <c r="A1060" t="s">
        <v>128</v>
      </c>
      <c r="B1060" t="s">
        <v>107</v>
      </c>
      <c r="C1060" t="s">
        <v>165</v>
      </c>
      <c r="D1060" s="15">
        <v>661</v>
      </c>
      <c r="E1060" t="s">
        <v>480</v>
      </c>
      <c r="F1060" t="s">
        <v>109</v>
      </c>
      <c r="G1060" t="s">
        <v>110</v>
      </c>
      <c r="H1060" t="s">
        <v>474</v>
      </c>
      <c r="I1060" t="s">
        <v>112</v>
      </c>
      <c r="J1060" t="s">
        <v>112</v>
      </c>
      <c r="K1060" t="s">
        <v>165</v>
      </c>
      <c r="L1060" s="15">
        <v>8002</v>
      </c>
      <c r="M1060" t="s">
        <v>138</v>
      </c>
      <c r="N1060" t="s">
        <v>125</v>
      </c>
      <c r="O1060" t="s">
        <v>235</v>
      </c>
      <c r="P1060" t="s">
        <v>264</v>
      </c>
      <c r="Q1060" t="s">
        <v>470</v>
      </c>
      <c r="R1060" t="s">
        <v>170</v>
      </c>
      <c r="S1060">
        <v>-3059600</v>
      </c>
      <c r="T1060">
        <v>0</v>
      </c>
      <c r="U1060" s="15">
        <v>2</v>
      </c>
      <c r="V1060" s="27" t="str">
        <f>INDEX(program[ProgramName],MATCH(Data2[[#This Row],[ProgramNum]],program[ProgramNum],0))</f>
        <v>DEBT SERVICES</v>
      </c>
      <c r="W1060" s="20" t="str">
        <f>RIGHT(Data2[[#This Row],[ProgramNum]],1)&amp;Data2[[#This Row],[Statute]]</f>
        <v>6aq</v>
      </c>
      <c r="X1060" s="27" t="e">
        <f>INDEX(#REF!,MATCH(Data2[[#This Row],[Appr]],#REF!,0))</f>
        <v>#REF!</v>
      </c>
      <c r="Y1060" s="40" t="str">
        <f>INDEX(version[Version],MATCH(Data2[[#This Row],[ChangeAuth]],version[Chg code],0))</f>
        <v>Final</v>
      </c>
      <c r="Z1060" s="30">
        <f>INDEX(fund[#Data],MATCH(G1060,fund[Fund code],0),2)</f>
        <v>211</v>
      </c>
      <c r="AA1060" s="29" t="str">
        <f>IF(Data2[[#This Row],[B2year]]=1,RIGHT(LEFT($A$1,4)+1,2),IF(Data2[[#This Row],[B2year]]=2,RIGHT($A$1,2),""))</f>
        <v>23</v>
      </c>
      <c r="AB1060" s="29">
        <f>INDEX(version8[#Data],MATCH(Data2[[#This Row],[Version]],version8[Version],0),2)</f>
        <v>6</v>
      </c>
      <c r="AC1060" s="29" t="str">
        <f>IF(Data2[[#This Row],[FederalService]]="",Data2[[#This Row],[FundSource]],IF(Data2[[#This Row],[FederalService]]="L",Data2[[#This Row],[FundSource]]&amp;"-L",IF(Data2[[#This Row],[FederalService]]="F",Data2[[#This Row],[FundSource]]&amp;"-F",IF(Data2[[#This Row],[FederalService]]="S",Data2[[#This Row],[FundSource]]&amp;"-S"))))</f>
        <v>SEG</v>
      </c>
    </row>
    <row r="1061" spans="1:29" ht="15" x14ac:dyDescent="0.25">
      <c r="A1061" t="s">
        <v>128</v>
      </c>
      <c r="B1061" t="s">
        <v>107</v>
      </c>
      <c r="C1061" t="s">
        <v>165</v>
      </c>
      <c r="D1061" s="15">
        <v>662</v>
      </c>
      <c r="E1061" t="s">
        <v>483</v>
      </c>
      <c r="F1061" t="s">
        <v>109</v>
      </c>
      <c r="G1061" t="s">
        <v>110</v>
      </c>
      <c r="H1061" t="s">
        <v>474</v>
      </c>
      <c r="I1061" t="s">
        <v>112</v>
      </c>
      <c r="J1061" t="s">
        <v>112</v>
      </c>
      <c r="K1061" t="s">
        <v>165</v>
      </c>
      <c r="L1061" s="15">
        <v>8002</v>
      </c>
      <c r="M1061" t="s">
        <v>138</v>
      </c>
      <c r="N1061" t="s">
        <v>125</v>
      </c>
      <c r="O1061" t="s">
        <v>484</v>
      </c>
      <c r="P1061" t="s">
        <v>230</v>
      </c>
      <c r="Q1061" t="s">
        <v>470</v>
      </c>
      <c r="R1061" t="s">
        <v>170</v>
      </c>
      <c r="S1061">
        <v>-100</v>
      </c>
      <c r="T1061">
        <v>0</v>
      </c>
      <c r="U1061" s="15">
        <v>1</v>
      </c>
      <c r="V1061" s="27" t="str">
        <f>INDEX(program[ProgramName],MATCH(Data2[[#This Row],[ProgramNum]],program[ProgramNum],0))</f>
        <v>DEBT SERVICES</v>
      </c>
      <c r="W1061" s="20" t="str">
        <f>RIGHT(Data2[[#This Row],[ProgramNum]],1)&amp;Data2[[#This Row],[Statute]]</f>
        <v>6ar</v>
      </c>
      <c r="X1061" s="27" t="e">
        <f>INDEX(#REF!,MATCH(Data2[[#This Row],[Appr]],#REF!,0))</f>
        <v>#REF!</v>
      </c>
      <c r="Y1061" s="40" t="str">
        <f>INDEX(version[Version],MATCH(Data2[[#This Row],[ChangeAuth]],version[Chg code],0))</f>
        <v>Final</v>
      </c>
      <c r="Z1061" s="30">
        <f>INDEX(fund[#Data],MATCH(G1061,fund[Fund code],0),2)</f>
        <v>211</v>
      </c>
      <c r="AA1061" s="29" t="str">
        <f>IF(Data2[[#This Row],[B2year]]=1,RIGHT(LEFT($A$1,4)+1,2),IF(Data2[[#This Row],[B2year]]=2,RIGHT($A$1,2),""))</f>
        <v>22</v>
      </c>
      <c r="AB1061" s="29">
        <f>INDEX(version8[#Data],MATCH(Data2[[#This Row],[Version]],version8[Version],0),2)</f>
        <v>6</v>
      </c>
      <c r="AC1061" s="29" t="str">
        <f>IF(Data2[[#This Row],[FederalService]]="",Data2[[#This Row],[FundSource]],IF(Data2[[#This Row],[FederalService]]="L",Data2[[#This Row],[FundSource]]&amp;"-L",IF(Data2[[#This Row],[FederalService]]="F",Data2[[#This Row],[FundSource]]&amp;"-F",IF(Data2[[#This Row],[FederalService]]="S",Data2[[#This Row],[FundSource]]&amp;"-S"))))</f>
        <v>SEG</v>
      </c>
    </row>
    <row r="1062" spans="1:29" ht="15" x14ac:dyDescent="0.25">
      <c r="A1062" t="s">
        <v>128</v>
      </c>
      <c r="B1062" t="s">
        <v>107</v>
      </c>
      <c r="C1062" t="s">
        <v>165</v>
      </c>
      <c r="D1062" s="15">
        <v>662</v>
      </c>
      <c r="E1062" t="s">
        <v>483</v>
      </c>
      <c r="F1062" t="s">
        <v>109</v>
      </c>
      <c r="G1062" t="s">
        <v>110</v>
      </c>
      <c r="H1062" t="s">
        <v>474</v>
      </c>
      <c r="I1062" t="s">
        <v>112</v>
      </c>
      <c r="J1062" t="s">
        <v>112</v>
      </c>
      <c r="K1062" t="s">
        <v>165</v>
      </c>
      <c r="L1062" s="15">
        <v>8002</v>
      </c>
      <c r="M1062" t="s">
        <v>138</v>
      </c>
      <c r="N1062" t="s">
        <v>125</v>
      </c>
      <c r="O1062" t="s">
        <v>484</v>
      </c>
      <c r="P1062" t="s">
        <v>230</v>
      </c>
      <c r="Q1062" t="s">
        <v>470</v>
      </c>
      <c r="R1062" t="s">
        <v>170</v>
      </c>
      <c r="S1062">
        <v>100</v>
      </c>
      <c r="T1062">
        <v>0</v>
      </c>
      <c r="U1062" s="15">
        <v>2</v>
      </c>
      <c r="V1062" s="27" t="str">
        <f>INDEX(program[ProgramName],MATCH(Data2[[#This Row],[ProgramNum]],program[ProgramNum],0))</f>
        <v>DEBT SERVICES</v>
      </c>
      <c r="W1062" s="20" t="str">
        <f>RIGHT(Data2[[#This Row],[ProgramNum]],1)&amp;Data2[[#This Row],[Statute]]</f>
        <v>6ar</v>
      </c>
      <c r="X1062" s="27" t="e">
        <f>INDEX(#REF!,MATCH(Data2[[#This Row],[Appr]],#REF!,0))</f>
        <v>#REF!</v>
      </c>
      <c r="Y1062" s="40" t="str">
        <f>INDEX(version[Version],MATCH(Data2[[#This Row],[ChangeAuth]],version[Chg code],0))</f>
        <v>Final</v>
      </c>
      <c r="Z1062" s="30">
        <f>INDEX(fund[#Data],MATCH(G1062,fund[Fund code],0),2)</f>
        <v>211</v>
      </c>
      <c r="AA1062" s="29" t="str">
        <f>IF(Data2[[#This Row],[B2year]]=1,RIGHT(LEFT($A$1,4)+1,2),IF(Data2[[#This Row],[B2year]]=2,RIGHT($A$1,2),""))</f>
        <v>23</v>
      </c>
      <c r="AB1062" s="29">
        <f>INDEX(version8[#Data],MATCH(Data2[[#This Row],[Version]],version8[Version],0),2)</f>
        <v>6</v>
      </c>
      <c r="AC1062" s="29" t="str">
        <f>IF(Data2[[#This Row],[FederalService]]="",Data2[[#This Row],[FundSource]],IF(Data2[[#This Row],[FederalService]]="L",Data2[[#This Row],[FundSource]]&amp;"-L",IF(Data2[[#This Row],[FederalService]]="F",Data2[[#This Row],[FundSource]]&amp;"-F",IF(Data2[[#This Row],[FederalService]]="S",Data2[[#This Row],[FundSource]]&amp;"-S"))))</f>
        <v>SEG</v>
      </c>
    </row>
    <row r="1063" spans="1:29" ht="15" x14ac:dyDescent="0.25">
      <c r="A1063" t="s">
        <v>128</v>
      </c>
      <c r="B1063" t="s">
        <v>107</v>
      </c>
      <c r="C1063" t="s">
        <v>165</v>
      </c>
      <c r="D1063" s="15">
        <v>663</v>
      </c>
      <c r="E1063" t="s">
        <v>485</v>
      </c>
      <c r="F1063" t="s">
        <v>109</v>
      </c>
      <c r="G1063" t="s">
        <v>110</v>
      </c>
      <c r="H1063" t="s">
        <v>474</v>
      </c>
      <c r="I1063" t="s">
        <v>112</v>
      </c>
      <c r="J1063" t="s">
        <v>112</v>
      </c>
      <c r="K1063" t="s">
        <v>165</v>
      </c>
      <c r="L1063" s="15">
        <v>8002</v>
      </c>
      <c r="M1063" t="s">
        <v>138</v>
      </c>
      <c r="N1063" t="s">
        <v>125</v>
      </c>
      <c r="O1063" t="s">
        <v>486</v>
      </c>
      <c r="P1063" t="s">
        <v>270</v>
      </c>
      <c r="Q1063" t="s">
        <v>470</v>
      </c>
      <c r="R1063" t="s">
        <v>170</v>
      </c>
      <c r="S1063">
        <v>1052500</v>
      </c>
      <c r="T1063">
        <v>0</v>
      </c>
      <c r="U1063" s="15">
        <v>2</v>
      </c>
      <c r="V1063" s="27" t="str">
        <f>INDEX(program[ProgramName],MATCH(Data2[[#This Row],[ProgramNum]],program[ProgramNum],0))</f>
        <v>DEBT SERVICES</v>
      </c>
      <c r="W1063" s="20" t="str">
        <f>RIGHT(Data2[[#This Row],[ProgramNum]],1)&amp;Data2[[#This Row],[Statute]]</f>
        <v>6au</v>
      </c>
      <c r="X1063" s="27" t="e">
        <f>INDEX(#REF!,MATCH(Data2[[#This Row],[Appr]],#REF!,0))</f>
        <v>#REF!</v>
      </c>
      <c r="Y1063" s="40" t="str">
        <f>INDEX(version[Version],MATCH(Data2[[#This Row],[ChangeAuth]],version[Chg code],0))</f>
        <v>Final</v>
      </c>
      <c r="Z1063" s="30">
        <f>INDEX(fund[#Data],MATCH(G1063,fund[Fund code],0),2)</f>
        <v>211</v>
      </c>
      <c r="AA1063" s="29" t="str">
        <f>IF(Data2[[#This Row],[B2year]]=1,RIGHT(LEFT($A$1,4)+1,2),IF(Data2[[#This Row],[B2year]]=2,RIGHT($A$1,2),""))</f>
        <v>23</v>
      </c>
      <c r="AB1063" s="29">
        <f>INDEX(version8[#Data],MATCH(Data2[[#This Row],[Version]],version8[Version],0),2)</f>
        <v>6</v>
      </c>
      <c r="AC1063" s="29" t="str">
        <f>IF(Data2[[#This Row],[FederalService]]="",Data2[[#This Row],[FundSource]],IF(Data2[[#This Row],[FederalService]]="L",Data2[[#This Row],[FundSource]]&amp;"-L",IF(Data2[[#This Row],[FederalService]]="F",Data2[[#This Row],[FundSource]]&amp;"-F",IF(Data2[[#This Row],[FederalService]]="S",Data2[[#This Row],[FundSource]]&amp;"-S"))))</f>
        <v>SEG</v>
      </c>
    </row>
    <row r="1064" spans="1:29" ht="15" x14ac:dyDescent="0.25">
      <c r="A1064" t="s">
        <v>128</v>
      </c>
      <c r="B1064" t="s">
        <v>107</v>
      </c>
      <c r="C1064" t="s">
        <v>165</v>
      </c>
      <c r="D1064" s="15">
        <v>663</v>
      </c>
      <c r="E1064" t="s">
        <v>485</v>
      </c>
      <c r="F1064" t="s">
        <v>109</v>
      </c>
      <c r="G1064" t="s">
        <v>110</v>
      </c>
      <c r="H1064" t="s">
        <v>474</v>
      </c>
      <c r="I1064" t="s">
        <v>112</v>
      </c>
      <c r="J1064" t="s">
        <v>112</v>
      </c>
      <c r="K1064" t="s">
        <v>165</v>
      </c>
      <c r="L1064" s="15">
        <v>8002</v>
      </c>
      <c r="M1064" t="s">
        <v>138</v>
      </c>
      <c r="N1064" t="s">
        <v>125</v>
      </c>
      <c r="O1064" t="s">
        <v>486</v>
      </c>
      <c r="P1064" t="s">
        <v>270</v>
      </c>
      <c r="Q1064" t="s">
        <v>470</v>
      </c>
      <c r="R1064" t="s">
        <v>170</v>
      </c>
      <c r="S1064">
        <v>1052500</v>
      </c>
      <c r="T1064">
        <v>0</v>
      </c>
      <c r="U1064" s="15">
        <v>2</v>
      </c>
      <c r="V1064" s="27" t="str">
        <f>INDEX(program[ProgramName],MATCH(Data2[[#This Row],[ProgramNum]],program[ProgramNum],0))</f>
        <v>DEBT SERVICES</v>
      </c>
      <c r="W1064" s="20" t="str">
        <f>RIGHT(Data2[[#This Row],[ProgramNum]],1)&amp;Data2[[#This Row],[Statute]]</f>
        <v>6au</v>
      </c>
      <c r="X1064" s="27" t="e">
        <f>INDEX(#REF!,MATCH(Data2[[#This Row],[Appr]],#REF!,0))</f>
        <v>#REF!</v>
      </c>
      <c r="Y1064" s="40" t="str">
        <f>INDEX(version[Version],MATCH(Data2[[#This Row],[ChangeAuth]],version[Chg code],0))</f>
        <v>Final</v>
      </c>
      <c r="Z1064" s="30">
        <f>INDEX(fund[#Data],MATCH(G1064,fund[Fund code],0),2)</f>
        <v>211</v>
      </c>
      <c r="AA1064" s="29" t="str">
        <f>IF(Data2[[#This Row],[B2year]]=1,RIGHT(LEFT($A$1,4)+1,2),IF(Data2[[#This Row],[B2year]]=2,RIGHT($A$1,2),""))</f>
        <v>23</v>
      </c>
      <c r="AB1064" s="29">
        <f>INDEX(version8[#Data],MATCH(Data2[[#This Row],[Version]],version8[Version],0),2)</f>
        <v>6</v>
      </c>
      <c r="AC1064" s="29" t="str">
        <f>IF(Data2[[#This Row],[FederalService]]="",Data2[[#This Row],[FundSource]],IF(Data2[[#This Row],[FederalService]]="L",Data2[[#This Row],[FundSource]]&amp;"-L",IF(Data2[[#This Row],[FederalService]]="F",Data2[[#This Row],[FundSource]]&amp;"-F",IF(Data2[[#This Row],[FederalService]]="S",Data2[[#This Row],[FundSource]]&amp;"-S"))))</f>
        <v>SEG</v>
      </c>
    </row>
    <row r="1065" spans="1:29" ht="15" x14ac:dyDescent="0.25">
      <c r="A1065" t="s">
        <v>128</v>
      </c>
      <c r="B1065" t="s">
        <v>107</v>
      </c>
      <c r="C1065" t="s">
        <v>165</v>
      </c>
      <c r="D1065" s="15">
        <v>663</v>
      </c>
      <c r="E1065" t="s">
        <v>485</v>
      </c>
      <c r="F1065" t="s">
        <v>109</v>
      </c>
      <c r="G1065" t="s">
        <v>110</v>
      </c>
      <c r="H1065" t="s">
        <v>474</v>
      </c>
      <c r="I1065" t="s">
        <v>112</v>
      </c>
      <c r="J1065" t="s">
        <v>112</v>
      </c>
      <c r="K1065" t="s">
        <v>165</v>
      </c>
      <c r="L1065" s="15">
        <v>8002</v>
      </c>
      <c r="M1065" t="s">
        <v>138</v>
      </c>
      <c r="N1065" t="s">
        <v>125</v>
      </c>
      <c r="O1065" t="s">
        <v>486</v>
      </c>
      <c r="P1065" t="s">
        <v>270</v>
      </c>
      <c r="Q1065" t="s">
        <v>470</v>
      </c>
      <c r="R1065" t="s">
        <v>170</v>
      </c>
      <c r="S1065">
        <v>-3472800</v>
      </c>
      <c r="T1065">
        <v>0</v>
      </c>
      <c r="U1065" s="15">
        <v>1</v>
      </c>
      <c r="V1065" s="27" t="str">
        <f>INDEX(program[ProgramName],MATCH(Data2[[#This Row],[ProgramNum]],program[ProgramNum],0))</f>
        <v>DEBT SERVICES</v>
      </c>
      <c r="W1065" s="20" t="str">
        <f>RIGHT(Data2[[#This Row],[ProgramNum]],1)&amp;Data2[[#This Row],[Statute]]</f>
        <v>6au</v>
      </c>
      <c r="X1065" s="27" t="e">
        <f>INDEX(#REF!,MATCH(Data2[[#This Row],[Appr]],#REF!,0))</f>
        <v>#REF!</v>
      </c>
      <c r="Y1065" s="40" t="str">
        <f>INDEX(version[Version],MATCH(Data2[[#This Row],[ChangeAuth]],version[Chg code],0))</f>
        <v>Final</v>
      </c>
      <c r="Z1065" s="30">
        <f>INDEX(fund[#Data],MATCH(G1065,fund[Fund code],0),2)</f>
        <v>211</v>
      </c>
      <c r="AA1065" s="29" t="str">
        <f>IF(Data2[[#This Row],[B2year]]=1,RIGHT(LEFT($A$1,4)+1,2),IF(Data2[[#This Row],[B2year]]=2,RIGHT($A$1,2),""))</f>
        <v>22</v>
      </c>
      <c r="AB1065" s="29">
        <f>INDEX(version8[#Data],MATCH(Data2[[#This Row],[Version]],version8[Version],0),2)</f>
        <v>6</v>
      </c>
      <c r="AC1065" s="29" t="str">
        <f>IF(Data2[[#This Row],[FederalService]]="",Data2[[#This Row],[FundSource]],IF(Data2[[#This Row],[FederalService]]="L",Data2[[#This Row],[FundSource]]&amp;"-L",IF(Data2[[#This Row],[FederalService]]="F",Data2[[#This Row],[FundSource]]&amp;"-F",IF(Data2[[#This Row],[FederalService]]="S",Data2[[#This Row],[FundSource]]&amp;"-S"))))</f>
        <v>SEG</v>
      </c>
    </row>
    <row r="1066" spans="1:29" ht="15" x14ac:dyDescent="0.25">
      <c r="A1066" t="s">
        <v>128</v>
      </c>
      <c r="B1066" t="s">
        <v>107</v>
      </c>
      <c r="C1066" t="s">
        <v>165</v>
      </c>
      <c r="D1066" s="15">
        <v>663</v>
      </c>
      <c r="E1066" t="s">
        <v>485</v>
      </c>
      <c r="F1066" t="s">
        <v>109</v>
      </c>
      <c r="G1066" t="s">
        <v>110</v>
      </c>
      <c r="H1066" t="s">
        <v>474</v>
      </c>
      <c r="I1066" t="s">
        <v>112</v>
      </c>
      <c r="J1066" t="s">
        <v>112</v>
      </c>
      <c r="K1066" t="s">
        <v>165</v>
      </c>
      <c r="L1066" s="15">
        <v>8002</v>
      </c>
      <c r="M1066" t="s">
        <v>138</v>
      </c>
      <c r="N1066" t="s">
        <v>125</v>
      </c>
      <c r="O1066" t="s">
        <v>486</v>
      </c>
      <c r="P1066" t="s">
        <v>270</v>
      </c>
      <c r="Q1066" t="s">
        <v>470</v>
      </c>
      <c r="R1066" t="s">
        <v>170</v>
      </c>
      <c r="S1066">
        <v>-2721900</v>
      </c>
      <c r="T1066">
        <v>0</v>
      </c>
      <c r="U1066" s="15">
        <v>2</v>
      </c>
      <c r="V1066" s="27" t="str">
        <f>INDEX(program[ProgramName],MATCH(Data2[[#This Row],[ProgramNum]],program[ProgramNum],0))</f>
        <v>DEBT SERVICES</v>
      </c>
      <c r="W1066" s="20" t="str">
        <f>RIGHT(Data2[[#This Row],[ProgramNum]],1)&amp;Data2[[#This Row],[Statute]]</f>
        <v>6au</v>
      </c>
      <c r="X1066" s="27" t="e">
        <f>INDEX(#REF!,MATCH(Data2[[#This Row],[Appr]],#REF!,0))</f>
        <v>#REF!</v>
      </c>
      <c r="Y1066" s="40" t="str">
        <f>INDEX(version[Version],MATCH(Data2[[#This Row],[ChangeAuth]],version[Chg code],0))</f>
        <v>Final</v>
      </c>
      <c r="Z1066" s="30">
        <f>INDEX(fund[#Data],MATCH(G1066,fund[Fund code],0),2)</f>
        <v>211</v>
      </c>
      <c r="AA1066" s="29" t="str">
        <f>IF(Data2[[#This Row],[B2year]]=1,RIGHT(LEFT($A$1,4)+1,2),IF(Data2[[#This Row],[B2year]]=2,RIGHT($A$1,2),""))</f>
        <v>23</v>
      </c>
      <c r="AB1066" s="29">
        <f>INDEX(version8[#Data],MATCH(Data2[[#This Row],[Version]],version8[Version],0),2)</f>
        <v>6</v>
      </c>
      <c r="AC1066" s="29" t="str">
        <f>IF(Data2[[#This Row],[FederalService]]="",Data2[[#This Row],[FundSource]],IF(Data2[[#This Row],[FederalService]]="L",Data2[[#This Row],[FundSource]]&amp;"-L",IF(Data2[[#This Row],[FederalService]]="F",Data2[[#This Row],[FundSource]]&amp;"-F",IF(Data2[[#This Row],[FederalService]]="S",Data2[[#This Row],[FundSource]]&amp;"-S"))))</f>
        <v>SEG</v>
      </c>
    </row>
    <row r="1067" spans="1:29" ht="15" x14ac:dyDescent="0.25">
      <c r="A1067" t="s">
        <v>107</v>
      </c>
      <c r="B1067" t="s">
        <v>129</v>
      </c>
      <c r="C1067" t="s">
        <v>165</v>
      </c>
      <c r="D1067" s="15">
        <v>193</v>
      </c>
      <c r="E1067" t="s">
        <v>222</v>
      </c>
      <c r="F1067" t="s">
        <v>109</v>
      </c>
      <c r="G1067" t="s">
        <v>110</v>
      </c>
      <c r="H1067" t="s">
        <v>165</v>
      </c>
      <c r="I1067" t="s">
        <v>111</v>
      </c>
      <c r="J1067" t="s">
        <v>174</v>
      </c>
      <c r="K1067" t="s">
        <v>165</v>
      </c>
      <c r="L1067" s="15">
        <v>9073</v>
      </c>
      <c r="M1067" t="s">
        <v>489</v>
      </c>
      <c r="N1067" t="s">
        <v>125</v>
      </c>
      <c r="O1067" t="s">
        <v>223</v>
      </c>
      <c r="P1067" t="s">
        <v>224</v>
      </c>
      <c r="Q1067" t="s">
        <v>215</v>
      </c>
      <c r="R1067" t="s">
        <v>170</v>
      </c>
      <c r="S1067">
        <v>-8184700</v>
      </c>
      <c r="T1067">
        <v>0</v>
      </c>
      <c r="U1067" s="15">
        <v>1</v>
      </c>
      <c r="V1067" s="27" t="str">
        <f>INDEX(program[ProgramName],MATCH(Data2[[#This Row],[ProgramNum]],program[ProgramNum],0))</f>
        <v>AIDS</v>
      </c>
      <c r="W1067" s="20" t="str">
        <f>RIGHT(Data2[[#This Row],[ProgramNum]],1)&amp;Data2[[#This Row],[Statute]]</f>
        <v>1ht</v>
      </c>
      <c r="X1067" s="27" t="e">
        <f>INDEX(#REF!,MATCH(Data2[[#This Row],[Appr]],#REF!,0))</f>
        <v>#REF!</v>
      </c>
      <c r="Y1067" s="40" t="str">
        <f>INDEX(version[Version],MATCH(Data2[[#This Row],[ChangeAuth]],version[Chg code],0))</f>
        <v>Final</v>
      </c>
      <c r="Z1067" s="30">
        <f>INDEX(fund[#Data],MATCH(G1067,fund[Fund code],0),2)</f>
        <v>211</v>
      </c>
      <c r="AA1067" s="29" t="str">
        <f>IF(Data2[[#This Row],[B2year]]=1,RIGHT(LEFT($A$1,4)+1,2),IF(Data2[[#This Row],[B2year]]=2,RIGHT($A$1,2),""))</f>
        <v>22</v>
      </c>
      <c r="AB1067" s="29">
        <f>INDEX(version8[#Data],MATCH(Data2[[#This Row],[Version]],version8[Version],0),2)</f>
        <v>6</v>
      </c>
      <c r="AC1067" s="29" t="str">
        <f>IF(Data2[[#This Row],[FederalService]]="",Data2[[#This Row],[FundSource]],IF(Data2[[#This Row],[FederalService]]="L",Data2[[#This Row],[FundSource]]&amp;"-L",IF(Data2[[#This Row],[FederalService]]="F",Data2[[#This Row],[FundSource]]&amp;"-F",IF(Data2[[#This Row],[FederalService]]="S",Data2[[#This Row],[FundSource]]&amp;"-S"))))</f>
        <v>SEG</v>
      </c>
    </row>
    <row r="1068" spans="1:29" ht="15" x14ac:dyDescent="0.25">
      <c r="A1068" t="s">
        <v>107</v>
      </c>
      <c r="B1068" t="s">
        <v>129</v>
      </c>
      <c r="C1068" t="s">
        <v>165</v>
      </c>
      <c r="D1068" s="15">
        <v>193</v>
      </c>
      <c r="E1068" t="s">
        <v>222</v>
      </c>
      <c r="F1068" t="s">
        <v>109</v>
      </c>
      <c r="G1068" t="s">
        <v>110</v>
      </c>
      <c r="H1068" t="s">
        <v>165</v>
      </c>
      <c r="I1068" t="s">
        <v>111</v>
      </c>
      <c r="J1068" t="s">
        <v>174</v>
      </c>
      <c r="K1068" t="s">
        <v>165</v>
      </c>
      <c r="L1068" s="15">
        <v>9073</v>
      </c>
      <c r="M1068" t="s">
        <v>489</v>
      </c>
      <c r="N1068" t="s">
        <v>125</v>
      </c>
      <c r="O1068" t="s">
        <v>223</v>
      </c>
      <c r="P1068" t="s">
        <v>224</v>
      </c>
      <c r="Q1068" t="s">
        <v>215</v>
      </c>
      <c r="R1068" t="s">
        <v>170</v>
      </c>
      <c r="S1068">
        <v>-24554200</v>
      </c>
      <c r="T1068">
        <v>0</v>
      </c>
      <c r="U1068" s="15">
        <v>2</v>
      </c>
      <c r="V1068" s="27" t="str">
        <f>INDEX(program[ProgramName],MATCH(Data2[[#This Row],[ProgramNum]],program[ProgramNum],0))</f>
        <v>AIDS</v>
      </c>
      <c r="W1068" s="20" t="str">
        <f>RIGHT(Data2[[#This Row],[ProgramNum]],1)&amp;Data2[[#This Row],[Statute]]</f>
        <v>1ht</v>
      </c>
      <c r="X1068" s="27" t="e">
        <f>INDEX(#REF!,MATCH(Data2[[#This Row],[Appr]],#REF!,0))</f>
        <v>#REF!</v>
      </c>
      <c r="Y1068" s="40" t="str">
        <f>INDEX(version[Version],MATCH(Data2[[#This Row],[ChangeAuth]],version[Chg code],0))</f>
        <v>Final</v>
      </c>
      <c r="Z1068" s="30">
        <f>INDEX(fund[#Data],MATCH(G1068,fund[Fund code],0),2)</f>
        <v>211</v>
      </c>
      <c r="AA1068" s="29" t="str">
        <f>IF(Data2[[#This Row],[B2year]]=1,RIGHT(LEFT($A$1,4)+1,2),IF(Data2[[#This Row],[B2year]]=2,RIGHT($A$1,2),""))</f>
        <v>23</v>
      </c>
      <c r="AB1068" s="29">
        <f>INDEX(version8[#Data],MATCH(Data2[[#This Row],[Version]],version8[Version],0),2)</f>
        <v>6</v>
      </c>
      <c r="AC1068" s="29" t="str">
        <f>IF(Data2[[#This Row],[FederalService]]="",Data2[[#This Row],[FundSource]],IF(Data2[[#This Row],[FederalService]]="L",Data2[[#This Row],[FundSource]]&amp;"-L",IF(Data2[[#This Row],[FederalService]]="F",Data2[[#This Row],[FundSource]]&amp;"-F",IF(Data2[[#This Row],[FederalService]]="S",Data2[[#This Row],[FundSource]]&amp;"-S"))))</f>
        <v>SEG</v>
      </c>
    </row>
    <row r="1069" spans="1:29" ht="15" x14ac:dyDescent="0.25">
      <c r="A1069" t="s">
        <v>120</v>
      </c>
      <c r="B1069" t="s">
        <v>107</v>
      </c>
      <c r="C1069" t="s">
        <v>165</v>
      </c>
      <c r="D1069" s="15">
        <v>981</v>
      </c>
      <c r="E1069" t="s">
        <v>365</v>
      </c>
      <c r="F1069" t="s">
        <v>109</v>
      </c>
      <c r="G1069" t="s">
        <v>110</v>
      </c>
      <c r="H1069" t="s">
        <v>165</v>
      </c>
      <c r="I1069" t="s">
        <v>118</v>
      </c>
      <c r="J1069" t="s">
        <v>112</v>
      </c>
      <c r="K1069" t="s">
        <v>178</v>
      </c>
      <c r="L1069" s="15">
        <v>2000</v>
      </c>
      <c r="M1069" t="s">
        <v>115</v>
      </c>
      <c r="N1069" t="s">
        <v>116</v>
      </c>
      <c r="O1069" t="s">
        <v>366</v>
      </c>
      <c r="P1069" t="s">
        <v>367</v>
      </c>
      <c r="Q1069" t="s">
        <v>274</v>
      </c>
      <c r="R1069" t="s">
        <v>170</v>
      </c>
      <c r="S1069">
        <v>13714000</v>
      </c>
      <c r="T1069">
        <v>0</v>
      </c>
      <c r="U1069" s="15">
        <v>1</v>
      </c>
      <c r="V1069" s="27" t="str">
        <f>INDEX(program[ProgramName],MATCH(Data2[[#This Row],[ProgramNum]],program[ProgramNum],0))</f>
        <v>GENERAL PROVISIONS</v>
      </c>
      <c r="W1069" s="20" t="str">
        <f>RIGHT(Data2[[#This Row],[ProgramNum]],1)&amp;Data2[[#This Row],[Statute]]</f>
        <v>9qj</v>
      </c>
      <c r="X1069" s="27" t="e">
        <f>INDEX(#REF!,MATCH(Data2[[#This Row],[Appr]],#REF!,0))</f>
        <v>#REF!</v>
      </c>
      <c r="Y1069" s="40" t="str">
        <f>INDEX(version[Version],MATCH(Data2[[#This Row],[ChangeAuth]],version[Chg code],0))</f>
        <v>Agency</v>
      </c>
      <c r="Z1069" s="30">
        <f>INDEX(fund[#Data],MATCH(G1069,fund[Fund code],0),2)</f>
        <v>211</v>
      </c>
      <c r="AA1069" s="29" t="str">
        <f>IF(Data2[[#This Row],[B2year]]=1,RIGHT(LEFT($A$1,4)+1,2),IF(Data2[[#This Row],[B2year]]=2,RIGHT($A$1,2),""))</f>
        <v>22</v>
      </c>
      <c r="AB1069" s="29">
        <f>INDEX(version8[#Data],MATCH(Data2[[#This Row],[Version]],version8[Version],0),2)</f>
        <v>1</v>
      </c>
      <c r="AC1069" s="29" t="str">
        <f>IF(Data2[[#This Row],[FederalService]]="",Data2[[#This Row],[FundSource]],IF(Data2[[#This Row],[FederalService]]="L",Data2[[#This Row],[FundSource]]&amp;"-L",IF(Data2[[#This Row],[FederalService]]="F",Data2[[#This Row],[FundSource]]&amp;"-F",IF(Data2[[#This Row],[FederalService]]="S",Data2[[#This Row],[FundSource]]&amp;"-S"))))</f>
        <v>SEG-F</v>
      </c>
    </row>
    <row r="1070" spans="1:29" ht="15" x14ac:dyDescent="0.25">
      <c r="A1070" t="s">
        <v>120</v>
      </c>
      <c r="B1070" t="s">
        <v>107</v>
      </c>
      <c r="C1070" t="s">
        <v>165</v>
      </c>
      <c r="D1070" s="15">
        <v>981</v>
      </c>
      <c r="E1070" t="s">
        <v>365</v>
      </c>
      <c r="F1070" t="s">
        <v>109</v>
      </c>
      <c r="G1070" t="s">
        <v>110</v>
      </c>
      <c r="H1070" t="s">
        <v>165</v>
      </c>
      <c r="I1070" t="s">
        <v>118</v>
      </c>
      <c r="J1070" t="s">
        <v>112</v>
      </c>
      <c r="K1070" t="s">
        <v>178</v>
      </c>
      <c r="L1070" s="15">
        <v>5303</v>
      </c>
      <c r="M1070" t="s">
        <v>368</v>
      </c>
      <c r="N1070" t="s">
        <v>114</v>
      </c>
      <c r="O1070" t="s">
        <v>366</v>
      </c>
      <c r="P1070" t="s">
        <v>367</v>
      </c>
      <c r="Q1070" t="s">
        <v>274</v>
      </c>
      <c r="R1070" t="s">
        <v>170</v>
      </c>
      <c r="S1070">
        <v>11075700</v>
      </c>
      <c r="T1070">
        <v>0</v>
      </c>
      <c r="U1070" s="15">
        <v>1</v>
      </c>
      <c r="V1070" s="27" t="str">
        <f>INDEX(program[ProgramName],MATCH(Data2[[#This Row],[ProgramNum]],program[ProgramNum],0))</f>
        <v>GENERAL PROVISIONS</v>
      </c>
      <c r="W1070" s="20" t="str">
        <f>RIGHT(Data2[[#This Row],[ProgramNum]],1)&amp;Data2[[#This Row],[Statute]]</f>
        <v>9qj</v>
      </c>
      <c r="X1070" s="27" t="e">
        <f>INDEX(#REF!,MATCH(Data2[[#This Row],[Appr]],#REF!,0))</f>
        <v>#REF!</v>
      </c>
      <c r="Y1070" s="40" t="str">
        <f>INDEX(version[Version],MATCH(Data2[[#This Row],[ChangeAuth]],version[Chg code],0))</f>
        <v>Agency</v>
      </c>
      <c r="Z1070" s="30">
        <f>INDEX(fund[#Data],MATCH(G1070,fund[Fund code],0),2)</f>
        <v>211</v>
      </c>
      <c r="AA1070" s="29" t="str">
        <f>IF(Data2[[#This Row],[B2year]]=1,RIGHT(LEFT($A$1,4)+1,2),IF(Data2[[#This Row],[B2year]]=2,RIGHT($A$1,2),""))</f>
        <v>22</v>
      </c>
      <c r="AB1070" s="29">
        <f>INDEX(version8[#Data],MATCH(Data2[[#This Row],[Version]],version8[Version],0),2)</f>
        <v>1</v>
      </c>
      <c r="AC1070" s="29" t="str">
        <f>IF(Data2[[#This Row],[FederalService]]="",Data2[[#This Row],[FundSource]],IF(Data2[[#This Row],[FederalService]]="L",Data2[[#This Row],[FundSource]]&amp;"-L",IF(Data2[[#This Row],[FederalService]]="F",Data2[[#This Row],[FundSource]]&amp;"-F",IF(Data2[[#This Row],[FederalService]]="S",Data2[[#This Row],[FundSource]]&amp;"-S"))))</f>
        <v>SEG-F</v>
      </c>
    </row>
    <row r="1071" spans="1:29" ht="15" x14ac:dyDescent="0.25">
      <c r="A1071" t="s">
        <v>120</v>
      </c>
      <c r="B1071" t="s">
        <v>107</v>
      </c>
      <c r="C1071" t="s">
        <v>165</v>
      </c>
      <c r="D1071" s="15">
        <v>981</v>
      </c>
      <c r="E1071" t="s">
        <v>365</v>
      </c>
      <c r="F1071" t="s">
        <v>109</v>
      </c>
      <c r="G1071" t="s">
        <v>110</v>
      </c>
      <c r="H1071" t="s">
        <v>165</v>
      </c>
      <c r="I1071" t="s">
        <v>118</v>
      </c>
      <c r="J1071" t="s">
        <v>112</v>
      </c>
      <c r="K1071" t="s">
        <v>178</v>
      </c>
      <c r="L1071" s="15">
        <v>5303</v>
      </c>
      <c r="M1071" t="s">
        <v>368</v>
      </c>
      <c r="N1071" t="s">
        <v>114</v>
      </c>
      <c r="O1071" t="s">
        <v>366</v>
      </c>
      <c r="P1071" t="s">
        <v>367</v>
      </c>
      <c r="Q1071" t="s">
        <v>274</v>
      </c>
      <c r="R1071" t="s">
        <v>170</v>
      </c>
      <c r="S1071">
        <v>13075700</v>
      </c>
      <c r="T1071">
        <v>0</v>
      </c>
      <c r="U1071" s="15">
        <v>2</v>
      </c>
      <c r="V1071" s="27" t="str">
        <f>INDEX(program[ProgramName],MATCH(Data2[[#This Row],[ProgramNum]],program[ProgramNum],0))</f>
        <v>GENERAL PROVISIONS</v>
      </c>
      <c r="W1071" s="20" t="str">
        <f>RIGHT(Data2[[#This Row],[ProgramNum]],1)&amp;Data2[[#This Row],[Statute]]</f>
        <v>9qj</v>
      </c>
      <c r="X1071" s="27" t="e">
        <f>INDEX(#REF!,MATCH(Data2[[#This Row],[Appr]],#REF!,0))</f>
        <v>#REF!</v>
      </c>
      <c r="Y1071" s="40" t="str">
        <f>INDEX(version[Version],MATCH(Data2[[#This Row],[ChangeAuth]],version[Chg code],0))</f>
        <v>Agency</v>
      </c>
      <c r="Z1071" s="30">
        <f>INDEX(fund[#Data],MATCH(G1071,fund[Fund code],0),2)</f>
        <v>211</v>
      </c>
      <c r="AA1071" s="29" t="str">
        <f>IF(Data2[[#This Row],[B2year]]=1,RIGHT(LEFT($A$1,4)+1,2),IF(Data2[[#This Row],[B2year]]=2,RIGHT($A$1,2),""))</f>
        <v>23</v>
      </c>
      <c r="AB1071" s="29">
        <f>INDEX(version8[#Data],MATCH(Data2[[#This Row],[Version]],version8[Version],0),2)</f>
        <v>1</v>
      </c>
      <c r="AC1071" s="29" t="str">
        <f>IF(Data2[[#This Row],[FederalService]]="",Data2[[#This Row],[FundSource]],IF(Data2[[#This Row],[FederalService]]="L",Data2[[#This Row],[FundSource]]&amp;"-L",IF(Data2[[#This Row],[FederalService]]="F",Data2[[#This Row],[FundSource]]&amp;"-F",IF(Data2[[#This Row],[FederalService]]="S",Data2[[#This Row],[FundSource]]&amp;"-S"))))</f>
        <v>SEG-F</v>
      </c>
    </row>
    <row r="1072" spans="1:29" ht="15" x14ac:dyDescent="0.25">
      <c r="A1072" t="s">
        <v>120</v>
      </c>
      <c r="B1072" t="s">
        <v>107</v>
      </c>
      <c r="C1072" t="s">
        <v>165</v>
      </c>
      <c r="D1072" s="15">
        <v>981</v>
      </c>
      <c r="E1072" t="s">
        <v>365</v>
      </c>
      <c r="F1072" t="s">
        <v>109</v>
      </c>
      <c r="G1072" t="s">
        <v>110</v>
      </c>
      <c r="H1072" t="s">
        <v>165</v>
      </c>
      <c r="I1072" t="s">
        <v>118</v>
      </c>
      <c r="J1072" t="s">
        <v>112</v>
      </c>
      <c r="K1072" t="s">
        <v>178</v>
      </c>
      <c r="L1072" s="15">
        <v>2000</v>
      </c>
      <c r="M1072" t="s">
        <v>115</v>
      </c>
      <c r="N1072" t="s">
        <v>116</v>
      </c>
      <c r="O1072" t="s">
        <v>366</v>
      </c>
      <c r="P1072" t="s">
        <v>367</v>
      </c>
      <c r="Q1072" t="s">
        <v>274</v>
      </c>
      <c r="R1072" t="s">
        <v>170</v>
      </c>
      <c r="S1072">
        <v>13714000</v>
      </c>
      <c r="T1072">
        <v>0</v>
      </c>
      <c r="U1072" s="15">
        <v>2</v>
      </c>
      <c r="V1072" s="27" t="str">
        <f>INDEX(program[ProgramName],MATCH(Data2[[#This Row],[ProgramNum]],program[ProgramNum],0))</f>
        <v>GENERAL PROVISIONS</v>
      </c>
      <c r="W1072" s="20" t="str">
        <f>RIGHT(Data2[[#This Row],[ProgramNum]],1)&amp;Data2[[#This Row],[Statute]]</f>
        <v>9qj</v>
      </c>
      <c r="X1072" s="27" t="e">
        <f>INDEX(#REF!,MATCH(Data2[[#This Row],[Appr]],#REF!,0))</f>
        <v>#REF!</v>
      </c>
      <c r="Y1072" s="40" t="str">
        <f>INDEX(version[Version],MATCH(Data2[[#This Row],[ChangeAuth]],version[Chg code],0))</f>
        <v>Agency</v>
      </c>
      <c r="Z1072" s="30">
        <f>INDEX(fund[#Data],MATCH(G1072,fund[Fund code],0),2)</f>
        <v>211</v>
      </c>
      <c r="AA1072" s="29" t="str">
        <f>IF(Data2[[#This Row],[B2year]]=1,RIGHT(LEFT($A$1,4)+1,2),IF(Data2[[#This Row],[B2year]]=2,RIGHT($A$1,2),""))</f>
        <v>23</v>
      </c>
      <c r="AB1072" s="29">
        <f>INDEX(version8[#Data],MATCH(Data2[[#This Row],[Version]],version8[Version],0),2)</f>
        <v>1</v>
      </c>
      <c r="AC1072" s="29" t="str">
        <f>IF(Data2[[#This Row],[FederalService]]="",Data2[[#This Row],[FundSource]],IF(Data2[[#This Row],[FederalService]]="L",Data2[[#This Row],[FundSource]]&amp;"-L",IF(Data2[[#This Row],[FederalService]]="F",Data2[[#This Row],[FundSource]]&amp;"-F",IF(Data2[[#This Row],[FederalService]]="S",Data2[[#This Row],[FundSource]]&amp;"-S"))))</f>
        <v>SEG-F</v>
      </c>
    </row>
    <row r="1073" spans="1:29" ht="15" x14ac:dyDescent="0.25">
      <c r="A1073" t="s">
        <v>120</v>
      </c>
      <c r="B1073" t="s">
        <v>107</v>
      </c>
      <c r="C1073" t="s">
        <v>165</v>
      </c>
      <c r="D1073" s="15">
        <v>981</v>
      </c>
      <c r="E1073" t="s">
        <v>365</v>
      </c>
      <c r="F1073" t="s">
        <v>109</v>
      </c>
      <c r="G1073" t="s">
        <v>110</v>
      </c>
      <c r="H1073" t="s">
        <v>165</v>
      </c>
      <c r="I1073" t="s">
        <v>118</v>
      </c>
      <c r="J1073" t="s">
        <v>112</v>
      </c>
      <c r="K1073" t="s">
        <v>178</v>
      </c>
      <c r="L1073" s="15">
        <v>5302</v>
      </c>
      <c r="M1073" t="s">
        <v>371</v>
      </c>
      <c r="N1073" t="s">
        <v>114</v>
      </c>
      <c r="O1073" t="s">
        <v>366</v>
      </c>
      <c r="P1073" t="s">
        <v>367</v>
      </c>
      <c r="Q1073" t="s">
        <v>274</v>
      </c>
      <c r="R1073" t="s">
        <v>170</v>
      </c>
      <c r="S1073">
        <v>-15743900</v>
      </c>
      <c r="T1073">
        <v>0</v>
      </c>
      <c r="U1073" s="15">
        <v>1</v>
      </c>
      <c r="V1073" s="27" t="str">
        <f>INDEX(program[ProgramName],MATCH(Data2[[#This Row],[ProgramNum]],program[ProgramNum],0))</f>
        <v>GENERAL PROVISIONS</v>
      </c>
      <c r="W1073" s="20" t="str">
        <f>RIGHT(Data2[[#This Row],[ProgramNum]],1)&amp;Data2[[#This Row],[Statute]]</f>
        <v>9qj</v>
      </c>
      <c r="X1073" s="27" t="e">
        <f>INDEX(#REF!,MATCH(Data2[[#This Row],[Appr]],#REF!,0))</f>
        <v>#REF!</v>
      </c>
      <c r="Y1073" s="40" t="str">
        <f>INDEX(version[Version],MATCH(Data2[[#This Row],[ChangeAuth]],version[Chg code],0))</f>
        <v>Agency</v>
      </c>
      <c r="Z1073" s="30">
        <f>INDEX(fund[#Data],MATCH(G1073,fund[Fund code],0),2)</f>
        <v>211</v>
      </c>
      <c r="AA1073" s="29" t="str">
        <f>IF(Data2[[#This Row],[B2year]]=1,RIGHT(LEFT($A$1,4)+1,2),IF(Data2[[#This Row],[B2year]]=2,RIGHT($A$1,2),""))</f>
        <v>22</v>
      </c>
      <c r="AB1073" s="29">
        <f>INDEX(version8[#Data],MATCH(Data2[[#This Row],[Version]],version8[Version],0),2)</f>
        <v>1</v>
      </c>
      <c r="AC1073" s="29" t="str">
        <f>IF(Data2[[#This Row],[FederalService]]="",Data2[[#This Row],[FundSource]],IF(Data2[[#This Row],[FederalService]]="L",Data2[[#This Row],[FundSource]]&amp;"-L",IF(Data2[[#This Row],[FederalService]]="F",Data2[[#This Row],[FundSource]]&amp;"-F",IF(Data2[[#This Row],[FederalService]]="S",Data2[[#This Row],[FundSource]]&amp;"-S"))))</f>
        <v>SEG-F</v>
      </c>
    </row>
    <row r="1074" spans="1:29" ht="15" x14ac:dyDescent="0.25">
      <c r="A1074" t="s">
        <v>120</v>
      </c>
      <c r="B1074" t="s">
        <v>107</v>
      </c>
      <c r="C1074" t="s">
        <v>165</v>
      </c>
      <c r="D1074" s="15">
        <v>981</v>
      </c>
      <c r="E1074" t="s">
        <v>365</v>
      </c>
      <c r="F1074" t="s">
        <v>109</v>
      </c>
      <c r="G1074" t="s">
        <v>110</v>
      </c>
      <c r="H1074" t="s">
        <v>165</v>
      </c>
      <c r="I1074" t="s">
        <v>118</v>
      </c>
      <c r="J1074" t="s">
        <v>112</v>
      </c>
      <c r="K1074" t="s">
        <v>178</v>
      </c>
      <c r="L1074" s="15">
        <v>5302</v>
      </c>
      <c r="M1074" t="s">
        <v>371</v>
      </c>
      <c r="N1074" t="s">
        <v>114</v>
      </c>
      <c r="O1074" t="s">
        <v>366</v>
      </c>
      <c r="P1074" t="s">
        <v>367</v>
      </c>
      <c r="Q1074" t="s">
        <v>274</v>
      </c>
      <c r="R1074" t="s">
        <v>170</v>
      </c>
      <c r="S1074">
        <v>-31802600</v>
      </c>
      <c r="T1074">
        <v>0</v>
      </c>
      <c r="U1074" s="15">
        <v>2</v>
      </c>
      <c r="V1074" s="27" t="str">
        <f>INDEX(program[ProgramName],MATCH(Data2[[#This Row],[ProgramNum]],program[ProgramNum],0))</f>
        <v>GENERAL PROVISIONS</v>
      </c>
      <c r="W1074" s="20" t="str">
        <f>RIGHT(Data2[[#This Row],[ProgramNum]],1)&amp;Data2[[#This Row],[Statute]]</f>
        <v>9qj</v>
      </c>
      <c r="X1074" s="27" t="e">
        <f>INDEX(#REF!,MATCH(Data2[[#This Row],[Appr]],#REF!,0))</f>
        <v>#REF!</v>
      </c>
      <c r="Y1074" s="40" t="str">
        <f>INDEX(version[Version],MATCH(Data2[[#This Row],[ChangeAuth]],version[Chg code],0))</f>
        <v>Agency</v>
      </c>
      <c r="Z1074" s="30">
        <f>INDEX(fund[#Data],MATCH(G1074,fund[Fund code],0),2)</f>
        <v>211</v>
      </c>
      <c r="AA1074" s="29" t="str">
        <f>IF(Data2[[#This Row],[B2year]]=1,RIGHT(LEFT($A$1,4)+1,2),IF(Data2[[#This Row],[B2year]]=2,RIGHT($A$1,2),""))</f>
        <v>23</v>
      </c>
      <c r="AB1074" s="29">
        <f>INDEX(version8[#Data],MATCH(Data2[[#This Row],[Version]],version8[Version],0),2)</f>
        <v>1</v>
      </c>
      <c r="AC1074" s="29" t="str">
        <f>IF(Data2[[#This Row],[FederalService]]="",Data2[[#This Row],[FundSource]],IF(Data2[[#This Row],[FederalService]]="L",Data2[[#This Row],[FundSource]]&amp;"-L",IF(Data2[[#This Row],[FederalService]]="F",Data2[[#This Row],[FundSource]]&amp;"-F",IF(Data2[[#This Row],[FederalService]]="S",Data2[[#This Row],[FundSource]]&amp;"-S"))))</f>
        <v>SEG-F</v>
      </c>
    </row>
    <row r="1075" spans="1:29" ht="15" x14ac:dyDescent="0.25">
      <c r="A1075" t="s">
        <v>120</v>
      </c>
      <c r="B1075" t="s">
        <v>107</v>
      </c>
      <c r="C1075" t="s">
        <v>165</v>
      </c>
      <c r="D1075" s="15">
        <v>981</v>
      </c>
      <c r="E1075" t="s">
        <v>365</v>
      </c>
      <c r="F1075" t="s">
        <v>109</v>
      </c>
      <c r="G1075" t="s">
        <v>110</v>
      </c>
      <c r="H1075" t="s">
        <v>165</v>
      </c>
      <c r="I1075" t="s">
        <v>118</v>
      </c>
      <c r="J1075" t="s">
        <v>112</v>
      </c>
      <c r="K1075" t="s">
        <v>178</v>
      </c>
      <c r="L1075" s="15">
        <v>5301</v>
      </c>
      <c r="M1075" t="s">
        <v>364</v>
      </c>
      <c r="N1075" t="s">
        <v>114</v>
      </c>
      <c r="O1075" t="s">
        <v>366</v>
      </c>
      <c r="P1075" t="s">
        <v>367</v>
      </c>
      <c r="Q1075" t="s">
        <v>274</v>
      </c>
      <c r="R1075" t="s">
        <v>170</v>
      </c>
      <c r="S1075">
        <v>13075700</v>
      </c>
      <c r="T1075">
        <v>0</v>
      </c>
      <c r="U1075" s="15">
        <v>2</v>
      </c>
      <c r="V1075" s="27" t="str">
        <f>INDEX(program[ProgramName],MATCH(Data2[[#This Row],[ProgramNum]],program[ProgramNum],0))</f>
        <v>GENERAL PROVISIONS</v>
      </c>
      <c r="W1075" s="20" t="str">
        <f>RIGHT(Data2[[#This Row],[ProgramNum]],1)&amp;Data2[[#This Row],[Statute]]</f>
        <v>9qj</v>
      </c>
      <c r="X1075" s="27" t="e">
        <f>INDEX(#REF!,MATCH(Data2[[#This Row],[Appr]],#REF!,0))</f>
        <v>#REF!</v>
      </c>
      <c r="Y1075" s="40" t="str">
        <f>INDEX(version[Version],MATCH(Data2[[#This Row],[ChangeAuth]],version[Chg code],0))</f>
        <v>Agency</v>
      </c>
      <c r="Z1075" s="30">
        <f>INDEX(fund[#Data],MATCH(G1075,fund[Fund code],0),2)</f>
        <v>211</v>
      </c>
      <c r="AA1075" s="29" t="str">
        <f>IF(Data2[[#This Row],[B2year]]=1,RIGHT(LEFT($A$1,4)+1,2),IF(Data2[[#This Row],[B2year]]=2,RIGHT($A$1,2),""))</f>
        <v>23</v>
      </c>
      <c r="AB1075" s="29">
        <f>INDEX(version8[#Data],MATCH(Data2[[#This Row],[Version]],version8[Version],0),2)</f>
        <v>1</v>
      </c>
      <c r="AC1075" s="29" t="str">
        <f>IF(Data2[[#This Row],[FederalService]]="",Data2[[#This Row],[FundSource]],IF(Data2[[#This Row],[FederalService]]="L",Data2[[#This Row],[FundSource]]&amp;"-L",IF(Data2[[#This Row],[FederalService]]="F",Data2[[#This Row],[FundSource]]&amp;"-F",IF(Data2[[#This Row],[FederalService]]="S",Data2[[#This Row],[FundSource]]&amp;"-S"))))</f>
        <v>SEG-F</v>
      </c>
    </row>
    <row r="1076" spans="1:29" ht="15" x14ac:dyDescent="0.25">
      <c r="A1076" t="s">
        <v>120</v>
      </c>
      <c r="B1076" t="s">
        <v>107</v>
      </c>
      <c r="C1076" t="s">
        <v>165</v>
      </c>
      <c r="D1076" s="15">
        <v>981</v>
      </c>
      <c r="E1076" t="s">
        <v>365</v>
      </c>
      <c r="F1076" t="s">
        <v>109</v>
      </c>
      <c r="G1076" t="s">
        <v>110</v>
      </c>
      <c r="H1076" t="s">
        <v>165</v>
      </c>
      <c r="I1076" t="s">
        <v>118</v>
      </c>
      <c r="J1076" t="s">
        <v>112</v>
      </c>
      <c r="K1076" t="s">
        <v>178</v>
      </c>
      <c r="L1076" s="15">
        <v>5301</v>
      </c>
      <c r="M1076" t="s">
        <v>364</v>
      </c>
      <c r="N1076" t="s">
        <v>114</v>
      </c>
      <c r="O1076" t="s">
        <v>366</v>
      </c>
      <c r="P1076" t="s">
        <v>367</v>
      </c>
      <c r="Q1076" t="s">
        <v>274</v>
      </c>
      <c r="R1076" t="s">
        <v>170</v>
      </c>
      <c r="S1076">
        <v>11075700</v>
      </c>
      <c r="T1076">
        <v>0</v>
      </c>
      <c r="U1076" s="15">
        <v>1</v>
      </c>
      <c r="V1076" s="27" t="str">
        <f>INDEX(program[ProgramName],MATCH(Data2[[#This Row],[ProgramNum]],program[ProgramNum],0))</f>
        <v>GENERAL PROVISIONS</v>
      </c>
      <c r="W1076" s="20" t="str">
        <f>RIGHT(Data2[[#This Row],[ProgramNum]],1)&amp;Data2[[#This Row],[Statute]]</f>
        <v>9qj</v>
      </c>
      <c r="X1076" s="27" t="e">
        <f>INDEX(#REF!,MATCH(Data2[[#This Row],[Appr]],#REF!,0))</f>
        <v>#REF!</v>
      </c>
      <c r="Y1076" s="40" t="str">
        <f>INDEX(version[Version],MATCH(Data2[[#This Row],[ChangeAuth]],version[Chg code],0))</f>
        <v>Agency</v>
      </c>
      <c r="Z1076" s="30">
        <f>INDEX(fund[#Data],MATCH(G1076,fund[Fund code],0),2)</f>
        <v>211</v>
      </c>
      <c r="AA1076" s="29" t="str">
        <f>IF(Data2[[#This Row],[B2year]]=1,RIGHT(LEFT($A$1,4)+1,2),IF(Data2[[#This Row],[B2year]]=2,RIGHT($A$1,2),""))</f>
        <v>22</v>
      </c>
      <c r="AB1076" s="29">
        <f>INDEX(version8[#Data],MATCH(Data2[[#This Row],[Version]],version8[Version],0),2)</f>
        <v>1</v>
      </c>
      <c r="AC1076" s="29" t="str">
        <f>IF(Data2[[#This Row],[FederalService]]="",Data2[[#This Row],[FundSource]],IF(Data2[[#This Row],[FederalService]]="L",Data2[[#This Row],[FundSource]]&amp;"-L",IF(Data2[[#This Row],[FederalService]]="F",Data2[[#This Row],[FundSource]]&amp;"-F",IF(Data2[[#This Row],[FederalService]]="S",Data2[[#This Row],[FundSource]]&amp;"-S"))))</f>
        <v>SEG-F</v>
      </c>
    </row>
    <row r="1077" spans="1:29" ht="15" x14ac:dyDescent="0.25">
      <c r="A1077" t="s">
        <v>120</v>
      </c>
      <c r="B1077" t="s">
        <v>165</v>
      </c>
      <c r="C1077" t="s">
        <v>165</v>
      </c>
      <c r="D1077" s="15">
        <v>961</v>
      </c>
      <c r="E1077" t="s">
        <v>361</v>
      </c>
      <c r="F1077" t="s">
        <v>109</v>
      </c>
      <c r="G1077" t="s">
        <v>110</v>
      </c>
      <c r="H1077" t="s">
        <v>165</v>
      </c>
      <c r="I1077" t="s">
        <v>118</v>
      </c>
      <c r="J1077" t="s">
        <v>112</v>
      </c>
      <c r="K1077" t="s">
        <v>165</v>
      </c>
      <c r="L1077" s="15">
        <v>2000</v>
      </c>
      <c r="M1077" t="s">
        <v>115</v>
      </c>
      <c r="N1077" t="s">
        <v>116</v>
      </c>
      <c r="O1077" t="s">
        <v>362</v>
      </c>
      <c r="P1077" t="s">
        <v>264</v>
      </c>
      <c r="Q1077" t="s">
        <v>197</v>
      </c>
      <c r="R1077" t="s">
        <v>170</v>
      </c>
      <c r="S1077">
        <v>-4533800</v>
      </c>
      <c r="T1077">
        <v>0</v>
      </c>
      <c r="U1077" s="15">
        <v>1</v>
      </c>
      <c r="V1077" s="27" t="str">
        <f>INDEX(program[ProgramName],MATCH(Data2[[#This Row],[ProgramNum]],program[ProgramNum],0))</f>
        <v>GENERAL PROVISIONS</v>
      </c>
      <c r="W1077" s="20" t="str">
        <f>RIGHT(Data2[[#This Row],[ProgramNum]],1)&amp;Data2[[#This Row],[Statute]]</f>
        <v>9qh</v>
      </c>
      <c r="X1077" s="27" t="e">
        <f>INDEX(#REF!,MATCH(Data2[[#This Row],[Appr]],#REF!,0))</f>
        <v>#REF!</v>
      </c>
      <c r="Y1077" s="40" t="str">
        <f>INDEX(version[Version],MATCH(Data2[[#This Row],[ChangeAuth]],version[Chg code],0))</f>
        <v>Agency</v>
      </c>
      <c r="Z1077" s="30">
        <f>INDEX(fund[#Data],MATCH(G1077,fund[Fund code],0),2)</f>
        <v>211</v>
      </c>
      <c r="AA1077" s="29" t="str">
        <f>IF(Data2[[#This Row],[B2year]]=1,RIGHT(LEFT($A$1,4)+1,2),IF(Data2[[#This Row],[B2year]]=2,RIGHT($A$1,2),""))</f>
        <v>22</v>
      </c>
      <c r="AB1077" s="29">
        <f>INDEX(version8[#Data],MATCH(Data2[[#This Row],[Version]],version8[Version],0),2)</f>
        <v>1</v>
      </c>
      <c r="AC1077" s="29" t="str">
        <f>IF(Data2[[#This Row],[FederalService]]="",Data2[[#This Row],[FundSource]],IF(Data2[[#This Row],[FederalService]]="L",Data2[[#This Row],[FundSource]]&amp;"-L",IF(Data2[[#This Row],[FederalService]]="F",Data2[[#This Row],[FundSource]]&amp;"-F",IF(Data2[[#This Row],[FederalService]]="S",Data2[[#This Row],[FundSource]]&amp;"-S"))))</f>
        <v>SEG</v>
      </c>
    </row>
    <row r="1078" spans="1:29" ht="15" x14ac:dyDescent="0.25">
      <c r="A1078" t="s">
        <v>120</v>
      </c>
      <c r="B1078" t="s">
        <v>165</v>
      </c>
      <c r="C1078" t="s">
        <v>165</v>
      </c>
      <c r="D1078" s="15">
        <v>961</v>
      </c>
      <c r="E1078" t="s">
        <v>361</v>
      </c>
      <c r="F1078" t="s">
        <v>109</v>
      </c>
      <c r="G1078" t="s">
        <v>110</v>
      </c>
      <c r="H1078" t="s">
        <v>165</v>
      </c>
      <c r="I1078" t="s">
        <v>118</v>
      </c>
      <c r="J1078" t="s">
        <v>112</v>
      </c>
      <c r="K1078" t="s">
        <v>165</v>
      </c>
      <c r="L1078" s="15">
        <v>2000</v>
      </c>
      <c r="M1078" t="s">
        <v>115</v>
      </c>
      <c r="N1078" t="s">
        <v>116</v>
      </c>
      <c r="O1078" t="s">
        <v>362</v>
      </c>
      <c r="P1078" t="s">
        <v>264</v>
      </c>
      <c r="Q1078" t="s">
        <v>197</v>
      </c>
      <c r="R1078" t="s">
        <v>170</v>
      </c>
      <c r="S1078">
        <v>-4533800</v>
      </c>
      <c r="T1078">
        <v>0</v>
      </c>
      <c r="U1078" s="15">
        <v>2</v>
      </c>
      <c r="V1078" s="27" t="str">
        <f>INDEX(program[ProgramName],MATCH(Data2[[#This Row],[ProgramNum]],program[ProgramNum],0))</f>
        <v>GENERAL PROVISIONS</v>
      </c>
      <c r="W1078" s="20" t="str">
        <f>RIGHT(Data2[[#This Row],[ProgramNum]],1)&amp;Data2[[#This Row],[Statute]]</f>
        <v>9qh</v>
      </c>
      <c r="X1078" s="27" t="e">
        <f>INDEX(#REF!,MATCH(Data2[[#This Row],[Appr]],#REF!,0))</f>
        <v>#REF!</v>
      </c>
      <c r="Y1078" s="40" t="str">
        <f>INDEX(version[Version],MATCH(Data2[[#This Row],[ChangeAuth]],version[Chg code],0))</f>
        <v>Agency</v>
      </c>
      <c r="Z1078" s="30">
        <f>INDEX(fund[#Data],MATCH(G1078,fund[Fund code],0),2)</f>
        <v>211</v>
      </c>
      <c r="AA1078" s="29" t="str">
        <f>IF(Data2[[#This Row],[B2year]]=1,RIGHT(LEFT($A$1,4)+1,2),IF(Data2[[#This Row],[B2year]]=2,RIGHT($A$1,2),""))</f>
        <v>23</v>
      </c>
      <c r="AB1078" s="29">
        <f>INDEX(version8[#Data],MATCH(Data2[[#This Row],[Version]],version8[Version],0),2)</f>
        <v>1</v>
      </c>
      <c r="AC1078" s="29" t="str">
        <f>IF(Data2[[#This Row],[FederalService]]="",Data2[[#This Row],[FundSource]],IF(Data2[[#This Row],[FederalService]]="L",Data2[[#This Row],[FundSource]]&amp;"-L",IF(Data2[[#This Row],[FederalService]]="F",Data2[[#This Row],[FundSource]]&amp;"-F",IF(Data2[[#This Row],[FederalService]]="S",Data2[[#This Row],[FundSource]]&amp;"-S"))))</f>
        <v>SEG</v>
      </c>
    </row>
    <row r="1079" spans="1:29" ht="15" x14ac:dyDescent="0.25">
      <c r="A1079" t="s">
        <v>120</v>
      </c>
      <c r="B1079" t="s">
        <v>165</v>
      </c>
      <c r="C1079" t="s">
        <v>165</v>
      </c>
      <c r="D1079" s="15">
        <v>981</v>
      </c>
      <c r="E1079" t="s">
        <v>365</v>
      </c>
      <c r="F1079" t="s">
        <v>109</v>
      </c>
      <c r="G1079" t="s">
        <v>110</v>
      </c>
      <c r="H1079" t="s">
        <v>165</v>
      </c>
      <c r="I1079" t="s">
        <v>118</v>
      </c>
      <c r="J1079" t="s">
        <v>112</v>
      </c>
      <c r="K1079" t="s">
        <v>178</v>
      </c>
      <c r="L1079" s="15">
        <v>2000</v>
      </c>
      <c r="M1079" t="s">
        <v>115</v>
      </c>
      <c r="N1079" t="s">
        <v>116</v>
      </c>
      <c r="O1079" t="s">
        <v>366</v>
      </c>
      <c r="P1079" t="s">
        <v>367</v>
      </c>
      <c r="Q1079" t="s">
        <v>197</v>
      </c>
      <c r="R1079" t="s">
        <v>170</v>
      </c>
      <c r="S1079">
        <v>-3701900</v>
      </c>
      <c r="T1079">
        <v>0</v>
      </c>
      <c r="U1079" s="15">
        <v>1</v>
      </c>
      <c r="V1079" s="27" t="str">
        <f>INDEX(program[ProgramName],MATCH(Data2[[#This Row],[ProgramNum]],program[ProgramNum],0))</f>
        <v>GENERAL PROVISIONS</v>
      </c>
      <c r="W1079" s="20" t="str">
        <f>RIGHT(Data2[[#This Row],[ProgramNum]],1)&amp;Data2[[#This Row],[Statute]]</f>
        <v>9qj</v>
      </c>
      <c r="X1079" s="27" t="e">
        <f>INDEX(#REF!,MATCH(Data2[[#This Row],[Appr]],#REF!,0))</f>
        <v>#REF!</v>
      </c>
      <c r="Y1079" s="40" t="str">
        <f>INDEX(version[Version],MATCH(Data2[[#This Row],[ChangeAuth]],version[Chg code],0))</f>
        <v>Agency</v>
      </c>
      <c r="Z1079" s="30">
        <f>INDEX(fund[#Data],MATCH(G1079,fund[Fund code],0),2)</f>
        <v>211</v>
      </c>
      <c r="AA1079" s="29" t="str">
        <f>IF(Data2[[#This Row],[B2year]]=1,RIGHT(LEFT($A$1,4)+1,2),IF(Data2[[#This Row],[B2year]]=2,RIGHT($A$1,2),""))</f>
        <v>22</v>
      </c>
      <c r="AB1079" s="29">
        <f>INDEX(version8[#Data],MATCH(Data2[[#This Row],[Version]],version8[Version],0),2)</f>
        <v>1</v>
      </c>
      <c r="AC1079" s="29" t="str">
        <f>IF(Data2[[#This Row],[FederalService]]="",Data2[[#This Row],[FundSource]],IF(Data2[[#This Row],[FederalService]]="L",Data2[[#This Row],[FundSource]]&amp;"-L",IF(Data2[[#This Row],[FederalService]]="F",Data2[[#This Row],[FundSource]]&amp;"-F",IF(Data2[[#This Row],[FederalService]]="S",Data2[[#This Row],[FundSource]]&amp;"-S"))))</f>
        <v>SEG-F</v>
      </c>
    </row>
    <row r="1080" spans="1:29" ht="15" x14ac:dyDescent="0.25">
      <c r="A1080" t="s">
        <v>120</v>
      </c>
      <c r="B1080" t="s">
        <v>165</v>
      </c>
      <c r="C1080" t="s">
        <v>165</v>
      </c>
      <c r="D1080" s="15">
        <v>981</v>
      </c>
      <c r="E1080" t="s">
        <v>365</v>
      </c>
      <c r="F1080" t="s">
        <v>109</v>
      </c>
      <c r="G1080" t="s">
        <v>110</v>
      </c>
      <c r="H1080" t="s">
        <v>165</v>
      </c>
      <c r="I1080" t="s">
        <v>118</v>
      </c>
      <c r="J1080" t="s">
        <v>112</v>
      </c>
      <c r="K1080" t="s">
        <v>178</v>
      </c>
      <c r="L1080" s="15">
        <v>2000</v>
      </c>
      <c r="M1080" t="s">
        <v>115</v>
      </c>
      <c r="N1080" t="s">
        <v>116</v>
      </c>
      <c r="O1080" t="s">
        <v>366</v>
      </c>
      <c r="P1080" t="s">
        <v>367</v>
      </c>
      <c r="Q1080" t="s">
        <v>197</v>
      </c>
      <c r="R1080" t="s">
        <v>170</v>
      </c>
      <c r="S1080">
        <v>-3701900</v>
      </c>
      <c r="T1080">
        <v>0</v>
      </c>
      <c r="U1080" s="15">
        <v>2</v>
      </c>
      <c r="V1080" s="27" t="str">
        <f>INDEX(program[ProgramName],MATCH(Data2[[#This Row],[ProgramNum]],program[ProgramNum],0))</f>
        <v>GENERAL PROVISIONS</v>
      </c>
      <c r="W1080" s="20" t="str">
        <f>RIGHT(Data2[[#This Row],[ProgramNum]],1)&amp;Data2[[#This Row],[Statute]]</f>
        <v>9qj</v>
      </c>
      <c r="X1080" s="27" t="e">
        <f>INDEX(#REF!,MATCH(Data2[[#This Row],[Appr]],#REF!,0))</f>
        <v>#REF!</v>
      </c>
      <c r="Y1080" s="40" t="str">
        <f>INDEX(version[Version],MATCH(Data2[[#This Row],[ChangeAuth]],version[Chg code],0))</f>
        <v>Agency</v>
      </c>
      <c r="Z1080" s="30">
        <f>INDEX(fund[#Data],MATCH(G1080,fund[Fund code],0),2)</f>
        <v>211</v>
      </c>
      <c r="AA1080" s="29" t="str">
        <f>IF(Data2[[#This Row],[B2year]]=1,RIGHT(LEFT($A$1,4)+1,2),IF(Data2[[#This Row],[B2year]]=2,RIGHT($A$1,2),""))</f>
        <v>23</v>
      </c>
      <c r="AB1080" s="29">
        <f>INDEX(version8[#Data],MATCH(Data2[[#This Row],[Version]],version8[Version],0),2)</f>
        <v>1</v>
      </c>
      <c r="AC1080" s="29" t="str">
        <f>IF(Data2[[#This Row],[FederalService]]="",Data2[[#This Row],[FundSource]],IF(Data2[[#This Row],[FederalService]]="L",Data2[[#This Row],[FundSource]]&amp;"-L",IF(Data2[[#This Row],[FederalService]]="F",Data2[[#This Row],[FundSource]]&amp;"-F",IF(Data2[[#This Row],[FederalService]]="S",Data2[[#This Row],[FundSource]]&amp;"-S"))))</f>
        <v>SEG-F</v>
      </c>
    </row>
    <row r="1081" spans="1:29" ht="15" x14ac:dyDescent="0.25">
      <c r="A1081" t="s">
        <v>120</v>
      </c>
      <c r="B1081" t="s">
        <v>107</v>
      </c>
      <c r="C1081" t="s">
        <v>165</v>
      </c>
      <c r="D1081" s="15">
        <v>961</v>
      </c>
      <c r="E1081" t="s">
        <v>361</v>
      </c>
      <c r="F1081" t="s">
        <v>109</v>
      </c>
      <c r="G1081" t="s">
        <v>110</v>
      </c>
      <c r="H1081" t="s">
        <v>165</v>
      </c>
      <c r="I1081" t="s">
        <v>118</v>
      </c>
      <c r="J1081" t="s">
        <v>112</v>
      </c>
      <c r="K1081" t="s">
        <v>165</v>
      </c>
      <c r="L1081" s="15">
        <v>3001</v>
      </c>
      <c r="M1081" t="s">
        <v>124</v>
      </c>
      <c r="N1081" t="s">
        <v>114</v>
      </c>
      <c r="O1081" t="s">
        <v>362</v>
      </c>
      <c r="P1081" t="s">
        <v>264</v>
      </c>
      <c r="Q1081" t="s">
        <v>197</v>
      </c>
      <c r="R1081" t="s">
        <v>170</v>
      </c>
      <c r="S1081">
        <v>1476300</v>
      </c>
      <c r="T1081">
        <v>0</v>
      </c>
      <c r="U1081" s="15">
        <v>2</v>
      </c>
      <c r="V1081" s="27" t="str">
        <f>INDEX(program[ProgramName],MATCH(Data2[[#This Row],[ProgramNum]],program[ProgramNum],0))</f>
        <v>GENERAL PROVISIONS</v>
      </c>
      <c r="W1081" s="20" t="str">
        <f>RIGHT(Data2[[#This Row],[ProgramNum]],1)&amp;Data2[[#This Row],[Statute]]</f>
        <v>9qh</v>
      </c>
      <c r="X1081" s="27" t="e">
        <f>INDEX(#REF!,MATCH(Data2[[#This Row],[Appr]],#REF!,0))</f>
        <v>#REF!</v>
      </c>
      <c r="Y1081" s="40" t="str">
        <f>INDEX(version[Version],MATCH(Data2[[#This Row],[ChangeAuth]],version[Chg code],0))</f>
        <v>Agency</v>
      </c>
      <c r="Z1081" s="30">
        <f>INDEX(fund[#Data],MATCH(G1081,fund[Fund code],0),2)</f>
        <v>211</v>
      </c>
      <c r="AA1081" s="29" t="str">
        <f>IF(Data2[[#This Row],[B2year]]=1,RIGHT(LEFT($A$1,4)+1,2),IF(Data2[[#This Row],[B2year]]=2,RIGHT($A$1,2),""))</f>
        <v>23</v>
      </c>
      <c r="AB1081" s="29">
        <f>INDEX(version8[#Data],MATCH(Data2[[#This Row],[Version]],version8[Version],0),2)</f>
        <v>1</v>
      </c>
      <c r="AC1081" s="29" t="str">
        <f>IF(Data2[[#This Row],[FederalService]]="",Data2[[#This Row],[FundSource]],IF(Data2[[#This Row],[FederalService]]="L",Data2[[#This Row],[FundSource]]&amp;"-L",IF(Data2[[#This Row],[FederalService]]="F",Data2[[#This Row],[FundSource]]&amp;"-F",IF(Data2[[#This Row],[FederalService]]="S",Data2[[#This Row],[FundSource]]&amp;"-S"))))</f>
        <v>SEG</v>
      </c>
    </row>
    <row r="1082" spans="1:29" ht="15" x14ac:dyDescent="0.25">
      <c r="A1082" t="s">
        <v>120</v>
      </c>
      <c r="B1082" t="s">
        <v>107</v>
      </c>
      <c r="C1082" t="s">
        <v>165</v>
      </c>
      <c r="D1082" s="15">
        <v>961</v>
      </c>
      <c r="E1082" t="s">
        <v>361</v>
      </c>
      <c r="F1082" t="s">
        <v>109</v>
      </c>
      <c r="G1082" t="s">
        <v>110</v>
      </c>
      <c r="H1082" t="s">
        <v>165</v>
      </c>
      <c r="I1082" t="s">
        <v>118</v>
      </c>
      <c r="J1082" t="s">
        <v>112</v>
      </c>
      <c r="K1082" t="s">
        <v>165</v>
      </c>
      <c r="L1082" s="15">
        <v>3001</v>
      </c>
      <c r="M1082" t="s">
        <v>124</v>
      </c>
      <c r="N1082" t="s">
        <v>114</v>
      </c>
      <c r="O1082" t="s">
        <v>362</v>
      </c>
      <c r="P1082" t="s">
        <v>264</v>
      </c>
      <c r="Q1082" t="s">
        <v>197</v>
      </c>
      <c r="R1082" t="s">
        <v>170</v>
      </c>
      <c r="S1082">
        <v>1476300</v>
      </c>
      <c r="T1082">
        <v>0</v>
      </c>
      <c r="U1082" s="15">
        <v>1</v>
      </c>
      <c r="V1082" s="27" t="str">
        <f>INDEX(program[ProgramName],MATCH(Data2[[#This Row],[ProgramNum]],program[ProgramNum],0))</f>
        <v>GENERAL PROVISIONS</v>
      </c>
      <c r="W1082" s="20" t="str">
        <f>RIGHT(Data2[[#This Row],[ProgramNum]],1)&amp;Data2[[#This Row],[Statute]]</f>
        <v>9qh</v>
      </c>
      <c r="X1082" s="27" t="e">
        <f>INDEX(#REF!,MATCH(Data2[[#This Row],[Appr]],#REF!,0))</f>
        <v>#REF!</v>
      </c>
      <c r="Y1082" s="40" t="str">
        <f>INDEX(version[Version],MATCH(Data2[[#This Row],[ChangeAuth]],version[Chg code],0))</f>
        <v>Agency</v>
      </c>
      <c r="Z1082" s="30">
        <f>INDEX(fund[#Data],MATCH(G1082,fund[Fund code],0),2)</f>
        <v>211</v>
      </c>
      <c r="AA1082" s="29" t="str">
        <f>IF(Data2[[#This Row],[B2year]]=1,RIGHT(LEFT($A$1,4)+1,2),IF(Data2[[#This Row],[B2year]]=2,RIGHT($A$1,2),""))</f>
        <v>22</v>
      </c>
      <c r="AB1082" s="29">
        <f>INDEX(version8[#Data],MATCH(Data2[[#This Row],[Version]],version8[Version],0),2)</f>
        <v>1</v>
      </c>
      <c r="AC1082" s="29" t="str">
        <f>IF(Data2[[#This Row],[FederalService]]="",Data2[[#This Row],[FundSource]],IF(Data2[[#This Row],[FederalService]]="L",Data2[[#This Row],[FundSource]]&amp;"-L",IF(Data2[[#This Row],[FederalService]]="F",Data2[[#This Row],[FundSource]]&amp;"-F",IF(Data2[[#This Row],[FederalService]]="S",Data2[[#This Row],[FundSource]]&amp;"-S"))))</f>
        <v>SEG</v>
      </c>
    </row>
    <row r="1083" spans="1:29" ht="15" x14ac:dyDescent="0.25">
      <c r="A1083" t="s">
        <v>120</v>
      </c>
      <c r="B1083" t="s">
        <v>107</v>
      </c>
      <c r="C1083" t="s">
        <v>165</v>
      </c>
      <c r="D1083" s="15">
        <v>961</v>
      </c>
      <c r="E1083" t="s">
        <v>361</v>
      </c>
      <c r="F1083" t="s">
        <v>109</v>
      </c>
      <c r="G1083" t="s">
        <v>110</v>
      </c>
      <c r="H1083" t="s">
        <v>165</v>
      </c>
      <c r="I1083" t="s">
        <v>118</v>
      </c>
      <c r="J1083" t="s">
        <v>112</v>
      </c>
      <c r="K1083" t="s">
        <v>165</v>
      </c>
      <c r="L1083" s="15">
        <v>5401</v>
      </c>
      <c r="M1083" t="s">
        <v>379</v>
      </c>
      <c r="N1083" t="s">
        <v>114</v>
      </c>
      <c r="O1083" t="s">
        <v>362</v>
      </c>
      <c r="P1083" t="s">
        <v>264</v>
      </c>
      <c r="Q1083" t="s">
        <v>197</v>
      </c>
      <c r="R1083" t="s">
        <v>170</v>
      </c>
      <c r="S1083">
        <v>5300</v>
      </c>
      <c r="T1083">
        <v>0</v>
      </c>
      <c r="U1083" s="15">
        <v>2</v>
      </c>
      <c r="V1083" s="27" t="str">
        <f>INDEX(program[ProgramName],MATCH(Data2[[#This Row],[ProgramNum]],program[ProgramNum],0))</f>
        <v>GENERAL PROVISIONS</v>
      </c>
      <c r="W1083" s="20" t="str">
        <f>RIGHT(Data2[[#This Row],[ProgramNum]],1)&amp;Data2[[#This Row],[Statute]]</f>
        <v>9qh</v>
      </c>
      <c r="X1083" s="27" t="e">
        <f>INDEX(#REF!,MATCH(Data2[[#This Row],[Appr]],#REF!,0))</f>
        <v>#REF!</v>
      </c>
      <c r="Y1083" s="40" t="str">
        <f>INDEX(version[Version],MATCH(Data2[[#This Row],[ChangeAuth]],version[Chg code],0))</f>
        <v>Agency</v>
      </c>
      <c r="Z1083" s="30">
        <f>INDEX(fund[#Data],MATCH(G1083,fund[Fund code],0),2)</f>
        <v>211</v>
      </c>
      <c r="AA1083" s="29" t="str">
        <f>IF(Data2[[#This Row],[B2year]]=1,RIGHT(LEFT($A$1,4)+1,2),IF(Data2[[#This Row],[B2year]]=2,RIGHT($A$1,2),""))</f>
        <v>23</v>
      </c>
      <c r="AB1083" s="29">
        <f>INDEX(version8[#Data],MATCH(Data2[[#This Row],[Version]],version8[Version],0),2)</f>
        <v>1</v>
      </c>
      <c r="AC1083" s="29" t="str">
        <f>IF(Data2[[#This Row],[FederalService]]="",Data2[[#This Row],[FundSource]],IF(Data2[[#This Row],[FederalService]]="L",Data2[[#This Row],[FundSource]]&amp;"-L",IF(Data2[[#This Row],[FederalService]]="F",Data2[[#This Row],[FundSource]]&amp;"-F",IF(Data2[[#This Row],[FederalService]]="S",Data2[[#This Row],[FundSource]]&amp;"-S"))))</f>
        <v>SEG</v>
      </c>
    </row>
    <row r="1084" spans="1:29" ht="15" x14ac:dyDescent="0.25">
      <c r="A1084" t="s">
        <v>120</v>
      </c>
      <c r="B1084" t="s">
        <v>107</v>
      </c>
      <c r="C1084" t="s">
        <v>165</v>
      </c>
      <c r="D1084" s="15">
        <v>961</v>
      </c>
      <c r="E1084" t="s">
        <v>361</v>
      </c>
      <c r="F1084" t="s">
        <v>109</v>
      </c>
      <c r="G1084" t="s">
        <v>110</v>
      </c>
      <c r="H1084" t="s">
        <v>165</v>
      </c>
      <c r="I1084" t="s">
        <v>118</v>
      </c>
      <c r="J1084" t="s">
        <v>112</v>
      </c>
      <c r="K1084" t="s">
        <v>165</v>
      </c>
      <c r="L1084" s="15">
        <v>5401</v>
      </c>
      <c r="M1084" t="s">
        <v>379</v>
      </c>
      <c r="N1084" t="s">
        <v>114</v>
      </c>
      <c r="O1084" t="s">
        <v>362</v>
      </c>
      <c r="P1084" t="s">
        <v>264</v>
      </c>
      <c r="Q1084" t="s">
        <v>197</v>
      </c>
      <c r="R1084" t="s">
        <v>170</v>
      </c>
      <c r="S1084">
        <v>5300</v>
      </c>
      <c r="T1084">
        <v>0</v>
      </c>
      <c r="U1084" s="15">
        <v>1</v>
      </c>
      <c r="V1084" s="27" t="str">
        <f>INDEX(program[ProgramName],MATCH(Data2[[#This Row],[ProgramNum]],program[ProgramNum],0))</f>
        <v>GENERAL PROVISIONS</v>
      </c>
      <c r="W1084" s="20" t="str">
        <f>RIGHT(Data2[[#This Row],[ProgramNum]],1)&amp;Data2[[#This Row],[Statute]]</f>
        <v>9qh</v>
      </c>
      <c r="X1084" s="27" t="e">
        <f>INDEX(#REF!,MATCH(Data2[[#This Row],[Appr]],#REF!,0))</f>
        <v>#REF!</v>
      </c>
      <c r="Y1084" s="40" t="str">
        <f>INDEX(version[Version],MATCH(Data2[[#This Row],[ChangeAuth]],version[Chg code],0))</f>
        <v>Agency</v>
      </c>
      <c r="Z1084" s="30">
        <f>INDEX(fund[#Data],MATCH(G1084,fund[Fund code],0),2)</f>
        <v>211</v>
      </c>
      <c r="AA1084" s="29" t="str">
        <f>IF(Data2[[#This Row],[B2year]]=1,RIGHT(LEFT($A$1,4)+1,2),IF(Data2[[#This Row],[B2year]]=2,RIGHT($A$1,2),""))</f>
        <v>22</v>
      </c>
      <c r="AB1084" s="29">
        <f>INDEX(version8[#Data],MATCH(Data2[[#This Row],[Version]],version8[Version],0),2)</f>
        <v>1</v>
      </c>
      <c r="AC1084" s="29" t="str">
        <f>IF(Data2[[#This Row],[FederalService]]="",Data2[[#This Row],[FundSource]],IF(Data2[[#This Row],[FederalService]]="L",Data2[[#This Row],[FundSource]]&amp;"-L",IF(Data2[[#This Row],[FederalService]]="F",Data2[[#This Row],[FundSource]]&amp;"-F",IF(Data2[[#This Row],[FederalService]]="S",Data2[[#This Row],[FundSource]]&amp;"-S"))))</f>
        <v>SEG</v>
      </c>
    </row>
    <row r="1085" spans="1:29" ht="15" x14ac:dyDescent="0.25">
      <c r="A1085" t="s">
        <v>120</v>
      </c>
      <c r="B1085" t="s">
        <v>107</v>
      </c>
      <c r="C1085" t="s">
        <v>165</v>
      </c>
      <c r="D1085" s="15">
        <v>961</v>
      </c>
      <c r="E1085" t="s">
        <v>361</v>
      </c>
      <c r="F1085" t="s">
        <v>109</v>
      </c>
      <c r="G1085" t="s">
        <v>110</v>
      </c>
      <c r="H1085" t="s">
        <v>165</v>
      </c>
      <c r="I1085" t="s">
        <v>118</v>
      </c>
      <c r="J1085" t="s">
        <v>112</v>
      </c>
      <c r="K1085" t="s">
        <v>165</v>
      </c>
      <c r="L1085" s="15">
        <v>3007</v>
      </c>
      <c r="M1085" t="s">
        <v>135</v>
      </c>
      <c r="N1085" t="s">
        <v>114</v>
      </c>
      <c r="O1085" t="s">
        <v>362</v>
      </c>
      <c r="P1085" t="s">
        <v>264</v>
      </c>
      <c r="Q1085" t="s">
        <v>197</v>
      </c>
      <c r="R1085" t="s">
        <v>170</v>
      </c>
      <c r="S1085">
        <v>-1170100</v>
      </c>
      <c r="T1085">
        <v>0</v>
      </c>
      <c r="U1085" s="15">
        <v>2</v>
      </c>
      <c r="V1085" s="27" t="str">
        <f>INDEX(program[ProgramName],MATCH(Data2[[#This Row],[ProgramNum]],program[ProgramNum],0))</f>
        <v>GENERAL PROVISIONS</v>
      </c>
      <c r="W1085" s="20" t="str">
        <f>RIGHT(Data2[[#This Row],[ProgramNum]],1)&amp;Data2[[#This Row],[Statute]]</f>
        <v>9qh</v>
      </c>
      <c r="X1085" s="27" t="e">
        <f>INDEX(#REF!,MATCH(Data2[[#This Row],[Appr]],#REF!,0))</f>
        <v>#REF!</v>
      </c>
      <c r="Y1085" s="40" t="str">
        <f>INDEX(version[Version],MATCH(Data2[[#This Row],[ChangeAuth]],version[Chg code],0))</f>
        <v>Agency</v>
      </c>
      <c r="Z1085" s="30">
        <f>INDEX(fund[#Data],MATCH(G1085,fund[Fund code],0),2)</f>
        <v>211</v>
      </c>
      <c r="AA1085" s="29" t="str">
        <f>IF(Data2[[#This Row],[B2year]]=1,RIGHT(LEFT($A$1,4)+1,2),IF(Data2[[#This Row],[B2year]]=2,RIGHT($A$1,2),""))</f>
        <v>23</v>
      </c>
      <c r="AB1085" s="29">
        <f>INDEX(version8[#Data],MATCH(Data2[[#This Row],[Version]],version8[Version],0),2)</f>
        <v>1</v>
      </c>
      <c r="AC1085" s="29" t="str">
        <f>IF(Data2[[#This Row],[FederalService]]="",Data2[[#This Row],[FundSource]],IF(Data2[[#This Row],[FederalService]]="L",Data2[[#This Row],[FundSource]]&amp;"-L",IF(Data2[[#This Row],[FederalService]]="F",Data2[[#This Row],[FundSource]]&amp;"-F",IF(Data2[[#This Row],[FederalService]]="S",Data2[[#This Row],[FundSource]]&amp;"-S"))))</f>
        <v>SEG</v>
      </c>
    </row>
    <row r="1086" spans="1:29" ht="15" x14ac:dyDescent="0.25">
      <c r="A1086" t="s">
        <v>120</v>
      </c>
      <c r="B1086" t="s">
        <v>107</v>
      </c>
      <c r="C1086" t="s">
        <v>165</v>
      </c>
      <c r="D1086" s="15">
        <v>961</v>
      </c>
      <c r="E1086" t="s">
        <v>361</v>
      </c>
      <c r="F1086" t="s">
        <v>109</v>
      </c>
      <c r="G1086" t="s">
        <v>110</v>
      </c>
      <c r="H1086" t="s">
        <v>165</v>
      </c>
      <c r="I1086" t="s">
        <v>118</v>
      </c>
      <c r="J1086" t="s">
        <v>112</v>
      </c>
      <c r="K1086" t="s">
        <v>165</v>
      </c>
      <c r="L1086" s="15">
        <v>3003</v>
      </c>
      <c r="M1086" t="s">
        <v>113</v>
      </c>
      <c r="N1086" t="s">
        <v>114</v>
      </c>
      <c r="O1086" t="s">
        <v>362</v>
      </c>
      <c r="P1086" t="s">
        <v>264</v>
      </c>
      <c r="Q1086" t="s">
        <v>197</v>
      </c>
      <c r="R1086" t="s">
        <v>170</v>
      </c>
      <c r="S1086">
        <v>21160800</v>
      </c>
      <c r="T1086">
        <v>0</v>
      </c>
      <c r="U1086" s="15">
        <v>1</v>
      </c>
      <c r="V1086" s="27" t="str">
        <f>INDEX(program[ProgramName],MATCH(Data2[[#This Row],[ProgramNum]],program[ProgramNum],0))</f>
        <v>GENERAL PROVISIONS</v>
      </c>
      <c r="W1086" s="20" t="str">
        <f>RIGHT(Data2[[#This Row],[ProgramNum]],1)&amp;Data2[[#This Row],[Statute]]</f>
        <v>9qh</v>
      </c>
      <c r="X1086" s="27" t="e">
        <f>INDEX(#REF!,MATCH(Data2[[#This Row],[Appr]],#REF!,0))</f>
        <v>#REF!</v>
      </c>
      <c r="Y1086" s="40" t="str">
        <f>INDEX(version[Version],MATCH(Data2[[#This Row],[ChangeAuth]],version[Chg code],0))</f>
        <v>Agency</v>
      </c>
      <c r="Z1086" s="30">
        <f>INDEX(fund[#Data],MATCH(G1086,fund[Fund code],0),2)</f>
        <v>211</v>
      </c>
      <c r="AA1086" s="29" t="str">
        <f>IF(Data2[[#This Row],[B2year]]=1,RIGHT(LEFT($A$1,4)+1,2),IF(Data2[[#This Row],[B2year]]=2,RIGHT($A$1,2),""))</f>
        <v>22</v>
      </c>
      <c r="AB1086" s="29">
        <f>INDEX(version8[#Data],MATCH(Data2[[#This Row],[Version]],version8[Version],0),2)</f>
        <v>1</v>
      </c>
      <c r="AC1086" s="29" t="str">
        <f>IF(Data2[[#This Row],[FederalService]]="",Data2[[#This Row],[FundSource]],IF(Data2[[#This Row],[FederalService]]="L",Data2[[#This Row],[FundSource]]&amp;"-L",IF(Data2[[#This Row],[FederalService]]="F",Data2[[#This Row],[FundSource]]&amp;"-F",IF(Data2[[#This Row],[FederalService]]="S",Data2[[#This Row],[FundSource]]&amp;"-S"))))</f>
        <v>SEG</v>
      </c>
    </row>
    <row r="1087" spans="1:29" ht="15" x14ac:dyDescent="0.25">
      <c r="A1087" t="s">
        <v>120</v>
      </c>
      <c r="B1087" t="s">
        <v>107</v>
      </c>
      <c r="C1087" t="s">
        <v>165</v>
      </c>
      <c r="D1087" s="15">
        <v>961</v>
      </c>
      <c r="E1087" t="s">
        <v>361</v>
      </c>
      <c r="F1087" t="s">
        <v>109</v>
      </c>
      <c r="G1087" t="s">
        <v>110</v>
      </c>
      <c r="H1087" t="s">
        <v>165</v>
      </c>
      <c r="I1087" t="s">
        <v>118</v>
      </c>
      <c r="J1087" t="s">
        <v>112</v>
      </c>
      <c r="K1087" t="s">
        <v>165</v>
      </c>
      <c r="L1087" s="15">
        <v>3003</v>
      </c>
      <c r="M1087" t="s">
        <v>113</v>
      </c>
      <c r="N1087" t="s">
        <v>114</v>
      </c>
      <c r="O1087" t="s">
        <v>362</v>
      </c>
      <c r="P1087" t="s">
        <v>264</v>
      </c>
      <c r="Q1087" t="s">
        <v>197</v>
      </c>
      <c r="R1087" t="s">
        <v>170</v>
      </c>
      <c r="S1087">
        <v>21160800</v>
      </c>
      <c r="T1087">
        <v>0</v>
      </c>
      <c r="U1087" s="15">
        <v>2</v>
      </c>
      <c r="V1087" s="27" t="str">
        <f>INDEX(program[ProgramName],MATCH(Data2[[#This Row],[ProgramNum]],program[ProgramNum],0))</f>
        <v>GENERAL PROVISIONS</v>
      </c>
      <c r="W1087" s="20" t="str">
        <f>RIGHT(Data2[[#This Row],[ProgramNum]],1)&amp;Data2[[#This Row],[Statute]]</f>
        <v>9qh</v>
      </c>
      <c r="X1087" s="27" t="e">
        <f>INDEX(#REF!,MATCH(Data2[[#This Row],[Appr]],#REF!,0))</f>
        <v>#REF!</v>
      </c>
      <c r="Y1087" s="40" t="str">
        <f>INDEX(version[Version],MATCH(Data2[[#This Row],[ChangeAuth]],version[Chg code],0))</f>
        <v>Agency</v>
      </c>
      <c r="Z1087" s="30">
        <f>INDEX(fund[#Data],MATCH(G1087,fund[Fund code],0),2)</f>
        <v>211</v>
      </c>
      <c r="AA1087" s="29" t="str">
        <f>IF(Data2[[#This Row],[B2year]]=1,RIGHT(LEFT($A$1,4)+1,2),IF(Data2[[#This Row],[B2year]]=2,RIGHT($A$1,2),""))</f>
        <v>23</v>
      </c>
      <c r="AB1087" s="29">
        <f>INDEX(version8[#Data],MATCH(Data2[[#This Row],[Version]],version8[Version],0),2)</f>
        <v>1</v>
      </c>
      <c r="AC1087" s="29" t="str">
        <f>IF(Data2[[#This Row],[FederalService]]="",Data2[[#This Row],[FundSource]],IF(Data2[[#This Row],[FederalService]]="L",Data2[[#This Row],[FundSource]]&amp;"-L",IF(Data2[[#This Row],[FederalService]]="F",Data2[[#This Row],[FundSource]]&amp;"-F",IF(Data2[[#This Row],[FederalService]]="S",Data2[[#This Row],[FundSource]]&amp;"-S"))))</f>
        <v>SEG</v>
      </c>
    </row>
    <row r="1088" spans="1:29" ht="15" x14ac:dyDescent="0.25">
      <c r="A1088" t="s">
        <v>120</v>
      </c>
      <c r="B1088" t="s">
        <v>107</v>
      </c>
      <c r="C1088" t="s">
        <v>165</v>
      </c>
      <c r="D1088" s="15">
        <v>961</v>
      </c>
      <c r="E1088" t="s">
        <v>361</v>
      </c>
      <c r="F1088" t="s">
        <v>109</v>
      </c>
      <c r="G1088" t="s">
        <v>110</v>
      </c>
      <c r="H1088" t="s">
        <v>165</v>
      </c>
      <c r="I1088" t="s">
        <v>118</v>
      </c>
      <c r="J1088" t="s">
        <v>112</v>
      </c>
      <c r="K1088" t="s">
        <v>165</v>
      </c>
      <c r="L1088" s="15">
        <v>3007</v>
      </c>
      <c r="M1088" t="s">
        <v>135</v>
      </c>
      <c r="N1088" t="s">
        <v>114</v>
      </c>
      <c r="O1088" t="s">
        <v>362</v>
      </c>
      <c r="P1088" t="s">
        <v>264</v>
      </c>
      <c r="Q1088" t="s">
        <v>197</v>
      </c>
      <c r="R1088" t="s">
        <v>170</v>
      </c>
      <c r="S1088">
        <v>-1170100</v>
      </c>
      <c r="T1088">
        <v>0</v>
      </c>
      <c r="U1088" s="15">
        <v>1</v>
      </c>
      <c r="V1088" s="27" t="str">
        <f>INDEX(program[ProgramName],MATCH(Data2[[#This Row],[ProgramNum]],program[ProgramNum],0))</f>
        <v>GENERAL PROVISIONS</v>
      </c>
      <c r="W1088" s="20" t="str">
        <f>RIGHT(Data2[[#This Row],[ProgramNum]],1)&amp;Data2[[#This Row],[Statute]]</f>
        <v>9qh</v>
      </c>
      <c r="X1088" s="27" t="e">
        <f>INDEX(#REF!,MATCH(Data2[[#This Row],[Appr]],#REF!,0))</f>
        <v>#REF!</v>
      </c>
      <c r="Y1088" s="40" t="str">
        <f>INDEX(version[Version],MATCH(Data2[[#This Row],[ChangeAuth]],version[Chg code],0))</f>
        <v>Agency</v>
      </c>
      <c r="Z1088" s="30">
        <f>INDEX(fund[#Data],MATCH(G1088,fund[Fund code],0),2)</f>
        <v>211</v>
      </c>
      <c r="AA1088" s="29" t="str">
        <f>IF(Data2[[#This Row],[B2year]]=1,RIGHT(LEFT($A$1,4)+1,2),IF(Data2[[#This Row],[B2year]]=2,RIGHT($A$1,2),""))</f>
        <v>22</v>
      </c>
      <c r="AB1088" s="29">
        <f>INDEX(version8[#Data],MATCH(Data2[[#This Row],[Version]],version8[Version],0),2)</f>
        <v>1</v>
      </c>
      <c r="AC1088" s="29" t="str">
        <f>IF(Data2[[#This Row],[FederalService]]="",Data2[[#This Row],[FundSource]],IF(Data2[[#This Row],[FederalService]]="L",Data2[[#This Row],[FundSource]]&amp;"-L",IF(Data2[[#This Row],[FederalService]]="F",Data2[[#This Row],[FundSource]]&amp;"-F",IF(Data2[[#This Row],[FederalService]]="S",Data2[[#This Row],[FundSource]]&amp;"-S"))))</f>
        <v>SEG</v>
      </c>
    </row>
    <row r="1089" spans="1:29" ht="15" x14ac:dyDescent="0.25">
      <c r="A1089" t="s">
        <v>120</v>
      </c>
      <c r="B1089" t="s">
        <v>107</v>
      </c>
      <c r="C1089" t="s">
        <v>165</v>
      </c>
      <c r="D1089" s="15">
        <v>961</v>
      </c>
      <c r="E1089" t="s">
        <v>361</v>
      </c>
      <c r="F1089" t="s">
        <v>109</v>
      </c>
      <c r="G1089" t="s">
        <v>110</v>
      </c>
      <c r="H1089" t="s">
        <v>165</v>
      </c>
      <c r="I1089" t="s">
        <v>118</v>
      </c>
      <c r="J1089" t="s">
        <v>112</v>
      </c>
      <c r="K1089" t="s">
        <v>165</v>
      </c>
      <c r="L1089" s="15">
        <v>2000</v>
      </c>
      <c r="M1089" t="s">
        <v>115</v>
      </c>
      <c r="N1089" t="s">
        <v>116</v>
      </c>
      <c r="O1089" t="s">
        <v>362</v>
      </c>
      <c r="P1089" t="s">
        <v>264</v>
      </c>
      <c r="Q1089" t="s">
        <v>197</v>
      </c>
      <c r="R1089" t="s">
        <v>170</v>
      </c>
      <c r="S1089">
        <v>-171877700</v>
      </c>
      <c r="T1089">
        <v>0</v>
      </c>
      <c r="U1089" s="15">
        <v>1</v>
      </c>
      <c r="V1089" s="27" t="str">
        <f>INDEX(program[ProgramName],MATCH(Data2[[#This Row],[ProgramNum]],program[ProgramNum],0))</f>
        <v>GENERAL PROVISIONS</v>
      </c>
      <c r="W1089" s="20" t="str">
        <f>RIGHT(Data2[[#This Row],[ProgramNum]],1)&amp;Data2[[#This Row],[Statute]]</f>
        <v>9qh</v>
      </c>
      <c r="X1089" s="27" t="e">
        <f>INDEX(#REF!,MATCH(Data2[[#This Row],[Appr]],#REF!,0))</f>
        <v>#REF!</v>
      </c>
      <c r="Y1089" s="40" t="str">
        <f>INDEX(version[Version],MATCH(Data2[[#This Row],[ChangeAuth]],version[Chg code],0))</f>
        <v>Agency</v>
      </c>
      <c r="Z1089" s="30">
        <f>INDEX(fund[#Data],MATCH(G1089,fund[Fund code],0),2)</f>
        <v>211</v>
      </c>
      <c r="AA1089" s="29" t="str">
        <f>IF(Data2[[#This Row],[B2year]]=1,RIGHT(LEFT($A$1,4)+1,2),IF(Data2[[#This Row],[B2year]]=2,RIGHT($A$1,2),""))</f>
        <v>22</v>
      </c>
      <c r="AB1089" s="29">
        <f>INDEX(version8[#Data],MATCH(Data2[[#This Row],[Version]],version8[Version],0),2)</f>
        <v>1</v>
      </c>
      <c r="AC1089" s="29" t="str">
        <f>IF(Data2[[#This Row],[FederalService]]="",Data2[[#This Row],[FundSource]],IF(Data2[[#This Row],[FederalService]]="L",Data2[[#This Row],[FundSource]]&amp;"-L",IF(Data2[[#This Row],[FederalService]]="F",Data2[[#This Row],[FundSource]]&amp;"-F",IF(Data2[[#This Row],[FederalService]]="S",Data2[[#This Row],[FundSource]]&amp;"-S"))))</f>
        <v>SEG</v>
      </c>
    </row>
    <row r="1090" spans="1:29" ht="15" x14ac:dyDescent="0.25">
      <c r="A1090" t="s">
        <v>120</v>
      </c>
      <c r="B1090" t="s">
        <v>107</v>
      </c>
      <c r="C1090" t="s">
        <v>165</v>
      </c>
      <c r="D1090" s="15">
        <v>961</v>
      </c>
      <c r="E1090" t="s">
        <v>361</v>
      </c>
      <c r="F1090" t="s">
        <v>109</v>
      </c>
      <c r="G1090" t="s">
        <v>110</v>
      </c>
      <c r="H1090" t="s">
        <v>165</v>
      </c>
      <c r="I1090" t="s">
        <v>118</v>
      </c>
      <c r="J1090" t="s">
        <v>112</v>
      </c>
      <c r="K1090" t="s">
        <v>165</v>
      </c>
      <c r="L1090" s="15">
        <v>2000</v>
      </c>
      <c r="M1090" t="s">
        <v>115</v>
      </c>
      <c r="N1090" t="s">
        <v>116</v>
      </c>
      <c r="O1090" t="s">
        <v>362</v>
      </c>
      <c r="P1090" t="s">
        <v>264</v>
      </c>
      <c r="Q1090" t="s">
        <v>197</v>
      </c>
      <c r="R1090" t="s">
        <v>170</v>
      </c>
      <c r="S1090">
        <v>-171877700</v>
      </c>
      <c r="T1090">
        <v>0</v>
      </c>
      <c r="U1090" s="15">
        <v>2</v>
      </c>
      <c r="V1090" s="27" t="str">
        <f>INDEX(program[ProgramName],MATCH(Data2[[#This Row],[ProgramNum]],program[ProgramNum],0))</f>
        <v>GENERAL PROVISIONS</v>
      </c>
      <c r="W1090" s="20" t="str">
        <f>RIGHT(Data2[[#This Row],[ProgramNum]],1)&amp;Data2[[#This Row],[Statute]]</f>
        <v>9qh</v>
      </c>
      <c r="X1090" s="27" t="e">
        <f>INDEX(#REF!,MATCH(Data2[[#This Row],[Appr]],#REF!,0))</f>
        <v>#REF!</v>
      </c>
      <c r="Y1090" s="40" t="str">
        <f>INDEX(version[Version],MATCH(Data2[[#This Row],[ChangeAuth]],version[Chg code],0))</f>
        <v>Agency</v>
      </c>
      <c r="Z1090" s="30">
        <f>INDEX(fund[#Data],MATCH(G1090,fund[Fund code],0),2)</f>
        <v>211</v>
      </c>
      <c r="AA1090" s="29" t="str">
        <f>IF(Data2[[#This Row],[B2year]]=1,RIGHT(LEFT($A$1,4)+1,2),IF(Data2[[#This Row],[B2year]]=2,RIGHT($A$1,2),""))</f>
        <v>23</v>
      </c>
      <c r="AB1090" s="29">
        <f>INDEX(version8[#Data],MATCH(Data2[[#This Row],[Version]],version8[Version],0),2)</f>
        <v>1</v>
      </c>
      <c r="AC1090" s="29" t="str">
        <f>IF(Data2[[#This Row],[FederalService]]="",Data2[[#This Row],[FundSource]],IF(Data2[[#This Row],[FederalService]]="L",Data2[[#This Row],[FundSource]]&amp;"-L",IF(Data2[[#This Row],[FederalService]]="F",Data2[[#This Row],[FundSource]]&amp;"-F",IF(Data2[[#This Row],[FederalService]]="S",Data2[[#This Row],[FundSource]]&amp;"-S"))))</f>
        <v>SEG</v>
      </c>
    </row>
    <row r="1091" spans="1:29" ht="15" x14ac:dyDescent="0.25">
      <c r="A1091" t="s">
        <v>107</v>
      </c>
      <c r="B1091" t="s">
        <v>129</v>
      </c>
      <c r="C1091" t="s">
        <v>165</v>
      </c>
      <c r="D1091" s="15">
        <v>194</v>
      </c>
      <c r="E1091" t="s">
        <v>248</v>
      </c>
      <c r="F1091" t="s">
        <v>109</v>
      </c>
      <c r="G1091" t="s">
        <v>110</v>
      </c>
      <c r="H1091" t="s">
        <v>165</v>
      </c>
      <c r="I1091" t="s">
        <v>111</v>
      </c>
      <c r="J1091" t="s">
        <v>174</v>
      </c>
      <c r="K1091" t="s">
        <v>165</v>
      </c>
      <c r="L1091" s="15">
        <v>9073</v>
      </c>
      <c r="M1091" t="s">
        <v>489</v>
      </c>
      <c r="N1091" t="s">
        <v>125</v>
      </c>
      <c r="O1091" t="s">
        <v>249</v>
      </c>
      <c r="P1091" t="s">
        <v>250</v>
      </c>
      <c r="Q1091" t="s">
        <v>215</v>
      </c>
      <c r="R1091" t="s">
        <v>170</v>
      </c>
      <c r="S1091">
        <v>-2150700</v>
      </c>
      <c r="T1091">
        <v>0</v>
      </c>
      <c r="U1091" s="15">
        <v>1</v>
      </c>
      <c r="V1091" s="27" t="str">
        <f>INDEX(program[ProgramName],MATCH(Data2[[#This Row],[ProgramNum]],program[ProgramNum],0))</f>
        <v>AIDS</v>
      </c>
      <c r="W1091" s="20" t="str">
        <f>RIGHT(Data2[[#This Row],[ProgramNum]],1)&amp;Data2[[#This Row],[Statute]]</f>
        <v>1hu</v>
      </c>
      <c r="X1091" s="27" t="e">
        <f>INDEX(#REF!,MATCH(Data2[[#This Row],[Appr]],#REF!,0))</f>
        <v>#REF!</v>
      </c>
      <c r="Y1091" s="40" t="str">
        <f>INDEX(version[Version],MATCH(Data2[[#This Row],[ChangeAuth]],version[Chg code],0))</f>
        <v>Final</v>
      </c>
      <c r="Z1091" s="30">
        <f>INDEX(fund[#Data],MATCH(G1091,fund[Fund code],0),2)</f>
        <v>211</v>
      </c>
      <c r="AA1091" s="29" t="str">
        <f>IF(Data2[[#This Row],[B2year]]=1,RIGHT(LEFT($A$1,4)+1,2),IF(Data2[[#This Row],[B2year]]=2,RIGHT($A$1,2),""))</f>
        <v>22</v>
      </c>
      <c r="AB1091" s="29">
        <f>INDEX(version8[#Data],MATCH(Data2[[#This Row],[Version]],version8[Version],0),2)</f>
        <v>6</v>
      </c>
      <c r="AC1091" s="29" t="str">
        <f>IF(Data2[[#This Row],[FederalService]]="",Data2[[#This Row],[FundSource]],IF(Data2[[#This Row],[FederalService]]="L",Data2[[#This Row],[FundSource]]&amp;"-L",IF(Data2[[#This Row],[FederalService]]="F",Data2[[#This Row],[FundSource]]&amp;"-F",IF(Data2[[#This Row],[FederalService]]="S",Data2[[#This Row],[FundSource]]&amp;"-S"))))</f>
        <v>SEG</v>
      </c>
    </row>
    <row r="1092" spans="1:29" ht="15" x14ac:dyDescent="0.25">
      <c r="A1092" t="s">
        <v>107</v>
      </c>
      <c r="B1092" t="s">
        <v>129</v>
      </c>
      <c r="C1092" t="s">
        <v>165</v>
      </c>
      <c r="D1092" s="15">
        <v>194</v>
      </c>
      <c r="E1092" t="s">
        <v>248</v>
      </c>
      <c r="F1092" t="s">
        <v>109</v>
      </c>
      <c r="G1092" t="s">
        <v>110</v>
      </c>
      <c r="H1092" t="s">
        <v>165</v>
      </c>
      <c r="I1092" t="s">
        <v>111</v>
      </c>
      <c r="J1092" t="s">
        <v>174</v>
      </c>
      <c r="K1092" t="s">
        <v>165</v>
      </c>
      <c r="L1092" s="15">
        <v>9073</v>
      </c>
      <c r="M1092" t="s">
        <v>489</v>
      </c>
      <c r="N1092" t="s">
        <v>125</v>
      </c>
      <c r="O1092" t="s">
        <v>249</v>
      </c>
      <c r="P1092" t="s">
        <v>250</v>
      </c>
      <c r="Q1092" t="s">
        <v>215</v>
      </c>
      <c r="R1092" t="s">
        <v>170</v>
      </c>
      <c r="S1092">
        <v>-6452000</v>
      </c>
      <c r="T1092">
        <v>0</v>
      </c>
      <c r="U1092" s="15">
        <v>2</v>
      </c>
      <c r="V1092" s="27" t="str">
        <f>INDEX(program[ProgramName],MATCH(Data2[[#This Row],[ProgramNum]],program[ProgramNum],0))</f>
        <v>AIDS</v>
      </c>
      <c r="W1092" s="20" t="str">
        <f>RIGHT(Data2[[#This Row],[ProgramNum]],1)&amp;Data2[[#This Row],[Statute]]</f>
        <v>1hu</v>
      </c>
      <c r="X1092" s="27" t="e">
        <f>INDEX(#REF!,MATCH(Data2[[#This Row],[Appr]],#REF!,0))</f>
        <v>#REF!</v>
      </c>
      <c r="Y1092" s="40" t="str">
        <f>INDEX(version[Version],MATCH(Data2[[#This Row],[ChangeAuth]],version[Chg code],0))</f>
        <v>Final</v>
      </c>
      <c r="Z1092" s="30">
        <f>INDEX(fund[#Data],MATCH(G1092,fund[Fund code],0),2)</f>
        <v>211</v>
      </c>
      <c r="AA1092" s="29" t="str">
        <f>IF(Data2[[#This Row],[B2year]]=1,RIGHT(LEFT($A$1,4)+1,2),IF(Data2[[#This Row],[B2year]]=2,RIGHT($A$1,2),""))</f>
        <v>23</v>
      </c>
      <c r="AB1092" s="29">
        <f>INDEX(version8[#Data],MATCH(Data2[[#This Row],[Version]],version8[Version],0),2)</f>
        <v>6</v>
      </c>
      <c r="AC1092" s="29" t="str">
        <f>IF(Data2[[#This Row],[FederalService]]="",Data2[[#This Row],[FundSource]],IF(Data2[[#This Row],[FederalService]]="L",Data2[[#This Row],[FundSource]]&amp;"-L",IF(Data2[[#This Row],[FederalService]]="F",Data2[[#This Row],[FundSource]]&amp;"-F",IF(Data2[[#This Row],[FederalService]]="S",Data2[[#This Row],[FundSource]]&amp;"-S"))))</f>
        <v>SEG</v>
      </c>
    </row>
    <row r="1093" spans="1:29" ht="15" x14ac:dyDescent="0.25">
      <c r="A1093" t="s">
        <v>107</v>
      </c>
      <c r="B1093" t="s">
        <v>107</v>
      </c>
      <c r="C1093" t="s">
        <v>165</v>
      </c>
      <c r="D1093" s="15">
        <v>187</v>
      </c>
      <c r="E1093" t="s">
        <v>490</v>
      </c>
      <c r="F1093" t="s">
        <v>109</v>
      </c>
      <c r="G1093" t="s">
        <v>110</v>
      </c>
      <c r="H1093" t="s">
        <v>165</v>
      </c>
      <c r="I1093" t="s">
        <v>111</v>
      </c>
      <c r="J1093" t="s">
        <v>174</v>
      </c>
      <c r="K1093" t="s">
        <v>165</v>
      </c>
      <c r="L1093" s="15">
        <v>9074</v>
      </c>
      <c r="M1093" t="s">
        <v>491</v>
      </c>
      <c r="N1093" t="s">
        <v>125</v>
      </c>
      <c r="O1093" t="s">
        <v>492</v>
      </c>
      <c r="P1093" t="s">
        <v>134</v>
      </c>
      <c r="Q1093" t="s">
        <v>215</v>
      </c>
      <c r="R1093" t="s">
        <v>170</v>
      </c>
      <c r="S1093">
        <v>1000000</v>
      </c>
      <c r="T1093">
        <v>0</v>
      </c>
      <c r="U1093" s="15">
        <v>1</v>
      </c>
      <c r="V1093" s="27" t="str">
        <f>INDEX(program[ProgramName],MATCH(Data2[[#This Row],[ProgramNum]],program[ProgramNum],0))</f>
        <v>AIDS</v>
      </c>
      <c r="W1093" s="20" t="str">
        <f>RIGHT(Data2[[#This Row],[ProgramNum]],1)&amp;Data2[[#This Row],[Statute]]</f>
        <v>1aw</v>
      </c>
      <c r="X1093" s="27" t="e">
        <f>INDEX(#REF!,MATCH(Data2[[#This Row],[Appr]],#REF!,0))</f>
        <v>#REF!</v>
      </c>
      <c r="Y1093" s="40" t="str">
        <f>INDEX(version[Version],MATCH(Data2[[#This Row],[ChangeAuth]],version[Chg code],0))</f>
        <v>Final</v>
      </c>
      <c r="Z1093" s="30">
        <f>INDEX(fund[#Data],MATCH(G1093,fund[Fund code],0),2)</f>
        <v>211</v>
      </c>
      <c r="AA1093" s="29" t="str">
        <f>IF(Data2[[#This Row],[B2year]]=1,RIGHT(LEFT($A$1,4)+1,2),IF(Data2[[#This Row],[B2year]]=2,RIGHT($A$1,2),""))</f>
        <v>22</v>
      </c>
      <c r="AB1093" s="29">
        <f>INDEX(version8[#Data],MATCH(Data2[[#This Row],[Version]],version8[Version],0),2)</f>
        <v>6</v>
      </c>
      <c r="AC1093" s="29" t="str">
        <f>IF(Data2[[#This Row],[FederalService]]="",Data2[[#This Row],[FundSource]],IF(Data2[[#This Row],[FederalService]]="L",Data2[[#This Row],[FundSource]]&amp;"-L",IF(Data2[[#This Row],[FederalService]]="F",Data2[[#This Row],[FundSource]]&amp;"-F",IF(Data2[[#This Row],[FederalService]]="S",Data2[[#This Row],[FundSource]]&amp;"-S"))))</f>
        <v>SEG</v>
      </c>
    </row>
    <row r="1094" spans="1:29" ht="15" x14ac:dyDescent="0.25">
      <c r="A1094" t="s">
        <v>107</v>
      </c>
      <c r="B1094" t="s">
        <v>107</v>
      </c>
      <c r="C1094" t="s">
        <v>165</v>
      </c>
      <c r="D1094" s="15">
        <v>187</v>
      </c>
      <c r="E1094" t="s">
        <v>490</v>
      </c>
      <c r="F1094" t="s">
        <v>109</v>
      </c>
      <c r="G1094" t="s">
        <v>110</v>
      </c>
      <c r="H1094" t="s">
        <v>165</v>
      </c>
      <c r="I1094" t="s">
        <v>111</v>
      </c>
      <c r="J1094" t="s">
        <v>174</v>
      </c>
      <c r="K1094" t="s">
        <v>165</v>
      </c>
      <c r="L1094" s="15">
        <v>9074</v>
      </c>
      <c r="M1094" t="s">
        <v>491</v>
      </c>
      <c r="N1094" t="s">
        <v>125</v>
      </c>
      <c r="O1094" t="s">
        <v>492</v>
      </c>
      <c r="P1094" t="s">
        <v>134</v>
      </c>
      <c r="Q1094" t="s">
        <v>215</v>
      </c>
      <c r="R1094" t="s">
        <v>170</v>
      </c>
      <c r="S1094">
        <v>1000000</v>
      </c>
      <c r="T1094">
        <v>0</v>
      </c>
      <c r="U1094" s="15">
        <v>2</v>
      </c>
      <c r="V1094" s="27" t="str">
        <f>INDEX(program[ProgramName],MATCH(Data2[[#This Row],[ProgramNum]],program[ProgramNum],0))</f>
        <v>AIDS</v>
      </c>
      <c r="W1094" s="20" t="str">
        <f>RIGHT(Data2[[#This Row],[ProgramNum]],1)&amp;Data2[[#This Row],[Statute]]</f>
        <v>1aw</v>
      </c>
      <c r="X1094" s="27" t="e">
        <f>INDEX(#REF!,MATCH(Data2[[#This Row],[Appr]],#REF!,0))</f>
        <v>#REF!</v>
      </c>
      <c r="Y1094" s="40" t="str">
        <f>INDEX(version[Version],MATCH(Data2[[#This Row],[ChangeAuth]],version[Chg code],0))</f>
        <v>Final</v>
      </c>
      <c r="Z1094" s="30">
        <f>INDEX(fund[#Data],MATCH(G1094,fund[Fund code],0),2)</f>
        <v>211</v>
      </c>
      <c r="AA1094" s="29" t="str">
        <f>IF(Data2[[#This Row],[B2year]]=1,RIGHT(LEFT($A$1,4)+1,2),IF(Data2[[#This Row],[B2year]]=2,RIGHT($A$1,2),""))</f>
        <v>23</v>
      </c>
      <c r="AB1094" s="29">
        <f>INDEX(version8[#Data],MATCH(Data2[[#This Row],[Version]],version8[Version],0),2)</f>
        <v>6</v>
      </c>
      <c r="AC1094" s="29" t="str">
        <f>IF(Data2[[#This Row],[FederalService]]="",Data2[[#This Row],[FundSource]],IF(Data2[[#This Row],[FederalService]]="L",Data2[[#This Row],[FundSource]]&amp;"-L",IF(Data2[[#This Row],[FederalService]]="F",Data2[[#This Row],[FundSource]]&amp;"-F",IF(Data2[[#This Row],[FederalService]]="S",Data2[[#This Row],[FundSource]]&amp;"-S"))))</f>
        <v>SEG</v>
      </c>
    </row>
    <row r="1095" spans="1:29" ht="15" x14ac:dyDescent="0.25">
      <c r="A1095" t="s">
        <v>120</v>
      </c>
      <c r="B1095" t="s">
        <v>107</v>
      </c>
      <c r="C1095" t="s">
        <v>165</v>
      </c>
      <c r="D1095" s="15">
        <v>981</v>
      </c>
      <c r="E1095" t="s">
        <v>365</v>
      </c>
      <c r="F1095" t="s">
        <v>109</v>
      </c>
      <c r="G1095" t="s">
        <v>110</v>
      </c>
      <c r="H1095" t="s">
        <v>165</v>
      </c>
      <c r="I1095" t="s">
        <v>118</v>
      </c>
      <c r="J1095" t="s">
        <v>112</v>
      </c>
      <c r="K1095" t="s">
        <v>178</v>
      </c>
      <c r="L1095" s="15">
        <v>2000</v>
      </c>
      <c r="M1095" t="s">
        <v>115</v>
      </c>
      <c r="N1095" t="s">
        <v>116</v>
      </c>
      <c r="O1095" t="s">
        <v>366</v>
      </c>
      <c r="P1095" t="s">
        <v>367</v>
      </c>
      <c r="Q1095" t="s">
        <v>197</v>
      </c>
      <c r="R1095" t="s">
        <v>170</v>
      </c>
      <c r="S1095">
        <v>-68086900</v>
      </c>
      <c r="T1095">
        <v>0</v>
      </c>
      <c r="U1095" s="15">
        <v>1</v>
      </c>
      <c r="V1095" s="27" t="str">
        <f>INDEX(program[ProgramName],MATCH(Data2[[#This Row],[ProgramNum]],program[ProgramNum],0))</f>
        <v>GENERAL PROVISIONS</v>
      </c>
      <c r="W1095" s="20" t="str">
        <f>RIGHT(Data2[[#This Row],[ProgramNum]],1)&amp;Data2[[#This Row],[Statute]]</f>
        <v>9qj</v>
      </c>
      <c r="X1095" s="27" t="e">
        <f>INDEX(#REF!,MATCH(Data2[[#This Row],[Appr]],#REF!,0))</f>
        <v>#REF!</v>
      </c>
      <c r="Y1095" s="40" t="str">
        <f>INDEX(version[Version],MATCH(Data2[[#This Row],[ChangeAuth]],version[Chg code],0))</f>
        <v>Agency</v>
      </c>
      <c r="Z1095" s="30">
        <f>INDEX(fund[#Data],MATCH(G1095,fund[Fund code],0),2)</f>
        <v>211</v>
      </c>
      <c r="AA1095" s="29" t="str">
        <f>IF(Data2[[#This Row],[B2year]]=1,RIGHT(LEFT($A$1,4)+1,2),IF(Data2[[#This Row],[B2year]]=2,RIGHT($A$1,2),""))</f>
        <v>22</v>
      </c>
      <c r="AB1095" s="29">
        <f>INDEX(version8[#Data],MATCH(Data2[[#This Row],[Version]],version8[Version],0),2)</f>
        <v>1</v>
      </c>
      <c r="AC1095" s="29" t="str">
        <f>IF(Data2[[#This Row],[FederalService]]="",Data2[[#This Row],[FundSource]],IF(Data2[[#This Row],[FederalService]]="L",Data2[[#This Row],[FundSource]]&amp;"-L",IF(Data2[[#This Row],[FederalService]]="F",Data2[[#This Row],[FundSource]]&amp;"-F",IF(Data2[[#This Row],[FederalService]]="S",Data2[[#This Row],[FundSource]]&amp;"-S"))))</f>
        <v>SEG-F</v>
      </c>
    </row>
    <row r="1096" spans="1:29" ht="15" x14ac:dyDescent="0.25">
      <c r="A1096" t="s">
        <v>120</v>
      </c>
      <c r="B1096" t="s">
        <v>107</v>
      </c>
      <c r="C1096" t="s">
        <v>165</v>
      </c>
      <c r="D1096" s="15">
        <v>981</v>
      </c>
      <c r="E1096" t="s">
        <v>365</v>
      </c>
      <c r="F1096" t="s">
        <v>109</v>
      </c>
      <c r="G1096" t="s">
        <v>110</v>
      </c>
      <c r="H1096" t="s">
        <v>165</v>
      </c>
      <c r="I1096" t="s">
        <v>118</v>
      </c>
      <c r="J1096" t="s">
        <v>112</v>
      </c>
      <c r="K1096" t="s">
        <v>178</v>
      </c>
      <c r="L1096" s="15">
        <v>5401</v>
      </c>
      <c r="M1096" t="s">
        <v>379</v>
      </c>
      <c r="N1096" t="s">
        <v>114</v>
      </c>
      <c r="O1096" t="s">
        <v>366</v>
      </c>
      <c r="P1096" t="s">
        <v>367</v>
      </c>
      <c r="Q1096" t="s">
        <v>197</v>
      </c>
      <c r="R1096" t="s">
        <v>170</v>
      </c>
      <c r="S1096">
        <v>118000</v>
      </c>
      <c r="T1096">
        <v>0</v>
      </c>
      <c r="U1096" s="15">
        <v>2</v>
      </c>
      <c r="V1096" s="27" t="str">
        <f>INDEX(program[ProgramName],MATCH(Data2[[#This Row],[ProgramNum]],program[ProgramNum],0))</f>
        <v>GENERAL PROVISIONS</v>
      </c>
      <c r="W1096" s="20" t="str">
        <f>RIGHT(Data2[[#This Row],[ProgramNum]],1)&amp;Data2[[#This Row],[Statute]]</f>
        <v>9qj</v>
      </c>
      <c r="X1096" s="27" t="e">
        <f>INDEX(#REF!,MATCH(Data2[[#This Row],[Appr]],#REF!,0))</f>
        <v>#REF!</v>
      </c>
      <c r="Y1096" s="40" t="str">
        <f>INDEX(version[Version],MATCH(Data2[[#This Row],[ChangeAuth]],version[Chg code],0))</f>
        <v>Agency</v>
      </c>
      <c r="Z1096" s="30">
        <f>INDEX(fund[#Data],MATCH(G1096,fund[Fund code],0),2)</f>
        <v>211</v>
      </c>
      <c r="AA1096" s="29" t="str">
        <f>IF(Data2[[#This Row],[B2year]]=1,RIGHT(LEFT($A$1,4)+1,2),IF(Data2[[#This Row],[B2year]]=2,RIGHT($A$1,2),""))</f>
        <v>23</v>
      </c>
      <c r="AB1096" s="29">
        <f>INDEX(version8[#Data],MATCH(Data2[[#This Row],[Version]],version8[Version],0),2)</f>
        <v>1</v>
      </c>
      <c r="AC1096" s="29" t="str">
        <f>IF(Data2[[#This Row],[FederalService]]="",Data2[[#This Row],[FundSource]],IF(Data2[[#This Row],[FederalService]]="L",Data2[[#This Row],[FundSource]]&amp;"-L",IF(Data2[[#This Row],[FederalService]]="F",Data2[[#This Row],[FundSource]]&amp;"-F",IF(Data2[[#This Row],[FederalService]]="S",Data2[[#This Row],[FundSource]]&amp;"-S"))))</f>
        <v>SEG-F</v>
      </c>
    </row>
    <row r="1097" spans="1:29" ht="15" x14ac:dyDescent="0.25">
      <c r="A1097" t="s">
        <v>120</v>
      </c>
      <c r="B1097" t="s">
        <v>107</v>
      </c>
      <c r="C1097" t="s">
        <v>165</v>
      </c>
      <c r="D1097" s="15">
        <v>981</v>
      </c>
      <c r="E1097" t="s">
        <v>365</v>
      </c>
      <c r="F1097" t="s">
        <v>109</v>
      </c>
      <c r="G1097" t="s">
        <v>110</v>
      </c>
      <c r="H1097" t="s">
        <v>165</v>
      </c>
      <c r="I1097" t="s">
        <v>118</v>
      </c>
      <c r="J1097" t="s">
        <v>112</v>
      </c>
      <c r="K1097" t="s">
        <v>178</v>
      </c>
      <c r="L1097" s="15">
        <v>5401</v>
      </c>
      <c r="M1097" t="s">
        <v>379</v>
      </c>
      <c r="N1097" t="s">
        <v>114</v>
      </c>
      <c r="O1097" t="s">
        <v>366</v>
      </c>
      <c r="P1097" t="s">
        <v>367</v>
      </c>
      <c r="Q1097" t="s">
        <v>197</v>
      </c>
      <c r="R1097" t="s">
        <v>170</v>
      </c>
      <c r="S1097">
        <v>118000</v>
      </c>
      <c r="T1097">
        <v>0</v>
      </c>
      <c r="U1097" s="15">
        <v>1</v>
      </c>
      <c r="V1097" s="27" t="str">
        <f>INDEX(program[ProgramName],MATCH(Data2[[#This Row],[ProgramNum]],program[ProgramNum],0))</f>
        <v>GENERAL PROVISIONS</v>
      </c>
      <c r="W1097" s="20" t="str">
        <f>RIGHT(Data2[[#This Row],[ProgramNum]],1)&amp;Data2[[#This Row],[Statute]]</f>
        <v>9qj</v>
      </c>
      <c r="X1097" s="27" t="e">
        <f>INDEX(#REF!,MATCH(Data2[[#This Row],[Appr]],#REF!,0))</f>
        <v>#REF!</v>
      </c>
      <c r="Y1097" s="40" t="str">
        <f>INDEX(version[Version],MATCH(Data2[[#This Row],[ChangeAuth]],version[Chg code],0))</f>
        <v>Agency</v>
      </c>
      <c r="Z1097" s="30">
        <f>INDEX(fund[#Data],MATCH(G1097,fund[Fund code],0),2)</f>
        <v>211</v>
      </c>
      <c r="AA1097" s="29" t="str">
        <f>IF(Data2[[#This Row],[B2year]]=1,RIGHT(LEFT($A$1,4)+1,2),IF(Data2[[#This Row],[B2year]]=2,RIGHT($A$1,2),""))</f>
        <v>22</v>
      </c>
      <c r="AB1097" s="29">
        <f>INDEX(version8[#Data],MATCH(Data2[[#This Row],[Version]],version8[Version],0),2)</f>
        <v>1</v>
      </c>
      <c r="AC1097" s="29" t="str">
        <f>IF(Data2[[#This Row],[FederalService]]="",Data2[[#This Row],[FundSource]],IF(Data2[[#This Row],[FederalService]]="L",Data2[[#This Row],[FundSource]]&amp;"-L",IF(Data2[[#This Row],[FederalService]]="F",Data2[[#This Row],[FundSource]]&amp;"-F",IF(Data2[[#This Row],[FederalService]]="S",Data2[[#This Row],[FundSource]]&amp;"-S"))))</f>
        <v>SEG-F</v>
      </c>
    </row>
    <row r="1098" spans="1:29" ht="15" x14ac:dyDescent="0.25">
      <c r="A1098" t="s">
        <v>120</v>
      </c>
      <c r="B1098" t="s">
        <v>107</v>
      </c>
      <c r="C1098" t="s">
        <v>165</v>
      </c>
      <c r="D1098" s="15">
        <v>981</v>
      </c>
      <c r="E1098" t="s">
        <v>365</v>
      </c>
      <c r="F1098" t="s">
        <v>109</v>
      </c>
      <c r="G1098" t="s">
        <v>110</v>
      </c>
      <c r="H1098" t="s">
        <v>165</v>
      </c>
      <c r="I1098" t="s">
        <v>118</v>
      </c>
      <c r="J1098" t="s">
        <v>112</v>
      </c>
      <c r="K1098" t="s">
        <v>178</v>
      </c>
      <c r="L1098" s="15">
        <v>2000</v>
      </c>
      <c r="M1098" t="s">
        <v>115</v>
      </c>
      <c r="N1098" t="s">
        <v>116</v>
      </c>
      <c r="O1098" t="s">
        <v>366</v>
      </c>
      <c r="P1098" t="s">
        <v>367</v>
      </c>
      <c r="Q1098" t="s">
        <v>197</v>
      </c>
      <c r="R1098" t="s">
        <v>170</v>
      </c>
      <c r="S1098">
        <v>-68086900</v>
      </c>
      <c r="T1098">
        <v>0</v>
      </c>
      <c r="U1098" s="15">
        <v>2</v>
      </c>
      <c r="V1098" s="27" t="str">
        <f>INDEX(program[ProgramName],MATCH(Data2[[#This Row],[ProgramNum]],program[ProgramNum],0))</f>
        <v>GENERAL PROVISIONS</v>
      </c>
      <c r="W1098" s="20" t="str">
        <f>RIGHT(Data2[[#This Row],[ProgramNum]],1)&amp;Data2[[#This Row],[Statute]]</f>
        <v>9qj</v>
      </c>
      <c r="X1098" s="27" t="e">
        <f>INDEX(#REF!,MATCH(Data2[[#This Row],[Appr]],#REF!,0))</f>
        <v>#REF!</v>
      </c>
      <c r="Y1098" s="40" t="str">
        <f>INDEX(version[Version],MATCH(Data2[[#This Row],[ChangeAuth]],version[Chg code],0))</f>
        <v>Agency</v>
      </c>
      <c r="Z1098" s="30">
        <f>INDEX(fund[#Data],MATCH(G1098,fund[Fund code],0),2)</f>
        <v>211</v>
      </c>
      <c r="AA1098" s="29" t="str">
        <f>IF(Data2[[#This Row],[B2year]]=1,RIGHT(LEFT($A$1,4)+1,2),IF(Data2[[#This Row],[B2year]]=2,RIGHT($A$1,2),""))</f>
        <v>23</v>
      </c>
      <c r="AB1098" s="29">
        <f>INDEX(version8[#Data],MATCH(Data2[[#This Row],[Version]],version8[Version],0),2)</f>
        <v>1</v>
      </c>
      <c r="AC1098" s="29" t="str">
        <f>IF(Data2[[#This Row],[FederalService]]="",Data2[[#This Row],[FundSource]],IF(Data2[[#This Row],[FederalService]]="L",Data2[[#This Row],[FundSource]]&amp;"-L",IF(Data2[[#This Row],[FederalService]]="F",Data2[[#This Row],[FundSource]]&amp;"-F",IF(Data2[[#This Row],[FederalService]]="S",Data2[[#This Row],[FundSource]]&amp;"-S"))))</f>
        <v>SEG-F</v>
      </c>
    </row>
    <row r="1099" spans="1:29" ht="15" x14ac:dyDescent="0.25">
      <c r="A1099" t="s">
        <v>120</v>
      </c>
      <c r="B1099" t="s">
        <v>107</v>
      </c>
      <c r="C1099" t="s">
        <v>165</v>
      </c>
      <c r="D1099" s="15">
        <v>981</v>
      </c>
      <c r="E1099" t="s">
        <v>365</v>
      </c>
      <c r="F1099" t="s">
        <v>109</v>
      </c>
      <c r="G1099" t="s">
        <v>110</v>
      </c>
      <c r="H1099" t="s">
        <v>165</v>
      </c>
      <c r="I1099" t="s">
        <v>118</v>
      </c>
      <c r="J1099" t="s">
        <v>112</v>
      </c>
      <c r="K1099" t="s">
        <v>178</v>
      </c>
      <c r="L1099" s="15">
        <v>3007</v>
      </c>
      <c r="M1099" t="s">
        <v>135</v>
      </c>
      <c r="N1099" t="s">
        <v>114</v>
      </c>
      <c r="O1099" t="s">
        <v>366</v>
      </c>
      <c r="P1099" t="s">
        <v>367</v>
      </c>
      <c r="Q1099" t="s">
        <v>197</v>
      </c>
      <c r="R1099" t="s">
        <v>170</v>
      </c>
      <c r="S1099">
        <v>-852100</v>
      </c>
      <c r="T1099">
        <v>0</v>
      </c>
      <c r="U1099" s="15">
        <v>2</v>
      </c>
      <c r="V1099" s="27" t="str">
        <f>INDEX(program[ProgramName],MATCH(Data2[[#This Row],[ProgramNum]],program[ProgramNum],0))</f>
        <v>GENERAL PROVISIONS</v>
      </c>
      <c r="W1099" s="20" t="str">
        <f>RIGHT(Data2[[#This Row],[ProgramNum]],1)&amp;Data2[[#This Row],[Statute]]</f>
        <v>9qj</v>
      </c>
      <c r="X1099" s="27" t="e">
        <f>INDEX(#REF!,MATCH(Data2[[#This Row],[Appr]],#REF!,0))</f>
        <v>#REF!</v>
      </c>
      <c r="Y1099" s="40" t="str">
        <f>INDEX(version[Version],MATCH(Data2[[#This Row],[ChangeAuth]],version[Chg code],0))</f>
        <v>Agency</v>
      </c>
      <c r="Z1099" s="30">
        <f>INDEX(fund[#Data],MATCH(G1099,fund[Fund code],0),2)</f>
        <v>211</v>
      </c>
      <c r="AA1099" s="29" t="str">
        <f>IF(Data2[[#This Row],[B2year]]=1,RIGHT(LEFT($A$1,4)+1,2),IF(Data2[[#This Row],[B2year]]=2,RIGHT($A$1,2),""))</f>
        <v>23</v>
      </c>
      <c r="AB1099" s="29">
        <f>INDEX(version8[#Data],MATCH(Data2[[#This Row],[Version]],version8[Version],0),2)</f>
        <v>1</v>
      </c>
      <c r="AC1099" s="29" t="str">
        <f>IF(Data2[[#This Row],[FederalService]]="",Data2[[#This Row],[FundSource]],IF(Data2[[#This Row],[FederalService]]="L",Data2[[#This Row],[FundSource]]&amp;"-L",IF(Data2[[#This Row],[FederalService]]="F",Data2[[#This Row],[FundSource]]&amp;"-F",IF(Data2[[#This Row],[FederalService]]="S",Data2[[#This Row],[FundSource]]&amp;"-S"))))</f>
        <v>SEG-F</v>
      </c>
    </row>
    <row r="1100" spans="1:29" ht="15" x14ac:dyDescent="0.25">
      <c r="A1100" t="s">
        <v>120</v>
      </c>
      <c r="B1100" t="s">
        <v>107</v>
      </c>
      <c r="C1100" t="s">
        <v>165</v>
      </c>
      <c r="D1100" s="15">
        <v>981</v>
      </c>
      <c r="E1100" t="s">
        <v>365</v>
      </c>
      <c r="F1100" t="s">
        <v>109</v>
      </c>
      <c r="G1100" t="s">
        <v>110</v>
      </c>
      <c r="H1100" t="s">
        <v>165</v>
      </c>
      <c r="I1100" t="s">
        <v>118</v>
      </c>
      <c r="J1100" t="s">
        <v>112</v>
      </c>
      <c r="K1100" t="s">
        <v>178</v>
      </c>
      <c r="L1100" s="15">
        <v>3007</v>
      </c>
      <c r="M1100" t="s">
        <v>135</v>
      </c>
      <c r="N1100" t="s">
        <v>114</v>
      </c>
      <c r="O1100" t="s">
        <v>366</v>
      </c>
      <c r="P1100" t="s">
        <v>367</v>
      </c>
      <c r="Q1100" t="s">
        <v>197</v>
      </c>
      <c r="R1100" t="s">
        <v>170</v>
      </c>
      <c r="S1100">
        <v>-852100</v>
      </c>
      <c r="T1100">
        <v>0</v>
      </c>
      <c r="U1100" s="15">
        <v>1</v>
      </c>
      <c r="V1100" s="27" t="str">
        <f>INDEX(program[ProgramName],MATCH(Data2[[#This Row],[ProgramNum]],program[ProgramNum],0))</f>
        <v>GENERAL PROVISIONS</v>
      </c>
      <c r="W1100" s="20" t="str">
        <f>RIGHT(Data2[[#This Row],[ProgramNum]],1)&amp;Data2[[#This Row],[Statute]]</f>
        <v>9qj</v>
      </c>
      <c r="X1100" s="27" t="e">
        <f>INDEX(#REF!,MATCH(Data2[[#This Row],[Appr]],#REF!,0))</f>
        <v>#REF!</v>
      </c>
      <c r="Y1100" s="40" t="str">
        <f>INDEX(version[Version],MATCH(Data2[[#This Row],[ChangeAuth]],version[Chg code],0))</f>
        <v>Agency</v>
      </c>
      <c r="Z1100" s="30">
        <f>INDEX(fund[#Data],MATCH(G1100,fund[Fund code],0),2)</f>
        <v>211</v>
      </c>
      <c r="AA1100" s="29" t="str">
        <f>IF(Data2[[#This Row],[B2year]]=1,RIGHT(LEFT($A$1,4)+1,2),IF(Data2[[#This Row],[B2year]]=2,RIGHT($A$1,2),""))</f>
        <v>22</v>
      </c>
      <c r="AB1100" s="29">
        <f>INDEX(version8[#Data],MATCH(Data2[[#This Row],[Version]],version8[Version],0),2)</f>
        <v>1</v>
      </c>
      <c r="AC1100" s="29" t="str">
        <f>IF(Data2[[#This Row],[FederalService]]="",Data2[[#This Row],[FundSource]],IF(Data2[[#This Row],[FederalService]]="L",Data2[[#This Row],[FundSource]]&amp;"-L",IF(Data2[[#This Row],[FederalService]]="F",Data2[[#This Row],[FundSource]]&amp;"-F",IF(Data2[[#This Row],[FederalService]]="S",Data2[[#This Row],[FundSource]]&amp;"-S"))))</f>
        <v>SEG-F</v>
      </c>
    </row>
    <row r="1101" spans="1:29" ht="15" x14ac:dyDescent="0.25">
      <c r="A1101" t="s">
        <v>120</v>
      </c>
      <c r="B1101" t="s">
        <v>107</v>
      </c>
      <c r="C1101" t="s">
        <v>165</v>
      </c>
      <c r="D1101" s="15">
        <v>981</v>
      </c>
      <c r="E1101" t="s">
        <v>365</v>
      </c>
      <c r="F1101" t="s">
        <v>109</v>
      </c>
      <c r="G1101" t="s">
        <v>110</v>
      </c>
      <c r="H1101" t="s">
        <v>165</v>
      </c>
      <c r="I1101" t="s">
        <v>118</v>
      </c>
      <c r="J1101" t="s">
        <v>112</v>
      </c>
      <c r="K1101" t="s">
        <v>178</v>
      </c>
      <c r="L1101" s="15">
        <v>3003</v>
      </c>
      <c r="M1101" t="s">
        <v>113</v>
      </c>
      <c r="N1101" t="s">
        <v>114</v>
      </c>
      <c r="O1101" t="s">
        <v>366</v>
      </c>
      <c r="P1101" t="s">
        <v>367</v>
      </c>
      <c r="Q1101" t="s">
        <v>197</v>
      </c>
      <c r="R1101" t="s">
        <v>170</v>
      </c>
      <c r="S1101">
        <v>-412300</v>
      </c>
      <c r="T1101">
        <v>0</v>
      </c>
      <c r="U1101" s="15">
        <v>2</v>
      </c>
      <c r="V1101" s="27" t="str">
        <f>INDEX(program[ProgramName],MATCH(Data2[[#This Row],[ProgramNum]],program[ProgramNum],0))</f>
        <v>GENERAL PROVISIONS</v>
      </c>
      <c r="W1101" s="20" t="str">
        <f>RIGHT(Data2[[#This Row],[ProgramNum]],1)&amp;Data2[[#This Row],[Statute]]</f>
        <v>9qj</v>
      </c>
      <c r="X1101" s="27" t="e">
        <f>INDEX(#REF!,MATCH(Data2[[#This Row],[Appr]],#REF!,0))</f>
        <v>#REF!</v>
      </c>
      <c r="Y1101" s="40" t="str">
        <f>INDEX(version[Version],MATCH(Data2[[#This Row],[ChangeAuth]],version[Chg code],0))</f>
        <v>Agency</v>
      </c>
      <c r="Z1101" s="30">
        <f>INDEX(fund[#Data],MATCH(G1101,fund[Fund code],0),2)</f>
        <v>211</v>
      </c>
      <c r="AA1101" s="29" t="str">
        <f>IF(Data2[[#This Row],[B2year]]=1,RIGHT(LEFT($A$1,4)+1,2),IF(Data2[[#This Row],[B2year]]=2,RIGHT($A$1,2),""))</f>
        <v>23</v>
      </c>
      <c r="AB1101" s="29">
        <f>INDEX(version8[#Data],MATCH(Data2[[#This Row],[Version]],version8[Version],0),2)</f>
        <v>1</v>
      </c>
      <c r="AC1101" s="29" t="str">
        <f>IF(Data2[[#This Row],[FederalService]]="",Data2[[#This Row],[FundSource]],IF(Data2[[#This Row],[FederalService]]="L",Data2[[#This Row],[FundSource]]&amp;"-L",IF(Data2[[#This Row],[FederalService]]="F",Data2[[#This Row],[FundSource]]&amp;"-F",IF(Data2[[#This Row],[FederalService]]="S",Data2[[#This Row],[FundSource]]&amp;"-S"))))</f>
        <v>SEG-F</v>
      </c>
    </row>
    <row r="1102" spans="1:29" ht="15" x14ac:dyDescent="0.25">
      <c r="A1102" t="s">
        <v>120</v>
      </c>
      <c r="B1102" t="s">
        <v>107</v>
      </c>
      <c r="C1102" t="s">
        <v>165</v>
      </c>
      <c r="D1102" s="15">
        <v>981</v>
      </c>
      <c r="E1102" t="s">
        <v>365</v>
      </c>
      <c r="F1102" t="s">
        <v>109</v>
      </c>
      <c r="G1102" t="s">
        <v>110</v>
      </c>
      <c r="H1102" t="s">
        <v>165</v>
      </c>
      <c r="I1102" t="s">
        <v>118</v>
      </c>
      <c r="J1102" t="s">
        <v>112</v>
      </c>
      <c r="K1102" t="s">
        <v>178</v>
      </c>
      <c r="L1102" s="15">
        <v>3003</v>
      </c>
      <c r="M1102" t="s">
        <v>113</v>
      </c>
      <c r="N1102" t="s">
        <v>114</v>
      </c>
      <c r="O1102" t="s">
        <v>366</v>
      </c>
      <c r="P1102" t="s">
        <v>367</v>
      </c>
      <c r="Q1102" t="s">
        <v>197</v>
      </c>
      <c r="R1102" t="s">
        <v>170</v>
      </c>
      <c r="S1102">
        <v>-412300</v>
      </c>
      <c r="T1102">
        <v>0</v>
      </c>
      <c r="U1102" s="15">
        <v>1</v>
      </c>
      <c r="V1102" s="27" t="str">
        <f>INDEX(program[ProgramName],MATCH(Data2[[#This Row],[ProgramNum]],program[ProgramNum],0))</f>
        <v>GENERAL PROVISIONS</v>
      </c>
      <c r="W1102" s="20" t="str">
        <f>RIGHT(Data2[[#This Row],[ProgramNum]],1)&amp;Data2[[#This Row],[Statute]]</f>
        <v>9qj</v>
      </c>
      <c r="X1102" s="27" t="e">
        <f>INDEX(#REF!,MATCH(Data2[[#This Row],[Appr]],#REF!,0))</f>
        <v>#REF!</v>
      </c>
      <c r="Y1102" s="40" t="str">
        <f>INDEX(version[Version],MATCH(Data2[[#This Row],[ChangeAuth]],version[Chg code],0))</f>
        <v>Agency</v>
      </c>
      <c r="Z1102" s="30">
        <f>INDEX(fund[#Data],MATCH(G1102,fund[Fund code],0),2)</f>
        <v>211</v>
      </c>
      <c r="AA1102" s="29" t="str">
        <f>IF(Data2[[#This Row],[B2year]]=1,RIGHT(LEFT($A$1,4)+1,2),IF(Data2[[#This Row],[B2year]]=2,RIGHT($A$1,2),""))</f>
        <v>22</v>
      </c>
      <c r="AB1102" s="29">
        <f>INDEX(version8[#Data],MATCH(Data2[[#This Row],[Version]],version8[Version],0),2)</f>
        <v>1</v>
      </c>
      <c r="AC1102" s="29" t="str">
        <f>IF(Data2[[#This Row],[FederalService]]="",Data2[[#This Row],[FundSource]],IF(Data2[[#This Row],[FederalService]]="L",Data2[[#This Row],[FundSource]]&amp;"-L",IF(Data2[[#This Row],[FederalService]]="F",Data2[[#This Row],[FundSource]]&amp;"-F",IF(Data2[[#This Row],[FederalService]]="S",Data2[[#This Row],[FundSource]]&amp;"-S"))))</f>
        <v>SEG-F</v>
      </c>
    </row>
    <row r="1103" spans="1:29" ht="15" x14ac:dyDescent="0.25">
      <c r="A1103" t="s">
        <v>120</v>
      </c>
      <c r="B1103" t="s">
        <v>107</v>
      </c>
      <c r="C1103" t="s">
        <v>165</v>
      </c>
      <c r="D1103" s="15">
        <v>981</v>
      </c>
      <c r="E1103" t="s">
        <v>365</v>
      </c>
      <c r="F1103" t="s">
        <v>109</v>
      </c>
      <c r="G1103" t="s">
        <v>110</v>
      </c>
      <c r="H1103" t="s">
        <v>165</v>
      </c>
      <c r="I1103" t="s">
        <v>118</v>
      </c>
      <c r="J1103" t="s">
        <v>112</v>
      </c>
      <c r="K1103" t="s">
        <v>178</v>
      </c>
      <c r="L1103" s="15">
        <v>3001</v>
      </c>
      <c r="M1103" t="s">
        <v>124</v>
      </c>
      <c r="N1103" t="s">
        <v>114</v>
      </c>
      <c r="O1103" t="s">
        <v>366</v>
      </c>
      <c r="P1103" t="s">
        <v>367</v>
      </c>
      <c r="Q1103" t="s">
        <v>197</v>
      </c>
      <c r="R1103" t="s">
        <v>170</v>
      </c>
      <c r="S1103">
        <v>1497300</v>
      </c>
      <c r="T1103">
        <v>0</v>
      </c>
      <c r="U1103" s="15">
        <v>2</v>
      </c>
      <c r="V1103" s="27" t="str">
        <f>INDEX(program[ProgramName],MATCH(Data2[[#This Row],[ProgramNum]],program[ProgramNum],0))</f>
        <v>GENERAL PROVISIONS</v>
      </c>
      <c r="W1103" s="20" t="str">
        <f>RIGHT(Data2[[#This Row],[ProgramNum]],1)&amp;Data2[[#This Row],[Statute]]</f>
        <v>9qj</v>
      </c>
      <c r="X1103" s="27" t="e">
        <f>INDEX(#REF!,MATCH(Data2[[#This Row],[Appr]],#REF!,0))</f>
        <v>#REF!</v>
      </c>
      <c r="Y1103" s="40" t="str">
        <f>INDEX(version[Version],MATCH(Data2[[#This Row],[ChangeAuth]],version[Chg code],0))</f>
        <v>Agency</v>
      </c>
      <c r="Z1103" s="30">
        <f>INDEX(fund[#Data],MATCH(G1103,fund[Fund code],0),2)</f>
        <v>211</v>
      </c>
      <c r="AA1103" s="29" t="str">
        <f>IF(Data2[[#This Row],[B2year]]=1,RIGHT(LEFT($A$1,4)+1,2),IF(Data2[[#This Row],[B2year]]=2,RIGHT($A$1,2),""))</f>
        <v>23</v>
      </c>
      <c r="AB1103" s="29">
        <f>INDEX(version8[#Data],MATCH(Data2[[#This Row],[Version]],version8[Version],0),2)</f>
        <v>1</v>
      </c>
      <c r="AC1103" s="29" t="str">
        <f>IF(Data2[[#This Row],[FederalService]]="",Data2[[#This Row],[FundSource]],IF(Data2[[#This Row],[FederalService]]="L",Data2[[#This Row],[FundSource]]&amp;"-L",IF(Data2[[#This Row],[FederalService]]="F",Data2[[#This Row],[FundSource]]&amp;"-F",IF(Data2[[#This Row],[FederalService]]="S",Data2[[#This Row],[FundSource]]&amp;"-S"))))</f>
        <v>SEG-F</v>
      </c>
    </row>
    <row r="1104" spans="1:29" ht="15" x14ac:dyDescent="0.25">
      <c r="A1104" t="s">
        <v>120</v>
      </c>
      <c r="B1104" t="s">
        <v>107</v>
      </c>
      <c r="C1104" t="s">
        <v>165</v>
      </c>
      <c r="D1104" s="15">
        <v>981</v>
      </c>
      <c r="E1104" t="s">
        <v>365</v>
      </c>
      <c r="F1104" t="s">
        <v>109</v>
      </c>
      <c r="G1104" t="s">
        <v>110</v>
      </c>
      <c r="H1104" t="s">
        <v>165</v>
      </c>
      <c r="I1104" t="s">
        <v>118</v>
      </c>
      <c r="J1104" t="s">
        <v>112</v>
      </c>
      <c r="K1104" t="s">
        <v>178</v>
      </c>
      <c r="L1104" s="15">
        <v>3001</v>
      </c>
      <c r="M1104" t="s">
        <v>124</v>
      </c>
      <c r="N1104" t="s">
        <v>114</v>
      </c>
      <c r="O1104" t="s">
        <v>366</v>
      </c>
      <c r="P1104" t="s">
        <v>367</v>
      </c>
      <c r="Q1104" t="s">
        <v>197</v>
      </c>
      <c r="R1104" t="s">
        <v>170</v>
      </c>
      <c r="S1104">
        <v>1497300</v>
      </c>
      <c r="T1104">
        <v>0</v>
      </c>
      <c r="U1104" s="15">
        <v>1</v>
      </c>
      <c r="V1104" s="27" t="str">
        <f>INDEX(program[ProgramName],MATCH(Data2[[#This Row],[ProgramNum]],program[ProgramNum],0))</f>
        <v>GENERAL PROVISIONS</v>
      </c>
      <c r="W1104" s="20" t="str">
        <f>RIGHT(Data2[[#This Row],[ProgramNum]],1)&amp;Data2[[#This Row],[Statute]]</f>
        <v>9qj</v>
      </c>
      <c r="X1104" s="27" t="e">
        <f>INDEX(#REF!,MATCH(Data2[[#This Row],[Appr]],#REF!,0))</f>
        <v>#REF!</v>
      </c>
      <c r="Y1104" s="40" t="str">
        <f>INDEX(version[Version],MATCH(Data2[[#This Row],[ChangeAuth]],version[Chg code],0))</f>
        <v>Agency</v>
      </c>
      <c r="Z1104" s="30">
        <f>INDEX(fund[#Data],MATCH(G1104,fund[Fund code],0),2)</f>
        <v>211</v>
      </c>
      <c r="AA1104" s="29" t="str">
        <f>IF(Data2[[#This Row],[B2year]]=1,RIGHT(LEFT($A$1,4)+1,2),IF(Data2[[#This Row],[B2year]]=2,RIGHT($A$1,2),""))</f>
        <v>22</v>
      </c>
      <c r="AB1104" s="29">
        <f>INDEX(version8[#Data],MATCH(Data2[[#This Row],[Version]],version8[Version],0),2)</f>
        <v>1</v>
      </c>
      <c r="AC1104" s="29" t="str">
        <f>IF(Data2[[#This Row],[FederalService]]="",Data2[[#This Row],[FundSource]],IF(Data2[[#This Row],[FederalService]]="L",Data2[[#This Row],[FundSource]]&amp;"-L",IF(Data2[[#This Row],[FederalService]]="F",Data2[[#This Row],[FundSource]]&amp;"-F",IF(Data2[[#This Row],[FederalService]]="S",Data2[[#This Row],[FundSource]]&amp;"-S"))))</f>
        <v>SEG-F</v>
      </c>
    </row>
    <row r="1105" spans="1:29" ht="15" x14ac:dyDescent="0.25">
      <c r="A1105" t="s">
        <v>120</v>
      </c>
      <c r="B1105" t="s">
        <v>165</v>
      </c>
      <c r="C1105" t="s">
        <v>165</v>
      </c>
      <c r="D1105" s="15">
        <v>961</v>
      </c>
      <c r="E1105" t="s">
        <v>361</v>
      </c>
      <c r="F1105" t="s">
        <v>109</v>
      </c>
      <c r="G1105" t="s">
        <v>110</v>
      </c>
      <c r="H1105" t="s">
        <v>165</v>
      </c>
      <c r="I1105" t="s">
        <v>118</v>
      </c>
      <c r="J1105" t="s">
        <v>112</v>
      </c>
      <c r="K1105" t="s">
        <v>165</v>
      </c>
      <c r="L1105" s="15">
        <v>6073</v>
      </c>
      <c r="M1105" t="s">
        <v>488</v>
      </c>
      <c r="N1105" t="s">
        <v>122</v>
      </c>
      <c r="O1105" t="s">
        <v>362</v>
      </c>
      <c r="P1105" t="s">
        <v>264</v>
      </c>
      <c r="Q1105" t="s">
        <v>400</v>
      </c>
      <c r="R1105" t="s">
        <v>160</v>
      </c>
      <c r="S1105"/>
      <c r="T1105">
        <v>1</v>
      </c>
      <c r="U1105" s="15">
        <v>1</v>
      </c>
      <c r="V1105" s="27" t="str">
        <f>INDEX(program[ProgramName],MATCH(Data2[[#This Row],[ProgramNum]],program[ProgramNum],0))</f>
        <v>GENERAL PROVISIONS</v>
      </c>
      <c r="W1105" s="20" t="str">
        <f>RIGHT(Data2[[#This Row],[ProgramNum]],1)&amp;Data2[[#This Row],[Statute]]</f>
        <v>9qh</v>
      </c>
      <c r="X1105" s="27" t="e">
        <f>INDEX(#REF!,MATCH(Data2[[#This Row],[Appr]],#REF!,0))</f>
        <v>#REF!</v>
      </c>
      <c r="Y1105" s="40" t="str">
        <f>INDEX(version[Version],MATCH(Data2[[#This Row],[ChangeAuth]],version[Chg code],0))</f>
        <v>Governor's</v>
      </c>
      <c r="Z1105" s="30">
        <f>INDEX(fund[#Data],MATCH(G1105,fund[Fund code],0),2)</f>
        <v>211</v>
      </c>
      <c r="AA1105" s="29" t="str">
        <f>IF(Data2[[#This Row],[B2year]]=1,RIGHT(LEFT($A$1,4)+1,2),IF(Data2[[#This Row],[B2year]]=2,RIGHT($A$1,2),""))</f>
        <v>22</v>
      </c>
      <c r="AB1105" s="29">
        <f>INDEX(version8[#Data],MATCH(Data2[[#This Row],[Version]],version8[Version],0),2)</f>
        <v>2</v>
      </c>
      <c r="AC1105" s="29" t="str">
        <f>IF(Data2[[#This Row],[FederalService]]="",Data2[[#This Row],[FundSource]],IF(Data2[[#This Row],[FederalService]]="L",Data2[[#This Row],[FundSource]]&amp;"-L",IF(Data2[[#This Row],[FederalService]]="F",Data2[[#This Row],[FundSource]]&amp;"-F",IF(Data2[[#This Row],[FederalService]]="S",Data2[[#This Row],[FundSource]]&amp;"-S"))))</f>
        <v>SEG</v>
      </c>
    </row>
    <row r="1106" spans="1:29" ht="15" x14ac:dyDescent="0.25">
      <c r="A1106" t="s">
        <v>120</v>
      </c>
      <c r="B1106" t="s">
        <v>165</v>
      </c>
      <c r="C1106" t="s">
        <v>165</v>
      </c>
      <c r="D1106" s="15">
        <v>961</v>
      </c>
      <c r="E1106" t="s">
        <v>361</v>
      </c>
      <c r="F1106" t="s">
        <v>109</v>
      </c>
      <c r="G1106" t="s">
        <v>110</v>
      </c>
      <c r="H1106" t="s">
        <v>165</v>
      </c>
      <c r="I1106" t="s">
        <v>118</v>
      </c>
      <c r="J1106" t="s">
        <v>112</v>
      </c>
      <c r="K1106" t="s">
        <v>165</v>
      </c>
      <c r="L1106" s="15">
        <v>6073</v>
      </c>
      <c r="M1106" t="s">
        <v>488</v>
      </c>
      <c r="N1106" t="s">
        <v>122</v>
      </c>
      <c r="O1106" t="s">
        <v>362</v>
      </c>
      <c r="P1106" t="s">
        <v>264</v>
      </c>
      <c r="Q1106" t="s">
        <v>400</v>
      </c>
      <c r="R1106" t="s">
        <v>160</v>
      </c>
      <c r="S1106"/>
      <c r="T1106">
        <v>1</v>
      </c>
      <c r="U1106" s="15">
        <v>2</v>
      </c>
      <c r="V1106" s="27" t="str">
        <f>INDEX(program[ProgramName],MATCH(Data2[[#This Row],[ProgramNum]],program[ProgramNum],0))</f>
        <v>GENERAL PROVISIONS</v>
      </c>
      <c r="W1106" s="20" t="str">
        <f>RIGHT(Data2[[#This Row],[ProgramNum]],1)&amp;Data2[[#This Row],[Statute]]</f>
        <v>9qh</v>
      </c>
      <c r="X1106" s="27" t="e">
        <f>INDEX(#REF!,MATCH(Data2[[#This Row],[Appr]],#REF!,0))</f>
        <v>#REF!</v>
      </c>
      <c r="Y1106" s="40" t="str">
        <f>INDEX(version[Version],MATCH(Data2[[#This Row],[ChangeAuth]],version[Chg code],0))</f>
        <v>Governor's</v>
      </c>
      <c r="Z1106" s="30">
        <f>INDEX(fund[#Data],MATCH(G1106,fund[Fund code],0),2)</f>
        <v>211</v>
      </c>
      <c r="AA1106" s="29" t="str">
        <f>IF(Data2[[#This Row],[B2year]]=1,RIGHT(LEFT($A$1,4)+1,2),IF(Data2[[#This Row],[B2year]]=2,RIGHT($A$1,2),""))</f>
        <v>23</v>
      </c>
      <c r="AB1106" s="29">
        <f>INDEX(version8[#Data],MATCH(Data2[[#This Row],[Version]],version8[Version],0),2)</f>
        <v>2</v>
      </c>
      <c r="AC1106" s="29" t="str">
        <f>IF(Data2[[#This Row],[FederalService]]="",Data2[[#This Row],[FundSource]],IF(Data2[[#This Row],[FederalService]]="L",Data2[[#This Row],[FundSource]]&amp;"-L",IF(Data2[[#This Row],[FederalService]]="F",Data2[[#This Row],[FundSource]]&amp;"-F",IF(Data2[[#This Row],[FederalService]]="S",Data2[[#This Row],[FundSource]]&amp;"-S"))))</f>
        <v>SEG</v>
      </c>
    </row>
    <row r="1107" spans="1:29" ht="15" x14ac:dyDescent="0.25">
      <c r="A1107" t="s">
        <v>120</v>
      </c>
      <c r="B1107" t="s">
        <v>107</v>
      </c>
      <c r="C1107" t="s">
        <v>165</v>
      </c>
      <c r="D1107" s="15">
        <v>961</v>
      </c>
      <c r="E1107" t="s">
        <v>361</v>
      </c>
      <c r="F1107" t="s">
        <v>109</v>
      </c>
      <c r="G1107" t="s">
        <v>110</v>
      </c>
      <c r="H1107" t="s">
        <v>165</v>
      </c>
      <c r="I1107" t="s">
        <v>118</v>
      </c>
      <c r="J1107" t="s">
        <v>112</v>
      </c>
      <c r="K1107" t="s">
        <v>165</v>
      </c>
      <c r="L1107" s="15">
        <v>2000</v>
      </c>
      <c r="M1107" t="s">
        <v>115</v>
      </c>
      <c r="N1107" t="s">
        <v>116</v>
      </c>
      <c r="O1107" t="s">
        <v>362</v>
      </c>
      <c r="P1107" t="s">
        <v>264</v>
      </c>
      <c r="Q1107" t="s">
        <v>400</v>
      </c>
      <c r="R1107" t="s">
        <v>160</v>
      </c>
      <c r="S1107"/>
      <c r="T1107">
        <v>693.78</v>
      </c>
      <c r="U1107" s="15">
        <v>2</v>
      </c>
      <c r="V1107" s="27" t="str">
        <f>INDEX(program[ProgramName],MATCH(Data2[[#This Row],[ProgramNum]],program[ProgramNum],0))</f>
        <v>GENERAL PROVISIONS</v>
      </c>
      <c r="W1107" s="20" t="str">
        <f>RIGHT(Data2[[#This Row],[ProgramNum]],1)&amp;Data2[[#This Row],[Statute]]</f>
        <v>9qh</v>
      </c>
      <c r="X1107" s="27" t="e">
        <f>INDEX(#REF!,MATCH(Data2[[#This Row],[Appr]],#REF!,0))</f>
        <v>#REF!</v>
      </c>
      <c r="Y1107" s="40" t="str">
        <f>INDEX(version[Version],MATCH(Data2[[#This Row],[ChangeAuth]],version[Chg code],0))</f>
        <v>Agency</v>
      </c>
      <c r="Z1107" s="30">
        <f>INDEX(fund[#Data],MATCH(G1107,fund[Fund code],0),2)</f>
        <v>211</v>
      </c>
      <c r="AA1107" s="29" t="str">
        <f>IF(Data2[[#This Row],[B2year]]=1,RIGHT(LEFT($A$1,4)+1,2),IF(Data2[[#This Row],[B2year]]=2,RIGHT($A$1,2),""))</f>
        <v>23</v>
      </c>
      <c r="AB1107" s="29">
        <f>INDEX(version8[#Data],MATCH(Data2[[#This Row],[Version]],version8[Version],0),2)</f>
        <v>1</v>
      </c>
      <c r="AC1107" s="29" t="str">
        <f>IF(Data2[[#This Row],[FederalService]]="",Data2[[#This Row],[FundSource]],IF(Data2[[#This Row],[FederalService]]="L",Data2[[#This Row],[FundSource]]&amp;"-L",IF(Data2[[#This Row],[FederalService]]="F",Data2[[#This Row],[FundSource]]&amp;"-F",IF(Data2[[#This Row],[FederalService]]="S",Data2[[#This Row],[FundSource]]&amp;"-S"))))</f>
        <v>SEG</v>
      </c>
    </row>
    <row r="1108" spans="1:29" ht="15" x14ac:dyDescent="0.25">
      <c r="A1108" t="s">
        <v>120</v>
      </c>
      <c r="B1108" t="s">
        <v>107</v>
      </c>
      <c r="C1108" t="s">
        <v>165</v>
      </c>
      <c r="D1108" s="15">
        <v>961</v>
      </c>
      <c r="E1108" t="s">
        <v>361</v>
      </c>
      <c r="F1108" t="s">
        <v>109</v>
      </c>
      <c r="G1108" t="s">
        <v>110</v>
      </c>
      <c r="H1108" t="s">
        <v>165</v>
      </c>
      <c r="I1108" t="s">
        <v>118</v>
      </c>
      <c r="J1108" t="s">
        <v>112</v>
      </c>
      <c r="K1108" t="s">
        <v>165</v>
      </c>
      <c r="L1108" s="15">
        <v>2000</v>
      </c>
      <c r="M1108" t="s">
        <v>115</v>
      </c>
      <c r="N1108" t="s">
        <v>116</v>
      </c>
      <c r="O1108" t="s">
        <v>362</v>
      </c>
      <c r="P1108" t="s">
        <v>264</v>
      </c>
      <c r="Q1108" t="s">
        <v>400</v>
      </c>
      <c r="R1108" t="s">
        <v>160</v>
      </c>
      <c r="S1108"/>
      <c r="T1108">
        <v>693.78</v>
      </c>
      <c r="U1108" s="15">
        <v>1</v>
      </c>
      <c r="V1108" s="27" t="str">
        <f>INDEX(program[ProgramName],MATCH(Data2[[#This Row],[ProgramNum]],program[ProgramNum],0))</f>
        <v>GENERAL PROVISIONS</v>
      </c>
      <c r="W1108" s="20" t="str">
        <f>RIGHT(Data2[[#This Row],[ProgramNum]],1)&amp;Data2[[#This Row],[Statute]]</f>
        <v>9qh</v>
      </c>
      <c r="X1108" s="27" t="e">
        <f>INDEX(#REF!,MATCH(Data2[[#This Row],[Appr]],#REF!,0))</f>
        <v>#REF!</v>
      </c>
      <c r="Y1108" s="40" t="str">
        <f>INDEX(version[Version],MATCH(Data2[[#This Row],[ChangeAuth]],version[Chg code],0))</f>
        <v>Agency</v>
      </c>
      <c r="Z1108" s="30">
        <f>INDEX(fund[#Data],MATCH(G1108,fund[Fund code],0),2)</f>
        <v>211</v>
      </c>
      <c r="AA1108" s="29" t="str">
        <f>IF(Data2[[#This Row],[B2year]]=1,RIGHT(LEFT($A$1,4)+1,2),IF(Data2[[#This Row],[B2year]]=2,RIGHT($A$1,2),""))</f>
        <v>22</v>
      </c>
      <c r="AB1108" s="29">
        <f>INDEX(version8[#Data],MATCH(Data2[[#This Row],[Version]],version8[Version],0),2)</f>
        <v>1</v>
      </c>
      <c r="AC1108" s="29" t="str">
        <f>IF(Data2[[#This Row],[FederalService]]="",Data2[[#This Row],[FundSource]],IF(Data2[[#This Row],[FederalService]]="L",Data2[[#This Row],[FundSource]]&amp;"-L",IF(Data2[[#This Row],[FederalService]]="F",Data2[[#This Row],[FundSource]]&amp;"-F",IF(Data2[[#This Row],[FederalService]]="S",Data2[[#This Row],[FundSource]]&amp;"-S"))))</f>
        <v>SEG</v>
      </c>
    </row>
    <row r="1109" spans="1:29" ht="15" x14ac:dyDescent="0.25">
      <c r="A1109" t="s">
        <v>120</v>
      </c>
      <c r="B1109" t="s">
        <v>107</v>
      </c>
      <c r="C1109" t="s">
        <v>165</v>
      </c>
      <c r="D1109" s="15">
        <v>961</v>
      </c>
      <c r="E1109" t="s">
        <v>361</v>
      </c>
      <c r="F1109" t="s">
        <v>109</v>
      </c>
      <c r="G1109" t="s">
        <v>110</v>
      </c>
      <c r="H1109" t="s">
        <v>165</v>
      </c>
      <c r="I1109" t="s">
        <v>118</v>
      </c>
      <c r="J1109" t="s">
        <v>112</v>
      </c>
      <c r="K1109" t="s">
        <v>165</v>
      </c>
      <c r="L1109" s="15">
        <v>5401</v>
      </c>
      <c r="M1109" t="s">
        <v>379</v>
      </c>
      <c r="N1109" t="s">
        <v>114</v>
      </c>
      <c r="O1109" t="s">
        <v>362</v>
      </c>
      <c r="P1109" t="s">
        <v>264</v>
      </c>
      <c r="Q1109" t="s">
        <v>400</v>
      </c>
      <c r="R1109" t="s">
        <v>160</v>
      </c>
      <c r="S1109"/>
      <c r="T1109">
        <v>-0.35</v>
      </c>
      <c r="U1109" s="15">
        <v>2</v>
      </c>
      <c r="V1109" s="27" t="str">
        <f>INDEX(program[ProgramName],MATCH(Data2[[#This Row],[ProgramNum]],program[ProgramNum],0))</f>
        <v>GENERAL PROVISIONS</v>
      </c>
      <c r="W1109" s="20" t="str">
        <f>RIGHT(Data2[[#This Row],[ProgramNum]],1)&amp;Data2[[#This Row],[Statute]]</f>
        <v>9qh</v>
      </c>
      <c r="X1109" s="27" t="e">
        <f>INDEX(#REF!,MATCH(Data2[[#This Row],[Appr]],#REF!,0))</f>
        <v>#REF!</v>
      </c>
      <c r="Y1109" s="40" t="str">
        <f>INDEX(version[Version],MATCH(Data2[[#This Row],[ChangeAuth]],version[Chg code],0))</f>
        <v>Agency</v>
      </c>
      <c r="Z1109" s="30">
        <f>INDEX(fund[#Data],MATCH(G1109,fund[Fund code],0),2)</f>
        <v>211</v>
      </c>
      <c r="AA1109" s="29" t="str">
        <f>IF(Data2[[#This Row],[B2year]]=1,RIGHT(LEFT($A$1,4)+1,2),IF(Data2[[#This Row],[B2year]]=2,RIGHT($A$1,2),""))</f>
        <v>23</v>
      </c>
      <c r="AB1109" s="29">
        <f>INDEX(version8[#Data],MATCH(Data2[[#This Row],[Version]],version8[Version],0),2)</f>
        <v>1</v>
      </c>
      <c r="AC1109" s="29" t="str">
        <f>IF(Data2[[#This Row],[FederalService]]="",Data2[[#This Row],[FundSource]],IF(Data2[[#This Row],[FederalService]]="L",Data2[[#This Row],[FundSource]]&amp;"-L",IF(Data2[[#This Row],[FederalService]]="F",Data2[[#This Row],[FundSource]]&amp;"-F",IF(Data2[[#This Row],[FederalService]]="S",Data2[[#This Row],[FundSource]]&amp;"-S"))))</f>
        <v>SEG</v>
      </c>
    </row>
    <row r="1110" spans="1:29" ht="15" x14ac:dyDescent="0.25">
      <c r="A1110" t="s">
        <v>120</v>
      </c>
      <c r="B1110" t="s">
        <v>107</v>
      </c>
      <c r="C1110" t="s">
        <v>165</v>
      </c>
      <c r="D1110" s="15">
        <v>961</v>
      </c>
      <c r="E1110" t="s">
        <v>361</v>
      </c>
      <c r="F1110" t="s">
        <v>109</v>
      </c>
      <c r="G1110" t="s">
        <v>110</v>
      </c>
      <c r="H1110" t="s">
        <v>165</v>
      </c>
      <c r="I1110" t="s">
        <v>118</v>
      </c>
      <c r="J1110" t="s">
        <v>112</v>
      </c>
      <c r="K1110" t="s">
        <v>165</v>
      </c>
      <c r="L1110" s="15">
        <v>5401</v>
      </c>
      <c r="M1110" t="s">
        <v>379</v>
      </c>
      <c r="N1110" t="s">
        <v>114</v>
      </c>
      <c r="O1110" t="s">
        <v>362</v>
      </c>
      <c r="P1110" t="s">
        <v>264</v>
      </c>
      <c r="Q1110" t="s">
        <v>400</v>
      </c>
      <c r="R1110" t="s">
        <v>160</v>
      </c>
      <c r="S1110"/>
      <c r="T1110">
        <v>-0.35</v>
      </c>
      <c r="U1110" s="15">
        <v>1</v>
      </c>
      <c r="V1110" s="27" t="str">
        <f>INDEX(program[ProgramName],MATCH(Data2[[#This Row],[ProgramNum]],program[ProgramNum],0))</f>
        <v>GENERAL PROVISIONS</v>
      </c>
      <c r="W1110" s="20" t="str">
        <f>RIGHT(Data2[[#This Row],[ProgramNum]],1)&amp;Data2[[#This Row],[Statute]]</f>
        <v>9qh</v>
      </c>
      <c r="X1110" s="27" t="e">
        <f>INDEX(#REF!,MATCH(Data2[[#This Row],[Appr]],#REF!,0))</f>
        <v>#REF!</v>
      </c>
      <c r="Y1110" s="40" t="str">
        <f>INDEX(version[Version],MATCH(Data2[[#This Row],[ChangeAuth]],version[Chg code],0))</f>
        <v>Agency</v>
      </c>
      <c r="Z1110" s="30">
        <f>INDEX(fund[#Data],MATCH(G1110,fund[Fund code],0),2)</f>
        <v>211</v>
      </c>
      <c r="AA1110" s="29" t="str">
        <f>IF(Data2[[#This Row],[B2year]]=1,RIGHT(LEFT($A$1,4)+1,2),IF(Data2[[#This Row],[B2year]]=2,RIGHT($A$1,2),""))</f>
        <v>22</v>
      </c>
      <c r="AB1110" s="29">
        <f>INDEX(version8[#Data],MATCH(Data2[[#This Row],[Version]],version8[Version],0),2)</f>
        <v>1</v>
      </c>
      <c r="AC1110" s="29" t="str">
        <f>IF(Data2[[#This Row],[FederalService]]="",Data2[[#This Row],[FundSource]],IF(Data2[[#This Row],[FederalService]]="L",Data2[[#This Row],[FundSource]]&amp;"-L",IF(Data2[[#This Row],[FederalService]]="F",Data2[[#This Row],[FundSource]]&amp;"-F",IF(Data2[[#This Row],[FederalService]]="S",Data2[[#This Row],[FundSource]]&amp;"-S"))))</f>
        <v>SEG</v>
      </c>
    </row>
    <row r="1111" spans="1:29" ht="15" x14ac:dyDescent="0.25">
      <c r="A1111" t="s">
        <v>120</v>
      </c>
      <c r="B1111" t="s">
        <v>107</v>
      </c>
      <c r="C1111" t="s">
        <v>165</v>
      </c>
      <c r="D1111" s="15">
        <v>981</v>
      </c>
      <c r="E1111" t="s">
        <v>365</v>
      </c>
      <c r="F1111" t="s">
        <v>109</v>
      </c>
      <c r="G1111" t="s">
        <v>110</v>
      </c>
      <c r="H1111" t="s">
        <v>165</v>
      </c>
      <c r="I1111" t="s">
        <v>118</v>
      </c>
      <c r="J1111" t="s">
        <v>112</v>
      </c>
      <c r="K1111" t="s">
        <v>178</v>
      </c>
      <c r="L1111" s="15">
        <v>5401</v>
      </c>
      <c r="M1111" t="s">
        <v>379</v>
      </c>
      <c r="N1111" t="s">
        <v>114</v>
      </c>
      <c r="O1111" t="s">
        <v>366</v>
      </c>
      <c r="P1111" t="s">
        <v>367</v>
      </c>
      <c r="Q1111" t="s">
        <v>400</v>
      </c>
      <c r="R1111" t="s">
        <v>160</v>
      </c>
      <c r="S1111"/>
      <c r="T1111">
        <v>-1.65</v>
      </c>
      <c r="U1111" s="15">
        <v>2</v>
      </c>
      <c r="V1111" s="27" t="str">
        <f>INDEX(program[ProgramName],MATCH(Data2[[#This Row],[ProgramNum]],program[ProgramNum],0))</f>
        <v>GENERAL PROVISIONS</v>
      </c>
      <c r="W1111" s="20" t="str">
        <f>RIGHT(Data2[[#This Row],[ProgramNum]],1)&amp;Data2[[#This Row],[Statute]]</f>
        <v>9qj</v>
      </c>
      <c r="X1111" s="27" t="e">
        <f>INDEX(#REF!,MATCH(Data2[[#This Row],[Appr]],#REF!,0))</f>
        <v>#REF!</v>
      </c>
      <c r="Y1111" s="40" t="str">
        <f>INDEX(version[Version],MATCH(Data2[[#This Row],[ChangeAuth]],version[Chg code],0))</f>
        <v>Agency</v>
      </c>
      <c r="Z1111" s="30">
        <f>INDEX(fund[#Data],MATCH(G1111,fund[Fund code],0),2)</f>
        <v>211</v>
      </c>
      <c r="AA1111" s="29" t="str">
        <f>IF(Data2[[#This Row],[B2year]]=1,RIGHT(LEFT($A$1,4)+1,2),IF(Data2[[#This Row],[B2year]]=2,RIGHT($A$1,2),""))</f>
        <v>23</v>
      </c>
      <c r="AB1111" s="29">
        <f>INDEX(version8[#Data],MATCH(Data2[[#This Row],[Version]],version8[Version],0),2)</f>
        <v>1</v>
      </c>
      <c r="AC1111" s="29" t="str">
        <f>IF(Data2[[#This Row],[FederalService]]="",Data2[[#This Row],[FundSource]],IF(Data2[[#This Row],[FederalService]]="L",Data2[[#This Row],[FundSource]]&amp;"-L",IF(Data2[[#This Row],[FederalService]]="F",Data2[[#This Row],[FundSource]]&amp;"-F",IF(Data2[[#This Row],[FederalService]]="S",Data2[[#This Row],[FundSource]]&amp;"-S"))))</f>
        <v>SEG-F</v>
      </c>
    </row>
    <row r="1112" spans="1:29" ht="15" x14ac:dyDescent="0.25">
      <c r="A1112" t="s">
        <v>120</v>
      </c>
      <c r="B1112" t="s">
        <v>107</v>
      </c>
      <c r="C1112" t="s">
        <v>165</v>
      </c>
      <c r="D1112" s="15">
        <v>981</v>
      </c>
      <c r="E1112" t="s">
        <v>365</v>
      </c>
      <c r="F1112" t="s">
        <v>109</v>
      </c>
      <c r="G1112" t="s">
        <v>110</v>
      </c>
      <c r="H1112" t="s">
        <v>165</v>
      </c>
      <c r="I1112" t="s">
        <v>118</v>
      </c>
      <c r="J1112" t="s">
        <v>112</v>
      </c>
      <c r="K1112" t="s">
        <v>178</v>
      </c>
      <c r="L1112" s="15">
        <v>5401</v>
      </c>
      <c r="M1112" t="s">
        <v>379</v>
      </c>
      <c r="N1112" t="s">
        <v>114</v>
      </c>
      <c r="O1112" t="s">
        <v>366</v>
      </c>
      <c r="P1112" t="s">
        <v>367</v>
      </c>
      <c r="Q1112" t="s">
        <v>400</v>
      </c>
      <c r="R1112" t="s">
        <v>160</v>
      </c>
      <c r="S1112"/>
      <c r="T1112">
        <v>-1.65</v>
      </c>
      <c r="U1112" s="15">
        <v>1</v>
      </c>
      <c r="V1112" s="27" t="str">
        <f>INDEX(program[ProgramName],MATCH(Data2[[#This Row],[ProgramNum]],program[ProgramNum],0))</f>
        <v>GENERAL PROVISIONS</v>
      </c>
      <c r="W1112" s="20" t="str">
        <f>RIGHT(Data2[[#This Row],[ProgramNum]],1)&amp;Data2[[#This Row],[Statute]]</f>
        <v>9qj</v>
      </c>
      <c r="X1112" s="27" t="e">
        <f>INDEX(#REF!,MATCH(Data2[[#This Row],[Appr]],#REF!,0))</f>
        <v>#REF!</v>
      </c>
      <c r="Y1112" s="40" t="str">
        <f>INDEX(version[Version],MATCH(Data2[[#This Row],[ChangeAuth]],version[Chg code],0))</f>
        <v>Agency</v>
      </c>
      <c r="Z1112" s="30">
        <f>INDEX(fund[#Data],MATCH(G1112,fund[Fund code],0),2)</f>
        <v>211</v>
      </c>
      <c r="AA1112" s="29" t="str">
        <f>IF(Data2[[#This Row],[B2year]]=1,RIGHT(LEFT($A$1,4)+1,2),IF(Data2[[#This Row],[B2year]]=2,RIGHT($A$1,2),""))</f>
        <v>22</v>
      </c>
      <c r="AB1112" s="29">
        <f>INDEX(version8[#Data],MATCH(Data2[[#This Row],[Version]],version8[Version],0),2)</f>
        <v>1</v>
      </c>
      <c r="AC1112" s="29" t="str">
        <f>IF(Data2[[#This Row],[FederalService]]="",Data2[[#This Row],[FundSource]],IF(Data2[[#This Row],[FederalService]]="L",Data2[[#This Row],[FundSource]]&amp;"-L",IF(Data2[[#This Row],[FederalService]]="F",Data2[[#This Row],[FundSource]]&amp;"-F",IF(Data2[[#This Row],[FederalService]]="S",Data2[[#This Row],[FundSource]]&amp;"-S"))))</f>
        <v>SEG-F</v>
      </c>
    </row>
    <row r="1113" spans="1:29" ht="15" x14ac:dyDescent="0.25">
      <c r="A1113" t="s">
        <v>120</v>
      </c>
      <c r="B1113" t="s">
        <v>107</v>
      </c>
      <c r="C1113" t="s">
        <v>165</v>
      </c>
      <c r="D1113" s="15">
        <v>981</v>
      </c>
      <c r="E1113" t="s">
        <v>365</v>
      </c>
      <c r="F1113" t="s">
        <v>109</v>
      </c>
      <c r="G1113" t="s">
        <v>110</v>
      </c>
      <c r="H1113" t="s">
        <v>165</v>
      </c>
      <c r="I1113" t="s">
        <v>118</v>
      </c>
      <c r="J1113" t="s">
        <v>112</v>
      </c>
      <c r="K1113" t="s">
        <v>178</v>
      </c>
      <c r="L1113" s="15">
        <v>2000</v>
      </c>
      <c r="M1113" t="s">
        <v>115</v>
      </c>
      <c r="N1113" t="s">
        <v>116</v>
      </c>
      <c r="O1113" t="s">
        <v>366</v>
      </c>
      <c r="P1113" t="s">
        <v>367</v>
      </c>
      <c r="Q1113" t="s">
        <v>400</v>
      </c>
      <c r="R1113" t="s">
        <v>160</v>
      </c>
      <c r="S1113"/>
      <c r="T1113">
        <v>724.32</v>
      </c>
      <c r="U1113" s="15">
        <v>2</v>
      </c>
      <c r="V1113" s="27" t="str">
        <f>INDEX(program[ProgramName],MATCH(Data2[[#This Row],[ProgramNum]],program[ProgramNum],0))</f>
        <v>GENERAL PROVISIONS</v>
      </c>
      <c r="W1113" s="20" t="str">
        <f>RIGHT(Data2[[#This Row],[ProgramNum]],1)&amp;Data2[[#This Row],[Statute]]</f>
        <v>9qj</v>
      </c>
      <c r="X1113" s="27" t="e">
        <f>INDEX(#REF!,MATCH(Data2[[#This Row],[Appr]],#REF!,0))</f>
        <v>#REF!</v>
      </c>
      <c r="Y1113" s="40" t="str">
        <f>INDEX(version[Version],MATCH(Data2[[#This Row],[ChangeAuth]],version[Chg code],0))</f>
        <v>Agency</v>
      </c>
      <c r="Z1113" s="30">
        <f>INDEX(fund[#Data],MATCH(G1113,fund[Fund code],0),2)</f>
        <v>211</v>
      </c>
      <c r="AA1113" s="29" t="str">
        <f>IF(Data2[[#This Row],[B2year]]=1,RIGHT(LEFT($A$1,4)+1,2),IF(Data2[[#This Row],[B2year]]=2,RIGHT($A$1,2),""))</f>
        <v>23</v>
      </c>
      <c r="AB1113" s="29">
        <f>INDEX(version8[#Data],MATCH(Data2[[#This Row],[Version]],version8[Version],0),2)</f>
        <v>1</v>
      </c>
      <c r="AC1113" s="29" t="str">
        <f>IF(Data2[[#This Row],[FederalService]]="",Data2[[#This Row],[FundSource]],IF(Data2[[#This Row],[FederalService]]="L",Data2[[#This Row],[FundSource]]&amp;"-L",IF(Data2[[#This Row],[FederalService]]="F",Data2[[#This Row],[FundSource]]&amp;"-F",IF(Data2[[#This Row],[FederalService]]="S",Data2[[#This Row],[FundSource]]&amp;"-S"))))</f>
        <v>SEG-F</v>
      </c>
    </row>
    <row r="1114" spans="1:29" ht="15" x14ac:dyDescent="0.25">
      <c r="A1114" t="s">
        <v>120</v>
      </c>
      <c r="B1114" t="s">
        <v>107</v>
      </c>
      <c r="C1114" t="s">
        <v>165</v>
      </c>
      <c r="D1114" s="15">
        <v>981</v>
      </c>
      <c r="E1114" t="s">
        <v>365</v>
      </c>
      <c r="F1114" t="s">
        <v>109</v>
      </c>
      <c r="G1114" t="s">
        <v>110</v>
      </c>
      <c r="H1114" t="s">
        <v>165</v>
      </c>
      <c r="I1114" t="s">
        <v>118</v>
      </c>
      <c r="J1114" t="s">
        <v>112</v>
      </c>
      <c r="K1114" t="s">
        <v>178</v>
      </c>
      <c r="L1114" s="15">
        <v>2000</v>
      </c>
      <c r="M1114" t="s">
        <v>115</v>
      </c>
      <c r="N1114" t="s">
        <v>116</v>
      </c>
      <c r="O1114" t="s">
        <v>366</v>
      </c>
      <c r="P1114" t="s">
        <v>367</v>
      </c>
      <c r="Q1114" t="s">
        <v>400</v>
      </c>
      <c r="R1114" t="s">
        <v>160</v>
      </c>
      <c r="S1114"/>
      <c r="T1114">
        <v>724.32</v>
      </c>
      <c r="U1114" s="15">
        <v>1</v>
      </c>
      <c r="V1114" s="27" t="str">
        <f>INDEX(program[ProgramName],MATCH(Data2[[#This Row],[ProgramNum]],program[ProgramNum],0))</f>
        <v>GENERAL PROVISIONS</v>
      </c>
      <c r="W1114" s="20" t="str">
        <f>RIGHT(Data2[[#This Row],[ProgramNum]],1)&amp;Data2[[#This Row],[Statute]]</f>
        <v>9qj</v>
      </c>
      <c r="X1114" s="27" t="e">
        <f>INDEX(#REF!,MATCH(Data2[[#This Row],[Appr]],#REF!,0))</f>
        <v>#REF!</v>
      </c>
      <c r="Y1114" s="40" t="str">
        <f>INDEX(version[Version],MATCH(Data2[[#This Row],[ChangeAuth]],version[Chg code],0))</f>
        <v>Agency</v>
      </c>
      <c r="Z1114" s="30">
        <f>INDEX(fund[#Data],MATCH(G1114,fund[Fund code],0),2)</f>
        <v>211</v>
      </c>
      <c r="AA1114" s="29" t="str">
        <f>IF(Data2[[#This Row],[B2year]]=1,RIGHT(LEFT($A$1,4)+1,2),IF(Data2[[#This Row],[B2year]]=2,RIGHT($A$1,2),""))</f>
        <v>22</v>
      </c>
      <c r="AB1114" s="29">
        <f>INDEX(version8[#Data],MATCH(Data2[[#This Row],[Version]],version8[Version],0),2)</f>
        <v>1</v>
      </c>
      <c r="AC1114" s="29" t="str">
        <f>IF(Data2[[#This Row],[FederalService]]="",Data2[[#This Row],[FundSource]],IF(Data2[[#This Row],[FederalService]]="L",Data2[[#This Row],[FundSource]]&amp;"-L",IF(Data2[[#This Row],[FederalService]]="F",Data2[[#This Row],[FundSource]]&amp;"-F",IF(Data2[[#This Row],[FederalService]]="S",Data2[[#This Row],[FundSource]]&amp;"-S"))))</f>
        <v>SEG-F</v>
      </c>
    </row>
    <row r="1115" spans="1:29" ht="15" x14ac:dyDescent="0.25">
      <c r="A1115" t="s">
        <v>120</v>
      </c>
      <c r="B1115" t="s">
        <v>107</v>
      </c>
      <c r="C1115" t="s">
        <v>165</v>
      </c>
      <c r="D1115" s="15">
        <v>961</v>
      </c>
      <c r="E1115" t="s">
        <v>361</v>
      </c>
      <c r="F1115" t="s">
        <v>109</v>
      </c>
      <c r="G1115" t="s">
        <v>110</v>
      </c>
      <c r="H1115" t="s">
        <v>165</v>
      </c>
      <c r="I1115" t="s">
        <v>118</v>
      </c>
      <c r="J1115" t="s">
        <v>112</v>
      </c>
      <c r="K1115" t="s">
        <v>165</v>
      </c>
      <c r="L1115" s="15">
        <v>2000</v>
      </c>
      <c r="M1115" t="s">
        <v>115</v>
      </c>
      <c r="N1115" t="s">
        <v>116</v>
      </c>
      <c r="O1115" t="s">
        <v>362</v>
      </c>
      <c r="P1115" t="s">
        <v>264</v>
      </c>
      <c r="Q1115" t="s">
        <v>401</v>
      </c>
      <c r="R1115" t="s">
        <v>160</v>
      </c>
      <c r="S1115"/>
      <c r="T1115">
        <v>1</v>
      </c>
      <c r="U1115" s="15">
        <v>1</v>
      </c>
      <c r="V1115" s="27" t="str">
        <f>INDEX(program[ProgramName],MATCH(Data2[[#This Row],[ProgramNum]],program[ProgramNum],0))</f>
        <v>GENERAL PROVISIONS</v>
      </c>
      <c r="W1115" s="20" t="str">
        <f>RIGHT(Data2[[#This Row],[ProgramNum]],1)&amp;Data2[[#This Row],[Statute]]</f>
        <v>9qh</v>
      </c>
      <c r="X1115" s="27" t="e">
        <f>INDEX(#REF!,MATCH(Data2[[#This Row],[Appr]],#REF!,0))</f>
        <v>#REF!</v>
      </c>
      <c r="Y1115" s="40" t="str">
        <f>INDEX(version[Version],MATCH(Data2[[#This Row],[ChangeAuth]],version[Chg code],0))</f>
        <v>Agency</v>
      </c>
      <c r="Z1115" s="30">
        <f>INDEX(fund[#Data],MATCH(G1115,fund[Fund code],0),2)</f>
        <v>211</v>
      </c>
      <c r="AA1115" s="29" t="str">
        <f>IF(Data2[[#This Row],[B2year]]=1,RIGHT(LEFT($A$1,4)+1,2),IF(Data2[[#This Row],[B2year]]=2,RIGHT($A$1,2),""))</f>
        <v>22</v>
      </c>
      <c r="AB1115" s="29">
        <f>INDEX(version8[#Data],MATCH(Data2[[#This Row],[Version]],version8[Version],0),2)</f>
        <v>1</v>
      </c>
      <c r="AC1115" s="29" t="str">
        <f>IF(Data2[[#This Row],[FederalService]]="",Data2[[#This Row],[FundSource]],IF(Data2[[#This Row],[FederalService]]="L",Data2[[#This Row],[FundSource]]&amp;"-L",IF(Data2[[#This Row],[FederalService]]="F",Data2[[#This Row],[FundSource]]&amp;"-F",IF(Data2[[#This Row],[FederalService]]="S",Data2[[#This Row],[FundSource]]&amp;"-S"))))</f>
        <v>SEG</v>
      </c>
    </row>
    <row r="1116" spans="1:29" ht="15" x14ac:dyDescent="0.25">
      <c r="A1116" t="s">
        <v>120</v>
      </c>
      <c r="B1116" t="s">
        <v>107</v>
      </c>
      <c r="C1116" t="s">
        <v>165</v>
      </c>
      <c r="D1116" s="15">
        <v>961</v>
      </c>
      <c r="E1116" t="s">
        <v>361</v>
      </c>
      <c r="F1116" t="s">
        <v>109</v>
      </c>
      <c r="G1116" t="s">
        <v>110</v>
      </c>
      <c r="H1116" t="s">
        <v>165</v>
      </c>
      <c r="I1116" t="s">
        <v>118</v>
      </c>
      <c r="J1116" t="s">
        <v>112</v>
      </c>
      <c r="K1116" t="s">
        <v>165</v>
      </c>
      <c r="L1116" s="15">
        <v>2000</v>
      </c>
      <c r="M1116" t="s">
        <v>115</v>
      </c>
      <c r="N1116" t="s">
        <v>116</v>
      </c>
      <c r="O1116" t="s">
        <v>362</v>
      </c>
      <c r="P1116" t="s">
        <v>264</v>
      </c>
      <c r="Q1116" t="s">
        <v>401</v>
      </c>
      <c r="R1116" t="s">
        <v>160</v>
      </c>
      <c r="S1116"/>
      <c r="T1116">
        <v>1</v>
      </c>
      <c r="U1116" s="15">
        <v>2</v>
      </c>
      <c r="V1116" s="27" t="str">
        <f>INDEX(program[ProgramName],MATCH(Data2[[#This Row],[ProgramNum]],program[ProgramNum],0))</f>
        <v>GENERAL PROVISIONS</v>
      </c>
      <c r="W1116" s="20" t="str">
        <f>RIGHT(Data2[[#This Row],[ProgramNum]],1)&amp;Data2[[#This Row],[Statute]]</f>
        <v>9qh</v>
      </c>
      <c r="X1116" s="27" t="e">
        <f>INDEX(#REF!,MATCH(Data2[[#This Row],[Appr]],#REF!,0))</f>
        <v>#REF!</v>
      </c>
      <c r="Y1116" s="40" t="str">
        <f>INDEX(version[Version],MATCH(Data2[[#This Row],[ChangeAuth]],version[Chg code],0))</f>
        <v>Agency</v>
      </c>
      <c r="Z1116" s="30">
        <f>INDEX(fund[#Data],MATCH(G1116,fund[Fund code],0),2)</f>
        <v>211</v>
      </c>
      <c r="AA1116" s="29" t="str">
        <f>IF(Data2[[#This Row],[B2year]]=1,RIGHT(LEFT($A$1,4)+1,2),IF(Data2[[#This Row],[B2year]]=2,RIGHT($A$1,2),""))</f>
        <v>23</v>
      </c>
      <c r="AB1116" s="29">
        <f>INDEX(version8[#Data],MATCH(Data2[[#This Row],[Version]],version8[Version],0),2)</f>
        <v>1</v>
      </c>
      <c r="AC1116" s="29" t="str">
        <f>IF(Data2[[#This Row],[FederalService]]="",Data2[[#This Row],[FundSource]],IF(Data2[[#This Row],[FederalService]]="L",Data2[[#This Row],[FundSource]]&amp;"-L",IF(Data2[[#This Row],[FederalService]]="F",Data2[[#This Row],[FundSource]]&amp;"-F",IF(Data2[[#This Row],[FederalService]]="S",Data2[[#This Row],[FundSource]]&amp;"-S"))))</f>
        <v>SEG</v>
      </c>
    </row>
    <row r="1117" spans="1:29" x14ac:dyDescent="0.2">
      <c r="A1117" s="18"/>
    </row>
    <row r="1118" spans="1:29" x14ac:dyDescent="0.2">
      <c r="A1118" s="18"/>
    </row>
    <row r="1119" spans="1:29" x14ac:dyDescent="0.2">
      <c r="A1119" s="18"/>
    </row>
    <row r="1120" spans="1:29" x14ac:dyDescent="0.2">
      <c r="A1120" s="18"/>
    </row>
    <row r="1121" spans="1:1" x14ac:dyDescent="0.2">
      <c r="A1121" s="18"/>
    </row>
    <row r="1122" spans="1:1" x14ac:dyDescent="0.2">
      <c r="A1122" s="18"/>
    </row>
    <row r="1123" spans="1:1" x14ac:dyDescent="0.2">
      <c r="A1123" s="18"/>
    </row>
    <row r="1124" spans="1:1" x14ac:dyDescent="0.2">
      <c r="A1124" s="18"/>
    </row>
    <row r="1125" spans="1:1" x14ac:dyDescent="0.2">
      <c r="A1125" s="18"/>
    </row>
    <row r="1126" spans="1:1" x14ac:dyDescent="0.2">
      <c r="A1126" s="18"/>
    </row>
    <row r="1127" spans="1:1" x14ac:dyDescent="0.2">
      <c r="A1127" s="18"/>
    </row>
    <row r="1128" spans="1:1" x14ac:dyDescent="0.2">
      <c r="A1128" s="18"/>
    </row>
    <row r="1129" spans="1:1" x14ac:dyDescent="0.2">
      <c r="A1129" s="18"/>
    </row>
    <row r="1130" spans="1:1" x14ac:dyDescent="0.2">
      <c r="A1130" s="18"/>
    </row>
    <row r="1131" spans="1:1" x14ac:dyDescent="0.2">
      <c r="A1131" s="18"/>
    </row>
    <row r="1132" spans="1:1" x14ac:dyDescent="0.2">
      <c r="A1132" s="18"/>
    </row>
    <row r="1133" spans="1:1" x14ac:dyDescent="0.2">
      <c r="A1133" s="18"/>
    </row>
    <row r="1134" spans="1:1" x14ac:dyDescent="0.2">
      <c r="A1134" s="18"/>
    </row>
    <row r="1135" spans="1:1" x14ac:dyDescent="0.2">
      <c r="A1135" s="18"/>
    </row>
    <row r="1136" spans="1:1" x14ac:dyDescent="0.2">
      <c r="A1136" s="18"/>
    </row>
    <row r="1137" spans="1:1" x14ac:dyDescent="0.2">
      <c r="A1137" s="18"/>
    </row>
    <row r="1138" spans="1:1" x14ac:dyDescent="0.2">
      <c r="A1138" s="18"/>
    </row>
    <row r="1139" spans="1:1" x14ac:dyDescent="0.2">
      <c r="A1139" s="18"/>
    </row>
    <row r="1140" spans="1:1" x14ac:dyDescent="0.2">
      <c r="A1140" s="18"/>
    </row>
    <row r="1141" spans="1:1" x14ac:dyDescent="0.2">
      <c r="A1141" s="18"/>
    </row>
    <row r="1142" spans="1:1" x14ac:dyDescent="0.2">
      <c r="A1142" s="18"/>
    </row>
    <row r="1143" spans="1:1" x14ac:dyDescent="0.2">
      <c r="A1143" s="18"/>
    </row>
    <row r="1144" spans="1:1" x14ac:dyDescent="0.2">
      <c r="A1144" s="18"/>
    </row>
    <row r="1145" spans="1:1" x14ac:dyDescent="0.2">
      <c r="A1145" s="18"/>
    </row>
    <row r="1146" spans="1:1" x14ac:dyDescent="0.2">
      <c r="A1146" s="18"/>
    </row>
    <row r="1147" spans="1:1" x14ac:dyDescent="0.2">
      <c r="A1147" s="18"/>
    </row>
    <row r="1148" spans="1:1" x14ac:dyDescent="0.2">
      <c r="A1148" s="18"/>
    </row>
    <row r="1149" spans="1:1" x14ac:dyDescent="0.2">
      <c r="A1149" s="18"/>
    </row>
    <row r="1150" spans="1:1" x14ac:dyDescent="0.2">
      <c r="A1150" s="18"/>
    </row>
    <row r="1151" spans="1:1" x14ac:dyDescent="0.2">
      <c r="A1151" s="18"/>
    </row>
    <row r="1152" spans="1:1" x14ac:dyDescent="0.2">
      <c r="A1152" s="18"/>
    </row>
    <row r="1153" spans="1:1" x14ac:dyDescent="0.2">
      <c r="A1153" s="18"/>
    </row>
    <row r="1154" spans="1:1" x14ac:dyDescent="0.2">
      <c r="A1154" s="18"/>
    </row>
    <row r="1155" spans="1:1" x14ac:dyDescent="0.2">
      <c r="A1155" s="18"/>
    </row>
    <row r="1156" spans="1:1" x14ac:dyDescent="0.2">
      <c r="A1156" s="18"/>
    </row>
    <row r="1157" spans="1:1" x14ac:dyDescent="0.2">
      <c r="A1157" s="18"/>
    </row>
    <row r="1158" spans="1:1" x14ac:dyDescent="0.2">
      <c r="A1158" s="18"/>
    </row>
    <row r="1159" spans="1:1" x14ac:dyDescent="0.2">
      <c r="A1159" s="18"/>
    </row>
    <row r="1160" spans="1:1" x14ac:dyDescent="0.2">
      <c r="A1160" s="18"/>
    </row>
    <row r="1161" spans="1:1" x14ac:dyDescent="0.2">
      <c r="A1161" s="18"/>
    </row>
    <row r="1162" spans="1:1" x14ac:dyDescent="0.2">
      <c r="A1162" s="18"/>
    </row>
    <row r="1163" spans="1:1" x14ac:dyDescent="0.2">
      <c r="A1163" s="18"/>
    </row>
    <row r="1164" spans="1:1" x14ac:dyDescent="0.2">
      <c r="A1164" s="18"/>
    </row>
    <row r="1165" spans="1:1" x14ac:dyDescent="0.2">
      <c r="A1165" s="18"/>
    </row>
    <row r="1166" spans="1:1" x14ac:dyDescent="0.2">
      <c r="A1166" s="18"/>
    </row>
    <row r="1167" spans="1:1" x14ac:dyDescent="0.2">
      <c r="A1167" s="18"/>
    </row>
    <row r="1168" spans="1:1" x14ac:dyDescent="0.2">
      <c r="A1168" s="18"/>
    </row>
    <row r="1169" spans="1:1" x14ac:dyDescent="0.2">
      <c r="A1169" s="18"/>
    </row>
    <row r="1170" spans="1:1" x14ac:dyDescent="0.2">
      <c r="A1170" s="18"/>
    </row>
    <row r="1171" spans="1:1" x14ac:dyDescent="0.2">
      <c r="A1171" s="18"/>
    </row>
    <row r="1172" spans="1:1" x14ac:dyDescent="0.2">
      <c r="A1172" s="18"/>
    </row>
    <row r="1173" spans="1:1" x14ac:dyDescent="0.2">
      <c r="A1173" s="18"/>
    </row>
    <row r="1174" spans="1:1" x14ac:dyDescent="0.2">
      <c r="A1174" s="18"/>
    </row>
    <row r="1175" spans="1:1" x14ac:dyDescent="0.2">
      <c r="A1175" s="18"/>
    </row>
    <row r="1176" spans="1:1" x14ac:dyDescent="0.2">
      <c r="A1176" s="18"/>
    </row>
    <row r="1177" spans="1:1" x14ac:dyDescent="0.2">
      <c r="A1177" s="18"/>
    </row>
    <row r="1178" spans="1:1" x14ac:dyDescent="0.2">
      <c r="A1178" s="18"/>
    </row>
    <row r="1179" spans="1:1" x14ac:dyDescent="0.2">
      <c r="A1179" s="18"/>
    </row>
    <row r="1180" spans="1:1" x14ac:dyDescent="0.2">
      <c r="A1180" s="18"/>
    </row>
    <row r="1181" spans="1:1" x14ac:dyDescent="0.2">
      <c r="A1181" s="18"/>
    </row>
    <row r="1182" spans="1:1" x14ac:dyDescent="0.2">
      <c r="A1182" s="18"/>
    </row>
    <row r="1183" spans="1:1" x14ac:dyDescent="0.2">
      <c r="A1183" s="18"/>
    </row>
    <row r="1184" spans="1:1" x14ac:dyDescent="0.2">
      <c r="A1184" s="18"/>
    </row>
    <row r="1185" spans="1:1" x14ac:dyDescent="0.2">
      <c r="A1185" s="18"/>
    </row>
    <row r="1186" spans="1:1" x14ac:dyDescent="0.2">
      <c r="A1186" s="18"/>
    </row>
    <row r="1187" spans="1:1" x14ac:dyDescent="0.2">
      <c r="A1187" s="18"/>
    </row>
    <row r="1188" spans="1:1" x14ac:dyDescent="0.2">
      <c r="A1188" s="18"/>
    </row>
    <row r="1189" spans="1:1" x14ac:dyDescent="0.2">
      <c r="A1189" s="18"/>
    </row>
    <row r="1190" spans="1:1" x14ac:dyDescent="0.2">
      <c r="A1190" s="18"/>
    </row>
    <row r="1191" spans="1:1" x14ac:dyDescent="0.2">
      <c r="A1191" s="18"/>
    </row>
    <row r="1192" spans="1:1" x14ac:dyDescent="0.2">
      <c r="A1192" s="18"/>
    </row>
    <row r="1193" spans="1:1" x14ac:dyDescent="0.2">
      <c r="A1193" s="18"/>
    </row>
    <row r="1194" spans="1:1" x14ac:dyDescent="0.2">
      <c r="A1194" s="18"/>
    </row>
    <row r="1195" spans="1:1" x14ac:dyDescent="0.2">
      <c r="A1195" s="18"/>
    </row>
    <row r="1196" spans="1:1" x14ac:dyDescent="0.2">
      <c r="A1196" s="18"/>
    </row>
    <row r="1197" spans="1:1" x14ac:dyDescent="0.2">
      <c r="A1197" s="18"/>
    </row>
    <row r="1198" spans="1:1" x14ac:dyDescent="0.2">
      <c r="A1198" s="18"/>
    </row>
    <row r="1199" spans="1:1" x14ac:dyDescent="0.2">
      <c r="A1199" s="18"/>
    </row>
    <row r="1200" spans="1:1" x14ac:dyDescent="0.2">
      <c r="A1200" s="18"/>
    </row>
    <row r="1201" spans="1:1" x14ac:dyDescent="0.2">
      <c r="A1201" s="18"/>
    </row>
    <row r="1202" spans="1:1" x14ac:dyDescent="0.2">
      <c r="A1202" s="18"/>
    </row>
    <row r="1203" spans="1:1" x14ac:dyDescent="0.2">
      <c r="A1203" s="18"/>
    </row>
    <row r="1204" spans="1:1" x14ac:dyDescent="0.2">
      <c r="A1204" s="18"/>
    </row>
    <row r="1205" spans="1:1" x14ac:dyDescent="0.2">
      <c r="A1205" s="18"/>
    </row>
    <row r="1206" spans="1:1" x14ac:dyDescent="0.2">
      <c r="A1206" s="18"/>
    </row>
    <row r="1207" spans="1:1" x14ac:dyDescent="0.2">
      <c r="A1207" s="18"/>
    </row>
    <row r="1208" spans="1:1" x14ac:dyDescent="0.2">
      <c r="A1208" s="18"/>
    </row>
    <row r="1209" spans="1:1" x14ac:dyDescent="0.2">
      <c r="A1209" s="18"/>
    </row>
    <row r="1210" spans="1:1" x14ac:dyDescent="0.2">
      <c r="A1210" s="18"/>
    </row>
    <row r="1211" spans="1:1" x14ac:dyDescent="0.2">
      <c r="A1211" s="18"/>
    </row>
    <row r="1212" spans="1:1" x14ac:dyDescent="0.2">
      <c r="A1212" s="18"/>
    </row>
    <row r="1213" spans="1:1" x14ac:dyDescent="0.2">
      <c r="A1213" s="18"/>
    </row>
    <row r="1214" spans="1:1" x14ac:dyDescent="0.2">
      <c r="A1214" s="18"/>
    </row>
    <row r="1215" spans="1:1" x14ac:dyDescent="0.2">
      <c r="A1215" s="18"/>
    </row>
    <row r="1216" spans="1:1" x14ac:dyDescent="0.2">
      <c r="A1216" s="18"/>
    </row>
    <row r="1217" spans="1:1" x14ac:dyDescent="0.2">
      <c r="A1217" s="18"/>
    </row>
    <row r="1218" spans="1:1" x14ac:dyDescent="0.2">
      <c r="A1218" s="18"/>
    </row>
    <row r="1219" spans="1:1" x14ac:dyDescent="0.2">
      <c r="A1219" s="18"/>
    </row>
    <row r="1220" spans="1:1" x14ac:dyDescent="0.2">
      <c r="A1220" s="18"/>
    </row>
    <row r="1221" spans="1:1" x14ac:dyDescent="0.2">
      <c r="A1221" s="18"/>
    </row>
    <row r="1222" spans="1:1" x14ac:dyDescent="0.2">
      <c r="A1222" s="18"/>
    </row>
    <row r="1223" spans="1:1" x14ac:dyDescent="0.2">
      <c r="A1223" s="18"/>
    </row>
    <row r="1224" spans="1:1" x14ac:dyDescent="0.2">
      <c r="A1224" s="18"/>
    </row>
    <row r="1225" spans="1:1" x14ac:dyDescent="0.2">
      <c r="A1225" s="18"/>
    </row>
    <row r="1226" spans="1:1" x14ac:dyDescent="0.2">
      <c r="A1226" s="18"/>
    </row>
    <row r="1227" spans="1:1" x14ac:dyDescent="0.2">
      <c r="A1227" s="18"/>
    </row>
    <row r="1228" spans="1:1" x14ac:dyDescent="0.2">
      <c r="A1228" s="18"/>
    </row>
    <row r="1229" spans="1:1" x14ac:dyDescent="0.2">
      <c r="A1229" s="18"/>
    </row>
    <row r="1230" spans="1:1" x14ac:dyDescent="0.2">
      <c r="A1230" s="18"/>
    </row>
    <row r="1231" spans="1:1" x14ac:dyDescent="0.2">
      <c r="A1231" s="18"/>
    </row>
    <row r="1232" spans="1:1" x14ac:dyDescent="0.2">
      <c r="A1232" s="18"/>
    </row>
    <row r="1233" spans="1:1" x14ac:dyDescent="0.2">
      <c r="A1233" s="18"/>
    </row>
    <row r="1234" spans="1:1" x14ac:dyDescent="0.2">
      <c r="A1234" s="18"/>
    </row>
    <row r="1235" spans="1:1" x14ac:dyDescent="0.2">
      <c r="A1235" s="18"/>
    </row>
    <row r="1236" spans="1:1" x14ac:dyDescent="0.2">
      <c r="A1236" s="18"/>
    </row>
    <row r="1237" spans="1:1" x14ac:dyDescent="0.2">
      <c r="A1237" s="18"/>
    </row>
    <row r="1238" spans="1:1" x14ac:dyDescent="0.2">
      <c r="A1238" s="18"/>
    </row>
    <row r="1239" spans="1:1" x14ac:dyDescent="0.2">
      <c r="A1239" s="18"/>
    </row>
    <row r="1240" spans="1:1" x14ac:dyDescent="0.2">
      <c r="A1240" s="18"/>
    </row>
    <row r="1241" spans="1:1" x14ac:dyDescent="0.2">
      <c r="A1241" s="18"/>
    </row>
    <row r="1242" spans="1:1" x14ac:dyDescent="0.2">
      <c r="A1242" s="18"/>
    </row>
    <row r="1243" spans="1:1" x14ac:dyDescent="0.2">
      <c r="A1243" s="18"/>
    </row>
    <row r="1244" spans="1:1" x14ac:dyDescent="0.2">
      <c r="A1244" s="18"/>
    </row>
    <row r="1245" spans="1:1" x14ac:dyDescent="0.2">
      <c r="A1245" s="18"/>
    </row>
    <row r="1246" spans="1:1" x14ac:dyDescent="0.2">
      <c r="A1246" s="18"/>
    </row>
    <row r="1247" spans="1:1" x14ac:dyDescent="0.2">
      <c r="A1247" s="18"/>
    </row>
    <row r="1248" spans="1:1" x14ac:dyDescent="0.2">
      <c r="A1248" s="18"/>
    </row>
    <row r="1249" spans="1:1" x14ac:dyDescent="0.2">
      <c r="A1249" s="18"/>
    </row>
    <row r="1250" spans="1:1" x14ac:dyDescent="0.2">
      <c r="A1250" s="18"/>
    </row>
    <row r="1251" spans="1:1" x14ac:dyDescent="0.2">
      <c r="A1251" s="18"/>
    </row>
    <row r="1252" spans="1:1" x14ac:dyDescent="0.2">
      <c r="A1252" s="18"/>
    </row>
    <row r="1253" spans="1:1" x14ac:dyDescent="0.2">
      <c r="A1253" s="18"/>
    </row>
    <row r="1254" spans="1:1" x14ac:dyDescent="0.2">
      <c r="A1254" s="18"/>
    </row>
    <row r="1255" spans="1:1" x14ac:dyDescent="0.2">
      <c r="A1255" s="18"/>
    </row>
    <row r="1256" spans="1:1" x14ac:dyDescent="0.2">
      <c r="A1256" s="18"/>
    </row>
    <row r="1257" spans="1:1" x14ac:dyDescent="0.2">
      <c r="A1257" s="18"/>
    </row>
    <row r="1258" spans="1:1" x14ac:dyDescent="0.2">
      <c r="A1258" s="18"/>
    </row>
    <row r="1259" spans="1:1" x14ac:dyDescent="0.2">
      <c r="A1259" s="18"/>
    </row>
    <row r="1260" spans="1:1" x14ac:dyDescent="0.2">
      <c r="A1260" s="18"/>
    </row>
    <row r="1261" spans="1:1" x14ac:dyDescent="0.2">
      <c r="A1261" s="18"/>
    </row>
    <row r="1262" spans="1:1" x14ac:dyDescent="0.2">
      <c r="A1262" s="18"/>
    </row>
    <row r="1263" spans="1:1" x14ac:dyDescent="0.2">
      <c r="A1263" s="18"/>
    </row>
    <row r="1264" spans="1:1" x14ac:dyDescent="0.2">
      <c r="A1264" s="18"/>
    </row>
    <row r="1265" spans="1:1" x14ac:dyDescent="0.2">
      <c r="A1265" s="18"/>
    </row>
    <row r="1266" spans="1:1" x14ac:dyDescent="0.2">
      <c r="A1266" s="18"/>
    </row>
    <row r="1267" spans="1:1" x14ac:dyDescent="0.2">
      <c r="A1267" s="18"/>
    </row>
    <row r="1268" spans="1:1" x14ac:dyDescent="0.2">
      <c r="A1268" s="18"/>
    </row>
    <row r="1269" spans="1:1" x14ac:dyDescent="0.2">
      <c r="A1269" s="18"/>
    </row>
    <row r="1270" spans="1:1" x14ac:dyDescent="0.2">
      <c r="A1270" s="18"/>
    </row>
    <row r="1271" spans="1:1" x14ac:dyDescent="0.2">
      <c r="A1271" s="18"/>
    </row>
    <row r="1272" spans="1:1" x14ac:dyDescent="0.2">
      <c r="A1272" s="18"/>
    </row>
    <row r="1273" spans="1:1" x14ac:dyDescent="0.2">
      <c r="A1273" s="18"/>
    </row>
    <row r="1274" spans="1:1" x14ac:dyDescent="0.2">
      <c r="A1274" s="18"/>
    </row>
    <row r="1275" spans="1:1" x14ac:dyDescent="0.2">
      <c r="A1275" s="18"/>
    </row>
    <row r="1276" spans="1:1" x14ac:dyDescent="0.2">
      <c r="A1276" s="18"/>
    </row>
    <row r="1277" spans="1:1" x14ac:dyDescent="0.2">
      <c r="A1277" s="18"/>
    </row>
    <row r="1278" spans="1:1" x14ac:dyDescent="0.2">
      <c r="A1278" s="18"/>
    </row>
    <row r="1279" spans="1:1" x14ac:dyDescent="0.2">
      <c r="A1279" s="18"/>
    </row>
    <row r="1280" spans="1:1" x14ac:dyDescent="0.2">
      <c r="A1280" s="18"/>
    </row>
    <row r="1281" spans="1:1" x14ac:dyDescent="0.2">
      <c r="A1281" s="18"/>
    </row>
    <row r="1282" spans="1:1" x14ac:dyDescent="0.2">
      <c r="A1282" s="18"/>
    </row>
    <row r="1283" spans="1:1" x14ac:dyDescent="0.2">
      <c r="A1283" s="18"/>
    </row>
    <row r="1284" spans="1:1" x14ac:dyDescent="0.2">
      <c r="A1284" s="18"/>
    </row>
    <row r="1285" spans="1:1" x14ac:dyDescent="0.2">
      <c r="A1285" s="18"/>
    </row>
    <row r="1286" spans="1:1" x14ac:dyDescent="0.2">
      <c r="A1286" s="18"/>
    </row>
    <row r="1287" spans="1:1" x14ac:dyDescent="0.2">
      <c r="A1287" s="18"/>
    </row>
    <row r="1288" spans="1:1" x14ac:dyDescent="0.2">
      <c r="A1288" s="18"/>
    </row>
    <row r="1289" spans="1:1" x14ac:dyDescent="0.2">
      <c r="A1289" s="18"/>
    </row>
    <row r="1290" spans="1:1" x14ac:dyDescent="0.2">
      <c r="A1290" s="18"/>
    </row>
    <row r="1291" spans="1:1" x14ac:dyDescent="0.2">
      <c r="A1291" s="18"/>
    </row>
    <row r="1292" spans="1:1" x14ac:dyDescent="0.2">
      <c r="A1292" s="18"/>
    </row>
    <row r="1293" spans="1:1" x14ac:dyDescent="0.2">
      <c r="A1293" s="18"/>
    </row>
    <row r="1294" spans="1:1" x14ac:dyDescent="0.2">
      <c r="A1294" s="18"/>
    </row>
    <row r="1295" spans="1:1" x14ac:dyDescent="0.2">
      <c r="A1295" s="18"/>
    </row>
    <row r="1296" spans="1:1" x14ac:dyDescent="0.2">
      <c r="A1296" s="18"/>
    </row>
    <row r="1297" spans="1:1" x14ac:dyDescent="0.2">
      <c r="A1297" s="18"/>
    </row>
    <row r="1298" spans="1:1" x14ac:dyDescent="0.2">
      <c r="A1298" s="18"/>
    </row>
    <row r="1299" spans="1:1" x14ac:dyDescent="0.2">
      <c r="A1299" s="18"/>
    </row>
    <row r="1300" spans="1:1" x14ac:dyDescent="0.2">
      <c r="A1300" s="18"/>
    </row>
    <row r="1301" spans="1:1" x14ac:dyDescent="0.2">
      <c r="A1301" s="18"/>
    </row>
    <row r="1302" spans="1:1" x14ac:dyDescent="0.2">
      <c r="A1302" s="18"/>
    </row>
    <row r="1303" spans="1:1" x14ac:dyDescent="0.2">
      <c r="A1303" s="18"/>
    </row>
    <row r="1304" spans="1:1" x14ac:dyDescent="0.2">
      <c r="A1304" s="18"/>
    </row>
    <row r="1305" spans="1:1" x14ac:dyDescent="0.2">
      <c r="A1305" s="18"/>
    </row>
    <row r="1306" spans="1:1" x14ac:dyDescent="0.2">
      <c r="A1306" s="18"/>
    </row>
    <row r="1307" spans="1:1" x14ac:dyDescent="0.2">
      <c r="A1307" s="18"/>
    </row>
    <row r="1308" spans="1:1" x14ac:dyDescent="0.2">
      <c r="A1308" s="18"/>
    </row>
    <row r="1309" spans="1:1" x14ac:dyDescent="0.2">
      <c r="A1309" s="18"/>
    </row>
    <row r="1310" spans="1:1" x14ac:dyDescent="0.2">
      <c r="A1310" s="18"/>
    </row>
    <row r="1311" spans="1:1" x14ac:dyDescent="0.2">
      <c r="A1311" s="18"/>
    </row>
    <row r="1312" spans="1:1" x14ac:dyDescent="0.2">
      <c r="A1312" s="18"/>
    </row>
    <row r="1313" spans="1:1" x14ac:dyDescent="0.2">
      <c r="A1313" s="18"/>
    </row>
    <row r="1314" spans="1:1" x14ac:dyDescent="0.2">
      <c r="A1314" s="18"/>
    </row>
    <row r="1315" spans="1:1" x14ac:dyDescent="0.2">
      <c r="A1315" s="18"/>
    </row>
    <row r="1316" spans="1:1" x14ac:dyDescent="0.2">
      <c r="A1316" s="18"/>
    </row>
    <row r="1317" spans="1:1" x14ac:dyDescent="0.2">
      <c r="A1317" s="18"/>
    </row>
    <row r="1318" spans="1:1" x14ac:dyDescent="0.2">
      <c r="A1318" s="18"/>
    </row>
    <row r="1319" spans="1:1" x14ac:dyDescent="0.2">
      <c r="A1319" s="18"/>
    </row>
    <row r="1320" spans="1:1" x14ac:dyDescent="0.2">
      <c r="A1320" s="18"/>
    </row>
    <row r="1321" spans="1:1" x14ac:dyDescent="0.2">
      <c r="A1321" s="18"/>
    </row>
    <row r="1322" spans="1:1" x14ac:dyDescent="0.2">
      <c r="A1322" s="18"/>
    </row>
    <row r="1323" spans="1:1" x14ac:dyDescent="0.2">
      <c r="A1323" s="18"/>
    </row>
    <row r="1324" spans="1:1" x14ac:dyDescent="0.2">
      <c r="A1324" s="18"/>
    </row>
    <row r="1325" spans="1:1" x14ac:dyDescent="0.2">
      <c r="A1325" s="18"/>
    </row>
    <row r="1326" spans="1:1" x14ac:dyDescent="0.2">
      <c r="A1326" s="18"/>
    </row>
    <row r="1327" spans="1:1" x14ac:dyDescent="0.2">
      <c r="A1327" s="18"/>
    </row>
    <row r="1328" spans="1:1" x14ac:dyDescent="0.2">
      <c r="A1328" s="18"/>
    </row>
    <row r="1329" spans="1:1" x14ac:dyDescent="0.2">
      <c r="A1329" s="18"/>
    </row>
    <row r="1330" spans="1:1" x14ac:dyDescent="0.2">
      <c r="A1330" s="18"/>
    </row>
    <row r="1331" spans="1:1" x14ac:dyDescent="0.2">
      <c r="A1331" s="18"/>
    </row>
    <row r="1332" spans="1:1" x14ac:dyDescent="0.2">
      <c r="A1332" s="18"/>
    </row>
    <row r="1333" spans="1:1" x14ac:dyDescent="0.2">
      <c r="A1333" s="18"/>
    </row>
    <row r="1334" spans="1:1" x14ac:dyDescent="0.2">
      <c r="A1334" s="18"/>
    </row>
    <row r="1335" spans="1:1" x14ac:dyDescent="0.2">
      <c r="A1335" s="18"/>
    </row>
    <row r="1336" spans="1:1" x14ac:dyDescent="0.2">
      <c r="A1336" s="18"/>
    </row>
    <row r="1337" spans="1:1" x14ac:dyDescent="0.2">
      <c r="A1337" s="18"/>
    </row>
    <row r="1338" spans="1:1" x14ac:dyDescent="0.2">
      <c r="A1338" s="18"/>
    </row>
    <row r="1339" spans="1:1" x14ac:dyDescent="0.2">
      <c r="A1339" s="18"/>
    </row>
    <row r="1340" spans="1:1" x14ac:dyDescent="0.2">
      <c r="A1340" s="18"/>
    </row>
    <row r="1341" spans="1:1" x14ac:dyDescent="0.2">
      <c r="A1341" s="18"/>
    </row>
    <row r="1342" spans="1:1" x14ac:dyDescent="0.2">
      <c r="A1342" s="18"/>
    </row>
    <row r="1343" spans="1:1" x14ac:dyDescent="0.2">
      <c r="A1343" s="18"/>
    </row>
    <row r="1344" spans="1:1" x14ac:dyDescent="0.2">
      <c r="A1344" s="18"/>
    </row>
    <row r="1345" spans="1:1" x14ac:dyDescent="0.2">
      <c r="A1345" s="18"/>
    </row>
    <row r="1346" spans="1:1" x14ac:dyDescent="0.2">
      <c r="A1346" s="18"/>
    </row>
    <row r="1347" spans="1:1" x14ac:dyDescent="0.2">
      <c r="A1347" s="18"/>
    </row>
    <row r="1348" spans="1:1" x14ac:dyDescent="0.2">
      <c r="A1348" s="18"/>
    </row>
    <row r="1349" spans="1:1" x14ac:dyDescent="0.2">
      <c r="A1349" s="18"/>
    </row>
    <row r="1350" spans="1:1" x14ac:dyDescent="0.2">
      <c r="A1350" s="18"/>
    </row>
    <row r="1351" spans="1:1" x14ac:dyDescent="0.2">
      <c r="A1351" s="18"/>
    </row>
    <row r="1352" spans="1:1" x14ac:dyDescent="0.2">
      <c r="A1352" s="18"/>
    </row>
    <row r="1353" spans="1:1" x14ac:dyDescent="0.2">
      <c r="A1353" s="18"/>
    </row>
    <row r="1354" spans="1:1" x14ac:dyDescent="0.2">
      <c r="A1354" s="18"/>
    </row>
    <row r="1355" spans="1:1" x14ac:dyDescent="0.2">
      <c r="A1355" s="18"/>
    </row>
    <row r="1356" spans="1:1" x14ac:dyDescent="0.2">
      <c r="A1356" s="18"/>
    </row>
    <row r="1357" spans="1:1" x14ac:dyDescent="0.2">
      <c r="A1357" s="18"/>
    </row>
    <row r="1358" spans="1:1" x14ac:dyDescent="0.2">
      <c r="A1358" s="18"/>
    </row>
    <row r="1359" spans="1:1" x14ac:dyDescent="0.2">
      <c r="A1359" s="18"/>
    </row>
    <row r="1360" spans="1:1" x14ac:dyDescent="0.2">
      <c r="A1360" s="18"/>
    </row>
    <row r="1361" spans="1:1" x14ac:dyDescent="0.2">
      <c r="A1361" s="18"/>
    </row>
    <row r="1362" spans="1:1" x14ac:dyDescent="0.2">
      <c r="A1362" s="18"/>
    </row>
    <row r="1363" spans="1:1" x14ac:dyDescent="0.2">
      <c r="A1363" s="18"/>
    </row>
    <row r="1364" spans="1:1" x14ac:dyDescent="0.2">
      <c r="A1364" s="18"/>
    </row>
    <row r="1365" spans="1:1" x14ac:dyDescent="0.2">
      <c r="A1365" s="18"/>
    </row>
    <row r="1366" spans="1:1" x14ac:dyDescent="0.2">
      <c r="A1366" s="18"/>
    </row>
    <row r="1367" spans="1:1" x14ac:dyDescent="0.2">
      <c r="A1367" s="18"/>
    </row>
    <row r="1368" spans="1:1" x14ac:dyDescent="0.2">
      <c r="A1368" s="18"/>
    </row>
    <row r="1369" spans="1:1" x14ac:dyDescent="0.2">
      <c r="A1369" s="18"/>
    </row>
    <row r="1370" spans="1:1" x14ac:dyDescent="0.2">
      <c r="A1370" s="18"/>
    </row>
    <row r="1371" spans="1:1" x14ac:dyDescent="0.2">
      <c r="A1371" s="18"/>
    </row>
    <row r="1372" spans="1:1" x14ac:dyDescent="0.2">
      <c r="A1372" s="18"/>
    </row>
    <row r="1373" spans="1:1" x14ac:dyDescent="0.2">
      <c r="A1373" s="18"/>
    </row>
    <row r="1374" spans="1:1" x14ac:dyDescent="0.2">
      <c r="A1374" s="18"/>
    </row>
    <row r="1375" spans="1:1" x14ac:dyDescent="0.2">
      <c r="A1375" s="18"/>
    </row>
    <row r="1376" spans="1:1" x14ac:dyDescent="0.2">
      <c r="A1376" s="18"/>
    </row>
    <row r="1377" spans="1:1" x14ac:dyDescent="0.2">
      <c r="A1377" s="18"/>
    </row>
    <row r="1378" spans="1:1" x14ac:dyDescent="0.2">
      <c r="A1378" s="18"/>
    </row>
    <row r="1379" spans="1:1" x14ac:dyDescent="0.2">
      <c r="A1379" s="18"/>
    </row>
    <row r="1380" spans="1:1" x14ac:dyDescent="0.2">
      <c r="A1380" s="18"/>
    </row>
    <row r="1381" spans="1:1" x14ac:dyDescent="0.2">
      <c r="A1381" s="18"/>
    </row>
    <row r="1382" spans="1:1" x14ac:dyDescent="0.2">
      <c r="A1382" s="18"/>
    </row>
    <row r="1383" spans="1:1" x14ac:dyDescent="0.2">
      <c r="A1383" s="18"/>
    </row>
    <row r="1384" spans="1:1" x14ac:dyDescent="0.2">
      <c r="A1384" s="18"/>
    </row>
    <row r="1385" spans="1:1" x14ac:dyDescent="0.2">
      <c r="A1385" s="18"/>
    </row>
    <row r="1386" spans="1:1" x14ac:dyDescent="0.2">
      <c r="A1386" s="18"/>
    </row>
    <row r="1387" spans="1:1" x14ac:dyDescent="0.2">
      <c r="A1387" s="18"/>
    </row>
    <row r="1388" spans="1:1" x14ac:dyDescent="0.2">
      <c r="A1388" s="18"/>
    </row>
    <row r="1389" spans="1:1" x14ac:dyDescent="0.2">
      <c r="A1389" s="18"/>
    </row>
    <row r="1390" spans="1:1" x14ac:dyDescent="0.2">
      <c r="A1390" s="18"/>
    </row>
    <row r="1391" spans="1:1" x14ac:dyDescent="0.2">
      <c r="A1391" s="18"/>
    </row>
    <row r="1392" spans="1:1" x14ac:dyDescent="0.2">
      <c r="A1392" s="18"/>
    </row>
    <row r="1393" spans="1:1" x14ac:dyDescent="0.2">
      <c r="A1393" s="18"/>
    </row>
    <row r="1394" spans="1:1" x14ac:dyDescent="0.2">
      <c r="A1394" s="18"/>
    </row>
    <row r="1395" spans="1:1" x14ac:dyDescent="0.2">
      <c r="A1395" s="18"/>
    </row>
    <row r="1396" spans="1:1" x14ac:dyDescent="0.2">
      <c r="A1396" s="18"/>
    </row>
    <row r="1397" spans="1:1" x14ac:dyDescent="0.2">
      <c r="A1397" s="18"/>
    </row>
    <row r="1398" spans="1:1" x14ac:dyDescent="0.2">
      <c r="A1398" s="18"/>
    </row>
    <row r="1399" spans="1:1" x14ac:dyDescent="0.2">
      <c r="A1399" s="18"/>
    </row>
    <row r="1400" spans="1:1" x14ac:dyDescent="0.2">
      <c r="A1400" s="18"/>
    </row>
    <row r="1401" spans="1:1" x14ac:dyDescent="0.2">
      <c r="A1401" s="18"/>
    </row>
    <row r="1402" spans="1:1" x14ac:dyDescent="0.2">
      <c r="A1402" s="18"/>
    </row>
    <row r="1403" spans="1:1" x14ac:dyDescent="0.2">
      <c r="A1403" s="18"/>
    </row>
    <row r="1404" spans="1:1" x14ac:dyDescent="0.2">
      <c r="A1404" s="18"/>
    </row>
    <row r="1405" spans="1:1" x14ac:dyDescent="0.2">
      <c r="A1405" s="18"/>
    </row>
    <row r="1406" spans="1:1" x14ac:dyDescent="0.2">
      <c r="A1406" s="18"/>
    </row>
    <row r="1407" spans="1:1" x14ac:dyDescent="0.2">
      <c r="A1407" s="18"/>
    </row>
    <row r="1408" spans="1:1" x14ac:dyDescent="0.2">
      <c r="A1408" s="18"/>
    </row>
    <row r="1409" spans="1:1" x14ac:dyDescent="0.2">
      <c r="A1409" s="18"/>
    </row>
    <row r="1410" spans="1:1" x14ac:dyDescent="0.2">
      <c r="A1410" s="18"/>
    </row>
    <row r="1411" spans="1:1" x14ac:dyDescent="0.2">
      <c r="A1411" s="18"/>
    </row>
    <row r="1412" spans="1:1" x14ac:dyDescent="0.2">
      <c r="A1412" s="18"/>
    </row>
    <row r="1413" spans="1:1" x14ac:dyDescent="0.2">
      <c r="A1413" s="18"/>
    </row>
    <row r="1414" spans="1:1" x14ac:dyDescent="0.2">
      <c r="A1414" s="18"/>
    </row>
    <row r="1415" spans="1:1" x14ac:dyDescent="0.2">
      <c r="A1415" s="18"/>
    </row>
    <row r="1416" spans="1:1" x14ac:dyDescent="0.2">
      <c r="A1416" s="18"/>
    </row>
    <row r="1417" spans="1:1" x14ac:dyDescent="0.2">
      <c r="A1417" s="18"/>
    </row>
    <row r="1418" spans="1:1" x14ac:dyDescent="0.2">
      <c r="A1418" s="18"/>
    </row>
    <row r="1419" spans="1:1" x14ac:dyDescent="0.2">
      <c r="A1419" s="18"/>
    </row>
    <row r="1420" spans="1:1" x14ac:dyDescent="0.2">
      <c r="A1420" s="18"/>
    </row>
    <row r="1421" spans="1:1" x14ac:dyDescent="0.2">
      <c r="A1421" s="18"/>
    </row>
    <row r="1422" spans="1:1" x14ac:dyDescent="0.2">
      <c r="A1422" s="18"/>
    </row>
    <row r="1423" spans="1:1" x14ac:dyDescent="0.2">
      <c r="A1423" s="18"/>
    </row>
    <row r="1424" spans="1:1" x14ac:dyDescent="0.2">
      <c r="A1424" s="18"/>
    </row>
    <row r="1425" spans="1:1" x14ac:dyDescent="0.2">
      <c r="A1425" s="18"/>
    </row>
    <row r="1426" spans="1:1" x14ac:dyDescent="0.2">
      <c r="A1426" s="18"/>
    </row>
    <row r="1427" spans="1:1" x14ac:dyDescent="0.2">
      <c r="A1427" s="18"/>
    </row>
    <row r="1428" spans="1:1" x14ac:dyDescent="0.2">
      <c r="A1428" s="18"/>
    </row>
    <row r="1429" spans="1:1" x14ac:dyDescent="0.2">
      <c r="A1429" s="18"/>
    </row>
    <row r="1430" spans="1:1" x14ac:dyDescent="0.2">
      <c r="A1430" s="18"/>
    </row>
    <row r="1431" spans="1:1" x14ac:dyDescent="0.2">
      <c r="A1431" s="18"/>
    </row>
    <row r="1432" spans="1:1" x14ac:dyDescent="0.2">
      <c r="A1432" s="18"/>
    </row>
    <row r="1433" spans="1:1" x14ac:dyDescent="0.2">
      <c r="A1433" s="18"/>
    </row>
    <row r="1434" spans="1:1" x14ac:dyDescent="0.2">
      <c r="A1434" s="18"/>
    </row>
    <row r="1435" spans="1:1" x14ac:dyDescent="0.2">
      <c r="A1435" s="18"/>
    </row>
    <row r="1436" spans="1:1" x14ac:dyDescent="0.2">
      <c r="A1436" s="18"/>
    </row>
    <row r="1437" spans="1:1" x14ac:dyDescent="0.2">
      <c r="A1437" s="18"/>
    </row>
    <row r="1438" spans="1:1" x14ac:dyDescent="0.2">
      <c r="A1438" s="18"/>
    </row>
    <row r="1439" spans="1:1" x14ac:dyDescent="0.2">
      <c r="A1439" s="18"/>
    </row>
    <row r="1440" spans="1:1" x14ac:dyDescent="0.2">
      <c r="A1440" s="18"/>
    </row>
    <row r="1441" spans="1:1" x14ac:dyDescent="0.2">
      <c r="A1441" s="18"/>
    </row>
    <row r="1442" spans="1:1" x14ac:dyDescent="0.2">
      <c r="A1442" s="18"/>
    </row>
    <row r="1443" spans="1:1" x14ac:dyDescent="0.2">
      <c r="A1443" s="18"/>
    </row>
    <row r="1444" spans="1:1" x14ac:dyDescent="0.2">
      <c r="A1444" s="18"/>
    </row>
    <row r="1445" spans="1:1" x14ac:dyDescent="0.2">
      <c r="A1445" s="18"/>
    </row>
    <row r="1446" spans="1:1" x14ac:dyDescent="0.2">
      <c r="A1446" s="18"/>
    </row>
    <row r="1447" spans="1:1" x14ac:dyDescent="0.2">
      <c r="A1447" s="18"/>
    </row>
    <row r="1448" spans="1:1" x14ac:dyDescent="0.2">
      <c r="A1448" s="18"/>
    </row>
    <row r="1449" spans="1:1" x14ac:dyDescent="0.2">
      <c r="A1449" s="18"/>
    </row>
    <row r="1450" spans="1:1" x14ac:dyDescent="0.2">
      <c r="A1450" s="18"/>
    </row>
    <row r="1451" spans="1:1" x14ac:dyDescent="0.2">
      <c r="A1451" s="18"/>
    </row>
    <row r="1452" spans="1:1" x14ac:dyDescent="0.2">
      <c r="A1452" s="18"/>
    </row>
    <row r="1453" spans="1:1" x14ac:dyDescent="0.2">
      <c r="A1453" s="18"/>
    </row>
    <row r="1454" spans="1:1" x14ac:dyDescent="0.2">
      <c r="A1454" s="18"/>
    </row>
    <row r="1455" spans="1:1" x14ac:dyDescent="0.2">
      <c r="A1455" s="18"/>
    </row>
    <row r="1456" spans="1:1" x14ac:dyDescent="0.2">
      <c r="A1456" s="18"/>
    </row>
    <row r="1457" spans="1:1" x14ac:dyDescent="0.2">
      <c r="A1457" s="18"/>
    </row>
    <row r="1458" spans="1:1" x14ac:dyDescent="0.2">
      <c r="A1458" s="18"/>
    </row>
    <row r="1459" spans="1:1" x14ac:dyDescent="0.2">
      <c r="A1459" s="18"/>
    </row>
    <row r="1460" spans="1:1" x14ac:dyDescent="0.2">
      <c r="A1460" s="18"/>
    </row>
    <row r="1461" spans="1:1" x14ac:dyDescent="0.2">
      <c r="A1461" s="18"/>
    </row>
    <row r="1462" spans="1:1" x14ac:dyDescent="0.2">
      <c r="A1462" s="18"/>
    </row>
    <row r="1463" spans="1:1" x14ac:dyDescent="0.2">
      <c r="A1463" s="18"/>
    </row>
    <row r="1464" spans="1:1" x14ac:dyDescent="0.2">
      <c r="A1464" s="18"/>
    </row>
    <row r="1465" spans="1:1" x14ac:dyDescent="0.2">
      <c r="A1465" s="18"/>
    </row>
    <row r="1466" spans="1:1" x14ac:dyDescent="0.2">
      <c r="A1466" s="18"/>
    </row>
    <row r="1467" spans="1:1" x14ac:dyDescent="0.2">
      <c r="A1467" s="18"/>
    </row>
    <row r="1468" spans="1:1" x14ac:dyDescent="0.2">
      <c r="A1468" s="18"/>
    </row>
    <row r="1469" spans="1:1" x14ac:dyDescent="0.2">
      <c r="A1469" s="18"/>
    </row>
    <row r="1470" spans="1:1" x14ac:dyDescent="0.2">
      <c r="A1470" s="18"/>
    </row>
    <row r="1471" spans="1:1" x14ac:dyDescent="0.2">
      <c r="A1471" s="18"/>
    </row>
    <row r="1472" spans="1:1" x14ac:dyDescent="0.2">
      <c r="A1472" s="18"/>
    </row>
    <row r="1473" spans="1:1" x14ac:dyDescent="0.2">
      <c r="A1473" s="18"/>
    </row>
    <row r="1474" spans="1:1" x14ac:dyDescent="0.2">
      <c r="A1474" s="18"/>
    </row>
    <row r="1475" spans="1:1" x14ac:dyDescent="0.2">
      <c r="A1475" s="18"/>
    </row>
    <row r="1476" spans="1:1" x14ac:dyDescent="0.2">
      <c r="A1476" s="18"/>
    </row>
    <row r="1477" spans="1:1" x14ac:dyDescent="0.2">
      <c r="A1477" s="18"/>
    </row>
    <row r="1478" spans="1:1" x14ac:dyDescent="0.2">
      <c r="A1478" s="18"/>
    </row>
    <row r="1479" spans="1:1" x14ac:dyDescent="0.2">
      <c r="A1479" s="18"/>
    </row>
    <row r="1480" spans="1:1" x14ac:dyDescent="0.2">
      <c r="A1480" s="18"/>
    </row>
    <row r="1481" spans="1:1" x14ac:dyDescent="0.2">
      <c r="A1481" s="18"/>
    </row>
    <row r="1482" spans="1:1" x14ac:dyDescent="0.2">
      <c r="A1482" s="18"/>
    </row>
    <row r="1483" spans="1:1" x14ac:dyDescent="0.2">
      <c r="A1483" s="18"/>
    </row>
    <row r="1484" spans="1:1" x14ac:dyDescent="0.2">
      <c r="A1484" s="18"/>
    </row>
    <row r="1485" spans="1:1" x14ac:dyDescent="0.2">
      <c r="A1485" s="18"/>
    </row>
    <row r="1486" spans="1:1" x14ac:dyDescent="0.2">
      <c r="A1486" s="18"/>
    </row>
    <row r="1487" spans="1:1" x14ac:dyDescent="0.2">
      <c r="A1487" s="18"/>
    </row>
    <row r="1488" spans="1:1" x14ac:dyDescent="0.2">
      <c r="A1488" s="18"/>
    </row>
    <row r="1489" spans="1:1" x14ac:dyDescent="0.2">
      <c r="A1489" s="18"/>
    </row>
    <row r="1490" spans="1:1" x14ac:dyDescent="0.2">
      <c r="A1490" s="18"/>
    </row>
    <row r="1491" spans="1:1" x14ac:dyDescent="0.2">
      <c r="A1491" s="18"/>
    </row>
    <row r="1492" spans="1:1" x14ac:dyDescent="0.2">
      <c r="A1492" s="18"/>
    </row>
    <row r="1493" spans="1:1" x14ac:dyDescent="0.2">
      <c r="A1493" s="18"/>
    </row>
    <row r="1494" spans="1:1" x14ac:dyDescent="0.2">
      <c r="A1494" s="18"/>
    </row>
    <row r="1495" spans="1:1" x14ac:dyDescent="0.2">
      <c r="A1495" s="18"/>
    </row>
    <row r="1496" spans="1:1" x14ac:dyDescent="0.2">
      <c r="A1496" s="18"/>
    </row>
    <row r="1497" spans="1:1" x14ac:dyDescent="0.2">
      <c r="A1497" s="18"/>
    </row>
    <row r="1498" spans="1:1" x14ac:dyDescent="0.2">
      <c r="A1498" s="18"/>
    </row>
    <row r="1499" spans="1:1" x14ac:dyDescent="0.2">
      <c r="A1499" s="18"/>
    </row>
    <row r="1500" spans="1:1" x14ac:dyDescent="0.2">
      <c r="A1500" s="18"/>
    </row>
    <row r="1501" spans="1:1" x14ac:dyDescent="0.2">
      <c r="A1501" s="18"/>
    </row>
    <row r="1502" spans="1:1" x14ac:dyDescent="0.2">
      <c r="A1502" s="18"/>
    </row>
    <row r="1503" spans="1:1" x14ac:dyDescent="0.2">
      <c r="A1503" s="18"/>
    </row>
    <row r="1504" spans="1:1" x14ac:dyDescent="0.2">
      <c r="A1504" s="18"/>
    </row>
    <row r="1505" spans="1:1" x14ac:dyDescent="0.2">
      <c r="A1505" s="18"/>
    </row>
    <row r="1506" spans="1:1" x14ac:dyDescent="0.2">
      <c r="A1506" s="18"/>
    </row>
    <row r="1507" spans="1:1" x14ac:dyDescent="0.2">
      <c r="A1507" s="18"/>
    </row>
    <row r="1508" spans="1:1" x14ac:dyDescent="0.2">
      <c r="A1508" s="18"/>
    </row>
    <row r="1509" spans="1:1" x14ac:dyDescent="0.2">
      <c r="A1509" s="18"/>
    </row>
    <row r="1510" spans="1:1" x14ac:dyDescent="0.2">
      <c r="A1510" s="18"/>
    </row>
    <row r="1511" spans="1:1" x14ac:dyDescent="0.2">
      <c r="A1511" s="18"/>
    </row>
    <row r="1512" spans="1:1" x14ac:dyDescent="0.2">
      <c r="A1512" s="18"/>
    </row>
    <row r="1513" spans="1:1" x14ac:dyDescent="0.2">
      <c r="A1513" s="18"/>
    </row>
    <row r="1514" spans="1:1" x14ac:dyDescent="0.2">
      <c r="A1514" s="18"/>
    </row>
    <row r="1515" spans="1:1" x14ac:dyDescent="0.2">
      <c r="A1515" s="18"/>
    </row>
    <row r="1516" spans="1:1" x14ac:dyDescent="0.2">
      <c r="A1516" s="18"/>
    </row>
    <row r="1517" spans="1:1" x14ac:dyDescent="0.2">
      <c r="A1517" s="18"/>
    </row>
    <row r="1518" spans="1:1" x14ac:dyDescent="0.2">
      <c r="A1518" s="18"/>
    </row>
    <row r="1519" spans="1:1" x14ac:dyDescent="0.2">
      <c r="A1519" s="18"/>
    </row>
    <row r="1520" spans="1:1" x14ac:dyDescent="0.2">
      <c r="A1520" s="18"/>
    </row>
    <row r="1521" spans="1:1" x14ac:dyDescent="0.2">
      <c r="A1521" s="18"/>
    </row>
    <row r="1522" spans="1:1" x14ac:dyDescent="0.2">
      <c r="A1522" s="18"/>
    </row>
    <row r="1523" spans="1:1" x14ac:dyDescent="0.2">
      <c r="A1523" s="18"/>
    </row>
    <row r="1524" spans="1:1" x14ac:dyDescent="0.2">
      <c r="A1524" s="18"/>
    </row>
    <row r="1525" spans="1:1" x14ac:dyDescent="0.2">
      <c r="A1525" s="18"/>
    </row>
    <row r="1526" spans="1:1" x14ac:dyDescent="0.2">
      <c r="A1526" s="18"/>
    </row>
    <row r="1527" spans="1:1" x14ac:dyDescent="0.2">
      <c r="A1527" s="18"/>
    </row>
    <row r="1528" spans="1:1" x14ac:dyDescent="0.2">
      <c r="A1528" s="18"/>
    </row>
    <row r="1529" spans="1:1" x14ac:dyDescent="0.2">
      <c r="A1529" s="18"/>
    </row>
    <row r="1530" spans="1:1" x14ac:dyDescent="0.2">
      <c r="A1530" s="18"/>
    </row>
    <row r="1531" spans="1:1" x14ac:dyDescent="0.2">
      <c r="A1531" s="18"/>
    </row>
    <row r="1532" spans="1:1" x14ac:dyDescent="0.2">
      <c r="A1532" s="18"/>
    </row>
    <row r="1533" spans="1:1" x14ac:dyDescent="0.2">
      <c r="A1533" s="18"/>
    </row>
    <row r="1534" spans="1:1" x14ac:dyDescent="0.2">
      <c r="A1534" s="18"/>
    </row>
    <row r="1535" spans="1:1" x14ac:dyDescent="0.2">
      <c r="A1535" s="18"/>
    </row>
    <row r="1536" spans="1:1" x14ac:dyDescent="0.2">
      <c r="A1536" s="18"/>
    </row>
    <row r="1537" spans="1:1" x14ac:dyDescent="0.2">
      <c r="A1537" s="18"/>
    </row>
    <row r="1538" spans="1:1" x14ac:dyDescent="0.2">
      <c r="A1538" s="18"/>
    </row>
    <row r="1539" spans="1:1" x14ac:dyDescent="0.2">
      <c r="A1539" s="18"/>
    </row>
    <row r="1540" spans="1:1" x14ac:dyDescent="0.2">
      <c r="A1540" s="18"/>
    </row>
    <row r="1541" spans="1:1" x14ac:dyDescent="0.2">
      <c r="A1541" s="18"/>
    </row>
    <row r="1542" spans="1:1" x14ac:dyDescent="0.2">
      <c r="A1542" s="18"/>
    </row>
    <row r="1543" spans="1:1" x14ac:dyDescent="0.2">
      <c r="A1543" s="18"/>
    </row>
    <row r="1544" spans="1:1" x14ac:dyDescent="0.2">
      <c r="A1544" s="18"/>
    </row>
    <row r="1545" spans="1:1" x14ac:dyDescent="0.2">
      <c r="A1545" s="18"/>
    </row>
    <row r="1546" spans="1:1" x14ac:dyDescent="0.2">
      <c r="A1546" s="18"/>
    </row>
    <row r="1547" spans="1:1" x14ac:dyDescent="0.2">
      <c r="A1547" s="18"/>
    </row>
    <row r="1548" spans="1:1" x14ac:dyDescent="0.2">
      <c r="A1548" s="18"/>
    </row>
    <row r="1549" spans="1:1" x14ac:dyDescent="0.2">
      <c r="A1549" s="18"/>
    </row>
    <row r="1550" spans="1:1" x14ac:dyDescent="0.2">
      <c r="A1550" s="18"/>
    </row>
    <row r="1551" spans="1:1" x14ac:dyDescent="0.2">
      <c r="A1551" s="18"/>
    </row>
    <row r="1552" spans="1:1" x14ac:dyDescent="0.2">
      <c r="A1552" s="18"/>
    </row>
    <row r="1553" spans="1:1" x14ac:dyDescent="0.2">
      <c r="A1553" s="18"/>
    </row>
    <row r="1554" spans="1:1" x14ac:dyDescent="0.2">
      <c r="A1554" s="18"/>
    </row>
    <row r="1555" spans="1:1" x14ac:dyDescent="0.2">
      <c r="A1555" s="18"/>
    </row>
    <row r="1556" spans="1:1" x14ac:dyDescent="0.2">
      <c r="A1556" s="18"/>
    </row>
    <row r="1557" spans="1:1" x14ac:dyDescent="0.2">
      <c r="A1557" s="18"/>
    </row>
    <row r="1558" spans="1:1" x14ac:dyDescent="0.2">
      <c r="A1558" s="18"/>
    </row>
    <row r="1559" spans="1:1" x14ac:dyDescent="0.2">
      <c r="A1559" s="18"/>
    </row>
    <row r="1560" spans="1:1" x14ac:dyDescent="0.2">
      <c r="A1560" s="18"/>
    </row>
    <row r="1561" spans="1:1" x14ac:dyDescent="0.2">
      <c r="A1561" s="18"/>
    </row>
    <row r="1562" spans="1:1" x14ac:dyDescent="0.2">
      <c r="A1562" s="18"/>
    </row>
    <row r="1563" spans="1:1" x14ac:dyDescent="0.2">
      <c r="A1563" s="18"/>
    </row>
    <row r="1564" spans="1:1" x14ac:dyDescent="0.2">
      <c r="A1564" s="18"/>
    </row>
    <row r="1565" spans="1:1" x14ac:dyDescent="0.2">
      <c r="A1565" s="18"/>
    </row>
    <row r="1566" spans="1:1" x14ac:dyDescent="0.2">
      <c r="A1566" s="18"/>
    </row>
    <row r="1567" spans="1:1" x14ac:dyDescent="0.2">
      <c r="A1567" s="18"/>
    </row>
    <row r="1568" spans="1:1" x14ac:dyDescent="0.2">
      <c r="A1568" s="18"/>
    </row>
    <row r="1569" spans="1:1" x14ac:dyDescent="0.2">
      <c r="A1569" s="18"/>
    </row>
    <row r="1570" spans="1:1" x14ac:dyDescent="0.2">
      <c r="A1570" s="18"/>
    </row>
    <row r="1571" spans="1:1" x14ac:dyDescent="0.2">
      <c r="A1571" s="18"/>
    </row>
    <row r="1572" spans="1:1" x14ac:dyDescent="0.2">
      <c r="A1572" s="18"/>
    </row>
    <row r="1573" spans="1:1" x14ac:dyDescent="0.2">
      <c r="A1573" s="18"/>
    </row>
    <row r="1574" spans="1:1" x14ac:dyDescent="0.2">
      <c r="A1574" s="18"/>
    </row>
    <row r="1575" spans="1:1" x14ac:dyDescent="0.2">
      <c r="A1575" s="18"/>
    </row>
    <row r="1576" spans="1:1" x14ac:dyDescent="0.2">
      <c r="A1576" s="18"/>
    </row>
    <row r="1577" spans="1:1" x14ac:dyDescent="0.2">
      <c r="A1577" s="18"/>
    </row>
    <row r="1578" spans="1:1" x14ac:dyDescent="0.2">
      <c r="A1578" s="18"/>
    </row>
    <row r="1579" spans="1:1" x14ac:dyDescent="0.2">
      <c r="A1579" s="18"/>
    </row>
    <row r="1580" spans="1:1" x14ac:dyDescent="0.2">
      <c r="A1580" s="18"/>
    </row>
    <row r="1581" spans="1:1" x14ac:dyDescent="0.2">
      <c r="A1581" s="18"/>
    </row>
    <row r="1582" spans="1:1" x14ac:dyDescent="0.2">
      <c r="A1582" s="18"/>
    </row>
    <row r="1583" spans="1:1" x14ac:dyDescent="0.2">
      <c r="A1583" s="18"/>
    </row>
    <row r="1584" spans="1:1" x14ac:dyDescent="0.2">
      <c r="A1584" s="18"/>
    </row>
    <row r="1585" spans="1:1" x14ac:dyDescent="0.2">
      <c r="A1585" s="18"/>
    </row>
    <row r="1586" spans="1:1" x14ac:dyDescent="0.2">
      <c r="A1586" s="18"/>
    </row>
    <row r="1587" spans="1:1" x14ac:dyDescent="0.2">
      <c r="A1587" s="18"/>
    </row>
    <row r="1588" spans="1:1" x14ac:dyDescent="0.2">
      <c r="A1588" s="18"/>
    </row>
    <row r="1589" spans="1:1" x14ac:dyDescent="0.2">
      <c r="A1589" s="18"/>
    </row>
    <row r="1590" spans="1:1" x14ac:dyDescent="0.2">
      <c r="A1590" s="18"/>
    </row>
    <row r="1591" spans="1:1" x14ac:dyDescent="0.2">
      <c r="A1591" s="18"/>
    </row>
    <row r="1592" spans="1:1" x14ac:dyDescent="0.2">
      <c r="A1592" s="18"/>
    </row>
    <row r="1593" spans="1:1" x14ac:dyDescent="0.2">
      <c r="A1593" s="18"/>
    </row>
    <row r="1594" spans="1:1" x14ac:dyDescent="0.2">
      <c r="A1594" s="18"/>
    </row>
    <row r="1595" spans="1:1" x14ac:dyDescent="0.2">
      <c r="A1595" s="18"/>
    </row>
    <row r="1596" spans="1:1" x14ac:dyDescent="0.2">
      <c r="A1596" s="18"/>
    </row>
    <row r="1597" spans="1:1" x14ac:dyDescent="0.2">
      <c r="A1597" s="18"/>
    </row>
    <row r="1598" spans="1:1" x14ac:dyDescent="0.2">
      <c r="A1598" s="18"/>
    </row>
    <row r="1599" spans="1:1" x14ac:dyDescent="0.2">
      <c r="A1599" s="18"/>
    </row>
    <row r="1600" spans="1:1" x14ac:dyDescent="0.2">
      <c r="A1600" s="18"/>
    </row>
    <row r="1601" spans="1:1" x14ac:dyDescent="0.2">
      <c r="A1601" s="18"/>
    </row>
    <row r="1602" spans="1:1" x14ac:dyDescent="0.2">
      <c r="A1602" s="18"/>
    </row>
    <row r="1603" spans="1:1" x14ac:dyDescent="0.2">
      <c r="A1603" s="18"/>
    </row>
    <row r="1604" spans="1:1" x14ac:dyDescent="0.2">
      <c r="A1604" s="18"/>
    </row>
    <row r="1605" spans="1:1" x14ac:dyDescent="0.2">
      <c r="A1605" s="18"/>
    </row>
    <row r="1606" spans="1:1" x14ac:dyDescent="0.2">
      <c r="A1606" s="18"/>
    </row>
    <row r="1607" spans="1:1" x14ac:dyDescent="0.2">
      <c r="A1607" s="18"/>
    </row>
    <row r="1608" spans="1:1" x14ac:dyDescent="0.2">
      <c r="A1608" s="18"/>
    </row>
    <row r="1609" spans="1:1" x14ac:dyDescent="0.2">
      <c r="A1609" s="18"/>
    </row>
    <row r="1610" spans="1:1" x14ac:dyDescent="0.2">
      <c r="A1610" s="18"/>
    </row>
    <row r="1611" spans="1:1" x14ac:dyDescent="0.2">
      <c r="A1611" s="18"/>
    </row>
    <row r="1612" spans="1:1" x14ac:dyDescent="0.2">
      <c r="A1612" s="18"/>
    </row>
    <row r="1613" spans="1:1" x14ac:dyDescent="0.2">
      <c r="A1613" s="18"/>
    </row>
    <row r="1614" spans="1:1" x14ac:dyDescent="0.2">
      <c r="A1614" s="18"/>
    </row>
    <row r="1615" spans="1:1" x14ac:dyDescent="0.2">
      <c r="A1615" s="18"/>
    </row>
    <row r="1616" spans="1:1" x14ac:dyDescent="0.2">
      <c r="A1616" s="18"/>
    </row>
    <row r="1617" spans="1:1" x14ac:dyDescent="0.2">
      <c r="A1617" s="18"/>
    </row>
    <row r="1618" spans="1:1" x14ac:dyDescent="0.2">
      <c r="A1618" s="18"/>
    </row>
    <row r="1619" spans="1:1" x14ac:dyDescent="0.2">
      <c r="A1619" s="18"/>
    </row>
    <row r="1620" spans="1:1" x14ac:dyDescent="0.2">
      <c r="A1620" s="18"/>
    </row>
    <row r="1621" spans="1:1" x14ac:dyDescent="0.2">
      <c r="A1621" s="18"/>
    </row>
    <row r="1622" spans="1:1" x14ac:dyDescent="0.2">
      <c r="A1622" s="18"/>
    </row>
    <row r="1623" spans="1:1" x14ac:dyDescent="0.2">
      <c r="A1623" s="18"/>
    </row>
    <row r="1624" spans="1:1" x14ac:dyDescent="0.2">
      <c r="A1624" s="18"/>
    </row>
    <row r="1625" spans="1:1" x14ac:dyDescent="0.2">
      <c r="A1625" s="18"/>
    </row>
    <row r="1626" spans="1:1" x14ac:dyDescent="0.2">
      <c r="A1626" s="18"/>
    </row>
    <row r="1627" spans="1:1" x14ac:dyDescent="0.2">
      <c r="A1627" s="18"/>
    </row>
    <row r="1628" spans="1:1" x14ac:dyDescent="0.2">
      <c r="A1628" s="18"/>
    </row>
    <row r="1629" spans="1:1" x14ac:dyDescent="0.2">
      <c r="A1629" s="18"/>
    </row>
    <row r="1630" spans="1:1" x14ac:dyDescent="0.2">
      <c r="A1630" s="18"/>
    </row>
    <row r="1631" spans="1:1" x14ac:dyDescent="0.2">
      <c r="A1631" s="18"/>
    </row>
    <row r="1632" spans="1:1" x14ac:dyDescent="0.2">
      <c r="A1632" s="18"/>
    </row>
    <row r="1633" spans="1:1" x14ac:dyDescent="0.2">
      <c r="A1633" s="18"/>
    </row>
    <row r="1634" spans="1:1" x14ac:dyDescent="0.2">
      <c r="A1634" s="18"/>
    </row>
    <row r="1635" spans="1:1" x14ac:dyDescent="0.2">
      <c r="A1635" s="18"/>
    </row>
    <row r="1636" spans="1:1" x14ac:dyDescent="0.2">
      <c r="A1636" s="18"/>
    </row>
    <row r="1637" spans="1:1" x14ac:dyDescent="0.2">
      <c r="A1637" s="18"/>
    </row>
    <row r="1638" spans="1:1" x14ac:dyDescent="0.2">
      <c r="A1638" s="18"/>
    </row>
    <row r="1639" spans="1:1" x14ac:dyDescent="0.2">
      <c r="A1639" s="18"/>
    </row>
    <row r="1640" spans="1:1" x14ac:dyDescent="0.2">
      <c r="A1640" s="18"/>
    </row>
    <row r="1641" spans="1:1" x14ac:dyDescent="0.2">
      <c r="A1641" s="18"/>
    </row>
    <row r="1642" spans="1:1" x14ac:dyDescent="0.2">
      <c r="A1642" s="18"/>
    </row>
    <row r="1643" spans="1:1" x14ac:dyDescent="0.2">
      <c r="A1643" s="18"/>
    </row>
    <row r="1644" spans="1:1" x14ac:dyDescent="0.2">
      <c r="A1644" s="18"/>
    </row>
    <row r="1645" spans="1:1" x14ac:dyDescent="0.2">
      <c r="A1645" s="18"/>
    </row>
    <row r="1646" spans="1:1" x14ac:dyDescent="0.2">
      <c r="A1646" s="18"/>
    </row>
    <row r="1647" spans="1:1" x14ac:dyDescent="0.2">
      <c r="A1647" s="18"/>
    </row>
    <row r="1648" spans="1:1" x14ac:dyDescent="0.2">
      <c r="A1648" s="18"/>
    </row>
    <row r="1649" spans="1:1" x14ac:dyDescent="0.2">
      <c r="A1649" s="18"/>
    </row>
    <row r="1650" spans="1:1" x14ac:dyDescent="0.2">
      <c r="A1650" s="18"/>
    </row>
    <row r="1651" spans="1:1" x14ac:dyDescent="0.2">
      <c r="A1651" s="18"/>
    </row>
    <row r="1652" spans="1:1" x14ac:dyDescent="0.2">
      <c r="A1652" s="18"/>
    </row>
    <row r="1653" spans="1:1" x14ac:dyDescent="0.2">
      <c r="A1653" s="18"/>
    </row>
    <row r="1654" spans="1:1" x14ac:dyDescent="0.2">
      <c r="A1654" s="18"/>
    </row>
    <row r="1655" spans="1:1" x14ac:dyDescent="0.2">
      <c r="A1655" s="18"/>
    </row>
    <row r="1656" spans="1:1" x14ac:dyDescent="0.2">
      <c r="A1656" s="18"/>
    </row>
    <row r="1657" spans="1:1" x14ac:dyDescent="0.2">
      <c r="A1657" s="18"/>
    </row>
    <row r="1658" spans="1:1" x14ac:dyDescent="0.2">
      <c r="A1658" s="18"/>
    </row>
    <row r="1659" spans="1:1" x14ac:dyDescent="0.2">
      <c r="A1659" s="18"/>
    </row>
    <row r="1660" spans="1:1" x14ac:dyDescent="0.2">
      <c r="A1660" s="18"/>
    </row>
    <row r="1661" spans="1:1" x14ac:dyDescent="0.2">
      <c r="A1661" s="18"/>
    </row>
    <row r="1662" spans="1:1" x14ac:dyDescent="0.2">
      <c r="A1662" s="18"/>
    </row>
    <row r="1663" spans="1:1" x14ac:dyDescent="0.2">
      <c r="A1663" s="18"/>
    </row>
    <row r="1664" spans="1:1" x14ac:dyDescent="0.2">
      <c r="A1664" s="18"/>
    </row>
    <row r="1665" spans="1:1" x14ac:dyDescent="0.2">
      <c r="A1665" s="18"/>
    </row>
    <row r="1666" spans="1:1" x14ac:dyDescent="0.2">
      <c r="A1666" s="18"/>
    </row>
    <row r="1667" spans="1:1" x14ac:dyDescent="0.2">
      <c r="A1667" s="18"/>
    </row>
    <row r="1668" spans="1:1" x14ac:dyDescent="0.2">
      <c r="A1668" s="18"/>
    </row>
    <row r="1669" spans="1:1" x14ac:dyDescent="0.2">
      <c r="A1669" s="18"/>
    </row>
    <row r="1670" spans="1:1" x14ac:dyDescent="0.2">
      <c r="A1670" s="18"/>
    </row>
    <row r="1671" spans="1:1" x14ac:dyDescent="0.2">
      <c r="A1671" s="18"/>
    </row>
    <row r="1672" spans="1:1" x14ac:dyDescent="0.2">
      <c r="A1672" s="18"/>
    </row>
    <row r="1673" spans="1:1" x14ac:dyDescent="0.2">
      <c r="A1673" s="18"/>
    </row>
    <row r="1674" spans="1:1" x14ac:dyDescent="0.2">
      <c r="A1674" s="18"/>
    </row>
    <row r="1675" spans="1:1" x14ac:dyDescent="0.2">
      <c r="A1675" s="18"/>
    </row>
    <row r="1676" spans="1:1" x14ac:dyDescent="0.2">
      <c r="A1676" s="18"/>
    </row>
    <row r="1677" spans="1:1" x14ac:dyDescent="0.2">
      <c r="A1677" s="18"/>
    </row>
    <row r="1678" spans="1:1" x14ac:dyDescent="0.2">
      <c r="A1678" s="18"/>
    </row>
    <row r="1679" spans="1:1" x14ac:dyDescent="0.2">
      <c r="A1679" s="18"/>
    </row>
    <row r="1680" spans="1:1" x14ac:dyDescent="0.2">
      <c r="A1680" s="18"/>
    </row>
    <row r="1681" spans="1:1" x14ac:dyDescent="0.2">
      <c r="A1681" s="18"/>
    </row>
    <row r="1682" spans="1:1" x14ac:dyDescent="0.2">
      <c r="A1682" s="18"/>
    </row>
    <row r="1683" spans="1:1" x14ac:dyDescent="0.2">
      <c r="A1683" s="18"/>
    </row>
    <row r="1684" spans="1:1" x14ac:dyDescent="0.2">
      <c r="A1684" s="18"/>
    </row>
    <row r="1685" spans="1:1" x14ac:dyDescent="0.2">
      <c r="A1685" s="18"/>
    </row>
    <row r="1686" spans="1:1" x14ac:dyDescent="0.2">
      <c r="A1686" s="18"/>
    </row>
    <row r="1687" spans="1:1" x14ac:dyDescent="0.2">
      <c r="A1687" s="18"/>
    </row>
    <row r="1688" spans="1:1" x14ac:dyDescent="0.2">
      <c r="A1688" s="18"/>
    </row>
    <row r="1689" spans="1:1" x14ac:dyDescent="0.2">
      <c r="A1689" s="18"/>
    </row>
    <row r="1690" spans="1:1" x14ac:dyDescent="0.2">
      <c r="A1690" s="18"/>
    </row>
    <row r="1691" spans="1:1" x14ac:dyDescent="0.2">
      <c r="A1691" s="18"/>
    </row>
    <row r="1692" spans="1:1" x14ac:dyDescent="0.2">
      <c r="A1692" s="18"/>
    </row>
    <row r="1693" spans="1:1" x14ac:dyDescent="0.2">
      <c r="A1693" s="18"/>
    </row>
    <row r="1694" spans="1:1" x14ac:dyDescent="0.2">
      <c r="A1694" s="18"/>
    </row>
    <row r="1695" spans="1:1" x14ac:dyDescent="0.2">
      <c r="A1695" s="18"/>
    </row>
    <row r="1696" spans="1:1" x14ac:dyDescent="0.2">
      <c r="A1696" s="18"/>
    </row>
    <row r="1697" spans="1:1" x14ac:dyDescent="0.2">
      <c r="A1697" s="18"/>
    </row>
    <row r="1698" spans="1:1" x14ac:dyDescent="0.2">
      <c r="A1698" s="18"/>
    </row>
    <row r="1699" spans="1:1" x14ac:dyDescent="0.2">
      <c r="A1699" s="18"/>
    </row>
    <row r="1700" spans="1:1" x14ac:dyDescent="0.2">
      <c r="A1700" s="18"/>
    </row>
    <row r="1701" spans="1:1" x14ac:dyDescent="0.2">
      <c r="A1701" s="18"/>
    </row>
    <row r="1702" spans="1:1" x14ac:dyDescent="0.2">
      <c r="A1702" s="18"/>
    </row>
    <row r="1703" spans="1:1" x14ac:dyDescent="0.2">
      <c r="A1703" s="18"/>
    </row>
    <row r="1704" spans="1:1" x14ac:dyDescent="0.2">
      <c r="A1704" s="18"/>
    </row>
    <row r="1705" spans="1:1" x14ac:dyDescent="0.2">
      <c r="A1705" s="18"/>
    </row>
    <row r="1706" spans="1:1" x14ac:dyDescent="0.2">
      <c r="A1706" s="18"/>
    </row>
    <row r="1707" spans="1:1" x14ac:dyDescent="0.2">
      <c r="A1707" s="18"/>
    </row>
    <row r="1708" spans="1:1" x14ac:dyDescent="0.2">
      <c r="A1708" s="18"/>
    </row>
    <row r="1709" spans="1:1" x14ac:dyDescent="0.2">
      <c r="A1709" s="18"/>
    </row>
    <row r="1710" spans="1:1" x14ac:dyDescent="0.2">
      <c r="A1710" s="18"/>
    </row>
    <row r="1711" spans="1:1" x14ac:dyDescent="0.2">
      <c r="A1711" s="18"/>
    </row>
    <row r="1712" spans="1:1" x14ac:dyDescent="0.2">
      <c r="A1712" s="18"/>
    </row>
    <row r="1713" spans="1:1" x14ac:dyDescent="0.2">
      <c r="A1713" s="18"/>
    </row>
    <row r="1714" spans="1:1" x14ac:dyDescent="0.2">
      <c r="A1714" s="18"/>
    </row>
    <row r="1715" spans="1:1" x14ac:dyDescent="0.2">
      <c r="A1715" s="18"/>
    </row>
    <row r="1716" spans="1:1" x14ac:dyDescent="0.2">
      <c r="A1716" s="18"/>
    </row>
    <row r="1717" spans="1:1" x14ac:dyDescent="0.2">
      <c r="A1717" s="18"/>
    </row>
    <row r="1718" spans="1:1" x14ac:dyDescent="0.2">
      <c r="A1718" s="18"/>
    </row>
    <row r="1719" spans="1:1" x14ac:dyDescent="0.2">
      <c r="A1719" s="18"/>
    </row>
    <row r="1720" spans="1:1" x14ac:dyDescent="0.2">
      <c r="A1720" s="18"/>
    </row>
    <row r="1721" spans="1:1" x14ac:dyDescent="0.2">
      <c r="A1721" s="18"/>
    </row>
    <row r="1722" spans="1:1" x14ac:dyDescent="0.2">
      <c r="A1722" s="18"/>
    </row>
    <row r="1723" spans="1:1" x14ac:dyDescent="0.2">
      <c r="A1723" s="18"/>
    </row>
    <row r="1724" spans="1:1" x14ac:dyDescent="0.2">
      <c r="A1724" s="18"/>
    </row>
    <row r="1725" spans="1:1" x14ac:dyDescent="0.2">
      <c r="A1725" s="18"/>
    </row>
    <row r="1726" spans="1:1" x14ac:dyDescent="0.2">
      <c r="A1726" s="18"/>
    </row>
    <row r="1727" spans="1:1" x14ac:dyDescent="0.2">
      <c r="A1727" s="18"/>
    </row>
    <row r="1728" spans="1:1" x14ac:dyDescent="0.2">
      <c r="A1728" s="18"/>
    </row>
    <row r="1729" spans="1:1" x14ac:dyDescent="0.2">
      <c r="A1729" s="18"/>
    </row>
    <row r="1730" spans="1:1" x14ac:dyDescent="0.2">
      <c r="A1730" s="18"/>
    </row>
    <row r="1731" spans="1:1" x14ac:dyDescent="0.2">
      <c r="A1731" s="18"/>
    </row>
    <row r="1732" spans="1:1" x14ac:dyDescent="0.2">
      <c r="A1732" s="18"/>
    </row>
    <row r="1733" spans="1:1" x14ac:dyDescent="0.2">
      <c r="A1733" s="18"/>
    </row>
    <row r="1734" spans="1:1" x14ac:dyDescent="0.2">
      <c r="A1734" s="18"/>
    </row>
    <row r="1735" spans="1:1" x14ac:dyDescent="0.2">
      <c r="A1735" s="18"/>
    </row>
    <row r="1736" spans="1:1" x14ac:dyDescent="0.2">
      <c r="A1736" s="18"/>
    </row>
    <row r="1737" spans="1:1" x14ac:dyDescent="0.2">
      <c r="A1737" s="18"/>
    </row>
    <row r="1738" spans="1:1" x14ac:dyDescent="0.2">
      <c r="A1738" s="18"/>
    </row>
    <row r="1739" spans="1:1" x14ac:dyDescent="0.2">
      <c r="A1739" s="18"/>
    </row>
    <row r="1740" spans="1:1" x14ac:dyDescent="0.2">
      <c r="A1740" s="18"/>
    </row>
    <row r="1741" spans="1:1" x14ac:dyDescent="0.2">
      <c r="A1741" s="18"/>
    </row>
    <row r="1742" spans="1:1" x14ac:dyDescent="0.2">
      <c r="A1742" s="18"/>
    </row>
    <row r="1743" spans="1:1" x14ac:dyDescent="0.2">
      <c r="A1743" s="18"/>
    </row>
    <row r="1744" spans="1:1" x14ac:dyDescent="0.2">
      <c r="A1744" s="18"/>
    </row>
    <row r="1745" spans="1:1" x14ac:dyDescent="0.2">
      <c r="A1745" s="18"/>
    </row>
    <row r="1746" spans="1:1" x14ac:dyDescent="0.2">
      <c r="A1746" s="18"/>
    </row>
    <row r="1747" spans="1:1" x14ac:dyDescent="0.2">
      <c r="A1747" s="18"/>
    </row>
    <row r="1748" spans="1:1" x14ac:dyDescent="0.2">
      <c r="A1748" s="18"/>
    </row>
    <row r="1749" spans="1:1" x14ac:dyDescent="0.2">
      <c r="A1749" s="18"/>
    </row>
    <row r="1750" spans="1:1" x14ac:dyDescent="0.2">
      <c r="A1750" s="18"/>
    </row>
    <row r="1751" spans="1:1" x14ac:dyDescent="0.2">
      <c r="A1751" s="18"/>
    </row>
    <row r="1752" spans="1:1" x14ac:dyDescent="0.2">
      <c r="A1752" s="18"/>
    </row>
    <row r="1753" spans="1:1" x14ac:dyDescent="0.2">
      <c r="A1753" s="18"/>
    </row>
    <row r="1754" spans="1:1" x14ac:dyDescent="0.2">
      <c r="A1754" s="18"/>
    </row>
    <row r="1755" spans="1:1" x14ac:dyDescent="0.2">
      <c r="A1755" s="18"/>
    </row>
    <row r="1756" spans="1:1" x14ac:dyDescent="0.2">
      <c r="A1756" s="18"/>
    </row>
    <row r="1757" spans="1:1" x14ac:dyDescent="0.2">
      <c r="A1757" s="18"/>
    </row>
    <row r="1758" spans="1:1" x14ac:dyDescent="0.2">
      <c r="A1758" s="18"/>
    </row>
    <row r="1759" spans="1:1" x14ac:dyDescent="0.2">
      <c r="A1759" s="18"/>
    </row>
    <row r="1760" spans="1:1" x14ac:dyDescent="0.2">
      <c r="A1760" s="18"/>
    </row>
    <row r="1761" spans="1:1" x14ac:dyDescent="0.2">
      <c r="A1761" s="18"/>
    </row>
    <row r="1762" spans="1:1" x14ac:dyDescent="0.2">
      <c r="A1762" s="18"/>
    </row>
    <row r="1763" spans="1:1" x14ac:dyDescent="0.2">
      <c r="A1763" s="18"/>
    </row>
    <row r="1764" spans="1:1" x14ac:dyDescent="0.2">
      <c r="A1764" s="18"/>
    </row>
    <row r="1765" spans="1:1" x14ac:dyDescent="0.2">
      <c r="A1765" s="18"/>
    </row>
    <row r="1766" spans="1:1" x14ac:dyDescent="0.2">
      <c r="A1766" s="18"/>
    </row>
    <row r="1767" spans="1:1" x14ac:dyDescent="0.2">
      <c r="A1767" s="18"/>
    </row>
    <row r="1768" spans="1:1" x14ac:dyDescent="0.2">
      <c r="A1768" s="18"/>
    </row>
    <row r="1769" spans="1:1" x14ac:dyDescent="0.2">
      <c r="A1769" s="18"/>
    </row>
    <row r="1770" spans="1:1" x14ac:dyDescent="0.2">
      <c r="A1770" s="18"/>
    </row>
    <row r="1771" spans="1:1" x14ac:dyDescent="0.2">
      <c r="A1771" s="18"/>
    </row>
    <row r="1772" spans="1:1" x14ac:dyDescent="0.2">
      <c r="A1772" s="18"/>
    </row>
    <row r="1773" spans="1:1" x14ac:dyDescent="0.2">
      <c r="A1773" s="18"/>
    </row>
    <row r="1774" spans="1:1" x14ac:dyDescent="0.2">
      <c r="A1774" s="18"/>
    </row>
    <row r="1775" spans="1:1" x14ac:dyDescent="0.2">
      <c r="A1775" s="18"/>
    </row>
    <row r="1776" spans="1:1" x14ac:dyDescent="0.2">
      <c r="A1776" s="18"/>
    </row>
    <row r="1777" spans="1:1" x14ac:dyDescent="0.2">
      <c r="A1777" s="18"/>
    </row>
    <row r="1778" spans="1:1" x14ac:dyDescent="0.2">
      <c r="A1778" s="18"/>
    </row>
    <row r="1779" spans="1:1" x14ac:dyDescent="0.2">
      <c r="A1779" s="18"/>
    </row>
    <row r="1780" spans="1:1" x14ac:dyDescent="0.2">
      <c r="A1780" s="18"/>
    </row>
    <row r="1781" spans="1:1" x14ac:dyDescent="0.2">
      <c r="A1781" s="18"/>
    </row>
    <row r="1782" spans="1:1" x14ac:dyDescent="0.2">
      <c r="A1782" s="18"/>
    </row>
    <row r="1783" spans="1:1" x14ac:dyDescent="0.2">
      <c r="A1783" s="18"/>
    </row>
    <row r="1784" spans="1:1" x14ac:dyDescent="0.2">
      <c r="A1784" s="18"/>
    </row>
    <row r="1785" spans="1:1" x14ac:dyDescent="0.2">
      <c r="A1785" s="18"/>
    </row>
    <row r="1786" spans="1:1" x14ac:dyDescent="0.2">
      <c r="A1786" s="18"/>
    </row>
    <row r="1787" spans="1:1" x14ac:dyDescent="0.2">
      <c r="A1787" s="18"/>
    </row>
    <row r="1788" spans="1:1" x14ac:dyDescent="0.2">
      <c r="A1788" s="18"/>
    </row>
    <row r="1789" spans="1:1" x14ac:dyDescent="0.2">
      <c r="A1789" s="18"/>
    </row>
    <row r="1790" spans="1:1" x14ac:dyDescent="0.2">
      <c r="A1790" s="18"/>
    </row>
    <row r="1791" spans="1:1" x14ac:dyDescent="0.2">
      <c r="A1791" s="18"/>
    </row>
    <row r="1792" spans="1:1" x14ac:dyDescent="0.2">
      <c r="A1792" s="18"/>
    </row>
    <row r="1793" spans="1:1" x14ac:dyDescent="0.2">
      <c r="A1793" s="18"/>
    </row>
    <row r="1794" spans="1:1" x14ac:dyDescent="0.2">
      <c r="A1794" s="18"/>
    </row>
    <row r="1795" spans="1:1" x14ac:dyDescent="0.2">
      <c r="A1795" s="18"/>
    </row>
    <row r="1796" spans="1:1" x14ac:dyDescent="0.2">
      <c r="A1796" s="18"/>
    </row>
    <row r="1797" spans="1:1" x14ac:dyDescent="0.2">
      <c r="A1797" s="18"/>
    </row>
    <row r="1798" spans="1:1" x14ac:dyDescent="0.2">
      <c r="A1798" s="18"/>
    </row>
    <row r="1799" spans="1:1" x14ac:dyDescent="0.2">
      <c r="A1799" s="18"/>
    </row>
    <row r="1800" spans="1:1" x14ac:dyDescent="0.2">
      <c r="A1800" s="18"/>
    </row>
    <row r="1801" spans="1:1" x14ac:dyDescent="0.2">
      <c r="A1801" s="18"/>
    </row>
    <row r="1802" spans="1:1" x14ac:dyDescent="0.2">
      <c r="A1802" s="18"/>
    </row>
    <row r="1803" spans="1:1" x14ac:dyDescent="0.2">
      <c r="A1803" s="18"/>
    </row>
    <row r="1804" spans="1:1" x14ac:dyDescent="0.2">
      <c r="A1804" s="18"/>
    </row>
    <row r="1805" spans="1:1" x14ac:dyDescent="0.2">
      <c r="A1805" s="18"/>
    </row>
    <row r="1806" spans="1:1" x14ac:dyDescent="0.2">
      <c r="A1806" s="18"/>
    </row>
    <row r="1807" spans="1:1" x14ac:dyDescent="0.2">
      <c r="A1807" s="18"/>
    </row>
    <row r="1808" spans="1:1" x14ac:dyDescent="0.2">
      <c r="A1808" s="18"/>
    </row>
    <row r="1809" spans="1:1" x14ac:dyDescent="0.2">
      <c r="A1809" s="18"/>
    </row>
    <row r="1810" spans="1:1" x14ac:dyDescent="0.2">
      <c r="A1810" s="18"/>
    </row>
    <row r="1811" spans="1:1" x14ac:dyDescent="0.2">
      <c r="A1811" s="18"/>
    </row>
    <row r="1812" spans="1:1" x14ac:dyDescent="0.2">
      <c r="A1812" s="18"/>
    </row>
    <row r="1813" spans="1:1" x14ac:dyDescent="0.2">
      <c r="A1813" s="18"/>
    </row>
    <row r="1814" spans="1:1" x14ac:dyDescent="0.2">
      <c r="A1814" s="18"/>
    </row>
    <row r="1815" spans="1:1" x14ac:dyDescent="0.2">
      <c r="A1815" s="18"/>
    </row>
    <row r="1816" spans="1:1" x14ac:dyDescent="0.2">
      <c r="A1816" s="18"/>
    </row>
    <row r="1817" spans="1:1" x14ac:dyDescent="0.2">
      <c r="A1817" s="18"/>
    </row>
    <row r="1818" spans="1:1" x14ac:dyDescent="0.2">
      <c r="A1818" s="18"/>
    </row>
    <row r="1819" spans="1:1" x14ac:dyDescent="0.2">
      <c r="A1819" s="18"/>
    </row>
    <row r="1820" spans="1:1" x14ac:dyDescent="0.2">
      <c r="A1820" s="18"/>
    </row>
    <row r="1821" spans="1:1" x14ac:dyDescent="0.2">
      <c r="A1821" s="18"/>
    </row>
    <row r="1822" spans="1:1" x14ac:dyDescent="0.2">
      <c r="A1822" s="18"/>
    </row>
    <row r="1823" spans="1:1" x14ac:dyDescent="0.2">
      <c r="A1823" s="18"/>
    </row>
    <row r="1824" spans="1:1" x14ac:dyDescent="0.2">
      <c r="A1824" s="18"/>
    </row>
    <row r="1825" spans="1:1" x14ac:dyDescent="0.2">
      <c r="A1825" s="18"/>
    </row>
    <row r="1826" spans="1:1" x14ac:dyDescent="0.2">
      <c r="A1826" s="18"/>
    </row>
    <row r="1827" spans="1:1" x14ac:dyDescent="0.2">
      <c r="A1827" s="18"/>
    </row>
    <row r="1828" spans="1:1" x14ac:dyDescent="0.2">
      <c r="A1828" s="18"/>
    </row>
    <row r="1829" spans="1:1" x14ac:dyDescent="0.2">
      <c r="A1829" s="18"/>
    </row>
    <row r="1830" spans="1:1" x14ac:dyDescent="0.2">
      <c r="A1830" s="18"/>
    </row>
    <row r="1831" spans="1:1" x14ac:dyDescent="0.2">
      <c r="A1831" s="18"/>
    </row>
    <row r="1832" spans="1:1" x14ac:dyDescent="0.2">
      <c r="A1832" s="18"/>
    </row>
    <row r="1833" spans="1:1" x14ac:dyDescent="0.2">
      <c r="A1833" s="18"/>
    </row>
    <row r="1834" spans="1:1" x14ac:dyDescent="0.2">
      <c r="A1834" s="18"/>
    </row>
    <row r="1835" spans="1:1" x14ac:dyDescent="0.2">
      <c r="A1835" s="18"/>
    </row>
    <row r="1836" spans="1:1" x14ac:dyDescent="0.2">
      <c r="A1836" s="18"/>
    </row>
    <row r="1837" spans="1:1" x14ac:dyDescent="0.2">
      <c r="A1837" s="18"/>
    </row>
    <row r="1838" spans="1:1" x14ac:dyDescent="0.2">
      <c r="A1838" s="18"/>
    </row>
    <row r="1839" spans="1:1" x14ac:dyDescent="0.2">
      <c r="A1839" s="18"/>
    </row>
    <row r="1840" spans="1:1" x14ac:dyDescent="0.2">
      <c r="A1840" s="18"/>
    </row>
    <row r="1841" spans="1:1" x14ac:dyDescent="0.2">
      <c r="A1841" s="18"/>
    </row>
    <row r="1842" spans="1:1" x14ac:dyDescent="0.2">
      <c r="A1842" s="18"/>
    </row>
    <row r="1843" spans="1:1" x14ac:dyDescent="0.2">
      <c r="A1843" s="18"/>
    </row>
    <row r="1844" spans="1:1" x14ac:dyDescent="0.2">
      <c r="A1844" s="18"/>
    </row>
    <row r="1845" spans="1:1" x14ac:dyDescent="0.2">
      <c r="A1845" s="18"/>
    </row>
    <row r="1846" spans="1:1" x14ac:dyDescent="0.2">
      <c r="A1846" s="18"/>
    </row>
    <row r="1847" spans="1:1" x14ac:dyDescent="0.2">
      <c r="A1847" s="18"/>
    </row>
    <row r="1848" spans="1:1" x14ac:dyDescent="0.2">
      <c r="A1848" s="18"/>
    </row>
    <row r="1849" spans="1:1" x14ac:dyDescent="0.2">
      <c r="A1849" s="18"/>
    </row>
    <row r="1850" spans="1:1" x14ac:dyDescent="0.2">
      <c r="A1850" s="18"/>
    </row>
    <row r="1851" spans="1:1" x14ac:dyDescent="0.2">
      <c r="A1851" s="18"/>
    </row>
    <row r="1852" spans="1:1" x14ac:dyDescent="0.2">
      <c r="A1852" s="18"/>
    </row>
    <row r="1853" spans="1:1" x14ac:dyDescent="0.2">
      <c r="A1853" s="18"/>
    </row>
    <row r="1854" spans="1:1" x14ac:dyDescent="0.2">
      <c r="A1854" s="18"/>
    </row>
    <row r="1855" spans="1:1" x14ac:dyDescent="0.2">
      <c r="A1855" s="18"/>
    </row>
    <row r="1856" spans="1:1" x14ac:dyDescent="0.2">
      <c r="A1856" s="18"/>
    </row>
    <row r="1857" spans="1:1" x14ac:dyDescent="0.2">
      <c r="A1857" s="18"/>
    </row>
    <row r="1858" spans="1:1" x14ac:dyDescent="0.2">
      <c r="A1858" s="18"/>
    </row>
    <row r="1859" spans="1:1" x14ac:dyDescent="0.2">
      <c r="A1859" s="18"/>
    </row>
    <row r="1860" spans="1:1" x14ac:dyDescent="0.2">
      <c r="A1860" s="18"/>
    </row>
    <row r="1861" spans="1:1" x14ac:dyDescent="0.2">
      <c r="A1861" s="18"/>
    </row>
    <row r="1862" spans="1:1" x14ac:dyDescent="0.2">
      <c r="A1862" s="18"/>
    </row>
    <row r="1863" spans="1:1" x14ac:dyDescent="0.2">
      <c r="A1863" s="18"/>
    </row>
    <row r="1864" spans="1:1" x14ac:dyDescent="0.2">
      <c r="A1864" s="18"/>
    </row>
    <row r="1865" spans="1:1" x14ac:dyDescent="0.2">
      <c r="A1865" s="18"/>
    </row>
    <row r="1866" spans="1:1" x14ac:dyDescent="0.2">
      <c r="A1866" s="18"/>
    </row>
    <row r="1867" spans="1:1" x14ac:dyDescent="0.2">
      <c r="A1867" s="18"/>
    </row>
    <row r="1868" spans="1:1" x14ac:dyDescent="0.2">
      <c r="A1868" s="18"/>
    </row>
    <row r="1869" spans="1:1" x14ac:dyDescent="0.2">
      <c r="A1869" s="18"/>
    </row>
    <row r="1870" spans="1:1" x14ac:dyDescent="0.2">
      <c r="A1870" s="18"/>
    </row>
    <row r="1871" spans="1:1" x14ac:dyDescent="0.2">
      <c r="A1871" s="18"/>
    </row>
    <row r="1872" spans="1:1" x14ac:dyDescent="0.2">
      <c r="A1872" s="18"/>
    </row>
    <row r="1873" spans="1:1" x14ac:dyDescent="0.2">
      <c r="A1873" s="18"/>
    </row>
    <row r="1874" spans="1:1" x14ac:dyDescent="0.2">
      <c r="A1874" s="18"/>
    </row>
    <row r="1875" spans="1:1" x14ac:dyDescent="0.2">
      <c r="A1875" s="18"/>
    </row>
    <row r="1876" spans="1:1" x14ac:dyDescent="0.2">
      <c r="A1876" s="18"/>
    </row>
    <row r="1877" spans="1:1" x14ac:dyDescent="0.2">
      <c r="A1877" s="18"/>
    </row>
    <row r="1878" spans="1:1" x14ac:dyDescent="0.2">
      <c r="A1878" s="18"/>
    </row>
    <row r="1879" spans="1:1" x14ac:dyDescent="0.2">
      <c r="A1879" s="18"/>
    </row>
    <row r="1880" spans="1:1" x14ac:dyDescent="0.2">
      <c r="A1880" s="18"/>
    </row>
    <row r="1881" spans="1:1" x14ac:dyDescent="0.2">
      <c r="A1881" s="18"/>
    </row>
    <row r="1882" spans="1:1" x14ac:dyDescent="0.2">
      <c r="A1882" s="18"/>
    </row>
    <row r="1883" spans="1:1" x14ac:dyDescent="0.2">
      <c r="A1883" s="18"/>
    </row>
    <row r="1884" spans="1:1" x14ac:dyDescent="0.2">
      <c r="A1884" s="18"/>
    </row>
    <row r="1885" spans="1:1" x14ac:dyDescent="0.2">
      <c r="A1885" s="18"/>
    </row>
    <row r="1886" spans="1:1" x14ac:dyDescent="0.2">
      <c r="A1886" s="18"/>
    </row>
    <row r="1887" spans="1:1" x14ac:dyDescent="0.2">
      <c r="A1887" s="18"/>
    </row>
    <row r="1888" spans="1:1" x14ac:dyDescent="0.2">
      <c r="A1888" s="18"/>
    </row>
    <row r="1889" spans="1:1" x14ac:dyDescent="0.2">
      <c r="A1889" s="18"/>
    </row>
    <row r="1890" spans="1:1" x14ac:dyDescent="0.2">
      <c r="A1890" s="18"/>
    </row>
    <row r="1891" spans="1:1" x14ac:dyDescent="0.2">
      <c r="A1891" s="18"/>
    </row>
    <row r="1892" spans="1:1" x14ac:dyDescent="0.2">
      <c r="A1892" s="18"/>
    </row>
    <row r="1893" spans="1:1" x14ac:dyDescent="0.2">
      <c r="A1893" s="18"/>
    </row>
    <row r="1894" spans="1:1" x14ac:dyDescent="0.2">
      <c r="A1894" s="18"/>
    </row>
    <row r="1895" spans="1:1" x14ac:dyDescent="0.2">
      <c r="A1895" s="18"/>
    </row>
    <row r="1896" spans="1:1" x14ac:dyDescent="0.2">
      <c r="A1896" s="18"/>
    </row>
    <row r="1897" spans="1:1" x14ac:dyDescent="0.2">
      <c r="A1897" s="18"/>
    </row>
    <row r="1898" spans="1:1" x14ac:dyDescent="0.2">
      <c r="A1898" s="18"/>
    </row>
    <row r="1899" spans="1:1" x14ac:dyDescent="0.2">
      <c r="A1899" s="18"/>
    </row>
    <row r="1900" spans="1:1" x14ac:dyDescent="0.2">
      <c r="A1900" s="18"/>
    </row>
    <row r="1901" spans="1:1" x14ac:dyDescent="0.2">
      <c r="A1901" s="18"/>
    </row>
    <row r="1902" spans="1:1" x14ac:dyDescent="0.2">
      <c r="A1902" s="18"/>
    </row>
    <row r="1903" spans="1:1" x14ac:dyDescent="0.2">
      <c r="A1903" s="18"/>
    </row>
    <row r="1904" spans="1:1" x14ac:dyDescent="0.2">
      <c r="A1904" s="18"/>
    </row>
    <row r="1905" spans="1:1" x14ac:dyDescent="0.2">
      <c r="A1905" s="18"/>
    </row>
    <row r="1906" spans="1:1" x14ac:dyDescent="0.2">
      <c r="A1906" s="18"/>
    </row>
    <row r="1907" spans="1:1" x14ac:dyDescent="0.2">
      <c r="A1907" s="18"/>
    </row>
    <row r="1908" spans="1:1" x14ac:dyDescent="0.2">
      <c r="A1908" s="18"/>
    </row>
    <row r="1909" spans="1:1" x14ac:dyDescent="0.2">
      <c r="A1909" s="18"/>
    </row>
    <row r="1910" spans="1:1" x14ac:dyDescent="0.2">
      <c r="A1910" s="18"/>
    </row>
    <row r="1911" spans="1:1" x14ac:dyDescent="0.2">
      <c r="A1911" s="18"/>
    </row>
    <row r="1912" spans="1:1" x14ac:dyDescent="0.2">
      <c r="A1912" s="18"/>
    </row>
    <row r="1913" spans="1:1" x14ac:dyDescent="0.2">
      <c r="A1913" s="18"/>
    </row>
    <row r="1914" spans="1:1" x14ac:dyDescent="0.2">
      <c r="A1914" s="18"/>
    </row>
    <row r="1915" spans="1:1" x14ac:dyDescent="0.2">
      <c r="A1915" s="18"/>
    </row>
    <row r="1916" spans="1:1" x14ac:dyDescent="0.2">
      <c r="A1916" s="18"/>
    </row>
    <row r="1917" spans="1:1" x14ac:dyDescent="0.2">
      <c r="A1917" s="18"/>
    </row>
    <row r="1918" spans="1:1" x14ac:dyDescent="0.2">
      <c r="A1918" s="18"/>
    </row>
    <row r="1919" spans="1:1" x14ac:dyDescent="0.2">
      <c r="A1919" s="18"/>
    </row>
    <row r="1920" spans="1:1" x14ac:dyDescent="0.2">
      <c r="A1920" s="18"/>
    </row>
    <row r="1921" spans="1:1" x14ac:dyDescent="0.2">
      <c r="A1921" s="18"/>
    </row>
    <row r="1922" spans="1:1" x14ac:dyDescent="0.2">
      <c r="A1922" s="18"/>
    </row>
    <row r="1923" spans="1:1" x14ac:dyDescent="0.2">
      <c r="A1923" s="18"/>
    </row>
    <row r="1924" spans="1:1" x14ac:dyDescent="0.2">
      <c r="A1924" s="18"/>
    </row>
    <row r="1925" spans="1:1" x14ac:dyDescent="0.2">
      <c r="A1925" s="18"/>
    </row>
    <row r="1926" spans="1:1" x14ac:dyDescent="0.2">
      <c r="A1926" s="18"/>
    </row>
    <row r="1927" spans="1:1" x14ac:dyDescent="0.2">
      <c r="A1927" s="18"/>
    </row>
    <row r="1928" spans="1:1" x14ac:dyDescent="0.2">
      <c r="A1928" s="18"/>
    </row>
    <row r="1929" spans="1:1" x14ac:dyDescent="0.2">
      <c r="A1929" s="18"/>
    </row>
    <row r="1930" spans="1:1" x14ac:dyDescent="0.2">
      <c r="A1930" s="18"/>
    </row>
    <row r="1931" spans="1:1" x14ac:dyDescent="0.2">
      <c r="A1931" s="18"/>
    </row>
    <row r="1932" spans="1:1" x14ac:dyDescent="0.2">
      <c r="A1932" s="18"/>
    </row>
    <row r="1933" spans="1:1" x14ac:dyDescent="0.2">
      <c r="A1933" s="18"/>
    </row>
    <row r="1934" spans="1:1" x14ac:dyDescent="0.2">
      <c r="A1934" s="18"/>
    </row>
    <row r="1935" spans="1:1" x14ac:dyDescent="0.2">
      <c r="A1935" s="18"/>
    </row>
    <row r="1936" spans="1:1" x14ac:dyDescent="0.2">
      <c r="A1936" s="18"/>
    </row>
    <row r="1937" spans="1:1" x14ac:dyDescent="0.2">
      <c r="A1937" s="18"/>
    </row>
    <row r="1938" spans="1:1" x14ac:dyDescent="0.2">
      <c r="A1938" s="18"/>
    </row>
    <row r="1939" spans="1:1" x14ac:dyDescent="0.2">
      <c r="A1939" s="18"/>
    </row>
    <row r="1940" spans="1:1" x14ac:dyDescent="0.2">
      <c r="A1940" s="18"/>
    </row>
    <row r="1941" spans="1:1" x14ac:dyDescent="0.2">
      <c r="A1941" s="18"/>
    </row>
    <row r="1942" spans="1:1" x14ac:dyDescent="0.2">
      <c r="A1942" s="18"/>
    </row>
    <row r="1943" spans="1:1" x14ac:dyDescent="0.2">
      <c r="A1943" s="18"/>
    </row>
    <row r="1944" spans="1:1" x14ac:dyDescent="0.2">
      <c r="A1944" s="18"/>
    </row>
    <row r="1945" spans="1:1" x14ac:dyDescent="0.2">
      <c r="A1945" s="18"/>
    </row>
    <row r="1946" spans="1:1" x14ac:dyDescent="0.2">
      <c r="A1946" s="18"/>
    </row>
    <row r="1947" spans="1:1" x14ac:dyDescent="0.2">
      <c r="A1947" s="18"/>
    </row>
    <row r="1948" spans="1:1" x14ac:dyDescent="0.2">
      <c r="A1948" s="18"/>
    </row>
    <row r="1949" spans="1:1" x14ac:dyDescent="0.2">
      <c r="A1949" s="18"/>
    </row>
    <row r="1950" spans="1:1" x14ac:dyDescent="0.2">
      <c r="A1950" s="18"/>
    </row>
    <row r="1951" spans="1:1" x14ac:dyDescent="0.2">
      <c r="A1951" s="18"/>
    </row>
    <row r="1952" spans="1:1" x14ac:dyDescent="0.2">
      <c r="A1952" s="18"/>
    </row>
    <row r="1953" spans="1:1" x14ac:dyDescent="0.2">
      <c r="A1953" s="18"/>
    </row>
    <row r="1954" spans="1:1" x14ac:dyDescent="0.2">
      <c r="A1954" s="18"/>
    </row>
    <row r="1955" spans="1:1" x14ac:dyDescent="0.2">
      <c r="A1955" s="18"/>
    </row>
    <row r="1956" spans="1:1" x14ac:dyDescent="0.2">
      <c r="A1956" s="18"/>
    </row>
    <row r="1957" spans="1:1" x14ac:dyDescent="0.2">
      <c r="A1957" s="18"/>
    </row>
    <row r="1958" spans="1:1" x14ac:dyDescent="0.2">
      <c r="A1958" s="18"/>
    </row>
    <row r="1959" spans="1:1" x14ac:dyDescent="0.2">
      <c r="A1959" s="18"/>
    </row>
    <row r="1960" spans="1:1" x14ac:dyDescent="0.2">
      <c r="A1960" s="18"/>
    </row>
    <row r="1961" spans="1:1" x14ac:dyDescent="0.2">
      <c r="A1961" s="18"/>
    </row>
    <row r="1962" spans="1:1" x14ac:dyDescent="0.2">
      <c r="A1962" s="18"/>
    </row>
    <row r="1963" spans="1:1" x14ac:dyDescent="0.2">
      <c r="A1963" s="18"/>
    </row>
    <row r="1964" spans="1:1" x14ac:dyDescent="0.2">
      <c r="A1964" s="18"/>
    </row>
    <row r="1965" spans="1:1" x14ac:dyDescent="0.2">
      <c r="A1965" s="18"/>
    </row>
    <row r="1966" spans="1:1" x14ac:dyDescent="0.2">
      <c r="A1966" s="18"/>
    </row>
    <row r="1967" spans="1:1" x14ac:dyDescent="0.2">
      <c r="A1967" s="18"/>
    </row>
    <row r="1968" spans="1:1" x14ac:dyDescent="0.2">
      <c r="A1968" s="18"/>
    </row>
    <row r="1969" spans="1:1" x14ac:dyDescent="0.2">
      <c r="A1969" s="18"/>
    </row>
    <row r="1970" spans="1:1" x14ac:dyDescent="0.2">
      <c r="A1970" s="18"/>
    </row>
    <row r="1971" spans="1:1" x14ac:dyDescent="0.2">
      <c r="A1971" s="18"/>
    </row>
    <row r="1972" spans="1:1" x14ac:dyDescent="0.2">
      <c r="A1972" s="18"/>
    </row>
    <row r="1973" spans="1:1" x14ac:dyDescent="0.2">
      <c r="A1973" s="18"/>
    </row>
    <row r="1974" spans="1:1" x14ac:dyDescent="0.2">
      <c r="A1974" s="18"/>
    </row>
    <row r="1975" spans="1:1" x14ac:dyDescent="0.2">
      <c r="A1975" s="18"/>
    </row>
    <row r="1976" spans="1:1" x14ac:dyDescent="0.2">
      <c r="A1976" s="18"/>
    </row>
    <row r="1977" spans="1:1" x14ac:dyDescent="0.2">
      <c r="A1977" s="18"/>
    </row>
    <row r="1978" spans="1:1" x14ac:dyDescent="0.2">
      <c r="A1978" s="18"/>
    </row>
    <row r="1979" spans="1:1" x14ac:dyDescent="0.2">
      <c r="A1979" s="18"/>
    </row>
    <row r="1980" spans="1:1" x14ac:dyDescent="0.2">
      <c r="A1980" s="18"/>
    </row>
    <row r="1981" spans="1:1" x14ac:dyDescent="0.2">
      <c r="A1981" s="18"/>
    </row>
    <row r="1982" spans="1:1" x14ac:dyDescent="0.2">
      <c r="A1982" s="18"/>
    </row>
    <row r="1983" spans="1:1" x14ac:dyDescent="0.2">
      <c r="A1983" s="18"/>
    </row>
    <row r="1984" spans="1:1" x14ac:dyDescent="0.2">
      <c r="A1984" s="18"/>
    </row>
    <row r="1985" spans="1:1" x14ac:dyDescent="0.2">
      <c r="A1985" s="18"/>
    </row>
    <row r="1986" spans="1:1" x14ac:dyDescent="0.2">
      <c r="A1986" s="18"/>
    </row>
    <row r="1987" spans="1:1" x14ac:dyDescent="0.2">
      <c r="A1987" s="18"/>
    </row>
    <row r="1988" spans="1:1" x14ac:dyDescent="0.2">
      <c r="A1988" s="18"/>
    </row>
    <row r="1989" spans="1:1" x14ac:dyDescent="0.2">
      <c r="A1989" s="18"/>
    </row>
    <row r="1990" spans="1:1" x14ac:dyDescent="0.2">
      <c r="A1990" s="18"/>
    </row>
    <row r="1991" spans="1:1" x14ac:dyDescent="0.2">
      <c r="A1991" s="18"/>
    </row>
    <row r="1992" spans="1:1" x14ac:dyDescent="0.2">
      <c r="A1992" s="18"/>
    </row>
    <row r="1993" spans="1:1" x14ac:dyDescent="0.2">
      <c r="A1993" s="18"/>
    </row>
    <row r="1994" spans="1:1" x14ac:dyDescent="0.2">
      <c r="A1994" s="18"/>
    </row>
    <row r="1995" spans="1:1" x14ac:dyDescent="0.2">
      <c r="A1995" s="18"/>
    </row>
    <row r="1996" spans="1:1" x14ac:dyDescent="0.2">
      <c r="A1996" s="18"/>
    </row>
    <row r="1997" spans="1:1" x14ac:dyDescent="0.2">
      <c r="A1997" s="18"/>
    </row>
    <row r="1998" spans="1:1" x14ac:dyDescent="0.2">
      <c r="A1998" s="18"/>
    </row>
    <row r="1999" spans="1:1" x14ac:dyDescent="0.2">
      <c r="A1999" s="18"/>
    </row>
    <row r="2000" spans="1:1" x14ac:dyDescent="0.2">
      <c r="A2000" s="18"/>
    </row>
    <row r="2001" spans="1:1" x14ac:dyDescent="0.2">
      <c r="A2001" s="18"/>
    </row>
    <row r="2002" spans="1:1" x14ac:dyDescent="0.2">
      <c r="A2002" s="18"/>
    </row>
    <row r="2003" spans="1:1" x14ac:dyDescent="0.2">
      <c r="A2003" s="18"/>
    </row>
    <row r="2004" spans="1:1" x14ac:dyDescent="0.2">
      <c r="A2004" s="18"/>
    </row>
    <row r="2005" spans="1:1" x14ac:dyDescent="0.2">
      <c r="A2005" s="18"/>
    </row>
    <row r="2006" spans="1:1" x14ac:dyDescent="0.2">
      <c r="A2006" s="18"/>
    </row>
    <row r="2007" spans="1:1" x14ac:dyDescent="0.2">
      <c r="A2007" s="18"/>
    </row>
    <row r="2008" spans="1:1" x14ac:dyDescent="0.2">
      <c r="A2008" s="18"/>
    </row>
    <row r="2009" spans="1:1" x14ac:dyDescent="0.2">
      <c r="A2009" s="18"/>
    </row>
    <row r="2010" spans="1:1" x14ac:dyDescent="0.2">
      <c r="A2010" s="18"/>
    </row>
    <row r="2011" spans="1:1" x14ac:dyDescent="0.2">
      <c r="A2011" s="18"/>
    </row>
    <row r="2012" spans="1:1" x14ac:dyDescent="0.2">
      <c r="A2012" s="18"/>
    </row>
    <row r="2013" spans="1:1" x14ac:dyDescent="0.2">
      <c r="A2013" s="18"/>
    </row>
    <row r="2014" spans="1:1" x14ac:dyDescent="0.2">
      <c r="A2014" s="18"/>
    </row>
    <row r="2015" spans="1:1" x14ac:dyDescent="0.2">
      <c r="A2015" s="18"/>
    </row>
    <row r="2016" spans="1:1" x14ac:dyDescent="0.2">
      <c r="A2016" s="18"/>
    </row>
    <row r="2017" spans="1:1" x14ac:dyDescent="0.2">
      <c r="A2017" s="18"/>
    </row>
    <row r="2018" spans="1:1" x14ac:dyDescent="0.2">
      <c r="A2018" s="18"/>
    </row>
    <row r="2019" spans="1:1" x14ac:dyDescent="0.2">
      <c r="A2019" s="18"/>
    </row>
    <row r="2020" spans="1:1" x14ac:dyDescent="0.2">
      <c r="A2020" s="18"/>
    </row>
    <row r="2021" spans="1:1" x14ac:dyDescent="0.2">
      <c r="A2021" s="18"/>
    </row>
    <row r="2022" spans="1:1" x14ac:dyDescent="0.2">
      <c r="A2022" s="18"/>
    </row>
    <row r="2023" spans="1:1" x14ac:dyDescent="0.2">
      <c r="A2023" s="18"/>
    </row>
    <row r="2024" spans="1:1" x14ac:dyDescent="0.2">
      <c r="A2024" s="18"/>
    </row>
    <row r="2025" spans="1:1" x14ac:dyDescent="0.2">
      <c r="A2025" s="18"/>
    </row>
    <row r="2026" spans="1:1" x14ac:dyDescent="0.2">
      <c r="A2026" s="18"/>
    </row>
    <row r="2027" spans="1:1" x14ac:dyDescent="0.2">
      <c r="A2027" s="18"/>
    </row>
    <row r="2028" spans="1:1" x14ac:dyDescent="0.2">
      <c r="A2028" s="18"/>
    </row>
    <row r="2029" spans="1:1" x14ac:dyDescent="0.2">
      <c r="A2029" s="18"/>
    </row>
    <row r="2030" spans="1:1" x14ac:dyDescent="0.2">
      <c r="A2030" s="18"/>
    </row>
    <row r="2031" spans="1:1" x14ac:dyDescent="0.2">
      <c r="A2031" s="18"/>
    </row>
    <row r="2032" spans="1:1" x14ac:dyDescent="0.2">
      <c r="A2032" s="18"/>
    </row>
    <row r="2033" spans="1:1" x14ac:dyDescent="0.2">
      <c r="A2033" s="18"/>
    </row>
    <row r="2034" spans="1:1" x14ac:dyDescent="0.2">
      <c r="A2034" s="18"/>
    </row>
    <row r="2035" spans="1:1" x14ac:dyDescent="0.2">
      <c r="A2035" s="18"/>
    </row>
    <row r="2036" spans="1:1" x14ac:dyDescent="0.2">
      <c r="A2036" s="18"/>
    </row>
    <row r="2037" spans="1:1" x14ac:dyDescent="0.2">
      <c r="A2037" s="18"/>
    </row>
    <row r="2038" spans="1:1" x14ac:dyDescent="0.2">
      <c r="A2038" s="18"/>
    </row>
    <row r="2039" spans="1:1" x14ac:dyDescent="0.2">
      <c r="A2039" s="18"/>
    </row>
    <row r="2040" spans="1:1" x14ac:dyDescent="0.2">
      <c r="A2040" s="18"/>
    </row>
    <row r="2041" spans="1:1" x14ac:dyDescent="0.2">
      <c r="A2041" s="18"/>
    </row>
    <row r="2042" spans="1:1" x14ac:dyDescent="0.2">
      <c r="A2042" s="18"/>
    </row>
    <row r="2043" spans="1:1" x14ac:dyDescent="0.2">
      <c r="A2043" s="18"/>
    </row>
    <row r="2044" spans="1:1" x14ac:dyDescent="0.2">
      <c r="A2044" s="18"/>
    </row>
    <row r="2045" spans="1:1" x14ac:dyDescent="0.2">
      <c r="A2045" s="18"/>
    </row>
    <row r="2046" spans="1:1" x14ac:dyDescent="0.2">
      <c r="A2046" s="18"/>
    </row>
    <row r="2047" spans="1:1" x14ac:dyDescent="0.2">
      <c r="A2047" s="18"/>
    </row>
    <row r="2048" spans="1:1" x14ac:dyDescent="0.2">
      <c r="A2048" s="18"/>
    </row>
    <row r="2049" spans="1:1" x14ac:dyDescent="0.2">
      <c r="A2049" s="18"/>
    </row>
    <row r="2050" spans="1:1" x14ac:dyDescent="0.2">
      <c r="A2050" s="18"/>
    </row>
    <row r="2051" spans="1:1" x14ac:dyDescent="0.2">
      <c r="A2051" s="18"/>
    </row>
    <row r="2052" spans="1:1" x14ac:dyDescent="0.2">
      <c r="A2052" s="18"/>
    </row>
    <row r="2053" spans="1:1" x14ac:dyDescent="0.2">
      <c r="A2053" s="18"/>
    </row>
    <row r="2054" spans="1:1" x14ac:dyDescent="0.2">
      <c r="A2054" s="18"/>
    </row>
    <row r="2055" spans="1:1" x14ac:dyDescent="0.2">
      <c r="A2055" s="18"/>
    </row>
    <row r="2056" spans="1:1" x14ac:dyDescent="0.2">
      <c r="A2056" s="18"/>
    </row>
    <row r="2057" spans="1:1" x14ac:dyDescent="0.2">
      <c r="A2057" s="18"/>
    </row>
    <row r="2058" spans="1:1" x14ac:dyDescent="0.2">
      <c r="A2058" s="18"/>
    </row>
    <row r="2059" spans="1:1" x14ac:dyDescent="0.2">
      <c r="A2059" s="18"/>
    </row>
    <row r="2060" spans="1:1" x14ac:dyDescent="0.2">
      <c r="A2060" s="18"/>
    </row>
    <row r="2061" spans="1:1" x14ac:dyDescent="0.2">
      <c r="A2061" s="18"/>
    </row>
    <row r="2062" spans="1:1" x14ac:dyDescent="0.2">
      <c r="A2062" s="18"/>
    </row>
    <row r="2063" spans="1:1" x14ac:dyDescent="0.2">
      <c r="A2063" s="18"/>
    </row>
    <row r="2064" spans="1:1" x14ac:dyDescent="0.2">
      <c r="A2064" s="18"/>
    </row>
    <row r="2065" spans="1:1" x14ac:dyDescent="0.2">
      <c r="A2065" s="18"/>
    </row>
    <row r="2066" spans="1:1" x14ac:dyDescent="0.2">
      <c r="A2066" s="18"/>
    </row>
    <row r="2067" spans="1:1" x14ac:dyDescent="0.2">
      <c r="A2067" s="18"/>
    </row>
    <row r="2068" spans="1:1" x14ac:dyDescent="0.2">
      <c r="A2068" s="18"/>
    </row>
    <row r="2069" spans="1:1" x14ac:dyDescent="0.2">
      <c r="A2069" s="18"/>
    </row>
    <row r="2070" spans="1:1" x14ac:dyDescent="0.2">
      <c r="A2070" s="18"/>
    </row>
    <row r="2071" spans="1:1" x14ac:dyDescent="0.2">
      <c r="A2071" s="18"/>
    </row>
    <row r="2072" spans="1:1" x14ac:dyDescent="0.2">
      <c r="A2072" s="18"/>
    </row>
    <row r="2073" spans="1:1" x14ac:dyDescent="0.2">
      <c r="A2073" s="18"/>
    </row>
    <row r="2074" spans="1:1" x14ac:dyDescent="0.2">
      <c r="A2074" s="18"/>
    </row>
    <row r="2075" spans="1:1" x14ac:dyDescent="0.2">
      <c r="A2075" s="18"/>
    </row>
    <row r="2076" spans="1:1" x14ac:dyDescent="0.2">
      <c r="A2076" s="18"/>
    </row>
    <row r="2077" spans="1:1" x14ac:dyDescent="0.2">
      <c r="A2077" s="18"/>
    </row>
    <row r="2078" spans="1:1" x14ac:dyDescent="0.2">
      <c r="A2078" s="18"/>
    </row>
    <row r="2079" spans="1:1" x14ac:dyDescent="0.2">
      <c r="A2079" s="18"/>
    </row>
    <row r="2080" spans="1:1" x14ac:dyDescent="0.2">
      <c r="A2080" s="18"/>
    </row>
    <row r="2081" spans="1:1" x14ac:dyDescent="0.2">
      <c r="A2081" s="18"/>
    </row>
    <row r="2082" spans="1:1" x14ac:dyDescent="0.2">
      <c r="A2082" s="18"/>
    </row>
    <row r="2083" spans="1:1" x14ac:dyDescent="0.2">
      <c r="A2083" s="18"/>
    </row>
    <row r="2084" spans="1:1" x14ac:dyDescent="0.2">
      <c r="A2084" s="18"/>
    </row>
    <row r="2085" spans="1:1" x14ac:dyDescent="0.2">
      <c r="A2085" s="18"/>
    </row>
    <row r="2086" spans="1:1" x14ac:dyDescent="0.2">
      <c r="A2086" s="18"/>
    </row>
    <row r="2087" spans="1:1" x14ac:dyDescent="0.2">
      <c r="A2087" s="18"/>
    </row>
    <row r="2088" spans="1:1" x14ac:dyDescent="0.2">
      <c r="A2088" s="18"/>
    </row>
    <row r="2089" spans="1:1" x14ac:dyDescent="0.2">
      <c r="A2089" s="18"/>
    </row>
    <row r="2090" spans="1:1" x14ac:dyDescent="0.2">
      <c r="A2090" s="18"/>
    </row>
    <row r="2091" spans="1:1" x14ac:dyDescent="0.2">
      <c r="A2091" s="18"/>
    </row>
    <row r="2092" spans="1:1" x14ac:dyDescent="0.2">
      <c r="A2092" s="18"/>
    </row>
    <row r="2093" spans="1:1" x14ac:dyDescent="0.2">
      <c r="A2093" s="18"/>
    </row>
    <row r="2094" spans="1:1" x14ac:dyDescent="0.2">
      <c r="A2094" s="18"/>
    </row>
    <row r="2095" spans="1:1" x14ac:dyDescent="0.2">
      <c r="A2095" s="18"/>
    </row>
    <row r="2096" spans="1:1" x14ac:dyDescent="0.2">
      <c r="A2096" s="18"/>
    </row>
    <row r="2097" spans="1:1" x14ac:dyDescent="0.2">
      <c r="A2097" s="18"/>
    </row>
    <row r="2098" spans="1:1" x14ac:dyDescent="0.2">
      <c r="A2098" s="18"/>
    </row>
    <row r="2099" spans="1:1" x14ac:dyDescent="0.2">
      <c r="A2099" s="18"/>
    </row>
    <row r="2100" spans="1:1" x14ac:dyDescent="0.2">
      <c r="A2100" s="18"/>
    </row>
    <row r="2101" spans="1:1" x14ac:dyDescent="0.2">
      <c r="A2101" s="18"/>
    </row>
    <row r="2102" spans="1:1" x14ac:dyDescent="0.2">
      <c r="A2102" s="18"/>
    </row>
    <row r="2103" spans="1:1" x14ac:dyDescent="0.2">
      <c r="A2103" s="18"/>
    </row>
    <row r="2104" spans="1:1" x14ac:dyDescent="0.2">
      <c r="A2104" s="18"/>
    </row>
    <row r="2105" spans="1:1" x14ac:dyDescent="0.2">
      <c r="A2105" s="18"/>
    </row>
    <row r="2106" spans="1:1" x14ac:dyDescent="0.2">
      <c r="A2106" s="18"/>
    </row>
    <row r="2107" spans="1:1" x14ac:dyDescent="0.2">
      <c r="A2107" s="18"/>
    </row>
    <row r="2108" spans="1:1" x14ac:dyDescent="0.2">
      <c r="A2108" s="18"/>
    </row>
    <row r="2109" spans="1:1" x14ac:dyDescent="0.2">
      <c r="A2109" s="18"/>
    </row>
    <row r="2110" spans="1:1" x14ac:dyDescent="0.2">
      <c r="A2110" s="18"/>
    </row>
    <row r="2111" spans="1:1" x14ac:dyDescent="0.2">
      <c r="A2111" s="18"/>
    </row>
    <row r="2112" spans="1:1" x14ac:dyDescent="0.2">
      <c r="A2112" s="18"/>
    </row>
    <row r="2113" spans="1:1" x14ac:dyDescent="0.2">
      <c r="A2113" s="18"/>
    </row>
    <row r="2114" spans="1:1" x14ac:dyDescent="0.2">
      <c r="A2114" s="18"/>
    </row>
    <row r="2115" spans="1:1" x14ac:dyDescent="0.2">
      <c r="A2115" s="18"/>
    </row>
    <row r="2116" spans="1:1" x14ac:dyDescent="0.2">
      <c r="A2116" s="18"/>
    </row>
    <row r="2117" spans="1:1" x14ac:dyDescent="0.2">
      <c r="A2117" s="18"/>
    </row>
    <row r="2118" spans="1:1" x14ac:dyDescent="0.2">
      <c r="A2118" s="18"/>
    </row>
    <row r="2119" spans="1:1" x14ac:dyDescent="0.2">
      <c r="A2119" s="18"/>
    </row>
    <row r="2120" spans="1:1" x14ac:dyDescent="0.2">
      <c r="A2120" s="18"/>
    </row>
    <row r="2121" spans="1:1" x14ac:dyDescent="0.2">
      <c r="A2121" s="18"/>
    </row>
    <row r="2122" spans="1:1" x14ac:dyDescent="0.2">
      <c r="A2122" s="18"/>
    </row>
    <row r="2123" spans="1:1" x14ac:dyDescent="0.2">
      <c r="A2123" s="18"/>
    </row>
    <row r="2124" spans="1:1" x14ac:dyDescent="0.2">
      <c r="A2124" s="18"/>
    </row>
    <row r="2125" spans="1:1" x14ac:dyDescent="0.2">
      <c r="A2125" s="18"/>
    </row>
    <row r="2126" spans="1:1" x14ac:dyDescent="0.2">
      <c r="A2126" s="18"/>
    </row>
    <row r="2127" spans="1:1" x14ac:dyDescent="0.2">
      <c r="A2127" s="18"/>
    </row>
    <row r="2128" spans="1:1" x14ac:dyDescent="0.2">
      <c r="A2128" s="18"/>
    </row>
    <row r="2129" spans="1:1" x14ac:dyDescent="0.2">
      <c r="A2129" s="18"/>
    </row>
    <row r="2130" spans="1:1" x14ac:dyDescent="0.2">
      <c r="A2130" s="18"/>
    </row>
    <row r="2131" spans="1:1" x14ac:dyDescent="0.2">
      <c r="A2131" s="18"/>
    </row>
    <row r="2132" spans="1:1" x14ac:dyDescent="0.2">
      <c r="A2132" s="18"/>
    </row>
    <row r="2133" spans="1:1" x14ac:dyDescent="0.2">
      <c r="A2133" s="18"/>
    </row>
    <row r="2134" spans="1:1" x14ac:dyDescent="0.2">
      <c r="A2134" s="18"/>
    </row>
    <row r="2135" spans="1:1" x14ac:dyDescent="0.2">
      <c r="A2135" s="18"/>
    </row>
    <row r="2136" spans="1:1" x14ac:dyDescent="0.2">
      <c r="A2136" s="18"/>
    </row>
    <row r="2137" spans="1:1" x14ac:dyDescent="0.2">
      <c r="A2137" s="18"/>
    </row>
    <row r="2138" spans="1:1" x14ac:dyDescent="0.2">
      <c r="A2138" s="18"/>
    </row>
    <row r="2139" spans="1:1" x14ac:dyDescent="0.2">
      <c r="A2139" s="18"/>
    </row>
    <row r="2140" spans="1:1" x14ac:dyDescent="0.2">
      <c r="A2140" s="18"/>
    </row>
    <row r="2141" spans="1:1" x14ac:dyDescent="0.2">
      <c r="A2141" s="18"/>
    </row>
    <row r="2142" spans="1:1" x14ac:dyDescent="0.2">
      <c r="A2142" s="18"/>
    </row>
    <row r="2143" spans="1:1" x14ac:dyDescent="0.2">
      <c r="A2143" s="18"/>
    </row>
    <row r="2144" spans="1:1" x14ac:dyDescent="0.2">
      <c r="A2144" s="18"/>
    </row>
    <row r="2145" spans="1:1" x14ac:dyDescent="0.2">
      <c r="A2145" s="18"/>
    </row>
    <row r="2146" spans="1:1" x14ac:dyDescent="0.2">
      <c r="A2146" s="18"/>
    </row>
    <row r="2147" spans="1:1" x14ac:dyDescent="0.2">
      <c r="A2147" s="18"/>
    </row>
    <row r="2148" spans="1:1" x14ac:dyDescent="0.2">
      <c r="A2148" s="18"/>
    </row>
    <row r="2149" spans="1:1" x14ac:dyDescent="0.2">
      <c r="A2149" s="18"/>
    </row>
    <row r="2150" spans="1:1" x14ac:dyDescent="0.2">
      <c r="A2150" s="18"/>
    </row>
    <row r="2151" spans="1:1" x14ac:dyDescent="0.2">
      <c r="A2151" s="18"/>
    </row>
    <row r="2152" spans="1:1" x14ac:dyDescent="0.2">
      <c r="A2152" s="18"/>
    </row>
    <row r="2153" spans="1:1" x14ac:dyDescent="0.2">
      <c r="A2153" s="18"/>
    </row>
    <row r="2154" spans="1:1" x14ac:dyDescent="0.2">
      <c r="A2154" s="18"/>
    </row>
    <row r="2155" spans="1:1" x14ac:dyDescent="0.2">
      <c r="A2155" s="18"/>
    </row>
    <row r="2156" spans="1:1" x14ac:dyDescent="0.2">
      <c r="A2156" s="18"/>
    </row>
    <row r="2157" spans="1:1" x14ac:dyDescent="0.2">
      <c r="A2157" s="18"/>
    </row>
    <row r="2158" spans="1:1" x14ac:dyDescent="0.2">
      <c r="A2158" s="18"/>
    </row>
    <row r="2159" spans="1:1" x14ac:dyDescent="0.2">
      <c r="A2159" s="18"/>
    </row>
    <row r="2160" spans="1:1" x14ac:dyDescent="0.2">
      <c r="A2160" s="18"/>
    </row>
    <row r="2161" spans="1:1" x14ac:dyDescent="0.2">
      <c r="A2161" s="18"/>
    </row>
    <row r="2162" spans="1:1" x14ac:dyDescent="0.2">
      <c r="A2162" s="18"/>
    </row>
  </sheetData>
  <conditionalFormatting sqref="O1117:O1048576">
    <cfRule type="duplicateValues" dxfId="60" priority="129"/>
    <cfRule type="duplicateValues" dxfId="59" priority="130"/>
  </conditionalFormatting>
  <pageMargins left="0.7" right="0.7" top="0.75" bottom="0.75" header="0.3" footer="0.3"/>
  <pageSetup orientation="portrait" r:id="rId1"/>
  <drawing r:id="rId2"/>
  <tableParts count="6">
    <tablePart r:id="rId3"/>
    <tablePart r:id="rId4"/>
    <tablePart r:id="rId5"/>
    <tablePart r:id="rId6"/>
    <tablePart r:id="rId7"/>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9D50-DDE1-4186-BF2C-40A6709353A7}">
  <sheetPr codeName="Sheet3"/>
  <dimension ref="A1:M286"/>
  <sheetViews>
    <sheetView topLeftCell="A30" zoomScaleNormal="100" workbookViewId="0">
      <selection activeCell="C3" sqref="C3:L3"/>
    </sheetView>
  </sheetViews>
  <sheetFormatPr defaultRowHeight="12.75" x14ac:dyDescent="0.2"/>
  <cols>
    <col min="2" max="2" width="32.28515625" customWidth="1"/>
    <col min="3" max="3" width="45.5703125" customWidth="1"/>
    <col min="4" max="4" width="45.28515625" style="50" bestFit="1" customWidth="1"/>
    <col min="5" max="5" width="24.140625" bestFit="1" customWidth="1"/>
    <col min="6" max="6" width="24.7109375" bestFit="1" customWidth="1"/>
    <col min="7" max="7" width="22.28515625" bestFit="1" customWidth="1"/>
    <col min="8" max="8" width="12.7109375" customWidth="1"/>
    <col min="10" max="10" width="13.7109375" customWidth="1"/>
    <col min="12" max="12" width="10.85546875" customWidth="1"/>
  </cols>
  <sheetData>
    <row r="1" spans="1:11" x14ac:dyDescent="0.2">
      <c r="B1" s="219">
        <f>COUNTA(B$3:B$22)</f>
        <v>8</v>
      </c>
      <c r="C1" s="219">
        <f t="shared" ref="C1:H1" si="0">COUNTA(C$3:C$22)</f>
        <v>17</v>
      </c>
      <c r="D1" s="219">
        <f t="shared" si="0"/>
        <v>10</v>
      </c>
      <c r="E1" s="219">
        <f t="shared" si="0"/>
        <v>4</v>
      </c>
      <c r="F1" s="219">
        <f t="shared" si="0"/>
        <v>5</v>
      </c>
      <c r="G1" s="219">
        <f t="shared" si="0"/>
        <v>1</v>
      </c>
      <c r="H1" s="219">
        <f t="shared" si="0"/>
        <v>1</v>
      </c>
      <c r="I1" s="212"/>
      <c r="J1" s="212"/>
    </row>
    <row r="2" spans="1:11" x14ac:dyDescent="0.2">
      <c r="B2" s="53" t="str" cm="1">
        <f t="array" ref="B2:H2">TRANSPOSE(_xlfn.UNIQUE(hist8[Program]))</f>
        <v>TRANSPORTATION AIDS</v>
      </c>
      <c r="C2" s="53" t="str">
        <v>LOCAL TRANSPORTATION ASSISTANCE</v>
      </c>
      <c r="D2" s="53" t="str">
        <v>STATE HIGHWAY FACILITIES</v>
      </c>
      <c r="E2" s="53" t="str">
        <v>GENERAL TRANSPORTATION OPERATIONS</v>
      </c>
      <c r="F2" s="53" t="str">
        <v>MOTOR VEHICLE SERVICES AND ENFORCEMENT</v>
      </c>
      <c r="G2" s="53" t="str">
        <v>DEBT SERVICES</v>
      </c>
      <c r="H2" s="53" t="str">
        <v>OTHER</v>
      </c>
      <c r="I2" s="53"/>
      <c r="J2" s="53"/>
      <c r="K2" s="8"/>
    </row>
    <row r="3" spans="1:11" x14ac:dyDescent="0.2">
      <c r="A3" s="214">
        <v>1</v>
      </c>
      <c r="B3" s="53" t="str" cm="1">
        <f t="array" ref="B3:B10">_xlfn._xlws.SORT(_xlfn.UNIQUE(_xlfn._xlws.FILTER(hist8[Sub program],hist8[Program]=B$2)))</f>
        <v>Elderly and Disabled Aids</v>
      </c>
      <c r="C3" t="str" cm="1">
        <f t="array" ref="C3:C19">_xlfn._xlws.SORT(_xlfn.UNIQUE(_xlfn._xlws.FILTER(hist8[Sub program],hist8[Program]=C$2)))</f>
        <v>Accelerated Local Bridge Improvement Assistance</v>
      </c>
      <c r="D3" s="53" t="str" cm="1">
        <f t="array" ref="D3:D11">_xlfn._xlws.SORT(_xlfn.UNIQUE(_xlfn._xlws.FILTER(hist8[Sub program],hist8[Program]=D$2)))</f>
        <v>Administration and Planning</v>
      </c>
      <c r="E3" s="53" t="str" cm="1">
        <f t="array" ref="E3:E6">_xlfn._xlws.SORT(_xlfn.UNIQUE(_xlfn._xlws.FILTER(hist8[Sub program],hist8[Program]=E$2)))</f>
        <v>Demand Management</v>
      </c>
      <c r="F3" s="53" t="str" cm="1">
        <f t="array" ref="F3:F7">_xlfn._xlws.SORT(_xlfn.UNIQUE(_xlfn._xlws.FILTER(hist8[Sub program],hist8[Program]=F$2)))</f>
        <v>Motor Vehicle Inspection and Maintenance</v>
      </c>
      <c r="G3" s="53" t="str" cm="1">
        <f t="array" ref="G3">_xlfn._xlws.SORT(_xlfn.UNIQUE(_xlfn._xlws.FILTER(hist8[Sub program],hist8[Program]=G$2)))</f>
        <v>DEBT SERVICES</v>
      </c>
      <c r="H3" s="53" t="str" cm="1">
        <f t="array" ref="H3">_xlfn._xlws.SORT(_xlfn.UNIQUE(_xlfn._xlws.FILTER(hist8[Sub program],hist8[Program]=H$2)))</f>
        <v>Other Agencies</v>
      </c>
    </row>
    <row r="4" spans="1:11" x14ac:dyDescent="0.2">
      <c r="A4" s="214">
        <v>2</v>
      </c>
      <c r="B4" t="str">
        <v>General Transportation Aids</v>
      </c>
      <c r="C4" t="str">
        <v>Aeronautics Assistance</v>
      </c>
      <c r="D4" t="str">
        <v>Bonds</v>
      </c>
      <c r="E4" t="str">
        <v>Deparmental Service Centers</v>
      </c>
      <c r="F4" t="str">
        <v>Pretrial Intoxicated Driver Intervention Grants</v>
      </c>
    </row>
    <row r="5" spans="1:11" x14ac:dyDescent="0.2">
      <c r="A5" s="215">
        <v>3</v>
      </c>
      <c r="B5" t="str">
        <v>Highway Safety Aids</v>
      </c>
      <c r="C5" t="str">
        <v>Astronautics Assistance</v>
      </c>
      <c r="D5" t="str">
        <v>Damage Claims and Telecommunications</v>
      </c>
      <c r="E5" t="str">
        <v>Departmental Management and Operations</v>
      </c>
      <c r="F5" t="str">
        <v>Safety and other Programs</v>
      </c>
    </row>
    <row r="6" spans="1:11" x14ac:dyDescent="0.2">
      <c r="A6" s="214">
        <v>4</v>
      </c>
      <c r="B6" t="str">
        <v>Miscellaneous Local Aids</v>
      </c>
      <c r="C6" t="str">
        <v>Bonds</v>
      </c>
      <c r="D6" t="str">
        <v>Highway Maintenance, Repair and Traffic Operations</v>
      </c>
      <c r="E6" t="str">
        <v>Gifts and Grants</v>
      </c>
      <c r="F6" t="str">
        <v>Vehicle Inspection, traffic enforcement and Radio Management</v>
      </c>
    </row>
    <row r="7" spans="1:11" x14ac:dyDescent="0.2">
      <c r="A7" s="214">
        <v>5</v>
      </c>
      <c r="B7" t="str">
        <v>Special Plates &amp;Payments to Others</v>
      </c>
      <c r="C7" t="str">
        <v>Congestion Mitigation and Air Quality Improvement</v>
      </c>
      <c r="D7" t="str">
        <v>Major Highway Development</v>
      </c>
      <c r="F7" t="str">
        <v>Vehicle Registration and Driver Licensing</v>
      </c>
    </row>
    <row r="8" spans="1:11" x14ac:dyDescent="0.2">
      <c r="A8" s="215">
        <v>6</v>
      </c>
      <c r="B8" t="str">
        <v>Special Transportation Aids</v>
      </c>
      <c r="C8" t="str">
        <v>Harbor &amp; Rail Passenger Assistance</v>
      </c>
      <c r="D8" t="str">
        <v>Major Interstate Bridge Construction</v>
      </c>
    </row>
    <row r="9" spans="1:11" x14ac:dyDescent="0.2">
      <c r="A9" s="214">
        <v>7</v>
      </c>
      <c r="B9" t="str">
        <v>Transit Aids</v>
      </c>
      <c r="C9" t="str">
        <v>Highway and Local Bridge Improvement Assistance</v>
      </c>
      <c r="D9" t="str">
        <v>Southeast Wisconsin Freeway Mega Projects</v>
      </c>
    </row>
    <row r="10" spans="1:11" x14ac:dyDescent="0.2">
      <c r="A10" s="214">
        <v>8</v>
      </c>
      <c r="B10" t="str">
        <v>Transit Operating Aids</v>
      </c>
      <c r="C10" t="str">
        <v>Local Transportation Facility Improvement Assistance</v>
      </c>
      <c r="D10" t="str">
        <v>State Highway Facilities</v>
      </c>
    </row>
    <row r="11" spans="1:11" x14ac:dyDescent="0.2">
      <c r="A11" s="215">
        <v>9</v>
      </c>
      <c r="C11" t="str">
        <v>Multimodal Transportation Studies</v>
      </c>
      <c r="D11" t="str">
        <v>State Highway Rehabilitation</v>
      </c>
    </row>
    <row r="12" spans="1:11" x14ac:dyDescent="0.2">
      <c r="A12" s="214">
        <v>10</v>
      </c>
      <c r="C12" t="str">
        <v>Rail Service Assistance</v>
      </c>
      <c r="D12"/>
    </row>
    <row r="13" spans="1:11" x14ac:dyDescent="0.2">
      <c r="A13" s="214">
        <v>11</v>
      </c>
      <c r="C13" t="str">
        <v>Railroad Crossing Improvement, Protection and Repair Assistance</v>
      </c>
      <c r="D13"/>
    </row>
    <row r="14" spans="1:11" x14ac:dyDescent="0.2">
      <c r="A14" s="215">
        <v>12</v>
      </c>
      <c r="C14" t="str">
        <v>Special Legistrative Projects</v>
      </c>
      <c r="D14"/>
    </row>
    <row r="15" spans="1:11" x14ac:dyDescent="0.2">
      <c r="A15" s="214">
        <v>13</v>
      </c>
      <c r="C15" t="str">
        <v>Surface Transportation Grants</v>
      </c>
      <c r="D15"/>
    </row>
    <row r="16" spans="1:11" x14ac:dyDescent="0.2">
      <c r="A16" s="214">
        <v>14</v>
      </c>
      <c r="C16" t="str">
        <v>Transportation Alternatives</v>
      </c>
    </row>
    <row r="17" spans="1:13" x14ac:dyDescent="0.2">
      <c r="A17" s="215">
        <v>15</v>
      </c>
      <c r="C17" t="str">
        <v>Transportation Enhancement Activities</v>
      </c>
      <c r="D17"/>
    </row>
    <row r="18" spans="1:13" x14ac:dyDescent="0.2">
      <c r="A18" s="214">
        <v>16</v>
      </c>
      <c r="C18" t="str">
        <v>Transportation Facilities Economic Assistance and Development</v>
      </c>
      <c r="D18"/>
    </row>
    <row r="19" spans="1:13" s="53" customFormat="1" x14ac:dyDescent="0.2">
      <c r="A19" s="214">
        <v>17</v>
      </c>
      <c r="C19" s="53" t="str">
        <v>Transportation Infrastructure Loans</v>
      </c>
    </row>
    <row r="20" spans="1:13" s="53" customFormat="1" x14ac:dyDescent="0.2">
      <c r="A20" s="215">
        <v>18</v>
      </c>
    </row>
    <row r="21" spans="1:13" s="53" customFormat="1" x14ac:dyDescent="0.2">
      <c r="A21" s="214">
        <v>19</v>
      </c>
    </row>
    <row r="22" spans="1:13" s="53" customFormat="1" x14ac:dyDescent="0.2">
      <c r="A22" s="214">
        <v>20</v>
      </c>
      <c r="D22">
        <f>COUNTBLANK(ApprTbl[Other])</f>
        <v>26</v>
      </c>
    </row>
    <row r="23" spans="1:13" s="53" customFormat="1" x14ac:dyDescent="0.2"/>
    <row r="24" spans="1:13" ht="15.75" thickBot="1" x14ac:dyDescent="0.3">
      <c r="A24" s="221" t="s">
        <v>92</v>
      </c>
      <c r="B24" s="221" t="s">
        <v>521</v>
      </c>
      <c r="C24" s="221" t="s">
        <v>100</v>
      </c>
      <c r="D24" s="222" t="s">
        <v>43</v>
      </c>
      <c r="E24" s="102"/>
    </row>
    <row r="25" spans="1:13" ht="45.75" thickBot="1" x14ac:dyDescent="0.25">
      <c r="A25" s="90">
        <v>28100</v>
      </c>
      <c r="B25" s="96" t="s">
        <v>776</v>
      </c>
      <c r="C25" s="99" t="s">
        <v>960</v>
      </c>
      <c r="D25" s="107">
        <f>IFERROR(INDEX(hist8[Appr],MATCH(VALUE(LEFT(ApprTbl[[#This Row],[Appr]],3)),hist8[Appr],0)),"")</f>
        <v>281</v>
      </c>
      <c r="E25" s="102"/>
      <c r="G25" s="116" t="s">
        <v>1065</v>
      </c>
      <c r="H25" s="117" t="s">
        <v>1066</v>
      </c>
      <c r="I25" s="117" t="s">
        <v>1067</v>
      </c>
      <c r="J25" s="118" t="s">
        <v>1068</v>
      </c>
      <c r="L25" s="208" t="s">
        <v>1163</v>
      </c>
      <c r="M25" s="209" t="s">
        <v>1164</v>
      </c>
    </row>
    <row r="26" spans="1:13" ht="14.25" thickTop="1" thickBot="1" x14ac:dyDescent="0.25">
      <c r="A26" s="90">
        <v>27100</v>
      </c>
      <c r="B26" s="95" t="s">
        <v>767</v>
      </c>
      <c r="C26" s="100" t="s">
        <v>951</v>
      </c>
      <c r="D26" s="106">
        <f>IFERROR(INDEX(hist8[Appr],MATCH(VALUE(LEFT(ApprTbl[[#This Row],[Appr]],3)),hist8[Appr],0)),"")</f>
        <v>271</v>
      </c>
      <c r="E26" s="102"/>
      <c r="G26" s="52" t="s">
        <v>5</v>
      </c>
      <c r="H26" s="119">
        <v>169.29166666666666</v>
      </c>
      <c r="I26" s="120">
        <v>2.881596272662823E-2</v>
      </c>
      <c r="J26" s="121">
        <v>0.64333537486359005</v>
      </c>
      <c r="L26" s="211">
        <v>6</v>
      </c>
      <c r="M26" s="53" t="str" cm="1">
        <f t="array" ref="M26:M32">_xlfn._xlws.SORT(_xlfn.UNIQUE(hist8[Program]))</f>
        <v>DEBT SERVICES</v>
      </c>
    </row>
    <row r="27" spans="1:13" ht="13.5" thickTop="1" x14ac:dyDescent="0.2">
      <c r="A27" s="90">
        <v>26100</v>
      </c>
      <c r="B27" s="95" t="s">
        <v>757</v>
      </c>
      <c r="C27" s="100" t="s">
        <v>941</v>
      </c>
      <c r="D27" s="107">
        <f>IFERROR(INDEX(hist8[Appr],MATCH(VALUE(LEFT(ApprTbl[[#This Row],[Appr]],3)),hist8[Appr],0)),"")</f>
        <v>261</v>
      </c>
      <c r="E27" s="102"/>
      <c r="G27" s="125" t="s">
        <v>6</v>
      </c>
      <c r="H27" s="119">
        <v>175.06666666666666</v>
      </c>
      <c r="I27" s="120">
        <v>3.411272458774306E-2</v>
      </c>
      <c r="J27" s="121">
        <v>0.66528129732386421</v>
      </c>
      <c r="L27" s="193">
        <v>4</v>
      </c>
      <c r="M27" s="181" t="str">
        <v>GENERAL TRANSPORTATION OPERATIONS</v>
      </c>
    </row>
    <row r="28" spans="1:13" ht="13.5" thickBot="1" x14ac:dyDescent="0.25">
      <c r="A28" s="91">
        <v>90300</v>
      </c>
      <c r="B28" s="95" t="s">
        <v>708</v>
      </c>
      <c r="C28" s="100" t="s">
        <v>893</v>
      </c>
      <c r="D28" s="98" t="str">
        <f>IFERROR(INDEX(hist8[Appr],MATCH(VALUE(LEFT(ApprTbl[[#This Row],[Appr]],3)),hist8[Appr],0)),"")</f>
        <v/>
      </c>
      <c r="E28" s="102"/>
      <c r="G28" s="52" t="s">
        <v>7</v>
      </c>
      <c r="H28" s="119">
        <v>178.16666666666669</v>
      </c>
      <c r="I28" s="120">
        <v>1.7707539984767928E-2</v>
      </c>
      <c r="J28" s="121">
        <v>0.67706179249734466</v>
      </c>
      <c r="L28" s="190">
        <v>2</v>
      </c>
      <c r="M28" s="180" t="str">
        <v>LOCAL TRANSPORTATION ASSISTANCE</v>
      </c>
    </row>
    <row r="29" spans="1:13" ht="17.25" thickTop="1" x14ac:dyDescent="0.3">
      <c r="A29" s="90">
        <v>96700</v>
      </c>
      <c r="B29" s="95" t="s">
        <v>653</v>
      </c>
      <c r="C29" s="100" t="s">
        <v>893</v>
      </c>
      <c r="D29" s="98" t="str">
        <f>IFERROR(INDEX(hist8[Appr],MATCH(VALUE(LEFT(ApprTbl[[#This Row],[Appr]],3)),hist8[Appr],0)),"")</f>
        <v/>
      </c>
      <c r="E29" s="102"/>
      <c r="F29" s="115" t="s">
        <v>1064</v>
      </c>
      <c r="G29" s="125" t="s">
        <v>8</v>
      </c>
      <c r="H29" s="119">
        <v>182.09166666666667</v>
      </c>
      <c r="I29" s="120">
        <v>2.2029934518241312E-2</v>
      </c>
      <c r="J29" s="121">
        <v>0.69197741945086422</v>
      </c>
      <c r="L29" s="193"/>
      <c r="M29" s="181" t="str">
        <v>MOTOR VEHICLE SERVICES AND ENFORCEMENT</v>
      </c>
    </row>
    <row r="30" spans="1:13" ht="13.5" thickBot="1" x14ac:dyDescent="0.25">
      <c r="A30" s="91">
        <v>90100</v>
      </c>
      <c r="B30" s="95" t="s">
        <v>660</v>
      </c>
      <c r="C30" s="100" t="s">
        <v>893</v>
      </c>
      <c r="D30" s="98" t="str">
        <f>IFERROR(INDEX(hist8[Appr],MATCH(VALUE(LEFT(ApprTbl[[#This Row],[Appr]],3)),hist8[Appr],0)),"")</f>
        <v/>
      </c>
      <c r="E30" s="102"/>
      <c r="G30" s="52" t="s">
        <v>34</v>
      </c>
      <c r="H30" s="119">
        <v>186.10833333333335</v>
      </c>
      <c r="I30" s="120">
        <v>2.2058487025765627E-2</v>
      </c>
      <c r="J30" s="121">
        <v>0.70724139437994382</v>
      </c>
      <c r="L30" s="190">
        <v>3</v>
      </c>
      <c r="M30" s="180" t="str">
        <v>OTHER</v>
      </c>
    </row>
    <row r="31" spans="1:13" ht="13.5" thickTop="1" x14ac:dyDescent="0.2">
      <c r="A31" s="91">
        <v>90800</v>
      </c>
      <c r="B31" s="95" t="s">
        <v>668</v>
      </c>
      <c r="C31" s="100" t="s">
        <v>893</v>
      </c>
      <c r="D31" s="104" t="str">
        <f>IFERROR(INDEX(hist8[Appr],MATCH(VALUE(LEFT(ApprTbl[[#This Row],[Appr]],3)),hist8[Appr],0)),"")</f>
        <v/>
      </c>
      <c r="E31" s="102"/>
      <c r="G31" s="125" t="s">
        <v>37</v>
      </c>
      <c r="H31" s="119">
        <v>191.70000000000002</v>
      </c>
      <c r="I31" s="120">
        <v>3.0045224555590444E-2</v>
      </c>
      <c r="J31" s="121">
        <v>0.728490620889098</v>
      </c>
      <c r="L31" s="193">
        <v>1</v>
      </c>
      <c r="M31" s="181" t="str">
        <v>STATE HIGHWAY FACILITIES</v>
      </c>
    </row>
    <row r="32" spans="1:13" ht="13.5" thickBot="1" x14ac:dyDescent="0.25">
      <c r="A32" s="90">
        <v>96900</v>
      </c>
      <c r="B32" s="95" t="s">
        <v>655</v>
      </c>
      <c r="C32" s="100" t="s">
        <v>893</v>
      </c>
      <c r="D32" s="98" t="str">
        <f>IFERROR(INDEX(hist8[Appr],MATCH(VALUE(LEFT(ApprTbl[[#This Row],[Appr]],3)),hist8[Appr],0)),"")</f>
        <v/>
      </c>
      <c r="E32" s="102"/>
      <c r="G32" s="52" t="s">
        <v>39</v>
      </c>
      <c r="H32" s="119">
        <v>198.94166666666666</v>
      </c>
      <c r="I32" s="120">
        <v>3.7776038949747681E-2</v>
      </c>
      <c r="J32" s="121">
        <v>0.75601011095833059</v>
      </c>
      <c r="L32" s="210"/>
      <c r="M32" s="180" t="str">
        <v>TRANSPORTATION AIDS</v>
      </c>
    </row>
    <row r="33" spans="1:10" ht="13.5" thickTop="1" x14ac:dyDescent="0.2">
      <c r="A33" s="90">
        <v>96800</v>
      </c>
      <c r="B33" s="95" t="s">
        <v>654</v>
      </c>
      <c r="C33" s="100" t="s">
        <v>893</v>
      </c>
      <c r="D33" s="98" t="str">
        <f>IFERROR(INDEX(hist8[Appr],MATCH(VALUE(LEFT(ApprTbl[[#This Row],[Appr]],3)),hist8[Appr],0)),"")</f>
        <v/>
      </c>
      <c r="E33" s="102"/>
      <c r="G33" s="125" t="s">
        <v>40</v>
      </c>
      <c r="H33" s="119">
        <v>204.11199999999999</v>
      </c>
      <c r="I33" s="120">
        <v>2.5989192811963324E-2</v>
      </c>
      <c r="J33" s="121">
        <v>0.7756582034998204</v>
      </c>
    </row>
    <row r="34" spans="1:10" ht="13.5" thickBot="1" x14ac:dyDescent="0.25">
      <c r="A34" s="90">
        <v>17100</v>
      </c>
      <c r="B34" s="95" t="s">
        <v>735</v>
      </c>
      <c r="C34" s="100" t="s">
        <v>918</v>
      </c>
      <c r="D34" s="106" t="str">
        <f>IFERROR(INDEX(hist8[Appr],MATCH(VALUE(LEFT(ApprTbl[[#This Row],[Appr]],3)),hist8[Appr],0)),"")</f>
        <v/>
      </c>
      <c r="E34" s="102"/>
      <c r="G34" s="52" t="s">
        <v>44</v>
      </c>
      <c r="H34" s="119">
        <v>211.68400000000003</v>
      </c>
      <c r="I34" s="120">
        <v>3.7097279924747317E-2</v>
      </c>
      <c r="J34" s="121">
        <v>0.8044330130009798</v>
      </c>
    </row>
    <row r="35" spans="1:10" ht="13.5" thickTop="1" x14ac:dyDescent="0.2">
      <c r="A35" s="201">
        <v>18700</v>
      </c>
      <c r="B35" s="199" t="s">
        <v>735</v>
      </c>
      <c r="C35" s="100" t="s">
        <v>918</v>
      </c>
      <c r="D35" s="98">
        <f>IFERROR(INDEX(hist8[Appr],MATCH(VALUE(LEFT(ApprTbl[[#This Row],[Appr]],3)),hist8[Appr],0)),"")</f>
        <v>187</v>
      </c>
      <c r="E35" s="102"/>
      <c r="G35" s="125" t="s">
        <v>45</v>
      </c>
      <c r="H35" s="119">
        <v>214.64858333333331</v>
      </c>
      <c r="I35" s="120">
        <v>1.4004758665431716E-2</v>
      </c>
      <c r="J35" s="121">
        <v>0.81569890321056482</v>
      </c>
    </row>
    <row r="36" spans="1:10" ht="13.5" thickBot="1" x14ac:dyDescent="0.25">
      <c r="A36" s="90">
        <v>38900</v>
      </c>
      <c r="B36" s="95" t="s">
        <v>825</v>
      </c>
      <c r="C36" s="100" t="s">
        <v>1009</v>
      </c>
      <c r="D36" s="107">
        <f>IFERROR(INDEX(hist8[Appr],MATCH(VALUE(LEFT(ApprTbl[[#This Row],[Appr]],3)),hist8[Appr],0)),"")</f>
        <v>389</v>
      </c>
      <c r="E36" s="102"/>
      <c r="G36" s="52" t="s">
        <v>46</v>
      </c>
      <c r="H36" s="119">
        <v>216.76133333333337</v>
      </c>
      <c r="I36" s="120">
        <v>9.8428322572206017E-3</v>
      </c>
      <c r="J36" s="121">
        <v>0.82372769068726526</v>
      </c>
    </row>
    <row r="37" spans="1:10" ht="13.5" thickTop="1" x14ac:dyDescent="0.2">
      <c r="A37" s="90">
        <v>37900</v>
      </c>
      <c r="B37" s="95" t="s">
        <v>818</v>
      </c>
      <c r="C37" s="100" t="s">
        <v>1002</v>
      </c>
      <c r="D37" s="106">
        <f>IFERROR(INDEX(hist8[Appr],MATCH(VALUE(LEFT(ApprTbl[[#This Row],[Appr]],3)),hist8[Appr],0)),"")</f>
        <v>379</v>
      </c>
      <c r="E37" s="102"/>
      <c r="G37" s="125" t="s">
        <v>47</v>
      </c>
      <c r="H37" s="119">
        <v>221.06133333333332</v>
      </c>
      <c r="I37" s="120">
        <v>1.9837486390561487E-2</v>
      </c>
      <c r="J37" s="121">
        <v>0.84006837754080255</v>
      </c>
    </row>
    <row r="38" spans="1:10" ht="13.5" thickBot="1" x14ac:dyDescent="0.25">
      <c r="A38" s="90">
        <v>36900</v>
      </c>
      <c r="B38" s="95" t="s">
        <v>808</v>
      </c>
      <c r="C38" s="100" t="s">
        <v>992</v>
      </c>
      <c r="D38" s="107">
        <f>IFERROR(INDEX(hist8[Appr],MATCH(VALUE(LEFT(ApprTbl[[#This Row],[Appr]],3)),hist8[Appr],0)),"")</f>
        <v>369</v>
      </c>
      <c r="E38" s="102"/>
      <c r="G38" s="52" t="s">
        <v>55</v>
      </c>
      <c r="H38" s="119">
        <v>227.55349999999996</v>
      </c>
      <c r="I38" s="120">
        <v>2.9368169316509318E-2</v>
      </c>
      <c r="J38" s="121">
        <v>0.86473964788986613</v>
      </c>
    </row>
    <row r="39" spans="1:10" ht="13.5" thickTop="1" x14ac:dyDescent="0.2">
      <c r="A39" s="90">
        <v>28400</v>
      </c>
      <c r="B39" s="95" t="s">
        <v>779</v>
      </c>
      <c r="C39" s="100" t="s">
        <v>963</v>
      </c>
      <c r="D39" s="107">
        <f>IFERROR(INDEX(hist8[Appr],MATCH(VALUE(LEFT(ApprTbl[[#This Row],[Appr]],3)),hist8[Appr],0)),"")</f>
        <v>284</v>
      </c>
      <c r="E39" s="102"/>
      <c r="G39" s="125" t="s">
        <v>56</v>
      </c>
      <c r="H39" s="119">
        <v>231.38866666666669</v>
      </c>
      <c r="I39" s="120">
        <v>1.6853912010435845E-2</v>
      </c>
      <c r="J39" s="121">
        <v>0.87931389382733727</v>
      </c>
    </row>
    <row r="40" spans="1:10" ht="13.5" thickBot="1" x14ac:dyDescent="0.25">
      <c r="A40" s="90">
        <v>27400</v>
      </c>
      <c r="B40" s="95" t="s">
        <v>770</v>
      </c>
      <c r="C40" s="100" t="s">
        <v>954</v>
      </c>
      <c r="D40" s="107">
        <f>IFERROR(INDEX(hist8[Appr],MATCH(VALUE(LEFT(ApprTbl[[#This Row],[Appr]],3)),hist8[Appr],0)),"")</f>
        <v>274</v>
      </c>
      <c r="E40" s="102"/>
      <c r="G40" s="52" t="s">
        <v>64</v>
      </c>
      <c r="H40" s="119">
        <v>234.98900000000003</v>
      </c>
      <c r="I40" s="120">
        <v>1.5559678808815258E-2</v>
      </c>
      <c r="J40" s="121">
        <v>0.89299573558741929</v>
      </c>
    </row>
    <row r="41" spans="1:10" ht="13.5" thickTop="1" x14ac:dyDescent="0.2">
      <c r="A41" s="90">
        <v>26400</v>
      </c>
      <c r="B41" s="95" t="s">
        <v>760</v>
      </c>
      <c r="C41" s="100" t="s">
        <v>944</v>
      </c>
      <c r="D41" s="107">
        <f>IFERROR(INDEX(hist8[Appr],MATCH(VALUE(LEFT(ApprTbl[[#This Row],[Appr]],3)),hist8[Appr],0)),"")</f>
        <v>264</v>
      </c>
      <c r="E41" s="102"/>
      <c r="G41" s="125" t="s">
        <v>65</v>
      </c>
      <c r="H41" s="119">
        <v>236.67041666666665</v>
      </c>
      <c r="I41" s="120">
        <v>7.1552994679180415E-3</v>
      </c>
      <c r="J41" s="121">
        <v>0.89938538749912111</v>
      </c>
    </row>
    <row r="42" spans="1:10" ht="13.5" thickBot="1" x14ac:dyDescent="0.25">
      <c r="A42" s="90">
        <v>24200</v>
      </c>
      <c r="B42" s="95" t="s">
        <v>750</v>
      </c>
      <c r="C42" s="100" t="s">
        <v>934</v>
      </c>
      <c r="D42" s="106">
        <f>IFERROR(INDEX(hist8[Appr],MATCH(VALUE(LEFT(ApprTbl[[#This Row],[Appr]],3)),hist8[Appr],0)),"")</f>
        <v>242</v>
      </c>
      <c r="E42" s="102"/>
      <c r="G42" s="52" t="s">
        <v>78</v>
      </c>
      <c r="H42" s="119">
        <v>238.24291666666664</v>
      </c>
      <c r="I42" s="120">
        <v>6.6442609184007573E-3</v>
      </c>
      <c r="J42" s="121">
        <v>0.90536113867986234</v>
      </c>
    </row>
    <row r="43" spans="1:10" ht="13.5" thickTop="1" x14ac:dyDescent="0.2">
      <c r="A43" s="90">
        <v>24300</v>
      </c>
      <c r="B43" s="95" t="s">
        <v>751</v>
      </c>
      <c r="C43" s="100" t="s">
        <v>935</v>
      </c>
      <c r="D43" s="106">
        <f>IFERROR(INDEX(hist8[Appr],MATCH(VALUE(LEFT(ApprTbl[[#This Row],[Appr]],3)),hist8[Appr],0)),"")</f>
        <v>243</v>
      </c>
      <c r="E43" s="102"/>
      <c r="G43" s="125" t="s">
        <v>79</v>
      </c>
      <c r="H43" s="119">
        <v>242.67041666666665</v>
      </c>
      <c r="I43" s="120">
        <v>1.8583973290566602E-2</v>
      </c>
      <c r="J43" s="121">
        <v>0.92218634589940585</v>
      </c>
    </row>
    <row r="44" spans="1:10" ht="13.5" thickBot="1" x14ac:dyDescent="0.25">
      <c r="A44" s="90">
        <v>24000</v>
      </c>
      <c r="B44" s="95" t="s">
        <v>749</v>
      </c>
      <c r="C44" s="100" t="s">
        <v>933</v>
      </c>
      <c r="D44" s="106">
        <f>IFERROR(INDEX(hist8[Appr],MATCH(VALUE(LEFT(ApprTbl[[#This Row],[Appr]],3)),hist8[Appr],0)),"")</f>
        <v>240</v>
      </c>
      <c r="E44" s="102"/>
      <c r="G44" s="52" t="s">
        <v>81</v>
      </c>
      <c r="H44" s="119">
        <v>248.12983333333332</v>
      </c>
      <c r="I44" s="120">
        <v>2.2497248497190148E-2</v>
      </c>
      <c r="J44" s="121">
        <v>0.94293300128382052</v>
      </c>
    </row>
    <row r="45" spans="1:10" ht="13.5" thickTop="1" x14ac:dyDescent="0.2">
      <c r="A45" s="90">
        <v>23800</v>
      </c>
      <c r="B45" s="95" t="s">
        <v>748</v>
      </c>
      <c r="C45" s="100" t="s">
        <v>932</v>
      </c>
      <c r="D45" s="107">
        <f>IFERROR(INDEX(hist8[Appr],MATCH(VALUE(LEFT(ApprTbl[[#This Row],[Appr]],3)),hist8[Appr],0)),"")</f>
        <v>238</v>
      </c>
      <c r="E45" s="102"/>
      <c r="G45" s="125" t="s">
        <v>82</v>
      </c>
      <c r="H45" s="119">
        <v>253.26283333333333</v>
      </c>
      <c r="I45" s="120">
        <v>2.0686750686300659E-2</v>
      </c>
      <c r="J45" s="121">
        <v>0.96243922119526415</v>
      </c>
    </row>
    <row r="46" spans="1:10" ht="13.5" thickBot="1" x14ac:dyDescent="0.25">
      <c r="A46" s="90">
        <v>99300</v>
      </c>
      <c r="B46" s="95" t="s">
        <v>658</v>
      </c>
      <c r="C46" s="100" t="s">
        <v>893</v>
      </c>
      <c r="D46" s="98" t="str">
        <f>IFERROR(INDEX(hist8[Appr],MATCH(VALUE(LEFT(ApprTbl[[#This Row],[Appr]],3)),hist8[Appr],0)),"")</f>
        <v/>
      </c>
      <c r="E46" s="102"/>
      <c r="G46" s="52" t="s">
        <v>87</v>
      </c>
      <c r="H46" s="119">
        <v>257.25583333333333</v>
      </c>
      <c r="I46" s="120">
        <v>1.5766229681023036E-2</v>
      </c>
      <c r="J46" s="121">
        <v>0.97761325901065366</v>
      </c>
    </row>
    <row r="47" spans="1:10" ht="13.5" thickTop="1" x14ac:dyDescent="0.2">
      <c r="A47" s="90">
        <v>54900</v>
      </c>
      <c r="B47" s="95" t="s">
        <v>703</v>
      </c>
      <c r="C47" s="100" t="s">
        <v>888</v>
      </c>
      <c r="D47" s="106">
        <f>IFERROR(INDEX(hist8[Appr],MATCH(VALUE(LEFT(ApprTbl[[#This Row],[Appr]],3)),hist8[Appr],0)),"")</f>
        <v>549</v>
      </c>
      <c r="E47" s="102"/>
      <c r="G47" s="125" t="s">
        <v>88</v>
      </c>
      <c r="H47" s="119">
        <v>263.14683333333335</v>
      </c>
      <c r="I47" s="120">
        <v>2.2899383557872133E-2</v>
      </c>
      <c r="J47" s="121">
        <v>1</v>
      </c>
    </row>
    <row r="48" spans="1:10" ht="13.5" thickBot="1" x14ac:dyDescent="0.25">
      <c r="A48" s="90">
        <v>53600</v>
      </c>
      <c r="B48" s="95" t="s">
        <v>690</v>
      </c>
      <c r="C48" s="100" t="s">
        <v>875</v>
      </c>
      <c r="D48" s="106">
        <f>IFERROR(INDEX(hist8[Appr],MATCH(VALUE(LEFT(ApprTbl[[#This Row],[Appr]],3)),hist8[Appr],0)),"")</f>
        <v>536</v>
      </c>
      <c r="E48" s="102"/>
      <c r="G48" s="52" t="s">
        <v>148</v>
      </c>
      <c r="H48" s="119">
        <v>278.93607500000002</v>
      </c>
      <c r="I48" s="120">
        <v>6.000164040228495E-2</v>
      </c>
      <c r="J48" s="121">
        <v>1.060001640402285</v>
      </c>
    </row>
    <row r="49" spans="1:10" ht="13.5" thickTop="1" x14ac:dyDescent="0.2">
      <c r="A49" s="90">
        <v>54300</v>
      </c>
      <c r="B49" s="95" t="s">
        <v>697</v>
      </c>
      <c r="C49" s="100" t="s">
        <v>882</v>
      </c>
      <c r="D49" s="106">
        <f>IFERROR(INDEX(hist8[Appr],MATCH(VALUE(LEFT(ApprTbl[[#This Row],[Appr]],3)),hist8[Appr],0)),"")</f>
        <v>543</v>
      </c>
      <c r="E49" s="102"/>
      <c r="G49" s="125" t="s">
        <v>527</v>
      </c>
      <c r="H49" s="119">
        <v>285.81419999999997</v>
      </c>
      <c r="I49" s="120">
        <v>2.4658427562659124E-2</v>
      </c>
      <c r="J49" s="121">
        <v>1.0861396140684445</v>
      </c>
    </row>
    <row r="50" spans="1:10" ht="13.5" thickBot="1" x14ac:dyDescent="0.25">
      <c r="A50" s="90">
        <v>96400</v>
      </c>
      <c r="B50" s="95" t="s">
        <v>651</v>
      </c>
      <c r="C50" s="100" t="s">
        <v>1048</v>
      </c>
      <c r="D50" s="98" t="str">
        <f>IFERROR(INDEX(hist8[Appr],MATCH(VALUE(LEFT(ApprTbl[[#This Row],[Appr]],3)),hist8[Appr],0)),"")</f>
        <v/>
      </c>
      <c r="E50" s="102"/>
      <c r="G50" s="52" t="s">
        <v>588</v>
      </c>
      <c r="H50" s="119">
        <v>291.72377499999999</v>
      </c>
      <c r="I50" s="120">
        <v>2.0676282004183255E-2</v>
      </c>
      <c r="J50" s="121">
        <v>1.1085969430248384</v>
      </c>
    </row>
    <row r="51" spans="1:10" ht="13.5" thickTop="1" x14ac:dyDescent="0.2">
      <c r="A51" s="91">
        <v>52700</v>
      </c>
      <c r="B51" s="95" t="s">
        <v>685</v>
      </c>
      <c r="C51" s="100" t="s">
        <v>869</v>
      </c>
      <c r="D51" s="107">
        <f>IFERROR(INDEX(hist8[Appr],MATCH(VALUE(LEFT(ApprTbl[[#This Row],[Appr]],3)),hist8[Appr],0)),"")</f>
        <v>527</v>
      </c>
      <c r="E51" s="102"/>
      <c r="G51" s="125" t="s">
        <v>1069</v>
      </c>
      <c r="H51" s="119">
        <v>297.804125</v>
      </c>
      <c r="I51" s="120">
        <v>2.0842833258962301E-2</v>
      </c>
      <c r="J51" s="121">
        <v>1.1317032442597004</v>
      </c>
    </row>
    <row r="52" spans="1:10" ht="13.5" thickBot="1" x14ac:dyDescent="0.25">
      <c r="A52" s="90">
        <v>46300</v>
      </c>
      <c r="B52" s="95" t="s">
        <v>832</v>
      </c>
      <c r="C52" s="100" t="s">
        <v>1015</v>
      </c>
      <c r="D52" s="107">
        <f>IFERROR(INDEX(hist8[Appr],MATCH(VALUE(LEFT(ApprTbl[[#This Row],[Appr]],3)),hist8[Appr],0)),"")</f>
        <v>463</v>
      </c>
      <c r="E52" s="102"/>
      <c r="G52" s="52" t="s">
        <v>1070</v>
      </c>
      <c r="H52" s="122">
        <v>304.21690000000001</v>
      </c>
      <c r="I52" s="123">
        <v>2.1533533157070961E-2</v>
      </c>
      <c r="J52" s="124">
        <v>1.1560728135939313</v>
      </c>
    </row>
    <row r="53" spans="1:10" ht="13.5" thickTop="1" x14ac:dyDescent="0.2">
      <c r="A53" s="91">
        <v>92100</v>
      </c>
      <c r="B53" s="95" t="s">
        <v>710</v>
      </c>
      <c r="C53" s="100" t="s">
        <v>893</v>
      </c>
      <c r="D53" s="98" t="str">
        <f>IFERROR(INDEX(hist8[Appr],MATCH(VALUE(LEFT(ApprTbl[[#This Row],[Appr]],3)),hist8[Appr],0)),"")</f>
        <v/>
      </c>
      <c r="E53" s="102"/>
      <c r="G53" s="53"/>
    </row>
    <row r="54" spans="1:10" x14ac:dyDescent="0.2">
      <c r="A54" s="90">
        <v>92300</v>
      </c>
      <c r="B54" s="95" t="s">
        <v>640</v>
      </c>
      <c r="C54" s="100" t="s">
        <v>893</v>
      </c>
      <c r="D54" s="98" t="str">
        <f>IFERROR(INDEX(hist8[Appr],MATCH(VALUE(LEFT(ApprTbl[[#This Row],[Appr]],3)),hist8[Appr],0)),"")</f>
        <v/>
      </c>
      <c r="E54" s="102"/>
      <c r="G54" s="53"/>
    </row>
    <row r="55" spans="1:10" x14ac:dyDescent="0.2">
      <c r="A55" s="91">
        <v>92400</v>
      </c>
      <c r="B55" s="95" t="s">
        <v>661</v>
      </c>
      <c r="C55" s="100" t="s">
        <v>893</v>
      </c>
      <c r="D55" s="98" t="str">
        <f>IFERROR(INDEX(hist8[Appr],MATCH(VALUE(LEFT(ApprTbl[[#This Row],[Appr]],3)),hist8[Appr],0)),"")</f>
        <v/>
      </c>
      <c r="E55" s="102"/>
      <c r="G55" s="53"/>
    </row>
    <row r="56" spans="1:10" x14ac:dyDescent="0.2">
      <c r="A56" s="91">
        <v>92500</v>
      </c>
      <c r="B56" s="95" t="s">
        <v>669</v>
      </c>
      <c r="C56" s="100" t="s">
        <v>893</v>
      </c>
      <c r="D56" s="98" t="str">
        <f>IFERROR(INDEX(hist8[Appr],MATCH(VALUE(LEFT(ApprTbl[[#This Row],[Appr]],3)),hist8[Appr],0)),"")</f>
        <v/>
      </c>
      <c r="E56" s="102"/>
      <c r="G56" s="53"/>
    </row>
    <row r="57" spans="1:10" x14ac:dyDescent="0.2">
      <c r="A57" s="91">
        <v>52800</v>
      </c>
      <c r="B57" s="95" t="s">
        <v>686</v>
      </c>
      <c r="C57" s="100" t="s">
        <v>870</v>
      </c>
      <c r="D57" s="107">
        <f>IFERROR(INDEX(hist8[Appr],MATCH(VALUE(LEFT(ApprTbl[[#This Row],[Appr]],3)),hist8[Appr],0)),"")</f>
        <v>528</v>
      </c>
      <c r="E57" s="102"/>
      <c r="G57" s="53"/>
    </row>
    <row r="58" spans="1:10" x14ac:dyDescent="0.2">
      <c r="A58" s="90">
        <v>18000</v>
      </c>
      <c r="B58" s="95" t="s">
        <v>671</v>
      </c>
      <c r="C58" s="100" t="s">
        <v>854</v>
      </c>
      <c r="D58" s="106">
        <f>IFERROR(INDEX(hist8[Appr],MATCH(VALUE(LEFT(ApprTbl[[#This Row],[Appr]],3)),hist8[Appr],0)),"")</f>
        <v>180</v>
      </c>
      <c r="E58" s="102"/>
      <c r="G58" s="53"/>
    </row>
    <row r="59" spans="1:10" x14ac:dyDescent="0.2">
      <c r="A59" s="90">
        <v>28900</v>
      </c>
      <c r="B59" s="95" t="s">
        <v>784</v>
      </c>
      <c r="C59" s="100" t="s">
        <v>968</v>
      </c>
      <c r="D59" s="107">
        <f>IFERROR(INDEX(hist8[Appr],MATCH(VALUE(LEFT(ApprTbl[[#This Row],[Appr]],3)),hist8[Appr],0)),"")</f>
        <v>289</v>
      </c>
      <c r="E59" s="102"/>
      <c r="G59" s="53"/>
    </row>
    <row r="60" spans="1:10" x14ac:dyDescent="0.2">
      <c r="A60" s="90">
        <v>27900</v>
      </c>
      <c r="B60" s="95" t="s">
        <v>775</v>
      </c>
      <c r="C60" s="100" t="s">
        <v>959</v>
      </c>
      <c r="D60" s="107">
        <f>IFERROR(INDEX(hist8[Appr],MATCH(VALUE(LEFT(ApprTbl[[#This Row],[Appr]],3)),hist8[Appr],0)),"")</f>
        <v>279</v>
      </c>
      <c r="E60" s="102"/>
      <c r="G60" s="53"/>
    </row>
    <row r="61" spans="1:10" x14ac:dyDescent="0.2">
      <c r="A61" s="90">
        <v>16200</v>
      </c>
      <c r="B61" s="95" t="s">
        <v>717</v>
      </c>
      <c r="C61" s="100" t="s">
        <v>900</v>
      </c>
      <c r="D61" s="105">
        <f>IFERROR(INDEX(hist8[Appr],MATCH(VALUE(LEFT(ApprTbl[[#This Row],[Appr]],3)),hist8[Appr],0)),"")</f>
        <v>162</v>
      </c>
      <c r="E61" s="102"/>
      <c r="G61" s="53"/>
    </row>
    <row r="62" spans="1:10" x14ac:dyDescent="0.2">
      <c r="A62" s="91">
        <v>52500</v>
      </c>
      <c r="B62" s="95" t="s">
        <v>683</v>
      </c>
      <c r="C62" s="100" t="s">
        <v>867</v>
      </c>
      <c r="D62" s="106">
        <f>IFERROR(INDEX(hist8[Appr],MATCH(VALUE(LEFT(ApprTbl[[#This Row],[Appr]],3)),hist8[Appr],0)),"")</f>
        <v>525</v>
      </c>
      <c r="E62" s="102"/>
      <c r="G62" s="53"/>
    </row>
    <row r="63" spans="1:10" x14ac:dyDescent="0.2">
      <c r="A63" s="90">
        <v>17800</v>
      </c>
      <c r="B63" s="95" t="s">
        <v>730</v>
      </c>
      <c r="C63" s="100" t="s">
        <v>913</v>
      </c>
      <c r="D63" s="107">
        <f>IFERROR(INDEX(hist8[Appr],MATCH(VALUE(LEFT(ApprTbl[[#This Row],[Appr]],3)),hist8[Appr],0)),"")</f>
        <v>178</v>
      </c>
      <c r="E63" s="102"/>
      <c r="G63" s="53"/>
    </row>
    <row r="64" spans="1:10" x14ac:dyDescent="0.2">
      <c r="A64" s="90">
        <v>17000</v>
      </c>
      <c r="B64" s="95" t="s">
        <v>723</v>
      </c>
      <c r="C64" s="100" t="s">
        <v>906</v>
      </c>
      <c r="D64" s="105">
        <f>IFERROR(INDEX(hist8[Appr],MATCH(VALUE(LEFT(ApprTbl[[#This Row],[Appr]],3)),hist8[Appr],0)),"")</f>
        <v>170</v>
      </c>
      <c r="E64" s="102"/>
      <c r="G64" s="53"/>
    </row>
    <row r="65" spans="1:7" x14ac:dyDescent="0.2">
      <c r="A65" s="90">
        <v>35000</v>
      </c>
      <c r="B65" s="95" t="s">
        <v>357</v>
      </c>
      <c r="C65" s="100" t="s">
        <v>860</v>
      </c>
      <c r="D65" s="107">
        <f>IFERROR(INDEX(hist8[Appr],MATCH(VALUE(LEFT(ApprTbl[[#This Row],[Appr]],3)),hist8[Appr],0)),"")</f>
        <v>350</v>
      </c>
      <c r="E65" s="102"/>
      <c r="G65" s="53"/>
    </row>
    <row r="66" spans="1:7" x14ac:dyDescent="0.2">
      <c r="A66" s="90">
        <v>46500</v>
      </c>
      <c r="B66" s="95" t="s">
        <v>833</v>
      </c>
      <c r="C66" s="100" t="s">
        <v>1016</v>
      </c>
      <c r="D66" s="107">
        <f>IFERROR(INDEX(hist8[Appr],MATCH(VALUE(LEFT(ApprTbl[[#This Row],[Appr]],3)),hist8[Appr],0)),"")</f>
        <v>465</v>
      </c>
      <c r="E66" s="102"/>
      <c r="G66" s="53"/>
    </row>
    <row r="67" spans="1:7" x14ac:dyDescent="0.2">
      <c r="A67" s="93">
        <v>99800</v>
      </c>
      <c r="B67" s="95" t="s">
        <v>659</v>
      </c>
      <c r="C67" s="100" t="s">
        <v>893</v>
      </c>
      <c r="D67" s="98" t="str">
        <f>IFERROR(INDEX(hist8[Appr],MATCH(VALUE(LEFT(ApprTbl[[#This Row],[Appr]],3)),hist8[Appr],0)),"")</f>
        <v/>
      </c>
      <c r="E67" s="102"/>
      <c r="G67" s="53"/>
    </row>
    <row r="68" spans="1:7" x14ac:dyDescent="0.2">
      <c r="A68" s="91">
        <v>46400</v>
      </c>
      <c r="B68" s="95" t="s">
        <v>381</v>
      </c>
      <c r="C68" s="100" t="s">
        <v>1050</v>
      </c>
      <c r="D68" s="107">
        <f>IFERROR(INDEX(hist8[Appr],MATCH(VALUE(LEFT(ApprTbl[[#This Row],[Appr]],3)),hist8[Appr],0)),"")</f>
        <v>464</v>
      </c>
      <c r="E68" s="102"/>
      <c r="G68" s="53"/>
    </row>
    <row r="69" spans="1:7" x14ac:dyDescent="0.2">
      <c r="A69" s="92">
        <v>48100</v>
      </c>
      <c r="B69" s="95" t="s">
        <v>838</v>
      </c>
      <c r="C69" s="100" t="s">
        <v>1021</v>
      </c>
      <c r="D69" s="107">
        <f>IFERROR(INDEX(hist8[Appr],MATCH(VALUE(LEFT(ApprTbl[[#This Row],[Appr]],3)),hist8[Appr],0)),"")</f>
        <v>481</v>
      </c>
      <c r="E69" s="102"/>
      <c r="G69" s="53"/>
    </row>
    <row r="70" spans="1:7" x14ac:dyDescent="0.2">
      <c r="A70" s="202">
        <v>47100</v>
      </c>
      <c r="B70" s="95" t="s">
        <v>837</v>
      </c>
      <c r="C70" s="100" t="s">
        <v>1020</v>
      </c>
      <c r="D70" s="107">
        <f>IFERROR(INDEX(hist8[Appr],MATCH(VALUE(LEFT(ApprTbl[[#This Row],[Appr]],3)),hist8[Appr],0)),"")</f>
        <v>471</v>
      </c>
      <c r="E70" s="102"/>
      <c r="G70" s="53"/>
    </row>
    <row r="71" spans="1:7" x14ac:dyDescent="0.2">
      <c r="A71" s="92">
        <v>46100</v>
      </c>
      <c r="B71" s="95" t="s">
        <v>830</v>
      </c>
      <c r="C71" s="100" t="s">
        <v>1013</v>
      </c>
      <c r="D71" s="107">
        <f>IFERROR(INDEX(hist8[Appr],MATCH(VALUE(LEFT(ApprTbl[[#This Row],[Appr]],3)),hist8[Appr],0)),"")</f>
        <v>461</v>
      </c>
      <c r="E71" s="102"/>
      <c r="G71" s="53"/>
    </row>
    <row r="72" spans="1:7" x14ac:dyDescent="0.2">
      <c r="A72" s="90">
        <v>36000</v>
      </c>
      <c r="B72" s="95" t="s">
        <v>800</v>
      </c>
      <c r="C72" s="100" t="s">
        <v>984</v>
      </c>
      <c r="D72" s="106">
        <f>IFERROR(INDEX(hist8[Appr],MATCH(VALUE(LEFT(ApprTbl[[#This Row],[Appr]],3)),hist8[Appr],0)),"")</f>
        <v>360</v>
      </c>
      <c r="E72" s="102"/>
      <c r="G72" s="53"/>
    </row>
    <row r="73" spans="1:7" x14ac:dyDescent="0.2">
      <c r="A73" s="90">
        <v>17400</v>
      </c>
      <c r="B73" s="95" t="s">
        <v>726</v>
      </c>
      <c r="C73" s="100" t="s">
        <v>909</v>
      </c>
      <c r="D73" s="107">
        <f>IFERROR(INDEX(hist8[Appr],MATCH(VALUE(LEFT(ApprTbl[[#This Row],[Appr]],3)),hist8[Appr],0)),"")</f>
        <v>174</v>
      </c>
      <c r="E73" s="102"/>
      <c r="G73" s="53"/>
    </row>
    <row r="74" spans="1:7" x14ac:dyDescent="0.2">
      <c r="A74" s="91">
        <v>52600</v>
      </c>
      <c r="B74" s="95" t="s">
        <v>684</v>
      </c>
      <c r="C74" s="100" t="s">
        <v>868</v>
      </c>
      <c r="D74" s="107">
        <f>IFERROR(INDEX(hist8[Appr],MATCH(VALUE(LEFT(ApprTbl[[#This Row],[Appr]],3)),hist8[Appr],0)),"")</f>
        <v>526</v>
      </c>
      <c r="E74" s="102"/>
      <c r="G74" s="53"/>
    </row>
    <row r="75" spans="1:7" x14ac:dyDescent="0.2">
      <c r="A75" s="90">
        <v>16100</v>
      </c>
      <c r="B75" s="95" t="s">
        <v>716</v>
      </c>
      <c r="C75" s="100" t="s">
        <v>899</v>
      </c>
      <c r="D75" s="105">
        <f>IFERROR(INDEX(hist8[Appr],MATCH(VALUE(LEFT(ApprTbl[[#This Row],[Appr]],3)),hist8[Appr],0)),"")</f>
        <v>161</v>
      </c>
      <c r="E75" s="102"/>
      <c r="G75" s="53"/>
    </row>
    <row r="76" spans="1:7" x14ac:dyDescent="0.2">
      <c r="A76" s="90">
        <v>46600</v>
      </c>
      <c r="B76" s="95" t="s">
        <v>834</v>
      </c>
      <c r="C76" s="100" t="s">
        <v>1017</v>
      </c>
      <c r="D76" s="107">
        <f>IFERROR(INDEX(hist8[Appr],MATCH(VALUE(LEFT(ApprTbl[[#This Row],[Appr]],3)),hist8[Appr],0)),"")</f>
        <v>466</v>
      </c>
      <c r="E76" s="102"/>
      <c r="G76" s="53"/>
    </row>
    <row r="77" spans="1:7" x14ac:dyDescent="0.2">
      <c r="A77" s="90">
        <v>52200</v>
      </c>
      <c r="B77" s="95" t="s">
        <v>680</v>
      </c>
      <c r="C77" s="100" t="s">
        <v>864</v>
      </c>
      <c r="D77" s="106">
        <f>IFERROR(INDEX(hist8[Appr],MATCH(VALUE(LEFT(ApprTbl[[#This Row],[Appr]],3)),hist8[Appr],0)),"")</f>
        <v>522</v>
      </c>
      <c r="E77" s="102"/>
      <c r="G77" s="53"/>
    </row>
    <row r="78" spans="1:7" x14ac:dyDescent="0.2">
      <c r="A78" s="90">
        <v>94500</v>
      </c>
      <c r="B78" s="95" t="s">
        <v>647</v>
      </c>
      <c r="C78" s="100" t="s">
        <v>1045</v>
      </c>
      <c r="D78" s="98" t="str">
        <f>IFERROR(INDEX(hist8[Appr],MATCH(VALUE(LEFT(ApprTbl[[#This Row],[Appr]],3)),hist8[Appr],0)),"")</f>
        <v/>
      </c>
      <c r="E78" s="102"/>
      <c r="G78" s="53"/>
    </row>
    <row r="79" spans="1:7" x14ac:dyDescent="0.2">
      <c r="A79" s="90">
        <v>29200</v>
      </c>
      <c r="B79" s="95" t="s">
        <v>787</v>
      </c>
      <c r="C79" s="100" t="s">
        <v>971</v>
      </c>
      <c r="D79" s="107">
        <f>IFERROR(INDEX(hist8[Appr],MATCH(VALUE(LEFT(ApprTbl[[#This Row],[Appr]],3)),hist8[Appr],0)),"")</f>
        <v>292</v>
      </c>
      <c r="E79" s="102"/>
      <c r="G79" s="53"/>
    </row>
    <row r="80" spans="1:7" x14ac:dyDescent="0.2">
      <c r="A80" s="90">
        <v>29100</v>
      </c>
      <c r="B80" s="95" t="s">
        <v>786</v>
      </c>
      <c r="C80" s="100" t="s">
        <v>970</v>
      </c>
      <c r="D80" s="107">
        <f>IFERROR(INDEX(hist8[Appr],MATCH(VALUE(LEFT(ApprTbl[[#This Row],[Appr]],3)),hist8[Appr],0)),"")</f>
        <v>291</v>
      </c>
      <c r="E80" s="102"/>
      <c r="G80" s="53"/>
    </row>
    <row r="81" spans="1:7" x14ac:dyDescent="0.2">
      <c r="A81" s="90">
        <v>29300</v>
      </c>
      <c r="B81" s="95" t="s">
        <v>788</v>
      </c>
      <c r="C81" s="100" t="s">
        <v>972</v>
      </c>
      <c r="D81" s="107">
        <f>IFERROR(INDEX(hist8[Appr],MATCH(VALUE(LEFT(ApprTbl[[#This Row],[Appr]],3)),hist8[Appr],0)),"")</f>
        <v>293</v>
      </c>
      <c r="E81" s="102"/>
      <c r="G81" s="53"/>
    </row>
    <row r="82" spans="1:7" x14ac:dyDescent="0.2">
      <c r="A82" s="90">
        <v>42300</v>
      </c>
      <c r="B82" s="95" t="s">
        <v>828</v>
      </c>
      <c r="C82" s="100" t="s">
        <v>1011</v>
      </c>
      <c r="D82" s="106">
        <f>IFERROR(INDEX(hist8[Appr],MATCH(VALUE(LEFT(ApprTbl[[#This Row],[Appr]],3)),hist8[Appr],0)),"")</f>
        <v>423</v>
      </c>
      <c r="E82" s="102"/>
      <c r="G82" s="53"/>
    </row>
    <row r="83" spans="1:7" x14ac:dyDescent="0.2">
      <c r="A83" s="90">
        <v>29800</v>
      </c>
      <c r="B83" s="95" t="s">
        <v>790</v>
      </c>
      <c r="C83" s="100" t="s">
        <v>974</v>
      </c>
      <c r="D83" s="106">
        <f>IFERROR(INDEX(hist8[Appr],MATCH(VALUE(LEFT(ApprTbl[[#This Row],[Appr]],3)),hist8[Appr],0)),"")</f>
        <v>298</v>
      </c>
      <c r="E83" s="102"/>
      <c r="G83" s="53"/>
    </row>
    <row r="84" spans="1:7" x14ac:dyDescent="0.2">
      <c r="A84" s="90">
        <v>23500</v>
      </c>
      <c r="B84" s="95" t="s">
        <v>745</v>
      </c>
      <c r="C84" s="100" t="s">
        <v>929</v>
      </c>
      <c r="D84" s="107">
        <f>IFERROR(INDEX(hist8[Appr],MATCH(VALUE(LEFT(ApprTbl[[#This Row],[Appr]],3)),hist8[Appr],0)),"")</f>
        <v>235</v>
      </c>
      <c r="E84" s="102"/>
      <c r="G84" s="53"/>
    </row>
    <row r="85" spans="1:7" x14ac:dyDescent="0.2">
      <c r="A85" s="90">
        <v>29700</v>
      </c>
      <c r="B85" s="95" t="s">
        <v>789</v>
      </c>
      <c r="C85" s="100" t="s">
        <v>973</v>
      </c>
      <c r="D85" s="106">
        <f>IFERROR(INDEX(hist8[Appr],MATCH(VALUE(LEFT(ApprTbl[[#This Row],[Appr]],3)),hist8[Appr],0)),"")</f>
        <v>297</v>
      </c>
      <c r="E85" s="102"/>
      <c r="G85" s="53"/>
    </row>
    <row r="86" spans="1:7" x14ac:dyDescent="0.2">
      <c r="A86" s="90">
        <v>26300</v>
      </c>
      <c r="B86" s="95" t="s">
        <v>759</v>
      </c>
      <c r="C86" s="100" t="s">
        <v>943</v>
      </c>
      <c r="D86" s="107">
        <f>IFERROR(INDEX(hist8[Appr],MATCH(VALUE(LEFT(ApprTbl[[#This Row],[Appr]],3)),hist8[Appr],0)),"")</f>
        <v>263</v>
      </c>
      <c r="E86" s="102"/>
      <c r="G86" s="53"/>
    </row>
    <row r="87" spans="1:7" x14ac:dyDescent="0.2">
      <c r="A87" s="90">
        <v>90500</v>
      </c>
      <c r="B87" s="95" t="s">
        <v>635</v>
      </c>
      <c r="C87" s="100" t="s">
        <v>1036</v>
      </c>
      <c r="D87" s="98">
        <f>IFERROR(INDEX(hist8[Appr],MATCH(VALUE(LEFT(ApprTbl[[#This Row],[Appr]],3)),hist8[Appr],0)),"")</f>
        <v>905</v>
      </c>
      <c r="E87" s="102"/>
      <c r="G87" s="53"/>
    </row>
    <row r="88" spans="1:7" x14ac:dyDescent="0.2">
      <c r="A88" s="90">
        <v>93300</v>
      </c>
      <c r="B88" s="95" t="s">
        <v>644</v>
      </c>
      <c r="C88" s="100" t="s">
        <v>1038</v>
      </c>
      <c r="D88" s="98">
        <f>IFERROR(INDEX(hist8[Appr],MATCH(VALUE(LEFT(ApprTbl[[#This Row],[Appr]],3)),hist8[Appr],0)),"")</f>
        <v>933</v>
      </c>
      <c r="E88" s="102"/>
      <c r="G88" s="53"/>
    </row>
    <row r="89" spans="1:7" x14ac:dyDescent="0.2">
      <c r="A89" s="90">
        <v>35900</v>
      </c>
      <c r="B89" s="95" t="s">
        <v>799</v>
      </c>
      <c r="C89" s="100" t="s">
        <v>983</v>
      </c>
      <c r="D89" s="107">
        <f>IFERROR(INDEX(hist8[Appr],MATCH(VALUE(LEFT(ApprTbl[[#This Row],[Appr]],3)),hist8[Appr],0)),"")</f>
        <v>359</v>
      </c>
      <c r="E89" s="102"/>
      <c r="G89" s="53"/>
    </row>
    <row r="90" spans="1:7" x14ac:dyDescent="0.2">
      <c r="A90" s="90">
        <v>35800</v>
      </c>
      <c r="B90" s="95" t="s">
        <v>798</v>
      </c>
      <c r="C90" s="100" t="s">
        <v>982</v>
      </c>
      <c r="D90" s="107">
        <f>IFERROR(INDEX(hist8[Appr],MATCH(VALUE(LEFT(ApprTbl[[#This Row],[Appr]],3)),hist8[Appr],0)),"")</f>
        <v>358</v>
      </c>
      <c r="E90" s="102"/>
      <c r="G90" s="53"/>
    </row>
    <row r="91" spans="1:7" x14ac:dyDescent="0.2">
      <c r="A91" s="90">
        <v>35700</v>
      </c>
      <c r="B91" s="95" t="s">
        <v>797</v>
      </c>
      <c r="C91" s="100" t="s">
        <v>981</v>
      </c>
      <c r="D91" s="107">
        <f>IFERROR(INDEX(hist8[Appr],MATCH(VALUE(LEFT(ApprTbl[[#This Row],[Appr]],3)),hist8[Appr],0)),"")</f>
        <v>357</v>
      </c>
      <c r="E91" s="102"/>
      <c r="G91" s="53"/>
    </row>
    <row r="92" spans="1:7" x14ac:dyDescent="0.2">
      <c r="A92" s="90">
        <v>18500</v>
      </c>
      <c r="B92" s="95" t="s">
        <v>733</v>
      </c>
      <c r="C92" s="100" t="s">
        <v>916</v>
      </c>
      <c r="D92" s="107">
        <f>IFERROR(INDEX(hist8[Appr],MATCH(VALUE(LEFT(ApprTbl[[#This Row],[Appr]],3)),hist8[Appr],0)),"")</f>
        <v>185</v>
      </c>
      <c r="E92" s="102"/>
      <c r="G92" s="53"/>
    </row>
    <row r="93" spans="1:7" x14ac:dyDescent="0.2">
      <c r="A93" s="90">
        <v>38500</v>
      </c>
      <c r="B93" s="95" t="s">
        <v>823</v>
      </c>
      <c r="C93" s="100" t="s">
        <v>1007</v>
      </c>
      <c r="D93" s="107">
        <f>IFERROR(INDEX(hist8[Appr],MATCH(VALUE(LEFT(ApprTbl[[#This Row],[Appr]],3)),hist8[Appr],0)),"")</f>
        <v>385</v>
      </c>
      <c r="E93" s="102"/>
      <c r="G93" s="53"/>
    </row>
    <row r="94" spans="1:7" x14ac:dyDescent="0.2">
      <c r="A94" s="90">
        <v>37500</v>
      </c>
      <c r="B94" s="95" t="s">
        <v>814</v>
      </c>
      <c r="C94" s="100" t="s">
        <v>998</v>
      </c>
      <c r="D94" s="107">
        <f>IFERROR(INDEX(hist8[Appr],MATCH(VALUE(LEFT(ApprTbl[[#This Row],[Appr]],3)),hist8[Appr],0)),"")</f>
        <v>375</v>
      </c>
      <c r="E94" s="102"/>
      <c r="G94" s="53"/>
    </row>
    <row r="95" spans="1:7" x14ac:dyDescent="0.2">
      <c r="A95" s="90">
        <v>36500</v>
      </c>
      <c r="B95" s="95" t="s">
        <v>804</v>
      </c>
      <c r="C95" s="100" t="s">
        <v>988</v>
      </c>
      <c r="D95" s="107">
        <f>IFERROR(INDEX(hist8[Appr],MATCH(VALUE(LEFT(ApprTbl[[#This Row],[Appr]],3)),hist8[Appr],0)),"")</f>
        <v>365</v>
      </c>
      <c r="E95" s="102"/>
      <c r="G95" s="53"/>
    </row>
    <row r="96" spans="1:7" x14ac:dyDescent="0.2">
      <c r="A96" s="90">
        <v>26500</v>
      </c>
      <c r="B96" s="95" t="s">
        <v>761</v>
      </c>
      <c r="C96" s="100" t="s">
        <v>945</v>
      </c>
      <c r="D96" s="107">
        <f>IFERROR(INDEX(hist8[Appr],MATCH(VALUE(LEFT(ApprTbl[[#This Row],[Appr]],3)),hist8[Appr],0)),"")</f>
        <v>265</v>
      </c>
      <c r="E96" s="102"/>
      <c r="G96" s="53"/>
    </row>
    <row r="97" spans="1:7" x14ac:dyDescent="0.2">
      <c r="A97" s="90">
        <v>96100</v>
      </c>
      <c r="B97" s="95" t="s">
        <v>649</v>
      </c>
      <c r="C97" s="100" t="s">
        <v>1047</v>
      </c>
      <c r="D97" s="98" t="str">
        <f>IFERROR(INDEX(hist8[Appr],MATCH(VALUE(LEFT(ApprTbl[[#This Row],[Appr]],3)),hist8[Appr],0)),"")</f>
        <v/>
      </c>
      <c r="E97" s="102"/>
      <c r="G97" s="53"/>
    </row>
    <row r="98" spans="1:7" x14ac:dyDescent="0.2">
      <c r="A98" s="90">
        <v>98100</v>
      </c>
      <c r="B98" s="95" t="s">
        <v>656</v>
      </c>
      <c r="C98" s="100" t="s">
        <v>1049</v>
      </c>
      <c r="D98" s="98" t="str">
        <f>IFERROR(INDEX(hist8[Appr],MATCH(VALUE(LEFT(ApprTbl[[#This Row],[Appr]],3)),hist8[Appr],0)),"")</f>
        <v/>
      </c>
      <c r="E98" s="102"/>
      <c r="G98" s="53"/>
    </row>
    <row r="99" spans="1:7" x14ac:dyDescent="0.2">
      <c r="A99" s="201">
        <v>86600</v>
      </c>
      <c r="B99" s="199" t="s">
        <v>1429</v>
      </c>
      <c r="C99" s="333" t="s">
        <v>1042</v>
      </c>
      <c r="D99" s="330">
        <f>IFERROR(INDEX(hist8[Appr],MATCH(VALUE(LEFT(ApprTbl[[#This Row],[Appr]],3)),hist8[Appr],0)),"")</f>
        <v>866</v>
      </c>
      <c r="E99" s="102"/>
      <c r="G99" s="53"/>
    </row>
    <row r="100" spans="1:7" x14ac:dyDescent="0.2">
      <c r="A100" s="90">
        <v>91800</v>
      </c>
      <c r="B100" s="95" t="s">
        <v>637</v>
      </c>
      <c r="C100" s="100" t="s">
        <v>1038</v>
      </c>
      <c r="D100" s="98" t="str">
        <f>IFERROR(INDEX(hist8[Appr],MATCH(VALUE(LEFT(ApprTbl[[#This Row],[Appr]],3)),hist8[Appr],0)),"")</f>
        <v/>
      </c>
      <c r="E100" s="102"/>
      <c r="G100" s="53"/>
    </row>
    <row r="101" spans="1:7" x14ac:dyDescent="0.2">
      <c r="A101" s="91">
        <v>20000</v>
      </c>
      <c r="B101" s="95" t="s">
        <v>662</v>
      </c>
      <c r="C101" s="100" t="s">
        <v>893</v>
      </c>
      <c r="D101" s="106" t="str">
        <f>IFERROR(INDEX(hist8[Appr],MATCH(VALUE(LEFT(ApprTbl[[#This Row],[Appr]],3)),hist8[Appr],0)),"")</f>
        <v/>
      </c>
      <c r="E101" s="102"/>
      <c r="G101" s="53"/>
    </row>
    <row r="102" spans="1:7" x14ac:dyDescent="0.2">
      <c r="A102" s="90">
        <v>35600</v>
      </c>
      <c r="B102" s="95" t="s">
        <v>796</v>
      </c>
      <c r="C102" s="100" t="s">
        <v>980</v>
      </c>
      <c r="D102" s="106">
        <f>IFERROR(INDEX(hist8[Appr],MATCH(VALUE(LEFT(ApprTbl[[#This Row],[Appr]],3)),hist8[Appr],0)),"")</f>
        <v>356</v>
      </c>
      <c r="E102" s="102"/>
      <c r="G102" s="53"/>
    </row>
    <row r="103" spans="1:7" x14ac:dyDescent="0.2">
      <c r="A103" s="90">
        <v>35400</v>
      </c>
      <c r="B103" s="95" t="s">
        <v>794</v>
      </c>
      <c r="C103" s="100" t="s">
        <v>978</v>
      </c>
      <c r="D103" s="107">
        <f>IFERROR(INDEX(hist8[Appr],MATCH(VALUE(LEFT(ApprTbl[[#This Row],[Appr]],3)),hist8[Appr],0)),"")</f>
        <v>354</v>
      </c>
      <c r="E103" s="102"/>
      <c r="G103" s="53"/>
    </row>
    <row r="104" spans="1:7" x14ac:dyDescent="0.2">
      <c r="A104" s="90">
        <v>35200</v>
      </c>
      <c r="B104" s="95" t="s">
        <v>792</v>
      </c>
      <c r="C104" s="100" t="s">
        <v>976</v>
      </c>
      <c r="D104" s="107">
        <f>IFERROR(INDEX(hist8[Appr],MATCH(VALUE(LEFT(ApprTbl[[#This Row],[Appr]],3)),hist8[Appr],0)),"")</f>
        <v>352</v>
      </c>
      <c r="E104" s="102"/>
      <c r="G104" s="53"/>
    </row>
    <row r="105" spans="1:7" x14ac:dyDescent="0.2">
      <c r="A105" s="90">
        <v>16500</v>
      </c>
      <c r="B105" s="95" t="s">
        <v>719</v>
      </c>
      <c r="C105" s="100" t="s">
        <v>902</v>
      </c>
      <c r="D105" s="105">
        <f>IFERROR(INDEX(hist8[Appr],MATCH(VALUE(LEFT(ApprTbl[[#This Row],[Appr]],3)),hist8[Appr],0)),"")</f>
        <v>165</v>
      </c>
      <c r="E105" s="102"/>
      <c r="G105" s="53"/>
    </row>
    <row r="106" spans="1:7" x14ac:dyDescent="0.2">
      <c r="A106" s="90">
        <v>16400</v>
      </c>
      <c r="B106" s="95" t="s">
        <v>718</v>
      </c>
      <c r="C106" s="100" t="s">
        <v>901</v>
      </c>
      <c r="D106" s="105">
        <f>IFERROR(INDEX(hist8[Appr],MATCH(VALUE(LEFT(ApprTbl[[#This Row],[Appr]],3)),hist8[Appr],0)),"")</f>
        <v>164</v>
      </c>
      <c r="E106" s="102"/>
      <c r="G106" s="53"/>
    </row>
    <row r="107" spans="1:7" x14ac:dyDescent="0.2">
      <c r="A107" s="90">
        <v>28500</v>
      </c>
      <c r="B107" s="95" t="s">
        <v>780</v>
      </c>
      <c r="C107" s="100" t="s">
        <v>964</v>
      </c>
      <c r="D107" s="107">
        <f>IFERROR(INDEX(hist8[Appr],MATCH(VALUE(LEFT(ApprTbl[[#This Row],[Appr]],3)),hist8[Appr],0)),"")</f>
        <v>285</v>
      </c>
      <c r="E107" s="102"/>
      <c r="G107" s="53"/>
    </row>
    <row r="108" spans="1:7" x14ac:dyDescent="0.2">
      <c r="A108" s="90">
        <v>27500</v>
      </c>
      <c r="B108" s="95" t="s">
        <v>771</v>
      </c>
      <c r="C108" s="100" t="s">
        <v>955</v>
      </c>
      <c r="D108" s="107">
        <f>IFERROR(INDEX(hist8[Appr],MATCH(VALUE(LEFT(ApprTbl[[#This Row],[Appr]],3)),hist8[Appr],0)),"")</f>
        <v>275</v>
      </c>
      <c r="E108" s="102"/>
      <c r="G108" s="53"/>
    </row>
    <row r="109" spans="1:7" x14ac:dyDescent="0.2">
      <c r="A109" s="90">
        <v>24600</v>
      </c>
      <c r="B109" s="95" t="s">
        <v>752</v>
      </c>
      <c r="C109" s="100" t="s">
        <v>936</v>
      </c>
      <c r="D109" s="106">
        <f>IFERROR(INDEX(hist8[Appr],MATCH(VALUE(LEFT(ApprTbl[[#This Row],[Appr]],3)),hist8[Appr],0)),"")</f>
        <v>246</v>
      </c>
      <c r="E109" s="102"/>
      <c r="G109" s="53"/>
    </row>
    <row r="110" spans="1:7" x14ac:dyDescent="0.2">
      <c r="A110" s="90">
        <v>24500</v>
      </c>
      <c r="B110" s="95" t="s">
        <v>673</v>
      </c>
      <c r="C110" s="100" t="s">
        <v>856</v>
      </c>
      <c r="D110" s="107">
        <f>IFERROR(INDEX(hist8[Appr],MATCH(VALUE(LEFT(ApprTbl[[#This Row],[Appr]],3)),hist8[Appr],0)),"")</f>
        <v>245</v>
      </c>
      <c r="E110" s="102"/>
      <c r="G110" s="53"/>
    </row>
    <row r="111" spans="1:7" x14ac:dyDescent="0.2">
      <c r="A111" s="90">
        <v>27000</v>
      </c>
      <c r="B111" s="95" t="s">
        <v>766</v>
      </c>
      <c r="C111" s="100" t="s">
        <v>950</v>
      </c>
      <c r="D111" s="107">
        <f>IFERROR(INDEX(hist8[Appr],MATCH(VALUE(LEFT(ApprTbl[[#This Row],[Appr]],3)),hist8[Appr],0)),"")</f>
        <v>270</v>
      </c>
      <c r="E111" s="102"/>
      <c r="G111" s="53"/>
    </row>
    <row r="112" spans="1:7" x14ac:dyDescent="0.2">
      <c r="A112" s="90">
        <v>27800</v>
      </c>
      <c r="B112" s="95" t="s">
        <v>774</v>
      </c>
      <c r="C112" s="100" t="s">
        <v>958</v>
      </c>
      <c r="D112" s="107">
        <f>IFERROR(INDEX(hist8[Appr],MATCH(VALUE(LEFT(ApprTbl[[#This Row],[Appr]],3)),hist8[Appr],0)),"")</f>
        <v>278</v>
      </c>
      <c r="E112" s="102"/>
      <c r="G112" s="53"/>
    </row>
    <row r="113" spans="1:7" x14ac:dyDescent="0.2">
      <c r="A113" s="90">
        <v>20700</v>
      </c>
      <c r="B113" s="95" t="s">
        <v>672</v>
      </c>
      <c r="C113" s="100" t="s">
        <v>855</v>
      </c>
      <c r="D113" s="107">
        <f>IFERROR(INDEX(hist8[Appr],MATCH(VALUE(LEFT(ApprTbl[[#This Row],[Appr]],3)),hist8[Appr],0)),"")</f>
        <v>207</v>
      </c>
      <c r="E113" s="102"/>
      <c r="G113" s="53"/>
    </row>
    <row r="114" spans="1:7" x14ac:dyDescent="0.2">
      <c r="A114" s="90">
        <v>29400</v>
      </c>
      <c r="B114" s="95" t="s">
        <v>672</v>
      </c>
      <c r="C114" s="100" t="s">
        <v>925</v>
      </c>
      <c r="D114" s="106">
        <f>IFERROR(INDEX(hist8[Appr],MATCH(VALUE(LEFT(ApprTbl[[#This Row],[Appr]],3)),hist8[Appr],0)),"")</f>
        <v>294</v>
      </c>
      <c r="E114" s="102"/>
      <c r="G114" s="53"/>
    </row>
    <row r="115" spans="1:7" x14ac:dyDescent="0.2">
      <c r="A115" s="90">
        <v>28600</v>
      </c>
      <c r="B115" s="95" t="s">
        <v>781</v>
      </c>
      <c r="C115" s="100" t="s">
        <v>965</v>
      </c>
      <c r="D115" s="107">
        <f>IFERROR(INDEX(hist8[Appr],MATCH(VALUE(LEFT(ApprTbl[[#This Row],[Appr]],3)),hist8[Appr],0)),"")</f>
        <v>286</v>
      </c>
      <c r="E115" s="102"/>
      <c r="G115" s="53"/>
    </row>
    <row r="116" spans="1:7" x14ac:dyDescent="0.2">
      <c r="A116" s="90">
        <v>27600</v>
      </c>
      <c r="B116" s="95" t="s">
        <v>772</v>
      </c>
      <c r="C116" s="100" t="s">
        <v>956</v>
      </c>
      <c r="D116" s="107">
        <f>IFERROR(INDEX(hist8[Appr],MATCH(VALUE(LEFT(ApprTbl[[#This Row],[Appr]],3)),hist8[Appr],0)),"")</f>
        <v>276</v>
      </c>
      <c r="E116" s="102"/>
      <c r="G116" s="53"/>
    </row>
    <row r="117" spans="1:7" x14ac:dyDescent="0.2">
      <c r="A117" s="90">
        <v>93000</v>
      </c>
      <c r="B117" s="95" t="s">
        <v>641</v>
      </c>
      <c r="C117" s="100" t="s">
        <v>1041</v>
      </c>
      <c r="D117" s="98">
        <f>IFERROR(INDEX(hist8[Appr],MATCH(VALUE(LEFT(ApprTbl[[#This Row],[Appr]],3)),hist8[Appr],0)),"")</f>
        <v>930</v>
      </c>
      <c r="E117" s="102"/>
      <c r="G117" s="53"/>
    </row>
    <row r="118" spans="1:7" x14ac:dyDescent="0.2">
      <c r="A118" s="90">
        <v>38200</v>
      </c>
      <c r="B118" s="95" t="s">
        <v>821</v>
      </c>
      <c r="C118" s="100" t="s">
        <v>1005</v>
      </c>
      <c r="D118" s="107">
        <f>IFERROR(INDEX(hist8[Appr],MATCH(VALUE(LEFT(ApprTbl[[#This Row],[Appr]],3)),hist8[Appr],0)),"")</f>
        <v>382</v>
      </c>
      <c r="E118" s="102"/>
      <c r="G118" s="53"/>
    </row>
    <row r="119" spans="1:7" x14ac:dyDescent="0.2">
      <c r="A119" s="90">
        <v>39500</v>
      </c>
      <c r="B119" s="95" t="s">
        <v>821</v>
      </c>
      <c r="C119" s="100" t="s">
        <v>1005</v>
      </c>
      <c r="D119" s="106">
        <f>IFERROR(INDEX(hist8[Appr],MATCH(VALUE(LEFT(ApprTbl[[#This Row],[Appr]],3)),hist8[Appr],0)),"")</f>
        <v>395</v>
      </c>
      <c r="E119" s="102"/>
      <c r="G119" s="53"/>
    </row>
    <row r="120" spans="1:7" x14ac:dyDescent="0.2">
      <c r="A120" s="90">
        <v>37200</v>
      </c>
      <c r="B120" s="95" t="s">
        <v>811</v>
      </c>
      <c r="C120" s="100" t="s">
        <v>995</v>
      </c>
      <c r="D120" s="107">
        <f>IFERROR(INDEX(hist8[Appr],MATCH(VALUE(LEFT(ApprTbl[[#This Row],[Appr]],3)),hist8[Appr],0)),"")</f>
        <v>372</v>
      </c>
      <c r="E120" s="102"/>
      <c r="G120" s="53"/>
    </row>
    <row r="121" spans="1:7" x14ac:dyDescent="0.2">
      <c r="A121" s="90">
        <v>39200</v>
      </c>
      <c r="B121" s="95" t="s">
        <v>826</v>
      </c>
      <c r="C121" s="100" t="s">
        <v>1010</v>
      </c>
      <c r="D121" s="107">
        <f>IFERROR(INDEX(hist8[Appr],MATCH(VALUE(LEFT(ApprTbl[[#This Row],[Appr]],3)),hist8[Appr],0)),"")</f>
        <v>392</v>
      </c>
      <c r="E121" s="102"/>
      <c r="G121" s="53"/>
    </row>
    <row r="122" spans="1:7" x14ac:dyDescent="0.2">
      <c r="A122" s="90">
        <v>36200</v>
      </c>
      <c r="B122" s="95" t="s">
        <v>802</v>
      </c>
      <c r="C122" s="100" t="s">
        <v>986</v>
      </c>
      <c r="D122" s="107">
        <f>IFERROR(INDEX(hist8[Appr],MATCH(VALUE(LEFT(ApprTbl[[#This Row],[Appr]],3)),hist8[Appr],0)),"")</f>
        <v>362</v>
      </c>
      <c r="E122" s="102"/>
      <c r="G122" s="53"/>
    </row>
    <row r="123" spans="1:7" x14ac:dyDescent="0.2">
      <c r="A123" s="90">
        <v>93100</v>
      </c>
      <c r="B123" s="95" t="s">
        <v>642</v>
      </c>
      <c r="C123" s="100" t="s">
        <v>1042</v>
      </c>
      <c r="D123" s="98">
        <f>IFERROR(INDEX(hist8[Appr],MATCH(VALUE(LEFT(ApprTbl[[#This Row],[Appr]],3)),hist8[Appr],0)),"")</f>
        <v>931</v>
      </c>
      <c r="E123" s="102"/>
      <c r="G123" s="53"/>
    </row>
    <row r="124" spans="1:7" x14ac:dyDescent="0.2">
      <c r="A124" s="90">
        <v>38700</v>
      </c>
      <c r="B124" s="95" t="s">
        <v>824</v>
      </c>
      <c r="C124" s="100" t="s">
        <v>1008</v>
      </c>
      <c r="D124" s="107">
        <f>IFERROR(INDEX(hist8[Appr],MATCH(VALUE(LEFT(ApprTbl[[#This Row],[Appr]],3)),hist8[Appr],0)),"")</f>
        <v>387</v>
      </c>
      <c r="E124" s="102"/>
      <c r="G124" s="53"/>
    </row>
    <row r="125" spans="1:7" x14ac:dyDescent="0.2">
      <c r="A125" s="90">
        <v>37700</v>
      </c>
      <c r="B125" s="95" t="s">
        <v>816</v>
      </c>
      <c r="C125" s="100" t="s">
        <v>1000</v>
      </c>
      <c r="D125" s="107">
        <f>IFERROR(INDEX(hist8[Appr],MATCH(VALUE(LEFT(ApprTbl[[#This Row],[Appr]],3)),hist8[Appr],0)),"")</f>
        <v>377</v>
      </c>
      <c r="E125" s="102"/>
      <c r="G125" s="53"/>
    </row>
    <row r="126" spans="1:7" x14ac:dyDescent="0.2">
      <c r="A126" s="90">
        <v>36700</v>
      </c>
      <c r="B126" s="95" t="s">
        <v>806</v>
      </c>
      <c r="C126" s="100" t="s">
        <v>990</v>
      </c>
      <c r="D126" s="107">
        <f>IFERROR(INDEX(hist8[Appr],MATCH(VALUE(LEFT(ApprTbl[[#This Row],[Appr]],3)),hist8[Appr],0)),"")</f>
        <v>367</v>
      </c>
      <c r="E126" s="102"/>
      <c r="G126" s="53"/>
    </row>
    <row r="127" spans="1:7" x14ac:dyDescent="0.2">
      <c r="A127" s="90">
        <v>93600</v>
      </c>
      <c r="B127" s="95" t="s">
        <v>713</v>
      </c>
      <c r="C127" s="100" t="s">
        <v>896</v>
      </c>
      <c r="D127" s="98">
        <f>IFERROR(INDEX(hist8[Appr],MATCH(VALUE(LEFT(ApprTbl[[#This Row],[Appr]],3)),hist8[Appr],0)),"")</f>
        <v>936</v>
      </c>
      <c r="E127" s="102"/>
      <c r="G127" s="53"/>
    </row>
    <row r="128" spans="1:7" x14ac:dyDescent="0.2">
      <c r="A128" s="90">
        <v>93800</v>
      </c>
      <c r="B128" s="95" t="s">
        <v>646</v>
      </c>
      <c r="C128" s="100" t="s">
        <v>1044</v>
      </c>
      <c r="D128" s="98">
        <f>IFERROR(INDEX(hist8[Appr],MATCH(VALUE(LEFT(ApprTbl[[#This Row],[Appr]],3)),hist8[Appr],0)),"")</f>
        <v>938</v>
      </c>
      <c r="E128" s="102"/>
      <c r="G128" s="53"/>
    </row>
    <row r="129" spans="1:7" x14ac:dyDescent="0.2">
      <c r="A129" s="90">
        <v>46200</v>
      </c>
      <c r="B129" s="95" t="s">
        <v>831</v>
      </c>
      <c r="C129" s="100" t="s">
        <v>1014</v>
      </c>
      <c r="D129" s="107">
        <f>IFERROR(INDEX(hist8[Appr],MATCH(VALUE(LEFT(ApprTbl[[#This Row],[Appr]],3)),hist8[Appr],0)),"")</f>
        <v>462</v>
      </c>
      <c r="E129" s="102"/>
      <c r="G129" s="53"/>
    </row>
    <row r="130" spans="1:7" x14ac:dyDescent="0.2">
      <c r="A130" s="90">
        <v>59600</v>
      </c>
      <c r="B130" s="95" t="s">
        <v>848</v>
      </c>
      <c r="C130" s="100" t="s">
        <v>1031</v>
      </c>
      <c r="D130" s="107">
        <f>IFERROR(INDEX(hist8[Appr],MATCH(VALUE(LEFT(ApprTbl[[#This Row],[Appr]],3)),hist8[Appr],0)),"")</f>
        <v>596</v>
      </c>
      <c r="E130" s="102"/>
      <c r="G130" s="53"/>
    </row>
    <row r="131" spans="1:7" x14ac:dyDescent="0.2">
      <c r="A131" s="90">
        <v>58600</v>
      </c>
      <c r="B131" s="95" t="s">
        <v>847</v>
      </c>
      <c r="C131" s="100" t="s">
        <v>1030</v>
      </c>
      <c r="D131" s="107">
        <f>IFERROR(INDEX(hist8[Appr],MATCH(VALUE(LEFT(ApprTbl[[#This Row],[Appr]],3)),hist8[Appr],0)),"")</f>
        <v>586</v>
      </c>
      <c r="E131" s="102"/>
      <c r="G131" s="53"/>
    </row>
    <row r="132" spans="1:7" x14ac:dyDescent="0.2">
      <c r="A132" s="90">
        <v>96000</v>
      </c>
      <c r="B132" s="95" t="s">
        <v>648</v>
      </c>
      <c r="C132" s="100" t="s">
        <v>1046</v>
      </c>
      <c r="D132" s="98" t="str">
        <f>IFERROR(INDEX(hist8[Appr],MATCH(VALUE(LEFT(ApprTbl[[#This Row],[Appr]],3)),hist8[Appr],0)),"")</f>
        <v/>
      </c>
      <c r="E132" s="102"/>
      <c r="G132" s="53"/>
    </row>
    <row r="133" spans="1:7" x14ac:dyDescent="0.2">
      <c r="A133" s="90">
        <v>53500</v>
      </c>
      <c r="B133" s="95" t="s">
        <v>689</v>
      </c>
      <c r="C133" s="100" t="s">
        <v>874</v>
      </c>
      <c r="D133" s="106">
        <f>IFERROR(INDEX(hist8[Appr],MATCH(VALUE(LEFT(ApprTbl[[#This Row],[Appr]],3)),hist8[Appr],0)),"")</f>
        <v>535</v>
      </c>
      <c r="E133" s="102"/>
      <c r="G133" s="53"/>
    </row>
    <row r="134" spans="1:7" x14ac:dyDescent="0.2">
      <c r="A134" s="90">
        <v>28800</v>
      </c>
      <c r="B134" s="95" t="s">
        <v>783</v>
      </c>
      <c r="C134" s="100" t="s">
        <v>967</v>
      </c>
      <c r="D134" s="106">
        <f>IFERROR(INDEX(hist8[Appr],MATCH(VALUE(LEFT(ApprTbl[[#This Row],[Appr]],3)),hist8[Appr],0)),"")</f>
        <v>288</v>
      </c>
      <c r="E134" s="102"/>
      <c r="G134" s="53"/>
    </row>
    <row r="135" spans="1:7" x14ac:dyDescent="0.2">
      <c r="A135" s="90">
        <v>26800</v>
      </c>
      <c r="B135" s="95" t="s">
        <v>764</v>
      </c>
      <c r="C135" s="100" t="s">
        <v>948</v>
      </c>
      <c r="D135" s="107">
        <f>IFERROR(INDEX(hist8[Appr],MATCH(VALUE(LEFT(ApprTbl[[#This Row],[Appr]],3)),hist8[Appr],0)),"")</f>
        <v>268</v>
      </c>
      <c r="E135" s="102"/>
      <c r="G135" s="53"/>
    </row>
    <row r="136" spans="1:7" x14ac:dyDescent="0.2">
      <c r="A136" s="90">
        <v>57700</v>
      </c>
      <c r="B136" s="95" t="s">
        <v>843</v>
      </c>
      <c r="C136" s="100" t="s">
        <v>1026</v>
      </c>
      <c r="D136" s="106">
        <f>IFERROR(INDEX(hist8[Appr],MATCH(VALUE(LEFT(ApprTbl[[#This Row],[Appr]],3)),hist8[Appr],0)),"")</f>
        <v>577</v>
      </c>
      <c r="E136" s="102"/>
      <c r="G136" s="53"/>
    </row>
    <row r="137" spans="1:7" x14ac:dyDescent="0.2">
      <c r="A137" s="90">
        <v>46900</v>
      </c>
      <c r="B137" s="95" t="s">
        <v>836</v>
      </c>
      <c r="C137" s="100" t="s">
        <v>1019</v>
      </c>
      <c r="D137" s="106">
        <f>IFERROR(INDEX(hist8[Appr],MATCH(VALUE(LEFT(ApprTbl[[#This Row],[Appr]],3)),hist8[Appr],0)),"")</f>
        <v>469</v>
      </c>
      <c r="E137" s="102"/>
      <c r="G137" s="53"/>
    </row>
    <row r="138" spans="1:7" x14ac:dyDescent="0.2">
      <c r="A138" s="90">
        <v>46700</v>
      </c>
      <c r="B138" s="95" t="s">
        <v>835</v>
      </c>
      <c r="C138" s="100" t="s">
        <v>1018</v>
      </c>
      <c r="D138" s="107">
        <f>IFERROR(INDEX(hist8[Appr],MATCH(VALUE(LEFT(ApprTbl[[#This Row],[Appr]],3)),hist8[Appr],0)),"")</f>
        <v>467</v>
      </c>
      <c r="E138" s="102"/>
      <c r="G138" s="53"/>
    </row>
    <row r="139" spans="1:7" x14ac:dyDescent="0.2">
      <c r="A139" s="90">
        <v>35500</v>
      </c>
      <c r="B139" s="95" t="s">
        <v>795</v>
      </c>
      <c r="C139" s="100" t="s">
        <v>979</v>
      </c>
      <c r="D139" s="106">
        <f>IFERROR(INDEX(hist8[Appr],MATCH(VALUE(LEFT(ApprTbl[[#This Row],[Appr]],3)),hist8[Appr],0)),"")</f>
        <v>355</v>
      </c>
      <c r="E139" s="102"/>
      <c r="G139" s="53"/>
    </row>
    <row r="140" spans="1:7" x14ac:dyDescent="0.2">
      <c r="A140" s="90">
        <v>17500</v>
      </c>
      <c r="B140" s="95" t="s">
        <v>727</v>
      </c>
      <c r="C140" s="100" t="s">
        <v>910</v>
      </c>
      <c r="D140" s="107">
        <f>IFERROR(INDEX(hist8[Appr],MATCH(VALUE(LEFT(ApprTbl[[#This Row],[Appr]],3)),hist8[Appr],0)),"")</f>
        <v>175</v>
      </c>
      <c r="E140" s="102"/>
      <c r="G140" s="53"/>
    </row>
    <row r="141" spans="1:7" x14ac:dyDescent="0.2">
      <c r="A141" s="90">
        <v>23700</v>
      </c>
      <c r="B141" s="95" t="s">
        <v>747</v>
      </c>
      <c r="C141" s="100" t="s">
        <v>931</v>
      </c>
      <c r="D141" s="107">
        <f>IFERROR(INDEX(hist8[Appr],MATCH(VALUE(LEFT(ApprTbl[[#This Row],[Appr]],3)),hist8[Appr],0)),"")</f>
        <v>237</v>
      </c>
      <c r="E141" s="102"/>
      <c r="G141" s="53"/>
    </row>
    <row r="142" spans="1:7" x14ac:dyDescent="0.2">
      <c r="A142" s="90">
        <v>23600</v>
      </c>
      <c r="B142" s="95" t="s">
        <v>746</v>
      </c>
      <c r="C142" s="100" t="s">
        <v>930</v>
      </c>
      <c r="D142" s="107">
        <f>IFERROR(INDEX(hist8[Appr],MATCH(VALUE(LEFT(ApprTbl[[#This Row],[Appr]],3)),hist8[Appr],0)),"")</f>
        <v>236</v>
      </c>
      <c r="E142" s="102"/>
      <c r="G142" s="53"/>
    </row>
    <row r="143" spans="1:7" x14ac:dyDescent="0.2">
      <c r="A143" s="90">
        <v>21700</v>
      </c>
      <c r="B143" s="95" t="s">
        <v>741</v>
      </c>
      <c r="C143" s="100" t="s">
        <v>924</v>
      </c>
      <c r="D143" s="107">
        <f>IFERROR(INDEX(hist8[Appr],MATCH(VALUE(LEFT(ApprTbl[[#This Row],[Appr]],3)),hist8[Appr],0)),"")</f>
        <v>217</v>
      </c>
      <c r="E143" s="102"/>
      <c r="G143" s="53"/>
    </row>
    <row r="144" spans="1:7" x14ac:dyDescent="0.2">
      <c r="A144" s="90">
        <v>54400</v>
      </c>
      <c r="B144" s="95" t="s">
        <v>698</v>
      </c>
      <c r="C144" s="100" t="s">
        <v>883</v>
      </c>
      <c r="D144" s="107">
        <f>IFERROR(INDEX(hist8[Appr],MATCH(VALUE(LEFT(ApprTbl[[#This Row],[Appr]],3)),hist8[Appr],0)),"")</f>
        <v>544</v>
      </c>
      <c r="E144" s="102"/>
      <c r="G144" s="53"/>
    </row>
    <row r="145" spans="1:7" x14ac:dyDescent="0.2">
      <c r="A145" s="90">
        <v>53800</v>
      </c>
      <c r="B145" s="95" t="s">
        <v>692</v>
      </c>
      <c r="C145" s="100" t="s">
        <v>877</v>
      </c>
      <c r="D145" s="106">
        <f>IFERROR(INDEX(hist8[Appr],MATCH(VALUE(LEFT(ApprTbl[[#This Row],[Appr]],3)),hist8[Appr],0)),"")</f>
        <v>538</v>
      </c>
      <c r="E145" s="102"/>
      <c r="G145" s="53"/>
    </row>
    <row r="146" spans="1:7" x14ac:dyDescent="0.2">
      <c r="A146" s="90">
        <v>54600</v>
      </c>
      <c r="B146" s="95" t="s">
        <v>700</v>
      </c>
      <c r="C146" s="100" t="s">
        <v>885</v>
      </c>
      <c r="D146" s="106">
        <f>IFERROR(INDEX(hist8[Appr],MATCH(VALUE(LEFT(ApprTbl[[#This Row],[Appr]],3)),hist8[Appr],0)),"")</f>
        <v>546</v>
      </c>
      <c r="E146" s="102"/>
      <c r="G146" s="53"/>
    </row>
    <row r="147" spans="1:7" x14ac:dyDescent="0.2">
      <c r="A147" s="90">
        <v>53900</v>
      </c>
      <c r="B147" s="95" t="s">
        <v>693</v>
      </c>
      <c r="C147" s="100" t="s">
        <v>878</v>
      </c>
      <c r="D147" s="106">
        <f>IFERROR(INDEX(hist8[Appr],MATCH(VALUE(LEFT(ApprTbl[[#This Row],[Appr]],3)),hist8[Appr],0)),"")</f>
        <v>539</v>
      </c>
      <c r="E147" s="102"/>
      <c r="G147" s="53"/>
    </row>
    <row r="148" spans="1:7" x14ac:dyDescent="0.2">
      <c r="A148" s="90">
        <v>54800</v>
      </c>
      <c r="B148" s="95" t="s">
        <v>702</v>
      </c>
      <c r="C148" s="100" t="s">
        <v>887</v>
      </c>
      <c r="D148" s="106">
        <f>IFERROR(INDEX(hist8[Appr],MATCH(VALUE(LEFT(ApprTbl[[#This Row],[Appr]],3)),hist8[Appr],0)),"")</f>
        <v>548</v>
      </c>
      <c r="E148" s="102"/>
      <c r="G148" s="53"/>
    </row>
    <row r="149" spans="1:7" x14ac:dyDescent="0.2">
      <c r="A149" s="90">
        <v>53400</v>
      </c>
      <c r="B149" s="95" t="s">
        <v>434</v>
      </c>
      <c r="C149" s="100" t="s">
        <v>873</v>
      </c>
      <c r="D149" s="106">
        <f>IFERROR(INDEX(hist8[Appr],MATCH(VALUE(LEFT(ApprTbl[[#This Row],[Appr]],3)),hist8[Appr],0)),"")</f>
        <v>534</v>
      </c>
      <c r="E149" s="102"/>
      <c r="G149" s="53"/>
    </row>
    <row r="150" spans="1:7" x14ac:dyDescent="0.2">
      <c r="A150" s="90">
        <v>54100</v>
      </c>
      <c r="B150" s="95" t="s">
        <v>695</v>
      </c>
      <c r="C150" s="100" t="s">
        <v>880</v>
      </c>
      <c r="D150" s="106">
        <f>IFERROR(INDEX(hist8[Appr],MATCH(VALUE(LEFT(ApprTbl[[#This Row],[Appr]],3)),hist8[Appr],0)),"")</f>
        <v>541</v>
      </c>
      <c r="E150" s="102"/>
      <c r="G150" s="53"/>
    </row>
    <row r="151" spans="1:7" x14ac:dyDescent="0.2">
      <c r="A151" s="90">
        <v>53700</v>
      </c>
      <c r="B151" s="95" t="s">
        <v>691</v>
      </c>
      <c r="C151" s="100" t="s">
        <v>876</v>
      </c>
      <c r="D151" s="106">
        <f>IFERROR(INDEX(hist8[Appr],MATCH(VALUE(LEFT(ApprTbl[[#This Row],[Appr]],3)),hist8[Appr],0)),"")</f>
        <v>537</v>
      </c>
      <c r="E151" s="102"/>
      <c r="G151" s="53"/>
    </row>
    <row r="152" spans="1:7" x14ac:dyDescent="0.2">
      <c r="A152" s="90">
        <v>54000</v>
      </c>
      <c r="B152" s="95" t="s">
        <v>694</v>
      </c>
      <c r="C152" s="100" t="s">
        <v>879</v>
      </c>
      <c r="D152" s="106">
        <f>IFERROR(INDEX(hist8[Appr],MATCH(VALUE(LEFT(ApprTbl[[#This Row],[Appr]],3)),hist8[Appr],0)),"")</f>
        <v>540</v>
      </c>
      <c r="E152" s="102"/>
      <c r="G152" s="53"/>
    </row>
    <row r="153" spans="1:7" x14ac:dyDescent="0.2">
      <c r="A153" s="90">
        <v>54700</v>
      </c>
      <c r="B153" s="95" t="s">
        <v>701</v>
      </c>
      <c r="C153" s="100" t="s">
        <v>886</v>
      </c>
      <c r="D153" s="106">
        <f>IFERROR(INDEX(hist8[Appr],MATCH(VALUE(LEFT(ApprTbl[[#This Row],[Appr]],3)),hist8[Appr],0)),"")</f>
        <v>547</v>
      </c>
      <c r="E153" s="102"/>
      <c r="G153" s="53"/>
    </row>
    <row r="154" spans="1:7" x14ac:dyDescent="0.2">
      <c r="A154" s="90">
        <v>54200</v>
      </c>
      <c r="B154" s="95" t="s">
        <v>696</v>
      </c>
      <c r="C154" s="100" t="s">
        <v>881</v>
      </c>
      <c r="D154" s="106">
        <f>IFERROR(INDEX(hist8[Appr],MATCH(VALUE(LEFT(ApprTbl[[#This Row],[Appr]],3)),hist8[Appr],0)),"")</f>
        <v>542</v>
      </c>
      <c r="E154" s="102"/>
      <c r="G154" s="53"/>
    </row>
    <row r="155" spans="1:7" x14ac:dyDescent="0.2">
      <c r="A155" s="90">
        <v>54500</v>
      </c>
      <c r="B155" s="95" t="s">
        <v>699</v>
      </c>
      <c r="C155" s="100" t="s">
        <v>884</v>
      </c>
      <c r="D155" s="106">
        <f>IFERROR(INDEX(hist8[Appr],MATCH(VALUE(LEFT(ApprTbl[[#This Row],[Appr]],3)),hist8[Appr],0)),"")</f>
        <v>545</v>
      </c>
      <c r="E155" s="102"/>
      <c r="G155" s="53"/>
    </row>
    <row r="156" spans="1:7" x14ac:dyDescent="0.2">
      <c r="A156" s="90">
        <v>60500</v>
      </c>
      <c r="B156" s="95" t="s">
        <v>705</v>
      </c>
      <c r="C156" s="100" t="s">
        <v>890</v>
      </c>
      <c r="D156" s="106">
        <f>IFERROR(INDEX(hist8[Appr],MATCH(VALUE(LEFT(ApprTbl[[#This Row],[Appr]],3)),hist8[Appr],0)),"")</f>
        <v>605</v>
      </c>
      <c r="E156" s="102"/>
      <c r="G156" s="53"/>
    </row>
    <row r="157" spans="1:7" x14ac:dyDescent="0.2">
      <c r="A157" s="90">
        <v>66400</v>
      </c>
      <c r="B157" s="95" t="s">
        <v>706</v>
      </c>
      <c r="C157" s="100" t="s">
        <v>891</v>
      </c>
      <c r="D157" s="105">
        <f>IFERROR(INDEX(hist8[Appr],MATCH(VALUE(LEFT(ApprTbl[[#This Row],[Appr]],3)),hist8[Appr],0)),"")</f>
        <v>664</v>
      </c>
      <c r="E157" s="102"/>
      <c r="G157" s="53"/>
    </row>
    <row r="158" spans="1:7" x14ac:dyDescent="0.2">
      <c r="A158" s="90">
        <v>66100</v>
      </c>
      <c r="B158" s="95" t="s">
        <v>849</v>
      </c>
      <c r="C158" s="100" t="s">
        <v>1032</v>
      </c>
      <c r="D158" s="107">
        <f>IFERROR(INDEX(hist8[Appr],MATCH(VALUE(LEFT(ApprTbl[[#This Row],[Appr]],3)),hist8[Appr],0)),"")</f>
        <v>661</v>
      </c>
      <c r="E158" s="102"/>
      <c r="G158" s="53"/>
    </row>
    <row r="159" spans="1:7" x14ac:dyDescent="0.2">
      <c r="A159" s="90">
        <v>66300</v>
      </c>
      <c r="B159" s="95" t="s">
        <v>851</v>
      </c>
      <c r="C159" s="100" t="s">
        <v>1034</v>
      </c>
      <c r="D159" s="107">
        <f>IFERROR(INDEX(hist8[Appr],MATCH(VALUE(LEFT(ApprTbl[[#This Row],[Appr]],3)),hist8[Appr],0)),"")</f>
        <v>663</v>
      </c>
      <c r="E159" s="102"/>
      <c r="G159" s="53"/>
    </row>
    <row r="160" spans="1:7" x14ac:dyDescent="0.2">
      <c r="A160" s="90">
        <v>66200</v>
      </c>
      <c r="B160" s="95" t="s">
        <v>850</v>
      </c>
      <c r="C160" s="100" t="s">
        <v>1033</v>
      </c>
      <c r="D160" s="107">
        <f>IFERROR(INDEX(hist8[Appr],MATCH(VALUE(LEFT(ApprTbl[[#This Row],[Appr]],3)),hist8[Appr],0)),"")</f>
        <v>662</v>
      </c>
      <c r="E160" s="102"/>
      <c r="G160" s="53"/>
    </row>
    <row r="161" spans="1:7" x14ac:dyDescent="0.2">
      <c r="A161" s="90">
        <v>66600</v>
      </c>
      <c r="B161" s="95" t="s">
        <v>632</v>
      </c>
      <c r="C161" s="100" t="s">
        <v>1035</v>
      </c>
      <c r="D161" s="107">
        <f>IFERROR(INDEX(hist8[Appr],MATCH(VALUE(LEFT(ApprTbl[[#This Row],[Appr]],3)),hist8[Appr],0)),"")</f>
        <v>666</v>
      </c>
      <c r="E161" s="102"/>
      <c r="G161" s="53"/>
    </row>
    <row r="162" spans="1:7" x14ac:dyDescent="0.2">
      <c r="A162" s="90">
        <v>66500</v>
      </c>
      <c r="B162" s="95" t="s">
        <v>707</v>
      </c>
      <c r="C162" s="100" t="s">
        <v>892</v>
      </c>
      <c r="D162" s="105">
        <f>IFERROR(INDEX(hist8[Appr],MATCH(VALUE(LEFT(ApprTbl[[#This Row],[Appr]],3)),hist8[Appr],0)),"")</f>
        <v>665</v>
      </c>
      <c r="E162" s="102"/>
      <c r="G162" s="53"/>
    </row>
    <row r="163" spans="1:7" x14ac:dyDescent="0.2">
      <c r="A163" s="90">
        <v>17900</v>
      </c>
      <c r="B163" s="95" t="s">
        <v>670</v>
      </c>
      <c r="C163" s="100" t="s">
        <v>853</v>
      </c>
      <c r="D163" s="107">
        <f>IFERROR(INDEX(hist8[Appr],MATCH(VALUE(LEFT(ApprTbl[[#This Row],[Appr]],3)),hist8[Appr],0)),"")</f>
        <v>179</v>
      </c>
      <c r="E163" s="102"/>
      <c r="G163" s="53"/>
    </row>
    <row r="164" spans="1:7" x14ac:dyDescent="0.2">
      <c r="A164" s="91">
        <v>52400</v>
      </c>
      <c r="B164" s="95" t="s">
        <v>682</v>
      </c>
      <c r="C164" s="100" t="s">
        <v>866</v>
      </c>
      <c r="D164" s="106">
        <f>IFERROR(INDEX(hist8[Appr],MATCH(VALUE(LEFT(ApprTbl[[#This Row],[Appr]],3)),hist8[Appr],0)),"")</f>
        <v>524</v>
      </c>
      <c r="E164" s="102"/>
      <c r="G164" s="53"/>
    </row>
    <row r="165" spans="1:7" x14ac:dyDescent="0.2">
      <c r="A165" s="90">
        <v>52900</v>
      </c>
      <c r="B165" s="95" t="s">
        <v>687</v>
      </c>
      <c r="C165" s="100" t="s">
        <v>871</v>
      </c>
      <c r="D165" s="107">
        <f>IFERROR(INDEX(hist8[Appr],MATCH(VALUE(LEFT(ApprTbl[[#This Row],[Appr]],3)),hist8[Appr],0)),"")</f>
        <v>529</v>
      </c>
      <c r="E165" s="102"/>
      <c r="G165" s="53"/>
    </row>
    <row r="166" spans="1:7" x14ac:dyDescent="0.2">
      <c r="A166" s="90">
        <v>90700</v>
      </c>
      <c r="B166" s="95" t="s">
        <v>636</v>
      </c>
      <c r="C166" s="100" t="s">
        <v>1037</v>
      </c>
      <c r="D166" s="98">
        <f>IFERROR(INDEX(hist8[Appr],MATCH(VALUE(LEFT(ApprTbl[[#This Row],[Appr]],3)),hist8[Appr],0)),"")</f>
        <v>907</v>
      </c>
      <c r="E166" s="102"/>
      <c r="G166" s="53"/>
    </row>
    <row r="167" spans="1:7" x14ac:dyDescent="0.2">
      <c r="A167" s="90">
        <v>91100</v>
      </c>
      <c r="B167" s="95" t="s">
        <v>709</v>
      </c>
      <c r="C167" s="100" t="s">
        <v>894</v>
      </c>
      <c r="D167" s="98">
        <f>IFERROR(INDEX(hist8[Appr],MATCH(VALUE(LEFT(ApprTbl[[#This Row],[Appr]],3)),hist8[Appr],0)),"")</f>
        <v>911</v>
      </c>
      <c r="E167" s="102"/>
      <c r="G167" s="53"/>
    </row>
    <row r="168" spans="1:7" x14ac:dyDescent="0.2">
      <c r="A168" s="90">
        <v>25700</v>
      </c>
      <c r="B168" s="95" t="s">
        <v>755</v>
      </c>
      <c r="C168" s="100" t="s">
        <v>939</v>
      </c>
      <c r="D168" s="106">
        <f>IFERROR(INDEX(hist8[Appr],MATCH(VALUE(LEFT(ApprTbl[[#This Row],[Appr]],3)),hist8[Appr],0)),"")</f>
        <v>257</v>
      </c>
      <c r="E168" s="102"/>
      <c r="G168" s="53"/>
    </row>
    <row r="169" spans="1:7" x14ac:dyDescent="0.2">
      <c r="A169" s="90">
        <v>25600</v>
      </c>
      <c r="B169" s="95" t="s">
        <v>754</v>
      </c>
      <c r="C169" s="100" t="s">
        <v>938</v>
      </c>
      <c r="D169" s="106">
        <f>IFERROR(INDEX(hist8[Appr],MATCH(VALUE(LEFT(ApprTbl[[#This Row],[Appr]],3)),hist8[Appr],0)),"")</f>
        <v>256</v>
      </c>
      <c r="E169" s="102"/>
      <c r="G169" s="53"/>
    </row>
    <row r="170" spans="1:7" x14ac:dyDescent="0.2">
      <c r="A170" s="90">
        <v>26600</v>
      </c>
      <c r="B170" s="95" t="s">
        <v>762</v>
      </c>
      <c r="C170" s="100" t="s">
        <v>946</v>
      </c>
      <c r="D170" s="107">
        <f>IFERROR(INDEX(hist8[Appr],MATCH(VALUE(LEFT(ApprTbl[[#This Row],[Appr]],3)),hist8[Appr],0)),"")</f>
        <v>266</v>
      </c>
      <c r="E170" s="102"/>
      <c r="G170" s="53"/>
    </row>
    <row r="171" spans="1:7" x14ac:dyDescent="0.2">
      <c r="A171" s="90">
        <v>28200</v>
      </c>
      <c r="B171" s="95" t="s">
        <v>777</v>
      </c>
      <c r="C171" s="100" t="s">
        <v>961</v>
      </c>
      <c r="D171" s="107">
        <f>IFERROR(INDEX(hist8[Appr],MATCH(VALUE(LEFT(ApprTbl[[#This Row],[Appr]],3)),hist8[Appr],0)),"")</f>
        <v>282</v>
      </c>
      <c r="E171" s="102"/>
      <c r="G171" s="53"/>
    </row>
    <row r="172" spans="1:7" x14ac:dyDescent="0.2">
      <c r="A172" s="90">
        <v>27200</v>
      </c>
      <c r="B172" s="95" t="s">
        <v>768</v>
      </c>
      <c r="C172" s="100" t="s">
        <v>952</v>
      </c>
      <c r="D172" s="107">
        <f>IFERROR(INDEX(hist8[Appr],MATCH(VALUE(LEFT(ApprTbl[[#This Row],[Appr]],3)),hist8[Appr],0)),"")</f>
        <v>272</v>
      </c>
      <c r="E172" s="102"/>
      <c r="G172" s="53"/>
    </row>
    <row r="173" spans="1:7" x14ac:dyDescent="0.2">
      <c r="A173" s="90">
        <v>26200</v>
      </c>
      <c r="B173" s="95" t="s">
        <v>758</v>
      </c>
      <c r="C173" s="100" t="s">
        <v>942</v>
      </c>
      <c r="D173" s="107">
        <f>IFERROR(INDEX(hist8[Appr],MATCH(VALUE(LEFT(ApprTbl[[#This Row],[Appr]],3)),hist8[Appr],0)),"")</f>
        <v>262</v>
      </c>
      <c r="E173" s="102"/>
      <c r="G173" s="53"/>
    </row>
    <row r="174" spans="1:7" x14ac:dyDescent="0.2">
      <c r="A174" s="90">
        <v>26700</v>
      </c>
      <c r="B174" s="95" t="s">
        <v>763</v>
      </c>
      <c r="C174" s="100" t="s">
        <v>947</v>
      </c>
      <c r="D174" s="107">
        <f>IFERROR(INDEX(hist8[Appr],MATCH(VALUE(LEFT(ApprTbl[[#This Row],[Appr]],3)),hist8[Appr],0)),"")</f>
        <v>267</v>
      </c>
      <c r="E174" s="102"/>
      <c r="G174" s="53"/>
    </row>
    <row r="175" spans="1:7" x14ac:dyDescent="0.2">
      <c r="A175" s="90">
        <v>29900</v>
      </c>
      <c r="B175" s="95" t="s">
        <v>791</v>
      </c>
      <c r="C175" s="100" t="s">
        <v>975</v>
      </c>
      <c r="D175" s="107">
        <f>IFERROR(INDEX(hist8[Appr],MATCH(VALUE(LEFT(ApprTbl[[#This Row],[Appr]],3)),hist8[Appr],0)),"")</f>
        <v>299</v>
      </c>
      <c r="E175" s="102"/>
      <c r="G175" s="53"/>
    </row>
    <row r="176" spans="1:7" x14ac:dyDescent="0.2">
      <c r="A176" s="90">
        <v>28700</v>
      </c>
      <c r="B176" s="95" t="s">
        <v>782</v>
      </c>
      <c r="C176" s="100" t="s">
        <v>966</v>
      </c>
      <c r="D176" s="107">
        <f>IFERROR(INDEX(hist8[Appr],MATCH(VALUE(LEFT(ApprTbl[[#This Row],[Appr]],3)),hist8[Appr],0)),"")</f>
        <v>287</v>
      </c>
      <c r="E176" s="102"/>
      <c r="G176" s="53"/>
    </row>
    <row r="177" spans="1:7" x14ac:dyDescent="0.2">
      <c r="A177" s="90">
        <v>27700</v>
      </c>
      <c r="B177" s="95" t="s">
        <v>773</v>
      </c>
      <c r="C177" s="100" t="s">
        <v>957</v>
      </c>
      <c r="D177" s="106">
        <f>IFERROR(INDEX(hist8[Appr],MATCH(VALUE(LEFT(ApprTbl[[#This Row],[Appr]],3)),hist8[Appr],0)),"")</f>
        <v>277</v>
      </c>
      <c r="E177" s="102"/>
      <c r="G177" s="53"/>
    </row>
    <row r="178" spans="1:7" x14ac:dyDescent="0.2">
      <c r="A178" s="90">
        <v>24700</v>
      </c>
      <c r="B178" s="95" t="s">
        <v>753</v>
      </c>
      <c r="C178" s="100" t="s">
        <v>937</v>
      </c>
      <c r="D178" s="106">
        <f>IFERROR(INDEX(hist8[Appr],MATCH(VALUE(LEFT(ApprTbl[[#This Row],[Appr]],3)),hist8[Appr],0)),"")</f>
        <v>247</v>
      </c>
      <c r="E178" s="102"/>
      <c r="G178" s="53"/>
    </row>
    <row r="179" spans="1:7" x14ac:dyDescent="0.2">
      <c r="A179" s="90">
        <v>26900</v>
      </c>
      <c r="B179" s="95" t="s">
        <v>765</v>
      </c>
      <c r="C179" s="100" t="s">
        <v>949</v>
      </c>
      <c r="D179" s="107">
        <f>IFERROR(INDEX(hist8[Appr],MATCH(VALUE(LEFT(ApprTbl[[#This Row],[Appr]],3)),hist8[Appr],0)),"")</f>
        <v>269</v>
      </c>
      <c r="E179" s="102"/>
      <c r="G179" s="53"/>
    </row>
    <row r="180" spans="1:7" x14ac:dyDescent="0.2">
      <c r="A180" s="90">
        <v>96500</v>
      </c>
      <c r="B180" s="95" t="s">
        <v>652</v>
      </c>
      <c r="C180" s="100" t="s">
        <v>893</v>
      </c>
      <c r="D180" s="98" t="str">
        <f>IFERROR(INDEX(hist8[Appr],MATCH(VALUE(LEFT(ApprTbl[[#This Row],[Appr]],3)),hist8[Appr],0)),"")</f>
        <v/>
      </c>
      <c r="E180" s="102"/>
      <c r="G180" s="53"/>
    </row>
    <row r="181" spans="1:7" x14ac:dyDescent="0.2">
      <c r="A181" s="91">
        <v>52300</v>
      </c>
      <c r="B181" s="95" t="s">
        <v>681</v>
      </c>
      <c r="C181" s="100" t="s">
        <v>865</v>
      </c>
      <c r="D181" s="106">
        <f>IFERROR(INDEX(hist8[Appr],MATCH(VALUE(LEFT(ApprTbl[[#This Row],[Appr]],3)),hist8[Appr],0)),"")</f>
        <v>523</v>
      </c>
      <c r="E181" s="102"/>
      <c r="G181" s="53"/>
    </row>
    <row r="182" spans="1:7" x14ac:dyDescent="0.2">
      <c r="A182" s="90">
        <v>36800</v>
      </c>
      <c r="B182" s="95" t="s">
        <v>807</v>
      </c>
      <c r="C182" s="100" t="s">
        <v>991</v>
      </c>
      <c r="D182" s="107">
        <f>IFERROR(INDEX(hist8[Appr],MATCH(VALUE(LEFT(ApprTbl[[#This Row],[Appr]],3)),hist8[Appr],0)),"")</f>
        <v>368</v>
      </c>
      <c r="E182" s="102"/>
      <c r="G182" s="53"/>
    </row>
    <row r="183" spans="1:7" x14ac:dyDescent="0.2">
      <c r="A183" s="90">
        <v>38000</v>
      </c>
      <c r="B183" s="95" t="s">
        <v>819</v>
      </c>
      <c r="C183" s="100" t="s">
        <v>1003</v>
      </c>
      <c r="D183" s="106">
        <f>IFERROR(INDEX(hist8[Appr],MATCH(VALUE(LEFT(ApprTbl[[#This Row],[Appr]],3)),hist8[Appr],0)),"")</f>
        <v>380</v>
      </c>
      <c r="E183" s="102"/>
      <c r="G183" s="53"/>
    </row>
    <row r="184" spans="1:7" x14ac:dyDescent="0.2">
      <c r="A184" s="90">
        <v>37000</v>
      </c>
      <c r="B184" s="95" t="s">
        <v>809</v>
      </c>
      <c r="C184" s="100" t="s">
        <v>993</v>
      </c>
      <c r="D184" s="106">
        <f>IFERROR(INDEX(hist8[Appr],MATCH(VALUE(LEFT(ApprTbl[[#This Row],[Appr]],3)),hist8[Appr],0)),"")</f>
        <v>370</v>
      </c>
      <c r="G184" s="53"/>
    </row>
    <row r="185" spans="1:7" x14ac:dyDescent="0.2">
      <c r="A185" s="90">
        <v>53100</v>
      </c>
      <c r="B185" s="95" t="s">
        <v>688</v>
      </c>
      <c r="C185" s="100" t="s">
        <v>872</v>
      </c>
      <c r="D185" s="106">
        <f>IFERROR(INDEX(hist8[Appr],MATCH(VALUE(LEFT(ApprTbl[[#This Row],[Appr]],3)),hist8[Appr],0)),"")</f>
        <v>531</v>
      </c>
      <c r="G185" s="53"/>
    </row>
    <row r="186" spans="1:7" x14ac:dyDescent="0.2">
      <c r="A186" s="90">
        <v>90200</v>
      </c>
      <c r="B186" s="95" t="s">
        <v>634</v>
      </c>
      <c r="C186" s="100" t="s">
        <v>893</v>
      </c>
      <c r="D186" s="98" t="str">
        <f>IFERROR(INDEX(hist8[Appr],MATCH(VALUE(LEFT(ApprTbl[[#This Row],[Appr]],3)),hist8[Appr],0)),"")</f>
        <v/>
      </c>
      <c r="G186" s="53"/>
    </row>
    <row r="187" spans="1:7" x14ac:dyDescent="0.2">
      <c r="A187" s="90">
        <v>93400</v>
      </c>
      <c r="B187" s="95" t="s">
        <v>711</v>
      </c>
      <c r="C187" s="100" t="s">
        <v>895</v>
      </c>
      <c r="D187" s="98">
        <f>IFERROR(INDEX(hist8[Appr],MATCH(VALUE(LEFT(ApprTbl[[#This Row],[Appr]],3)),hist8[Appr],0)),"")</f>
        <v>934</v>
      </c>
      <c r="G187" s="53"/>
    </row>
    <row r="188" spans="1:7" x14ac:dyDescent="0.2">
      <c r="A188" s="90">
        <v>18300</v>
      </c>
      <c r="B188" s="95" t="s">
        <v>732</v>
      </c>
      <c r="C188" s="100" t="s">
        <v>915</v>
      </c>
      <c r="D188" s="107">
        <f>IFERROR(INDEX(hist8[Appr],MATCH(VALUE(LEFT(ApprTbl[[#This Row],[Appr]],3)),hist8[Appr],0)),"")</f>
        <v>183</v>
      </c>
      <c r="G188" s="53"/>
    </row>
    <row r="189" spans="1:7" x14ac:dyDescent="0.2">
      <c r="A189" s="90">
        <v>17300</v>
      </c>
      <c r="B189" s="95" t="s">
        <v>725</v>
      </c>
      <c r="C189" s="100" t="s">
        <v>908</v>
      </c>
      <c r="D189" s="107">
        <f>IFERROR(INDEX(hist8[Appr],MATCH(VALUE(LEFT(ApprTbl[[#This Row],[Appr]],3)),hist8[Appr],0)),"")</f>
        <v>173</v>
      </c>
      <c r="G189" s="53"/>
    </row>
    <row r="190" spans="1:7" x14ac:dyDescent="0.2">
      <c r="A190" s="90">
        <v>16700</v>
      </c>
      <c r="B190" s="95" t="s">
        <v>720</v>
      </c>
      <c r="C190" s="100" t="s">
        <v>903</v>
      </c>
      <c r="D190" s="105">
        <f>IFERROR(INDEX(hist8[Appr],MATCH(VALUE(LEFT(ApprTbl[[#This Row],[Appr]],3)),hist8[Appr],0)),"")</f>
        <v>167</v>
      </c>
      <c r="G190" s="53"/>
    </row>
    <row r="191" spans="1:7" x14ac:dyDescent="0.2">
      <c r="A191" s="90">
        <v>16800</v>
      </c>
      <c r="B191" s="95" t="s">
        <v>721</v>
      </c>
      <c r="C191" s="100" t="s">
        <v>904</v>
      </c>
      <c r="D191" s="105">
        <f>IFERROR(INDEX(hist8[Appr],MATCH(VALUE(LEFT(ApprTbl[[#This Row],[Appr]],3)),hist8[Appr],0)),"")</f>
        <v>168</v>
      </c>
      <c r="G191" s="53"/>
    </row>
    <row r="192" spans="1:7" x14ac:dyDescent="0.2">
      <c r="A192" s="90">
        <v>93500</v>
      </c>
      <c r="B192" s="95" t="s">
        <v>712</v>
      </c>
      <c r="C192" s="100" t="s">
        <v>896</v>
      </c>
      <c r="D192" s="98">
        <f>IFERROR(INDEX(hist8[Appr],MATCH(VALUE(LEFT(ApprTbl[[#This Row],[Appr]],3)),hist8[Appr],0)),"")</f>
        <v>935</v>
      </c>
      <c r="G192" s="53"/>
    </row>
    <row r="193" spans="1:7" x14ac:dyDescent="0.2">
      <c r="A193" s="90">
        <v>93700</v>
      </c>
      <c r="B193" s="95" t="s">
        <v>645</v>
      </c>
      <c r="C193" s="100" t="s">
        <v>1043</v>
      </c>
      <c r="D193" s="98">
        <f>IFERROR(INDEX(hist8[Appr],MATCH(VALUE(LEFT(ApprTbl[[#This Row],[Appr]],3)),hist8[Appr],0)),"")</f>
        <v>937</v>
      </c>
      <c r="G193" s="53"/>
    </row>
    <row r="194" spans="1:7" x14ac:dyDescent="0.2">
      <c r="A194" s="90">
        <v>16000</v>
      </c>
      <c r="B194" s="95" t="s">
        <v>715</v>
      </c>
      <c r="C194" s="100" t="s">
        <v>898</v>
      </c>
      <c r="D194" s="105">
        <f>IFERROR(INDEX(hist8[Appr],MATCH(VALUE(LEFT(ApprTbl[[#This Row],[Appr]],3)),hist8[Appr],0)),"")</f>
        <v>160</v>
      </c>
      <c r="G194" s="53"/>
    </row>
    <row r="195" spans="1:7" x14ac:dyDescent="0.2">
      <c r="A195" s="90">
        <v>93900</v>
      </c>
      <c r="B195" s="95" t="s">
        <v>714</v>
      </c>
      <c r="C195" s="100" t="s">
        <v>897</v>
      </c>
      <c r="D195" s="98">
        <f>IFERROR(INDEX(hist8[Appr],MATCH(VALUE(LEFT(ApprTbl[[#This Row],[Appr]],3)),hist8[Appr],0)),"")</f>
        <v>939</v>
      </c>
      <c r="G195" s="53"/>
    </row>
    <row r="196" spans="1:7" x14ac:dyDescent="0.2">
      <c r="A196" s="90">
        <v>37800</v>
      </c>
      <c r="B196" s="95" t="s">
        <v>817</v>
      </c>
      <c r="C196" s="100" t="s">
        <v>1001</v>
      </c>
      <c r="D196" s="107">
        <f>IFERROR(INDEX(hist8[Appr],MATCH(VALUE(LEFT(ApprTbl[[#This Row],[Appr]],3)),hist8[Appr],0)),"")</f>
        <v>378</v>
      </c>
      <c r="G196" s="53"/>
    </row>
    <row r="197" spans="1:7" x14ac:dyDescent="0.2">
      <c r="A197" s="90">
        <v>37600</v>
      </c>
      <c r="B197" s="95" t="s">
        <v>815</v>
      </c>
      <c r="C197" s="100" t="s">
        <v>999</v>
      </c>
      <c r="D197" s="106">
        <f>IFERROR(INDEX(hist8[Appr],MATCH(VALUE(LEFT(ApprTbl[[#This Row],[Appr]],3)),hist8[Appr],0)),"")</f>
        <v>376</v>
      </c>
      <c r="G197" s="53"/>
    </row>
    <row r="198" spans="1:7" x14ac:dyDescent="0.2">
      <c r="A198" s="90">
        <v>37400</v>
      </c>
      <c r="B198" s="95" t="s">
        <v>813</v>
      </c>
      <c r="C198" s="100" t="s">
        <v>997</v>
      </c>
      <c r="D198" s="107">
        <f>IFERROR(INDEX(hist8[Appr],MATCH(VALUE(LEFT(ApprTbl[[#This Row],[Appr]],3)),hist8[Appr],0)),"")</f>
        <v>374</v>
      </c>
      <c r="G198" s="53"/>
    </row>
    <row r="199" spans="1:7" x14ac:dyDescent="0.2">
      <c r="A199" s="90">
        <v>38100</v>
      </c>
      <c r="B199" s="95" t="s">
        <v>820</v>
      </c>
      <c r="C199" s="100" t="s">
        <v>1004</v>
      </c>
      <c r="D199" s="106">
        <f>IFERROR(INDEX(hist8[Appr],MATCH(VALUE(LEFT(ApprTbl[[#This Row],[Appr]],3)),hist8[Appr],0)),"")</f>
        <v>381</v>
      </c>
      <c r="G199" s="53"/>
    </row>
    <row r="200" spans="1:7" x14ac:dyDescent="0.2">
      <c r="A200" s="90">
        <v>39600</v>
      </c>
      <c r="B200" s="95" t="s">
        <v>827</v>
      </c>
      <c r="C200" s="100" t="s">
        <v>1004</v>
      </c>
      <c r="D200" s="106">
        <f>IFERROR(INDEX(hist8[Appr],MATCH(VALUE(LEFT(ApprTbl[[#This Row],[Appr]],3)),hist8[Appr],0)),"")</f>
        <v>396</v>
      </c>
      <c r="G200" s="53"/>
    </row>
    <row r="201" spans="1:7" x14ac:dyDescent="0.2">
      <c r="A201" s="90">
        <v>37100</v>
      </c>
      <c r="B201" s="95" t="s">
        <v>810</v>
      </c>
      <c r="C201" s="100" t="s">
        <v>994</v>
      </c>
      <c r="D201" s="106">
        <f>IFERROR(INDEX(hist8[Appr],MATCH(VALUE(LEFT(ApprTbl[[#This Row],[Appr]],3)),hist8[Appr],0)),"")</f>
        <v>371</v>
      </c>
      <c r="G201" s="53"/>
    </row>
    <row r="202" spans="1:7" x14ac:dyDescent="0.2">
      <c r="A202" s="90">
        <v>36100</v>
      </c>
      <c r="B202" s="95" t="s">
        <v>801</v>
      </c>
      <c r="C202" s="100" t="s">
        <v>985</v>
      </c>
      <c r="D202" s="106">
        <f>IFERROR(INDEX(hist8[Appr],MATCH(VALUE(LEFT(ApprTbl[[#This Row],[Appr]],3)),hist8[Appr],0)),"")</f>
        <v>361</v>
      </c>
      <c r="G202" s="53"/>
    </row>
    <row r="203" spans="1:7" x14ac:dyDescent="0.2">
      <c r="A203" s="90">
        <v>92000</v>
      </c>
      <c r="B203" s="95" t="s">
        <v>639</v>
      </c>
      <c r="C203" s="100" t="s">
        <v>1040</v>
      </c>
      <c r="D203" s="104" t="str">
        <f>IFERROR(INDEX(hist8[Appr],MATCH(VALUE(LEFT(ApprTbl[[#This Row],[Appr]],3)),hist8[Appr],0)),"")</f>
        <v/>
      </c>
      <c r="G203" s="53"/>
    </row>
    <row r="204" spans="1:7" x14ac:dyDescent="0.2">
      <c r="A204" s="90">
        <v>91900</v>
      </c>
      <c r="B204" s="95" t="s">
        <v>638</v>
      </c>
      <c r="C204" s="100" t="s">
        <v>1039</v>
      </c>
      <c r="D204" s="98">
        <f>IFERROR(INDEX(hist8[Appr],MATCH(VALUE(LEFT(ApprTbl[[#This Row],[Appr]],3)),hist8[Appr],0)),"")</f>
        <v>919</v>
      </c>
      <c r="G204" s="53"/>
    </row>
    <row r="205" spans="1:7" x14ac:dyDescent="0.2">
      <c r="A205" s="90">
        <v>38300</v>
      </c>
      <c r="B205" s="95" t="s">
        <v>822</v>
      </c>
      <c r="C205" s="100" t="s">
        <v>1006</v>
      </c>
      <c r="D205" s="107">
        <f>IFERROR(INDEX(hist8[Appr],MATCH(VALUE(LEFT(ApprTbl[[#This Row],[Appr]],3)),hist8[Appr],0)),"")</f>
        <v>383</v>
      </c>
      <c r="G205" s="53"/>
    </row>
    <row r="206" spans="1:7" x14ac:dyDescent="0.2">
      <c r="A206" s="90">
        <v>39000</v>
      </c>
      <c r="B206" s="95" t="s">
        <v>822</v>
      </c>
      <c r="C206" s="100" t="s">
        <v>1006</v>
      </c>
      <c r="D206" s="106">
        <f>IFERROR(INDEX(hist8[Appr],MATCH(VALUE(LEFT(ApprTbl[[#This Row],[Appr]],3)),hist8[Appr],0)),"")</f>
        <v>390</v>
      </c>
      <c r="G206" s="53"/>
    </row>
    <row r="207" spans="1:7" x14ac:dyDescent="0.2">
      <c r="A207" s="90">
        <v>39700</v>
      </c>
      <c r="B207" s="95" t="s">
        <v>822</v>
      </c>
      <c r="C207" s="100" t="s">
        <v>1006</v>
      </c>
      <c r="D207" s="106">
        <f>IFERROR(INDEX(hist8[Appr],MATCH(VALUE(LEFT(ApprTbl[[#This Row],[Appr]],3)),hist8[Appr],0)),"")</f>
        <v>397</v>
      </c>
      <c r="G207" s="53"/>
    </row>
    <row r="208" spans="1:7" x14ac:dyDescent="0.2">
      <c r="A208" s="90">
        <v>37300</v>
      </c>
      <c r="B208" s="95" t="s">
        <v>812</v>
      </c>
      <c r="C208" s="100" t="s">
        <v>996</v>
      </c>
      <c r="D208" s="107">
        <f>IFERROR(INDEX(hist8[Appr],MATCH(VALUE(LEFT(ApprTbl[[#This Row],[Appr]],3)),hist8[Appr],0)),"")</f>
        <v>373</v>
      </c>
      <c r="G208" s="53"/>
    </row>
    <row r="209" spans="1:7" x14ac:dyDescent="0.2">
      <c r="A209" s="90">
        <v>36300</v>
      </c>
      <c r="B209" s="95" t="s">
        <v>803</v>
      </c>
      <c r="C209" s="100" t="s">
        <v>987</v>
      </c>
      <c r="D209" s="107">
        <f>IFERROR(INDEX(hist8[Appr],MATCH(VALUE(LEFT(ApprTbl[[#This Row],[Appr]],3)),hist8[Appr],0)),"")</f>
        <v>363</v>
      </c>
      <c r="G209" s="53"/>
    </row>
    <row r="210" spans="1:7" x14ac:dyDescent="0.2">
      <c r="A210" s="90">
        <v>50300</v>
      </c>
      <c r="B210" s="95" t="s">
        <v>678</v>
      </c>
      <c r="C210" s="100" t="s">
        <v>862</v>
      </c>
      <c r="D210" s="107">
        <f>IFERROR(INDEX(hist8[Appr],MATCH(VALUE(LEFT(ApprTbl[[#This Row],[Appr]],3)),hist8[Appr],0)),"")</f>
        <v>503</v>
      </c>
      <c r="G210" s="53"/>
    </row>
    <row r="211" spans="1:7" x14ac:dyDescent="0.2">
      <c r="A211" s="90">
        <v>36600</v>
      </c>
      <c r="B211" s="95" t="s">
        <v>805</v>
      </c>
      <c r="C211" s="100" t="s">
        <v>989</v>
      </c>
      <c r="D211" s="107">
        <f>IFERROR(INDEX(hist8[Appr],MATCH(VALUE(LEFT(ApprTbl[[#This Row],[Appr]],3)),hist8[Appr],0)),"")</f>
        <v>366</v>
      </c>
      <c r="G211" s="53"/>
    </row>
    <row r="212" spans="1:7" x14ac:dyDescent="0.2">
      <c r="A212" s="90">
        <v>34500</v>
      </c>
      <c r="B212" s="95" t="s">
        <v>676</v>
      </c>
      <c r="C212" s="100" t="s">
        <v>859</v>
      </c>
      <c r="D212" s="106">
        <f>IFERROR(INDEX(hist8[Appr],MATCH(VALUE(LEFT(ApprTbl[[#This Row],[Appr]],3)),hist8[Appr],0)),"")</f>
        <v>345</v>
      </c>
      <c r="G212" s="53"/>
    </row>
    <row r="213" spans="1:7" x14ac:dyDescent="0.2">
      <c r="A213" s="90">
        <v>19600</v>
      </c>
      <c r="B213" s="95" t="s">
        <v>740</v>
      </c>
      <c r="C213" s="100" t="s">
        <v>923</v>
      </c>
      <c r="D213" s="106">
        <f>IFERROR(INDEX(hist8[Appr],MATCH(VALUE(LEFT(ApprTbl[[#This Row],[Appr]],3)),hist8[Appr],0)),"")</f>
        <v>196</v>
      </c>
      <c r="G213" s="53"/>
    </row>
    <row r="214" spans="1:7" x14ac:dyDescent="0.2">
      <c r="A214" s="90">
        <v>96300</v>
      </c>
      <c r="B214" s="95" t="s">
        <v>650</v>
      </c>
      <c r="C214" s="100" t="s">
        <v>893</v>
      </c>
      <c r="D214" s="98" t="str">
        <f>IFERROR(INDEX(hist8[Appr],MATCH(VALUE(LEFT(ApprTbl[[#This Row],[Appr]],3)),hist8[Appr],0)),"")</f>
        <v/>
      </c>
      <c r="G214" s="53"/>
    </row>
    <row r="215" spans="1:7" x14ac:dyDescent="0.2">
      <c r="A215" s="90">
        <v>34000</v>
      </c>
      <c r="B215" s="95" t="s">
        <v>675</v>
      </c>
      <c r="C215" s="100" t="s">
        <v>858</v>
      </c>
      <c r="D215" s="107">
        <f>IFERROR(INDEX(hist8[Appr],MATCH(VALUE(LEFT(ApprTbl[[#This Row],[Appr]],3)),hist8[Appr],0)),"")</f>
        <v>340</v>
      </c>
      <c r="G215" s="53"/>
    </row>
    <row r="216" spans="1:7" x14ac:dyDescent="0.2">
      <c r="A216" s="90">
        <v>35300</v>
      </c>
      <c r="B216" s="95" t="s">
        <v>793</v>
      </c>
      <c r="C216" s="100" t="s">
        <v>977</v>
      </c>
      <c r="D216" s="106">
        <f>IFERROR(INDEX(hist8[Appr],MATCH(VALUE(LEFT(ApprTbl[[#This Row],[Appr]],3)),hist8[Appr],0)),"")</f>
        <v>353</v>
      </c>
      <c r="G216" s="53"/>
    </row>
    <row r="217" spans="1:7" x14ac:dyDescent="0.2">
      <c r="A217" s="90">
        <v>19300</v>
      </c>
      <c r="B217" s="95" t="s">
        <v>737</v>
      </c>
      <c r="C217" s="100" t="s">
        <v>920</v>
      </c>
      <c r="D217" s="107">
        <f>IFERROR(INDEX(hist8[Appr],MATCH(VALUE(LEFT(ApprTbl[[#This Row],[Appr]],3)),hist8[Appr],0)),"")</f>
        <v>193</v>
      </c>
      <c r="G217" s="53"/>
    </row>
    <row r="218" spans="1:7" x14ac:dyDescent="0.2">
      <c r="A218" s="90">
        <v>19400</v>
      </c>
      <c r="B218" s="95" t="s">
        <v>738</v>
      </c>
      <c r="C218" s="100" t="s">
        <v>921</v>
      </c>
      <c r="D218" s="107">
        <f>IFERROR(INDEX(hist8[Appr],MATCH(VALUE(LEFT(ApprTbl[[#This Row],[Appr]],3)),hist8[Appr],0)),"")</f>
        <v>194</v>
      </c>
      <c r="G218" s="53"/>
    </row>
    <row r="219" spans="1:7" x14ac:dyDescent="0.2">
      <c r="A219" s="90">
        <v>19500</v>
      </c>
      <c r="B219" s="95" t="s">
        <v>739</v>
      </c>
      <c r="C219" s="100" t="s">
        <v>922</v>
      </c>
      <c r="D219" s="107">
        <f>IFERROR(INDEX(hist8[Appr],MATCH(VALUE(LEFT(ApprTbl[[#This Row],[Appr]],3)),hist8[Appr],0)),"")</f>
        <v>195</v>
      </c>
      <c r="G219" s="53"/>
    </row>
    <row r="220" spans="1:7" x14ac:dyDescent="0.2">
      <c r="A220" s="90">
        <v>17600</v>
      </c>
      <c r="B220" s="95" t="s">
        <v>728</v>
      </c>
      <c r="C220" s="100" t="s">
        <v>911</v>
      </c>
      <c r="D220" s="107">
        <f>IFERROR(INDEX(hist8[Appr],MATCH(VALUE(LEFT(ApprTbl[[#This Row],[Appr]],3)),hist8[Appr],0)),"")</f>
        <v>176</v>
      </c>
      <c r="G220" s="53"/>
    </row>
    <row r="221" spans="1:7" x14ac:dyDescent="0.2">
      <c r="A221" s="90">
        <v>17700</v>
      </c>
      <c r="B221" s="95" t="s">
        <v>729</v>
      </c>
      <c r="C221" s="100" t="s">
        <v>912</v>
      </c>
      <c r="D221" s="107">
        <f>IFERROR(INDEX(hist8[Appr],MATCH(VALUE(LEFT(ApprTbl[[#This Row],[Appr]],3)),hist8[Appr],0)),"")</f>
        <v>177</v>
      </c>
      <c r="G221" s="53"/>
    </row>
    <row r="222" spans="1:7" x14ac:dyDescent="0.2">
      <c r="A222" s="91">
        <v>56600</v>
      </c>
      <c r="B222" s="95" t="s">
        <v>704</v>
      </c>
      <c r="C222" s="100" t="s">
        <v>889</v>
      </c>
      <c r="D222" s="107">
        <f>IFERROR(INDEX(hist8[Appr],MATCH(VALUE(LEFT(ApprTbl[[#This Row],[Appr]],3)),hist8[Appr],0)),"")</f>
        <v>566</v>
      </c>
      <c r="G222" s="53"/>
    </row>
    <row r="223" spans="1:7" x14ac:dyDescent="0.2">
      <c r="A223" s="90">
        <v>18200</v>
      </c>
      <c r="B223" s="95" t="s">
        <v>731</v>
      </c>
      <c r="C223" s="100" t="s">
        <v>914</v>
      </c>
      <c r="D223" s="107">
        <f>IFERROR(INDEX(hist8[Appr],MATCH(VALUE(LEFT(ApprTbl[[#This Row],[Appr]],3)),hist8[Appr],0)),"")</f>
        <v>182</v>
      </c>
      <c r="G223" s="53"/>
    </row>
    <row r="224" spans="1:7" x14ac:dyDescent="0.2">
      <c r="A224" s="90">
        <v>17200</v>
      </c>
      <c r="B224" s="95" t="s">
        <v>724</v>
      </c>
      <c r="C224" s="100" t="s">
        <v>907</v>
      </c>
      <c r="D224" s="107">
        <f>IFERROR(INDEX(hist8[Appr],MATCH(VALUE(LEFT(ApprTbl[[#This Row],[Appr]],3)),hist8[Appr],0)),"")</f>
        <v>172</v>
      </c>
      <c r="G224" s="53"/>
    </row>
    <row r="225" spans="1:7" x14ac:dyDescent="0.2">
      <c r="A225" s="90">
        <v>48200</v>
      </c>
      <c r="B225" s="95" t="s">
        <v>839</v>
      </c>
      <c r="C225" s="100" t="s">
        <v>1022</v>
      </c>
      <c r="D225" s="107">
        <f>IFERROR(INDEX(hist8[Appr],MATCH(VALUE(LEFT(ApprTbl[[#This Row],[Appr]],3)),hist8[Appr],0)),"")</f>
        <v>482</v>
      </c>
      <c r="G225" s="53"/>
    </row>
    <row r="226" spans="1:7" x14ac:dyDescent="0.2">
      <c r="A226" s="90">
        <v>46000</v>
      </c>
      <c r="B226" s="95" t="s">
        <v>829</v>
      </c>
      <c r="C226" s="100" t="s">
        <v>1012</v>
      </c>
      <c r="D226" s="107">
        <f>IFERROR(INDEX(hist8[Appr],MATCH(VALUE(LEFT(ApprTbl[[#This Row],[Appr]],3)),hist8[Appr],0)),"")</f>
        <v>460</v>
      </c>
      <c r="G226" s="53"/>
    </row>
    <row r="227" spans="1:7" x14ac:dyDescent="0.2">
      <c r="A227" s="90">
        <v>19000</v>
      </c>
      <c r="B227" s="95" t="s">
        <v>734</v>
      </c>
      <c r="C227" s="100" t="s">
        <v>917</v>
      </c>
      <c r="D227" s="107">
        <f>IFERROR(INDEX(hist8[Appr],MATCH(VALUE(LEFT(ApprTbl[[#This Row],[Appr]],3)),hist8[Appr],0)),"")</f>
        <v>190</v>
      </c>
      <c r="G227" s="53"/>
    </row>
    <row r="228" spans="1:7" x14ac:dyDescent="0.2">
      <c r="A228" s="90">
        <v>19100</v>
      </c>
      <c r="B228" s="95" t="s">
        <v>736</v>
      </c>
      <c r="C228" s="100" t="s">
        <v>919</v>
      </c>
      <c r="D228" s="107">
        <f>IFERROR(INDEX(hist8[Appr],MATCH(VALUE(LEFT(ApprTbl[[#This Row],[Appr]],3)),hist8[Appr],0)),"")</f>
        <v>191</v>
      </c>
      <c r="G228" s="53"/>
    </row>
    <row r="229" spans="1:7" x14ac:dyDescent="0.2">
      <c r="A229" s="90">
        <v>22700</v>
      </c>
      <c r="B229" s="95" t="s">
        <v>744</v>
      </c>
      <c r="C229" s="100" t="s">
        <v>928</v>
      </c>
      <c r="D229" s="106">
        <f>IFERROR(INDEX(hist8[Appr],MATCH(VALUE(LEFT(ApprTbl[[#This Row],[Appr]],3)),hist8[Appr],0)),"")</f>
        <v>227</v>
      </c>
      <c r="G229" s="53"/>
    </row>
    <row r="230" spans="1:7" x14ac:dyDescent="0.2">
      <c r="A230" s="90">
        <v>22600</v>
      </c>
      <c r="B230" s="95" t="s">
        <v>743</v>
      </c>
      <c r="C230" s="100" t="s">
        <v>927</v>
      </c>
      <c r="D230" s="106">
        <f>IFERROR(INDEX(hist8[Appr],MATCH(VALUE(LEFT(ApprTbl[[#This Row],[Appr]],3)),hist8[Appr],0)),"")</f>
        <v>226</v>
      </c>
      <c r="G230" s="53"/>
    </row>
    <row r="231" spans="1:7" x14ac:dyDescent="0.2">
      <c r="A231" s="90">
        <v>22500</v>
      </c>
      <c r="B231" s="95" t="s">
        <v>742</v>
      </c>
      <c r="C231" s="100" t="s">
        <v>926</v>
      </c>
      <c r="D231" s="106">
        <f>IFERROR(INDEX(hist8[Appr],MATCH(VALUE(LEFT(ApprTbl[[#This Row],[Appr]],3)),hist8[Appr],0)),"")</f>
        <v>225</v>
      </c>
      <c r="G231" s="53"/>
    </row>
    <row r="232" spans="1:7" x14ac:dyDescent="0.2">
      <c r="A232" s="90">
        <v>16900</v>
      </c>
      <c r="B232" s="95" t="s">
        <v>722</v>
      </c>
      <c r="C232" s="100" t="s">
        <v>905</v>
      </c>
      <c r="D232" s="105">
        <f>IFERROR(INDEX(hist8[Appr],MATCH(VALUE(LEFT(ApprTbl[[#This Row],[Appr]],3)),hist8[Appr],0)),"")</f>
        <v>169</v>
      </c>
      <c r="G232" s="53"/>
    </row>
    <row r="233" spans="1:7" x14ac:dyDescent="0.2">
      <c r="A233" s="90">
        <v>28300</v>
      </c>
      <c r="B233" s="95" t="s">
        <v>778</v>
      </c>
      <c r="C233" s="100" t="s">
        <v>962</v>
      </c>
      <c r="D233" s="106">
        <f>IFERROR(INDEX(hist8[Appr],MATCH(VALUE(LEFT(ApprTbl[[#This Row],[Appr]],3)),hist8[Appr],0)),"")</f>
        <v>283</v>
      </c>
      <c r="G233" s="53"/>
    </row>
    <row r="234" spans="1:7" x14ac:dyDescent="0.2">
      <c r="A234" s="90">
        <v>27300</v>
      </c>
      <c r="B234" s="95" t="s">
        <v>769</v>
      </c>
      <c r="C234" s="100" t="s">
        <v>953</v>
      </c>
      <c r="D234" s="107">
        <f>IFERROR(INDEX(hist8[Appr],MATCH(VALUE(LEFT(ApprTbl[[#This Row],[Appr]],3)),hist8[Appr],0)),"")</f>
        <v>273</v>
      </c>
      <c r="G234" s="53"/>
    </row>
    <row r="235" spans="1:7" x14ac:dyDescent="0.2">
      <c r="A235" s="90">
        <v>26000</v>
      </c>
      <c r="B235" s="95" t="s">
        <v>756</v>
      </c>
      <c r="C235" s="100" t="s">
        <v>940</v>
      </c>
      <c r="D235" s="107">
        <f>IFERROR(INDEX(hist8[Appr],MATCH(VALUE(LEFT(ApprTbl[[#This Row],[Appr]],3)),hist8[Appr],0)),"")</f>
        <v>260</v>
      </c>
      <c r="G235" s="53"/>
    </row>
    <row r="236" spans="1:7" x14ac:dyDescent="0.2">
      <c r="A236" s="90">
        <v>29000</v>
      </c>
      <c r="B236" s="95" t="s">
        <v>785</v>
      </c>
      <c r="C236" s="100" t="s">
        <v>969</v>
      </c>
      <c r="D236" s="106">
        <f>IFERROR(INDEX(hist8[Appr],MATCH(VALUE(LEFT(ApprTbl[[#This Row],[Appr]],3)),hist8[Appr],0)),"")</f>
        <v>290</v>
      </c>
      <c r="G236" s="53"/>
    </row>
    <row r="237" spans="1:7" x14ac:dyDescent="0.2">
      <c r="A237" s="91">
        <v>25300</v>
      </c>
      <c r="B237" s="95" t="s">
        <v>667</v>
      </c>
      <c r="C237" s="100" t="s">
        <v>1055</v>
      </c>
      <c r="D237" s="106">
        <f>IFERROR(INDEX(hist8[Appr],MATCH(VALUE(LEFT(ApprTbl[[#This Row],[Appr]],3)),hist8[Appr],0)),"")</f>
        <v>253</v>
      </c>
      <c r="G237" s="53"/>
    </row>
    <row r="238" spans="1:7" x14ac:dyDescent="0.2">
      <c r="A238" s="91">
        <v>25000</v>
      </c>
      <c r="B238" s="95" t="s">
        <v>665</v>
      </c>
      <c r="C238" s="100" t="s">
        <v>1053</v>
      </c>
      <c r="D238" s="106">
        <f>IFERROR(INDEX(hist8[Appr],MATCH(VALUE(LEFT(ApprTbl[[#This Row],[Appr]],3)),hist8[Appr],0)),"")</f>
        <v>250</v>
      </c>
      <c r="G238" s="53"/>
    </row>
    <row r="239" spans="1:7" x14ac:dyDescent="0.2">
      <c r="A239" s="91">
        <v>24800</v>
      </c>
      <c r="B239" s="95" t="s">
        <v>663</v>
      </c>
      <c r="C239" s="100" t="s">
        <v>1051</v>
      </c>
      <c r="D239" s="106">
        <f>IFERROR(INDEX(hist8[Appr],MATCH(VALUE(LEFT(ApprTbl[[#This Row],[Appr]],3)),hist8[Appr],0)),"")</f>
        <v>248</v>
      </c>
      <c r="G239" s="53"/>
    </row>
    <row r="240" spans="1:7" x14ac:dyDescent="0.2">
      <c r="A240" s="91">
        <v>24900</v>
      </c>
      <c r="B240" s="95" t="s">
        <v>664</v>
      </c>
      <c r="C240" s="100" t="s">
        <v>1052</v>
      </c>
      <c r="D240" s="106">
        <f>IFERROR(INDEX(hist8[Appr],MATCH(VALUE(LEFT(ApprTbl[[#This Row],[Appr]],3)),hist8[Appr],0)),"")</f>
        <v>249</v>
      </c>
      <c r="G240" s="53"/>
    </row>
    <row r="241" spans="1:7" x14ac:dyDescent="0.2">
      <c r="A241" s="332">
        <v>25100</v>
      </c>
      <c r="B241" s="95" t="s">
        <v>666</v>
      </c>
      <c r="C241" s="100" t="s">
        <v>1054</v>
      </c>
      <c r="D241" s="107">
        <f>IFERROR(INDEX(hist8[Appr],MATCH(VALUE(LEFT(ApprTbl[[#This Row],[Appr]],3)),hist8[Appr],0)),"")</f>
        <v>251</v>
      </c>
      <c r="G241" s="53"/>
    </row>
    <row r="242" spans="1:7" x14ac:dyDescent="0.2">
      <c r="A242" s="90">
        <v>90000</v>
      </c>
      <c r="B242" s="95" t="s">
        <v>633</v>
      </c>
      <c r="C242" s="100" t="s">
        <v>893</v>
      </c>
      <c r="D242" s="98" t="str">
        <f>IFERROR(INDEX(hist8[Appr],MATCH(VALUE(LEFT(ApprTbl[[#This Row],[Appr]],3)),hist8[Appr],0)),"")</f>
        <v/>
      </c>
      <c r="G242" s="53"/>
    </row>
    <row r="243" spans="1:7" x14ac:dyDescent="0.2">
      <c r="A243" s="90">
        <v>58200</v>
      </c>
      <c r="B243" s="95" t="s">
        <v>844</v>
      </c>
      <c r="C243" s="100" t="s">
        <v>1027</v>
      </c>
      <c r="D243" s="107">
        <f>IFERROR(INDEX(hist8[Appr],MATCH(VALUE(LEFT(ApprTbl[[#This Row],[Appr]],3)),hist8[Appr],0)),"")</f>
        <v>582</v>
      </c>
      <c r="G243" s="53"/>
    </row>
    <row r="244" spans="1:7" x14ac:dyDescent="0.2">
      <c r="A244" s="90">
        <v>56200</v>
      </c>
      <c r="B244" s="95" t="s">
        <v>840</v>
      </c>
      <c r="C244" s="100" t="s">
        <v>1023</v>
      </c>
      <c r="D244" s="107">
        <f>IFERROR(INDEX(hist8[Appr],MATCH(VALUE(LEFT(ApprTbl[[#This Row],[Appr]],3)),hist8[Appr],0)),"")</f>
        <v>562</v>
      </c>
      <c r="G244" s="53"/>
    </row>
    <row r="245" spans="1:7" x14ac:dyDescent="0.2">
      <c r="A245" s="90">
        <v>99100</v>
      </c>
      <c r="B245" s="95" t="s">
        <v>657</v>
      </c>
      <c r="C245" s="100" t="s">
        <v>893</v>
      </c>
      <c r="D245" s="98" t="str">
        <f>IFERROR(INDEX(hist8[Appr],MATCH(VALUE(LEFT(ApprTbl[[#This Row],[Appr]],3)),hist8[Appr],0)),"")</f>
        <v/>
      </c>
      <c r="G245" s="53"/>
    </row>
    <row r="246" spans="1:7" x14ac:dyDescent="0.2">
      <c r="A246" s="90">
        <v>12000</v>
      </c>
      <c r="B246" s="95" t="s">
        <v>198</v>
      </c>
      <c r="C246" s="100" t="s">
        <v>852</v>
      </c>
      <c r="D246" s="105">
        <f>IFERROR(INDEX(hist8[Appr],MATCH(VALUE(LEFT(ApprTbl[[#This Row],[Appr]],3)),hist8[Appr],0)),"")</f>
        <v>120</v>
      </c>
      <c r="G246" s="53"/>
    </row>
    <row r="247" spans="1:7" x14ac:dyDescent="0.2">
      <c r="A247" s="90">
        <v>35100</v>
      </c>
      <c r="B247" s="95" t="s">
        <v>677</v>
      </c>
      <c r="C247" s="100" t="s">
        <v>861</v>
      </c>
      <c r="D247" s="106">
        <f>IFERROR(INDEX(hist8[Appr],MATCH(VALUE(LEFT(ApprTbl[[#This Row],[Appr]],3)),hist8[Appr],0)),"")</f>
        <v>351</v>
      </c>
      <c r="G247" s="53"/>
    </row>
    <row r="248" spans="1:7" x14ac:dyDescent="0.2">
      <c r="A248" s="90">
        <v>56400</v>
      </c>
      <c r="B248" s="95" t="s">
        <v>842</v>
      </c>
      <c r="C248" s="100" t="s">
        <v>1025</v>
      </c>
      <c r="D248" s="107">
        <f>IFERROR(INDEX(hist8[Appr],MATCH(VALUE(LEFT(ApprTbl[[#This Row],[Appr]],3)),hist8[Appr],0)),"")</f>
        <v>564</v>
      </c>
      <c r="G248" s="53"/>
    </row>
    <row r="249" spans="1:7" x14ac:dyDescent="0.2">
      <c r="A249" s="90">
        <v>56300</v>
      </c>
      <c r="B249" s="95" t="s">
        <v>841</v>
      </c>
      <c r="C249" s="100" t="s">
        <v>1024</v>
      </c>
      <c r="D249" s="107">
        <f>IFERROR(INDEX(hist8[Appr],MATCH(VALUE(LEFT(ApprTbl[[#This Row],[Appr]],3)),hist8[Appr],0)),"")</f>
        <v>563</v>
      </c>
      <c r="G249" s="53"/>
    </row>
    <row r="250" spans="1:7" x14ac:dyDescent="0.2">
      <c r="A250" s="90">
        <v>58400</v>
      </c>
      <c r="B250" s="95" t="s">
        <v>846</v>
      </c>
      <c r="C250" s="100" t="s">
        <v>1029</v>
      </c>
      <c r="D250" s="107">
        <f>IFERROR(INDEX(hist8[Appr],MATCH(VALUE(LEFT(ApprTbl[[#This Row],[Appr]],3)),hist8[Appr],0)),"")</f>
        <v>584</v>
      </c>
      <c r="G250" s="53"/>
    </row>
    <row r="251" spans="1:7" x14ac:dyDescent="0.2">
      <c r="A251" s="91">
        <v>52100</v>
      </c>
      <c r="B251" s="95" t="s">
        <v>679</v>
      </c>
      <c r="C251" s="100" t="s">
        <v>863</v>
      </c>
      <c r="D251" s="106">
        <f>IFERROR(INDEX(hist8[Appr],MATCH(VALUE(LEFT(ApprTbl[[#This Row],[Appr]],3)),hist8[Appr],0)),"")</f>
        <v>521</v>
      </c>
      <c r="G251" s="53"/>
    </row>
    <row r="252" spans="1:7" x14ac:dyDescent="0.2">
      <c r="A252" s="90">
        <v>58300</v>
      </c>
      <c r="B252" s="97" t="s">
        <v>845</v>
      </c>
      <c r="C252" s="101" t="s">
        <v>1028</v>
      </c>
      <c r="D252" s="107">
        <f>IFERROR(INDEX(hist8[Appr],MATCH(VALUE(LEFT(ApprTbl[[#This Row],[Appr]],3)),hist8[Appr],0)),"")</f>
        <v>583</v>
      </c>
      <c r="G252" s="53"/>
    </row>
    <row r="253" spans="1:7" x14ac:dyDescent="0.2">
      <c r="A253" s="331">
        <v>33200</v>
      </c>
      <c r="B253" s="97" t="s">
        <v>674</v>
      </c>
      <c r="C253" s="200" t="s">
        <v>857</v>
      </c>
      <c r="D253" s="106">
        <f>IFERROR(INDEX(hist8[Appr],MATCH(VALUE(LEFT(ApprTbl[[#This Row],[Appr]],3)),hist8[Appr],0)),"")</f>
        <v>332</v>
      </c>
    </row>
    <row r="254" spans="1:7" x14ac:dyDescent="0.2">
      <c r="A254" s="93">
        <v>93200</v>
      </c>
      <c r="B254" s="97" t="s">
        <v>643</v>
      </c>
      <c r="C254" s="200" t="s">
        <v>1038</v>
      </c>
      <c r="D254" s="98">
        <f>IFERROR(INDEX(hist8[Appr],MATCH(VALUE(LEFT(ApprTbl[[#This Row],[Appr]],3)),hist8[Appr],0)),"")</f>
        <v>932</v>
      </c>
    </row>
    <row r="255" spans="1:7" x14ac:dyDescent="0.2">
      <c r="A255" s="41"/>
      <c r="B255" s="42"/>
    </row>
    <row r="256" spans="1:7" x14ac:dyDescent="0.2">
      <c r="A256" s="41"/>
      <c r="B256" s="42"/>
    </row>
    <row r="257" spans="1:2" x14ac:dyDescent="0.2">
      <c r="A257" s="41"/>
      <c r="B257" s="42"/>
    </row>
    <row r="258" spans="1:2" x14ac:dyDescent="0.2">
      <c r="A258" s="41"/>
      <c r="B258" s="42"/>
    </row>
    <row r="259" spans="1:2" x14ac:dyDescent="0.2">
      <c r="A259" s="41"/>
      <c r="B259" s="42"/>
    </row>
    <row r="260" spans="1:2" x14ac:dyDescent="0.2">
      <c r="A260" s="41"/>
      <c r="B260" s="42"/>
    </row>
    <row r="261" spans="1:2" x14ac:dyDescent="0.2">
      <c r="A261" s="41"/>
      <c r="B261" s="42"/>
    </row>
    <row r="262" spans="1:2" x14ac:dyDescent="0.2">
      <c r="A262" s="41"/>
      <c r="B262" s="42"/>
    </row>
    <row r="263" spans="1:2" x14ac:dyDescent="0.2">
      <c r="A263" s="41"/>
      <c r="B263" s="42"/>
    </row>
    <row r="264" spans="1:2" x14ac:dyDescent="0.2">
      <c r="A264" s="41"/>
      <c r="B264" s="42"/>
    </row>
    <row r="265" spans="1:2" x14ac:dyDescent="0.2">
      <c r="A265" s="41"/>
      <c r="B265" s="42"/>
    </row>
    <row r="266" spans="1:2" x14ac:dyDescent="0.2">
      <c r="A266" s="41"/>
      <c r="B266" s="42"/>
    </row>
    <row r="267" spans="1:2" x14ac:dyDescent="0.2">
      <c r="A267" s="41"/>
      <c r="B267" s="42"/>
    </row>
    <row r="268" spans="1:2" x14ac:dyDescent="0.2">
      <c r="A268" s="41"/>
      <c r="B268" s="42"/>
    </row>
    <row r="269" spans="1:2" x14ac:dyDescent="0.2">
      <c r="A269" s="41"/>
      <c r="B269" s="42"/>
    </row>
    <row r="270" spans="1:2" x14ac:dyDescent="0.2">
      <c r="A270" s="41"/>
      <c r="B270" s="42"/>
    </row>
    <row r="271" spans="1:2" x14ac:dyDescent="0.2">
      <c r="A271" s="41"/>
      <c r="B271" s="42"/>
    </row>
    <row r="272" spans="1:2" x14ac:dyDescent="0.2">
      <c r="A272" s="41"/>
      <c r="B272" s="42"/>
    </row>
    <row r="273" spans="1:3" x14ac:dyDescent="0.2">
      <c r="A273" s="41"/>
      <c r="B273" s="42"/>
    </row>
    <row r="274" spans="1:3" x14ac:dyDescent="0.2">
      <c r="A274" s="41"/>
      <c r="B274" s="42"/>
    </row>
    <row r="275" spans="1:3" x14ac:dyDescent="0.2">
      <c r="A275" s="41"/>
      <c r="B275" s="42"/>
    </row>
    <row r="276" spans="1:3" x14ac:dyDescent="0.2">
      <c r="A276" s="41"/>
      <c r="B276" s="42"/>
    </row>
    <row r="277" spans="1:3" x14ac:dyDescent="0.2">
      <c r="A277" s="41"/>
      <c r="B277" s="42"/>
    </row>
    <row r="278" spans="1:3" x14ac:dyDescent="0.2">
      <c r="A278" s="41"/>
      <c r="B278" s="42"/>
    </row>
    <row r="279" spans="1:3" x14ac:dyDescent="0.2">
      <c r="A279" s="41"/>
      <c r="B279" s="42"/>
    </row>
    <row r="280" spans="1:3" x14ac:dyDescent="0.2">
      <c r="A280" s="41"/>
      <c r="B280" s="42"/>
    </row>
    <row r="281" spans="1:3" x14ac:dyDescent="0.2">
      <c r="A281" s="41"/>
      <c r="B281" s="42"/>
    </row>
    <row r="282" spans="1:3" x14ac:dyDescent="0.2">
      <c r="A282" s="41"/>
      <c r="B282" s="42"/>
    </row>
    <row r="283" spans="1:3" x14ac:dyDescent="0.2">
      <c r="A283" s="41"/>
      <c r="B283" s="42"/>
    </row>
    <row r="284" spans="1:3" x14ac:dyDescent="0.2">
      <c r="A284" s="41"/>
      <c r="B284" s="42"/>
    </row>
    <row r="285" spans="1:3" x14ac:dyDescent="0.2">
      <c r="A285" s="41"/>
      <c r="B285" s="42"/>
    </row>
    <row r="286" spans="1:3" x14ac:dyDescent="0.2">
      <c r="A286" s="41"/>
      <c r="B286" s="42"/>
      <c r="C286" s="42"/>
    </row>
  </sheetData>
  <phoneticPr fontId="5" type="noConversion"/>
  <conditionalFormatting sqref="A63">
    <cfRule type="duplicateValues" dxfId="8" priority="1"/>
  </conditionalFormatting>
  <conditionalFormatting sqref="A253:B286 C286">
    <cfRule type="duplicateValues" dxfId="7" priority="302"/>
  </conditionalFormatting>
  <conditionalFormatting sqref="A64:A252 B25:B254 A25:A62">
    <cfRule type="duplicateValues" dxfId="6" priority="305"/>
  </conditionalFormatting>
  <conditionalFormatting sqref="C25:C254">
    <cfRule type="duplicateValues" dxfId="5" priority="314"/>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28BAFEB-D5F9-4F12-B2B2-427BA8B9B43E}"/>
</file>

<file path=customXml/itemProps2.xml><?xml version="1.0" encoding="utf-8"?>
<ds:datastoreItem xmlns:ds="http://schemas.openxmlformats.org/officeDocument/2006/customXml" ds:itemID="{ED1FDEC1-73C3-48D4-B452-E48622CD1902}"/>
</file>

<file path=customXml/itemProps3.xml><?xml version="1.0" encoding="utf-8"?>
<ds:datastoreItem xmlns:ds="http://schemas.openxmlformats.org/officeDocument/2006/customXml" ds:itemID="{0E232439-315E-48C6-BF56-A22B894386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Main</vt:lpstr>
      <vt:lpstr>By Appr</vt:lpstr>
      <vt:lpstr>Budget data</vt:lpstr>
      <vt:lpstr>slash data</vt:lpstr>
      <vt:lpstr>Bullets</vt:lpstr>
      <vt:lpstr>New Inflation</vt:lpstr>
      <vt:lpstr>Inflation</vt:lpstr>
      <vt:lpstr>Data</vt:lpstr>
      <vt:lpstr>list</vt:lpstr>
      <vt:lpstr>aids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Trends Update 2025</dc:title>
  <dc:creator>Department of Transportation</dc:creator>
  <cp:lastModifiedBy>Angelo, Carter - DOT</cp:lastModifiedBy>
  <cp:lastPrinted>2018-05-17T15:33:37Z</cp:lastPrinted>
  <dcterms:created xsi:type="dcterms:W3CDTF">1998-02-17T17:04:27Z</dcterms:created>
  <dcterms:modified xsi:type="dcterms:W3CDTF">2025-04-22T15:46:46Z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